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E37F6676-7CFC-45C0-AE50-BC2AC5F9FBC9}" xr6:coauthVersionLast="47" xr6:coauthVersionMax="47" xr10:uidLastSave="{00000000-0000-0000-0000-000000000000}"/>
  <bookViews>
    <workbookView xWindow="2868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180" r:id="rId38"/>
    <pivotCache cacheId="1185" r:id="rId39"/>
    <pivotCache cacheId="1190" r:id="rId40"/>
    <pivotCache cacheId="1196" r:id="rId41"/>
    <pivotCache cacheId="1201" r:id="rId42"/>
    <pivotCache cacheId="1206" r:id="rId43"/>
    <pivotCache cacheId="1210" r:id="rId44"/>
    <pivotCache cacheId="1215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9" l="1"/>
  <c r="E23" i="17"/>
  <c r="D4" i="9"/>
  <c r="D3" i="9"/>
  <c r="C4" i="9"/>
  <c r="C3" i="9"/>
  <c r="C5" i="17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45" i="17" l="1"/>
  <c r="D45" i="17"/>
  <c r="C60" i="26"/>
  <c r="D60" i="26" s="1"/>
  <c r="B61" i="26"/>
  <c r="D59" i="26" l="1"/>
  <c r="D61" i="26" s="1"/>
  <c r="C61" i="26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A5" i="34"/>
  <c r="A6" i="34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B26" i="6"/>
  <c r="E13" i="34" l="1"/>
  <c r="D13" i="34"/>
  <c r="D10" i="34"/>
  <c r="E10" i="34" s="1"/>
  <c r="D7" i="34"/>
  <c r="E7" i="34" s="1"/>
  <c r="D11" i="34"/>
  <c r="E11" i="34" s="1"/>
  <c r="D12" i="34"/>
  <c r="E12" i="34" s="1"/>
  <c r="E17" i="34"/>
  <c r="D17" i="34"/>
  <c r="C191" i="38"/>
  <c r="C6" i="34"/>
  <c r="C190" i="38"/>
  <c r="C5" i="34"/>
  <c r="C201" i="38"/>
  <c r="C16" i="34"/>
  <c r="C189" i="38"/>
  <c r="C4" i="34"/>
  <c r="C198" i="38"/>
  <c r="C197" i="38"/>
  <c r="E14" i="34"/>
  <c r="C196" i="38"/>
  <c r="C200" i="38"/>
  <c r="C199" i="38"/>
  <c r="C195" i="38"/>
  <c r="C194" i="38"/>
  <c r="C193" i="38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D4" i="34" l="1"/>
  <c r="E4" i="34" s="1"/>
  <c r="E5" i="34"/>
  <c r="D5" i="34"/>
  <c r="D16" i="34"/>
  <c r="E16" i="34" s="1"/>
  <c r="D6" i="34"/>
  <c r="E6" i="34" s="1"/>
  <c r="A227" i="66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D18" i="34" l="1"/>
  <c r="A275" i="66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D22" i="17" s="1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D5" i="17" s="1"/>
  <c r="G6" i="17" s="1"/>
  <c r="D35" i="17" s="1"/>
  <c r="D46" i="17" s="1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D7" i="17" l="1"/>
  <c r="E7" i="17" s="1"/>
  <c r="D8" i="17"/>
  <c r="E8" i="17" s="1"/>
  <c r="E5" i="17"/>
  <c r="H6" i="17" s="1"/>
  <c r="E35" i="17" s="1"/>
  <c r="E46" i="17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18" i="34" l="1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6" i="37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5" i="37"/>
  <c r="I35" i="41" s="1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J26" i="41" l="1"/>
  <c r="I27" i="41"/>
  <c r="I36" i="41"/>
  <c r="J24" i="4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5" i="37"/>
  <c r="J16" i="37"/>
  <c r="J18" i="37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18" i="41" l="1"/>
  <c r="J17" i="41"/>
  <c r="J66" i="4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J425" i="37" l="1"/>
  <c r="C29" i="63" s="1"/>
  <c r="H425" i="58"/>
  <c r="H425" i="41" s="1"/>
  <c r="M3" i="41" s="1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C39" i="63" l="1"/>
  <c r="N194" i="66"/>
  <c r="N242" i="66"/>
  <c r="C32" i="63"/>
  <c r="C52" i="63"/>
  <c r="C12" i="63"/>
  <c r="I425" i="41"/>
  <c r="N3" i="41" s="1"/>
  <c r="J425" i="41"/>
  <c r="O3" i="41" s="1"/>
  <c r="C22" i="63"/>
  <c r="N98" i="66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Y242" i="66"/>
  <c r="Y98" i="66"/>
  <c r="I484" i="58"/>
  <c r="L241" i="66"/>
  <c r="N290" i="66"/>
  <c r="Z98" i="66" l="1"/>
  <c r="Z242" i="66"/>
  <c r="I484" i="37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J4" i="58" l="1"/>
  <c r="J4" i="37"/>
  <c r="I4" i="58"/>
  <c r="I4" i="37"/>
  <c r="H4" i="58" l="1"/>
  <c r="H4" i="37"/>
  <c r="I4" i="41"/>
  <c r="D45" i="39" s="1"/>
  <c r="E19" i="53"/>
  <c r="F53" i="66"/>
  <c r="F197" i="66"/>
  <c r="E25" i="53"/>
  <c r="N4" i="58"/>
  <c r="L45" i="39"/>
  <c r="J4" i="41"/>
  <c r="E45" i="39" s="1"/>
  <c r="E31" i="53"/>
  <c r="F101" i="66"/>
  <c r="O4" i="58"/>
  <c r="F245" i="66"/>
  <c r="E37" i="53"/>
  <c r="M45" i="39"/>
  <c r="E59" i="39" l="1"/>
  <c r="E60" i="39" s="1"/>
  <c r="E124" i="38"/>
  <c r="E56" i="39"/>
  <c r="L56" i="39"/>
  <c r="L59" i="39"/>
  <c r="L60" i="39" s="1"/>
  <c r="E158" i="38"/>
  <c r="E175" i="38"/>
  <c r="M59" i="39"/>
  <c r="M60" i="39" s="1"/>
  <c r="M56" i="39"/>
  <c r="D56" i="39"/>
  <c r="D59" i="39"/>
  <c r="D60" i="39" s="1"/>
  <c r="E107" i="38"/>
  <c r="E7" i="53"/>
  <c r="C45" i="39"/>
  <c r="H4" i="41"/>
  <c r="K45" i="39" s="1"/>
  <c r="F5" i="66"/>
  <c r="M4" i="58"/>
  <c r="E13" i="53"/>
  <c r="F149" i="66"/>
  <c r="J474" i="58" l="1"/>
  <c r="J466" i="58"/>
  <c r="D37" i="53"/>
  <c r="F37" i="53" s="1"/>
  <c r="J245" i="66"/>
  <c r="D25" i="53"/>
  <c r="F25" i="53" s="1"/>
  <c r="I474" i="58"/>
  <c r="J197" i="66"/>
  <c r="I466" i="58"/>
  <c r="K59" i="39"/>
  <c r="K60" i="39" s="1"/>
  <c r="K56" i="39"/>
  <c r="E141" i="38"/>
  <c r="L58" i="39"/>
  <c r="L57" i="39"/>
  <c r="I466" i="37"/>
  <c r="D19" i="53"/>
  <c r="F19" i="53" s="1"/>
  <c r="H25" i="53" s="1"/>
  <c r="J53" i="66"/>
  <c r="I474" i="37"/>
  <c r="E58" i="39"/>
  <c r="E57" i="39"/>
  <c r="C59" i="39"/>
  <c r="C60" i="39" s="1"/>
  <c r="E90" i="38"/>
  <c r="C56" i="39"/>
  <c r="D31" i="53"/>
  <c r="F31" i="53" s="1"/>
  <c r="H37" i="53" s="1"/>
  <c r="J474" i="37"/>
  <c r="J101" i="66"/>
  <c r="J466" i="37"/>
  <c r="D57" i="39"/>
  <c r="D58" i="39"/>
  <c r="M58" i="39"/>
  <c r="M57" i="39"/>
  <c r="I479" i="37" l="1"/>
  <c r="F55" i="66"/>
  <c r="I474" i="41"/>
  <c r="I466" i="41"/>
  <c r="I489" i="37"/>
  <c r="F54" i="66"/>
  <c r="D13" i="53"/>
  <c r="F13" i="53" s="1"/>
  <c r="H7" i="53" s="1"/>
  <c r="H466" i="58"/>
  <c r="J149" i="66"/>
  <c r="H474" i="58"/>
  <c r="J474" i="41"/>
  <c r="J479" i="37"/>
  <c r="F103" i="66"/>
  <c r="C57" i="39"/>
  <c r="C58" i="39"/>
  <c r="K57" i="39"/>
  <c r="K58" i="39"/>
  <c r="S101" i="66"/>
  <c r="W101" i="66"/>
  <c r="D7" i="53"/>
  <c r="F7" i="53" s="1"/>
  <c r="J5" i="66"/>
  <c r="H466" i="37"/>
  <c r="H474" i="37"/>
  <c r="F198" i="66"/>
  <c r="I489" i="58"/>
  <c r="S53" i="66"/>
  <c r="W53" i="66"/>
  <c r="W197" i="66"/>
  <c r="S197" i="66"/>
  <c r="F199" i="66"/>
  <c r="I479" i="58"/>
  <c r="G25" i="53"/>
  <c r="H19" i="53"/>
  <c r="G19" i="53" s="1"/>
  <c r="W245" i="66"/>
  <c r="S245" i="66"/>
  <c r="H31" i="53"/>
  <c r="G31" i="53" s="1"/>
  <c r="G37" i="53"/>
  <c r="J489" i="37"/>
  <c r="J466" i="41"/>
  <c r="F102" i="66"/>
  <c r="J489" i="58"/>
  <c r="F246" i="66"/>
  <c r="J479" i="58"/>
  <c r="F247" i="66"/>
  <c r="I489" i="41" l="1"/>
  <c r="H466" i="41"/>
  <c r="F6" i="66"/>
  <c r="H489" i="37"/>
  <c r="E366" i="38"/>
  <c r="K103" i="66" s="1"/>
  <c r="N103" i="66" s="1"/>
  <c r="J480" i="37"/>
  <c r="J479" i="41"/>
  <c r="L198" i="66"/>
  <c r="P198" i="66" s="1"/>
  <c r="S5" i="66"/>
  <c r="W5" i="66"/>
  <c r="I480" i="58"/>
  <c r="E379" i="38" s="1"/>
  <c r="K218" i="66" s="1"/>
  <c r="N218" i="66" s="1"/>
  <c r="E378" i="38"/>
  <c r="K199" i="66" s="1"/>
  <c r="N199" i="66" s="1"/>
  <c r="F151" i="66"/>
  <c r="H479" i="58"/>
  <c r="L102" i="66"/>
  <c r="P102" i="66" s="1"/>
  <c r="S149" i="66"/>
  <c r="W149" i="66"/>
  <c r="G7" i="53"/>
  <c r="H13" i="53"/>
  <c r="G13" i="53" s="1"/>
  <c r="E349" i="38"/>
  <c r="M245" i="66" s="1"/>
  <c r="E343" i="38"/>
  <c r="F150" i="66"/>
  <c r="H489" i="58"/>
  <c r="L54" i="66"/>
  <c r="P54" i="66" s="1"/>
  <c r="L246" i="66"/>
  <c r="P246" i="66" s="1"/>
  <c r="E325" i="38"/>
  <c r="M197" i="66" s="1"/>
  <c r="E319" i="38"/>
  <c r="F7" i="66"/>
  <c r="H479" i="37"/>
  <c r="H474" i="41"/>
  <c r="J489" i="41"/>
  <c r="E337" i="38"/>
  <c r="E331" i="38"/>
  <c r="E384" i="38"/>
  <c r="K247" i="66" s="1"/>
  <c r="N247" i="66" s="1"/>
  <c r="J480" i="58"/>
  <c r="E385" i="38" s="1"/>
  <c r="K266" i="66" s="1"/>
  <c r="N266" i="66" s="1"/>
  <c r="E307" i="38"/>
  <c r="E313" i="38"/>
  <c r="E360" i="38"/>
  <c r="K55" i="66" s="1"/>
  <c r="N55" i="66" s="1"/>
  <c r="I480" i="37"/>
  <c r="I479" i="41"/>
  <c r="N246" i="66" l="1"/>
  <c r="O246" i="66" s="1"/>
  <c r="N54" i="66"/>
  <c r="L53" i="66"/>
  <c r="I486" i="37"/>
  <c r="L245" i="66"/>
  <c r="J486" i="58"/>
  <c r="H480" i="37"/>
  <c r="E354" i="38"/>
  <c r="K7" i="66" s="1"/>
  <c r="N7" i="66" s="1"/>
  <c r="H479" i="41"/>
  <c r="E301" i="38"/>
  <c r="M149" i="66" s="1"/>
  <c r="E295" i="38"/>
  <c r="N102" i="66"/>
  <c r="C20" i="8"/>
  <c r="M53" i="66"/>
  <c r="F18" i="39" s="1"/>
  <c r="M101" i="66"/>
  <c r="G18" i="39" s="1"/>
  <c r="D20" i="8"/>
  <c r="E289" i="38"/>
  <c r="E283" i="38"/>
  <c r="L101" i="66"/>
  <c r="J486" i="37"/>
  <c r="I486" i="58"/>
  <c r="L197" i="66"/>
  <c r="H480" i="58"/>
  <c r="E373" i="38" s="1"/>
  <c r="K170" i="66" s="1"/>
  <c r="N170" i="66" s="1"/>
  <c r="E372" i="38"/>
  <c r="K151" i="66" s="1"/>
  <c r="N151" i="66" s="1"/>
  <c r="N198" i="66"/>
  <c r="O198" i="66" s="1"/>
  <c r="E367" i="38"/>
  <c r="K122" i="66" s="1"/>
  <c r="N122" i="66" s="1"/>
  <c r="J480" i="41"/>
  <c r="Y103" i="66"/>
  <c r="Y247" i="66"/>
  <c r="Z103" i="66"/>
  <c r="Z247" i="66"/>
  <c r="Y55" i="66"/>
  <c r="Y199" i="66"/>
  <c r="Z55" i="66"/>
  <c r="Z199" i="66"/>
  <c r="H489" i="41"/>
  <c r="I480" i="41"/>
  <c r="E361" i="38"/>
  <c r="K74" i="66" s="1"/>
  <c r="N74" i="66" s="1"/>
  <c r="L6" i="66"/>
  <c r="P6" i="66" s="1"/>
  <c r="V6" i="66" s="1"/>
  <c r="X6" i="66" s="1"/>
  <c r="L150" i="66"/>
  <c r="P150" i="66" s="1"/>
  <c r="V150" i="66" s="1"/>
  <c r="X150" i="66" s="1"/>
  <c r="N6" i="66" l="1"/>
  <c r="N150" i="66"/>
  <c r="O150" i="66" s="1"/>
  <c r="U150" i="66" s="1"/>
  <c r="Z198" i="66"/>
  <c r="O54" i="66"/>
  <c r="U54" i="66" s="1"/>
  <c r="Z54" i="66"/>
  <c r="Y198" i="66"/>
  <c r="J486" i="41"/>
  <c r="P245" i="66"/>
  <c r="N245" i="66"/>
  <c r="P53" i="66"/>
  <c r="N53" i="66"/>
  <c r="P197" i="66"/>
  <c r="N197" i="66"/>
  <c r="P101" i="66"/>
  <c r="N101" i="66"/>
  <c r="Y54" i="66"/>
  <c r="Z151" i="66"/>
  <c r="Y151" i="66"/>
  <c r="Z7" i="66"/>
  <c r="Y7" i="66"/>
  <c r="H480" i="41"/>
  <c r="E355" i="38"/>
  <c r="K26" i="66" s="1"/>
  <c r="N26" i="66" s="1"/>
  <c r="Z6" i="66"/>
  <c r="O6" i="66"/>
  <c r="Y6" i="66"/>
  <c r="Z150" i="66"/>
  <c r="Y150" i="66"/>
  <c r="L5" i="66"/>
  <c r="H486" i="37"/>
  <c r="I486" i="41"/>
  <c r="M5" i="66"/>
  <c r="B20" i="8"/>
  <c r="Z218" i="66"/>
  <c r="Z74" i="66"/>
  <c r="Y218" i="66"/>
  <c r="Y74" i="66"/>
  <c r="Y246" i="66"/>
  <c r="O102" i="66"/>
  <c r="Z246" i="66"/>
  <c r="Z102" i="66"/>
  <c r="Y102" i="66"/>
  <c r="Z266" i="66"/>
  <c r="Z122" i="66"/>
  <c r="Y122" i="66"/>
  <c r="Y266" i="66"/>
  <c r="V198" i="66"/>
  <c r="X198" i="66" s="1"/>
  <c r="U198" i="66"/>
  <c r="Q198" i="66"/>
  <c r="H486" i="58"/>
  <c r="L149" i="66"/>
  <c r="Q246" i="66"/>
  <c r="U246" i="66"/>
  <c r="V246" i="66"/>
  <c r="X246" i="66" s="1"/>
  <c r="Q54" i="66" l="1"/>
  <c r="V54" i="66"/>
  <c r="X54" i="66" s="1"/>
  <c r="O197" i="66"/>
  <c r="U197" i="66" s="1"/>
  <c r="Q150" i="66"/>
  <c r="O245" i="66"/>
  <c r="V245" i="66" s="1"/>
  <c r="X245" i="66" s="1"/>
  <c r="Z101" i="66"/>
  <c r="Y101" i="66"/>
  <c r="Z245" i="66"/>
  <c r="Y245" i="66"/>
  <c r="O101" i="66"/>
  <c r="R5" i="66"/>
  <c r="T5" i="66" s="1"/>
  <c r="P5" i="66"/>
  <c r="V5" i="66" s="1"/>
  <c r="X5" i="66" s="1"/>
  <c r="N5" i="66"/>
  <c r="R149" i="66"/>
  <c r="T149" i="66" s="1"/>
  <c r="N149" i="66"/>
  <c r="O149" i="66" s="1"/>
  <c r="P149" i="66"/>
  <c r="V149" i="66" s="1"/>
  <c r="X149" i="66" s="1"/>
  <c r="O53" i="66"/>
  <c r="Z53" i="66"/>
  <c r="Y53" i="66"/>
  <c r="Z197" i="66"/>
  <c r="Y197" i="66"/>
  <c r="H486" i="41"/>
  <c r="U102" i="66"/>
  <c r="Q102" i="66"/>
  <c r="V102" i="66"/>
  <c r="X102" i="66" s="1"/>
  <c r="Z170" i="66"/>
  <c r="Y26" i="66"/>
  <c r="Z26" i="66"/>
  <c r="Y170" i="66"/>
  <c r="U6" i="66"/>
  <c r="Q6" i="66"/>
  <c r="Q197" i="66" l="1"/>
  <c r="R197" i="66" s="1"/>
  <c r="T197" i="66" s="1"/>
  <c r="V197" i="66"/>
  <c r="X197" i="66" s="1"/>
  <c r="U245" i="66"/>
  <c r="Q245" i="66"/>
  <c r="R245" i="66" s="1"/>
  <c r="T245" i="66" s="1"/>
  <c r="Y5" i="66"/>
  <c r="Z5" i="66"/>
  <c r="Y149" i="66"/>
  <c r="Z149" i="66"/>
  <c r="O5" i="66"/>
  <c r="Q149" i="66"/>
  <c r="U149" i="66"/>
  <c r="U53" i="66"/>
  <c r="V53" i="66"/>
  <c r="X53" i="66" s="1"/>
  <c r="Q53" i="66"/>
  <c r="R53" i="66" s="1"/>
  <c r="T53" i="66" s="1"/>
  <c r="Q101" i="66"/>
  <c r="R101" i="66" s="1"/>
  <c r="T101" i="66" s="1"/>
  <c r="U101" i="66"/>
  <c r="V101" i="66"/>
  <c r="X101" i="66" s="1"/>
  <c r="U5" i="66" l="1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<sst xmlns="http://schemas.openxmlformats.org/spreadsheetml/2006/main" count="4761" uniqueCount="344">
  <si>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</si>
  <si>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</si>
  <si>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</si>
  <si>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</si>
  <si>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</si>
  <si>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</si>
  <si>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</si>
  <si>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</si>
  <si>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</si>
  <si>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</si>
  <si>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</si>
  <si>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</si>
  <si>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</si>
  <si>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</si>
  <si>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</si>
  <si>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</si>
  <si>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</si>
  <si>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</si>
  <si>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</si>
  <si>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</si>
  <si>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</si>
  <si>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</si>
  <si>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</si>
  <si>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</si>
  <si>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</si>
  <si>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</si>
  <si>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</si>
  <si>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</si>
  <si>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</si>
  <si>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</si>
  <si>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</si>
  <si>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</si>
  <si>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</si>
  <si>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</si>
  <si>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</si>
  <si>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</si>
  <si>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</si>
  <si>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</si>
  <si>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</si>
  <si>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</si>
  <si>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</si>
  <si>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</si>
  <si>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</si>
  <si>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</si>
  <si>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</si>
  <si>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</si>
  <si>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</si>
  <si>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</si>
  <si>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</si>
  <si>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</si>
  <si>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</si>
  <si>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</si>
  <si>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</si>
  <si>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</si>
  <si>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</si>
  <si>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</si>
  <si>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</si>
  <si>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</si>
  <si>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</si>
  <si>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</si>
  <si>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</si>
  <si>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</si>
  <si>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</si>
  <si>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</si>
  <si>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</si>
  <si>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</si>
  <si>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</si>
  <si>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</si>
  <si>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</si>
  <si>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</si>
  <si>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</si>
  <si>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</si>
  <si>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</si>
  <si>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</si>
  <si>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</si>
  <si>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</si>
  <si>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</si>
  <si>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</si>
  <si>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</si>
  <si>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</si>
  <si>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</si>
  <si>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</si>
  <si>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</si>
  <si>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</si>
  <si>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</si>
  <si>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</si>
  <si>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</si>
  <si>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</si>
  <si>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</si>
  <si>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</si>
  <si>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</si>
  <si>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</si>
  <si>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</si>
  <si>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</si>
  <si>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</si>
  <si>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</si>
  <si>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</si>
  <si>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</si>
  <si>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</si>
  <si>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</si>
  <si>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</si>
  <si>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</si>
  <si>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</si>
  <si>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</si>
  <si>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</si>
  <si>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</si>
  <si>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</si>
  <si>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</si>
  <si>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</si>
  <si>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</si>
  <si>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</si>
  <si>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</si>
  <si>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</si>
  <si>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</si>
  <si>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</si>
  <si>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</si>
  <si>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</si>
  <si>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</si>
  <si>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</si>
  <si>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</si>
  <si>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</si>
  <si>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</si>
  <si>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</si>
  <si>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</si>
  <si>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</si>
  <si>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</si>
  <si>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</si>
  <si>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</si>
  <si>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</si>
  <si>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</si>
  <si>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</si>
  <si>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</si>
  <si>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</si>
  <si>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</si>
  <si>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</si>
  <si>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</si>
  <si>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</si>
  <si>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</si>
  <si>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</si>
  <si>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</si>
  <si>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</si>
  <si>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</si>
  <si>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</si>
  <si>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</si>
  <si>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</si>
  <si>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</si>
  <si>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</si>
  <si>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</si>
  <si>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</si>
  <si>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</si>
  <si>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</si>
  <si>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</si>
  <si>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</si>
  <si>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</si>
  <si>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</si>
  <si>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</si>
  <si>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</si>
  <si>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</si>
  <si>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</si>
  <si>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</si>
  <si>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</si>
  <si>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</si>
  <si>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</si>
  <si>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</si>
  <si>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</si>
  <si>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</si>
  <si>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</si>
  <si>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</si>
  <si>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</si>
  <si>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</si>
  <si>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</si>
  <si>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</si>
  <si>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</si>
  <si>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</si>
  <si>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</si>
  <si>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</si>
  <si>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</si>
  <si>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</si>
  <si>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</si>
  <si>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</si>
  <si>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</si>
  <si>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</si>
  <si>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</si>
  <si>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</si>
  <si>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</si>
  <si>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</si>
  <si>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</si>
  <si>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</si>
  <si>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</si>
  <si>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</si>
  <si>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</si>
  <si>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</si>
  <si>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</si>
  <si>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</si>
  <si>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</si>
  <si>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</si>
  <si>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</si>
  <si>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</si>
  <si>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</si>
  <si>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</si>
  <si>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</si>
  <si>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</si>
  <si>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</si>
  <si>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</si>
  <si>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</si>
  <si>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</si>
  <si>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</si>
  <si>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</si>
  <si>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</si>
  <si>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</si>
  <si>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</si>
  <si>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</si>
  <si>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</si>
  <si>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</si>
  <si>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</si>
  <si>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</si>
  <si>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</si>
  <si>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</si>
  <si>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</si>
  <si>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</si>
  <si>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</si>
  <si>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</si>
  <si>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</si>
  <si>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</si>
  <si>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</si>
  <si>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</si>
  <si>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</si>
  <si>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</si>
  <si>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</si>
  <si>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</si>
  <si>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</si>
  <si>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</si>
  <si>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</si>
  <si>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</si>
  <si>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</si>
  <si>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</si>
  <si>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</si>
  <si>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</si>
  <si>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</si>
  <si>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</si>
  <si>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</si>
  <si>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</si>
  <si>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</si>
  <si>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</si>
  <si>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</si>
  <si>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</si>
  <si>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</si>
  <si>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</si>
  <si>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</si>
  <si>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</si>
  <si>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</si>
  <si>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</si>
  <si>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</si>
  <si>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</si>
  <si>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</si>
  <si>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</si>
  <si>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</si>
  <si>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</si>
  <si>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</si>
  <si>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</si>
  <si>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</si>
  <si>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</si>
  <si>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</si>
  <si>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</si>
  <si>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</si>
  <si>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</si>
  <si>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</si>
  <si>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</si>
  <si>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</si>
  <si>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</si>
  <si>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</si>
  <si>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</si>
  <si>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</si>
  <si>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</si>
  <si>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</si>
  <si>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</si>
  <si>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</si>
  <si>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</si>
  <si>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</si>
  <si>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</si>
  <si>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</si>
  <si>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</si>
  <si>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</si>
  <si>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</si>
  <si>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</si>
  <si>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</si>
  <si>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</si>
  <si>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</si>
  <si>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</si>
  <si>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</si>
  <si>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</si>
  <si>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</si>
  <si>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</si>
  <si>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</si>
  <si>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</si>
  <si>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</si>
  <si>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</si>
  <si>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</si>
  <si>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</si>
  <si>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</si>
  <si>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</si>
  <si>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</si>
  <si>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</si>
  <si>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</si>
  <si>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</si>
  <si>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</si>
  <si>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</si>
  <si>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</si>
  <si>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</si>
  <si>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</si>
  <si>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</si>
  <si>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</si>
  <si>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</si>
  <si>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</si>
  <si>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</si>
  <si>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</si>
  <si>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</si>
  <si>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</si>
  <si>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</si>
  <si>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</si>
  <si>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</si>
  <si>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</si>
  <si>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</si>
  <si>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</si>
  <si>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</si>
  <si>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</si>
  <si>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</si>
  <si>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</si>
  <si>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</si>
  <si>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</si>
  <si>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</si>
  <si>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</si>
  <si>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</si>
  <si>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</si>
  <si>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</si>
  <si>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</si>
  <si>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</si>
  <si>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</si>
  <si>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</si>
  <si>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</si>
  <si>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70.000 ha lavbundsjorde vådlægges uden høst af biomasse</t>
  </si>
  <si>
    <t>Landbrug til natur</t>
  </si>
  <si>
    <t>50% af 17,000 ha omlægges til natur</t>
  </si>
  <si>
    <t>Ekstensiveringsscenariet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</si>
</sst>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1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0" fontId="0" fillId="2" borderId="0" xfId="0" applyNumberFormat="1" applyFill="1" applyBorder="1"/>
    <xf numFmtId="10" fontId="0" fillId="2" borderId="0" xfId="0" applyNumberFormat="1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2256269.9999999995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621419.99999999988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4372389.2415994741</c:v>
                </c:pt>
                <c:pt idx="2">
                  <c:v>4294170.5525269303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7518879.492235614</c:v>
                </c:pt>
                <c:pt idx="2">
                  <c:v>5551260.4629323697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-325416.34224274021</c:v>
                </c:pt>
                <c:pt idx="2">
                  <c:v>-286795.62634352566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10127724.691119613</c:v>
                </c:pt>
                <c:pt idx="2">
                  <c:v>6861710.4631122779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73450.448054056644</c:v>
                </c:pt>
                <c:pt idx="2">
                  <c:v>68691.002363724925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4802.5865476477702</c:v>
                </c:pt>
                <c:pt idx="2">
                  <c:v>4502.0224626087147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611004.48569519504</c:v>
                </c:pt>
                <c:pt idx="2">
                  <c:v>869266.40957399679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12194.481685317363</c:v>
                </c:pt>
                <c:pt idx="2">
                  <c:v>11544.684363517939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17988.027201970119</c:v>
                </c:pt>
                <c:pt idx="2">
                  <c:v>16824.301435353053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52163.474236339222</c:v>
                </c:pt>
                <c:pt idx="2">
                  <c:v>48558.015022626787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1084729.9218059247</c:v>
                </c:pt>
                <c:pt idx="2">
                  <c:v>756179.77600000007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105612.98691437159</c:v>
                </c:pt>
                <c:pt idx="2">
                  <c:v>53220.864000000001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66286.066261186235</c:v>
                </c:pt>
                <c:pt idx="2">
                  <c:v>62021.533081930196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48191.948869442524</c:v>
                </c:pt>
                <c:pt idx="2">
                  <c:v>44350.720000000001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31455.524054509664</c:v>
                </c:pt>
                <c:pt idx="2">
                  <c:v>29863.363064931029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225661.17687786059</c:v>
                </c:pt>
                <c:pt idx="2">
                  <c:v>195675.31415784554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7381.526448412108</c:v>
                </c:pt>
                <c:pt idx="2">
                  <c:v>6469.6823022226999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97665.964449844832</c:v>
                </c:pt>
                <c:pt idx="2">
                  <c:v>89578.048193350187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20.130814247411568</c:v>
                </c:pt>
                <c:pt idx="2">
                  <c:v>20.892440879131119</c:v>
                </c:pt>
                <c:pt idx="3">
                  <c:v>7.483154704207001</c:v>
                </c:pt>
                <c:pt idx="4">
                  <c:v>5.3094784101167178</c:v>
                </c:pt>
                <c:pt idx="5">
                  <c:v>5.5507541470098438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49.338166130547826</c:v>
                </c:pt>
                <c:pt idx="2">
                  <c:v>67.859701699510524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32.476225853551838</c:v>
                </c:pt>
                <c:pt idx="2">
                  <c:v>16.212560085803947</c:v>
                </c:pt>
                <c:pt idx="3">
                  <c:v>0.45076703431999998</c:v>
                </c:pt>
                <c:pt idx="4">
                  <c:v>0.45076703432000026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1.7582310298619541</c:v>
                </c:pt>
                <c:pt idx="2">
                  <c:v>2.0996825030655066</c:v>
                </c:pt>
                <c:pt idx="3">
                  <c:v>5.0922829580050024</c:v>
                </c:pt>
                <c:pt idx="4">
                  <c:v>9.8541438038368376</c:v>
                </c:pt>
                <c:pt idx="5">
                  <c:v>9.4469596347619955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2.3227300977868404</c:v>
                </c:pt>
                <c:pt idx="2">
                  <c:v>2.0747812088786524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44.585787862809475</c:v>
                </c:pt>
                <c:pt idx="2">
                  <c:v>40.601518628630025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1164168.8948086752</c:v>
                </c:pt>
                <c:pt idx="2">
                  <c:v>1244636.9273219209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7038431.1695536636</c:v>
                </c:pt>
                <c:pt idx="2">
                  <c:v>9929847.5314465184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2794385.6948182089</c:v>
                </c:pt>
                <c:pt idx="2">
                  <c:v>1428470.503723142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1594861.3083457267</c:v>
                </c:pt>
                <c:pt idx="2">
                  <c:v>1595579.5569743209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1483311.7213913377</c:v>
                </c:pt>
                <c:pt idx="2">
                  <c:v>1353310.2674925956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54838.649586904612</c:v>
                </c:pt>
                <c:pt idx="5">
                  <c:v>54838.649586904619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1313527.0610181193</c:v>
                </c:pt>
                <c:pt idx="2">
                  <c:v>1568616.2628692458</c:v>
                </c:pt>
                <c:pt idx="15">
                  <c:v>823764.99285714305</c:v>
                </c:pt>
                <c:pt idx="16">
                  <c:v>497263.8159568595</c:v>
                </c:pt>
                <c:pt idx="17">
                  <c:v>593833.29951478587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3841.1924204179672</c:v>
                </c:pt>
                <c:pt idx="2">
                  <c:v>4364.8150029960898</c:v>
                </c:pt>
                <c:pt idx="15">
                  <c:v>4441.5</c:v>
                </c:pt>
                <c:pt idx="16">
                  <c:v>3841.1924204179672</c:v>
                </c:pt>
                <c:pt idx="17">
                  <c:v>4364.8150029960898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85677.000000000015</c:v>
                </c:pt>
                <c:pt idx="2">
                  <c:v>85677</c:v>
                </c:pt>
                <c:pt idx="3">
                  <c:v>13739757.985270014</c:v>
                </c:pt>
                <c:pt idx="4">
                  <c:v>11002053.151389532</c:v>
                </c:pt>
                <c:pt idx="5">
                  <c:v>11002053.151389532</c:v>
                </c:pt>
                <c:pt idx="18">
                  <c:v>0</c:v>
                </c:pt>
                <c:pt idx="19">
                  <c:v>1318118.2635881547</c:v>
                </c:pt>
                <c:pt idx="20">
                  <c:v>4497109.3698889986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75934.000000000044</c:v>
                </c:pt>
                <c:pt idx="2">
                  <c:v>75934</c:v>
                </c:pt>
                <c:pt idx="3">
                  <c:v>867975.34157733875</c:v>
                </c:pt>
                <c:pt idx="4">
                  <c:v>687762.49053560058</c:v>
                </c:pt>
                <c:pt idx="5">
                  <c:v>687762.49053560069</c:v>
                </c:pt>
                <c:pt idx="9">
                  <c:v>1893765.2125355615</c:v>
                </c:pt>
                <c:pt idx="10">
                  <c:v>2465529.6374583021</c:v>
                </c:pt>
                <c:pt idx="11">
                  <c:v>1224210.1466222294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4332374.2380023468</c:v>
                </c:pt>
                <c:pt idx="5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3785.9999999999995</c:v>
                </c:pt>
                <c:pt idx="2">
                  <c:v>3786</c:v>
                </c:pt>
                <c:pt idx="3">
                  <c:v>6600836.8097011279</c:v>
                </c:pt>
                <c:pt idx="4">
                  <c:v>5017315.5061517758</c:v>
                </c:pt>
                <c:pt idx="5">
                  <c:v>3696969.3203223622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8149031.6603895044</c:v>
                </c:pt>
                <c:pt idx="2">
                  <c:v>7433816.4974613311</c:v>
                </c:pt>
                <c:pt idx="15">
                  <c:v>9696490.333333334</c:v>
                </c:pt>
                <c:pt idx="16">
                  <c:v>2573378.41907037</c:v>
                </c:pt>
                <c:pt idx="17">
                  <c:v>2347520.9991983147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1356701.4621113588</c:v>
                </c:pt>
                <c:pt idx="5">
                  <c:v>1356701.4621113592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3587948.9442812782</c:v>
                </c:pt>
                <c:pt idx="5">
                  <c:v>1390330.2159089954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207386.61587382504</c:v>
                </c:pt>
                <c:pt idx="23">
                  <c:v>185248.32222130828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28645.000000000007</c:v>
                </c:pt>
                <c:pt idx="2">
                  <c:v>28645</c:v>
                </c:pt>
                <c:pt idx="3">
                  <c:v>944413.49448565592</c:v>
                </c:pt>
                <c:pt idx="4">
                  <c:v>780204.42366823379</c:v>
                </c:pt>
                <c:pt idx="5">
                  <c:v>780204.42366823391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34564.967012351997</c:v>
                </c:pt>
                <c:pt idx="5">
                  <c:v>34564.967012352005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2764045.8294522539</c:v>
                </c:pt>
                <c:pt idx="2">
                  <c:v>2877058.992320213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6727116.3041964862</c:v>
                </c:pt>
                <c:pt idx="2">
                  <c:v>5346295.0390991857</c:v>
                </c:pt>
                <c:pt idx="15">
                  <c:v>14742130.666666664</c:v>
                </c:pt>
                <c:pt idx="16">
                  <c:v>5965555.9678723551</c:v>
                </c:pt>
                <c:pt idx="17">
                  <c:v>4741054.0912766354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179195.12035606703</c:v>
                </c:pt>
                <c:pt idx="11">
                  <c:v>151203.52522787557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460828.98812524875</c:v>
                </c:pt>
                <c:pt idx="5">
                  <c:v>1536096.6270841628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220351.66470374397</c:v>
                </c:pt>
                <c:pt idx="5">
                  <c:v>751788.03251865599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64410.140684729078</c:v>
                </c:pt>
                <c:pt idx="2">
                  <c:v>439504.48937815143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82481.728206472224</c:v>
                </c:pt>
                <c:pt idx="5">
                  <c:v>58915.520147480172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66363.71707962401</c:v>
                </c:pt>
                <c:pt idx="11">
                  <c:v>59279.463110818644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16105220.200654797</c:v>
                </c:pt>
                <c:pt idx="17">
                  <c:v>14568499.120177582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AB-4C27-B9D0-358C9BFADE5A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1095011.6432589979</c:v>
                </c:pt>
                <c:pt idx="17">
                  <c:v>946639.30210342095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AB-4C27-B9D0-358C9BFADE5A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AB-4C27-B9D0-358C9BFAD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1095011.6432589979</c:v>
                </c:pt>
                <c:pt idx="2">
                  <c:v>946639.30210342095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7163.7960881288309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A0-44D6-BF60-CB0AE6D799FC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A0-44D6-BF60-CB0AE6D7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222680.58289724172</c:v>
                </c:pt>
                <c:pt idx="2">
                  <c:v>199229.35512407831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2991639.7289220761</c:v>
                </c:pt>
                <c:pt idx="2">
                  <c:v>3278541.1185957575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22430715.47706145</c:v>
                </c:pt>
                <c:pt idx="2">
                  <c:v>33037861.275249265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2041832.074124685</c:v>
                </c:pt>
                <c:pt idx="2">
                  <c:v>1039271.9970782162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974140.58060603822</c:v>
                </c:pt>
                <c:pt idx="2">
                  <c:v>824221.53865157021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1684311.5089732278</c:v>
                </c:pt>
                <c:pt idx="2">
                  <c:v>1516267.763906257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579691.26616256172</c:v>
                </c:pt>
                <c:pt idx="2">
                  <c:v>1758017.9575126055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2">
                  <c:v>11702.263395423128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21211.579730440295</c:v>
                </c:pt>
                <c:pt idx="2">
                  <c:v>33708.640963173966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6-46AF-8F2D-D19D06E9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2256269.9999999995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621419.99999999988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4372389.2415994741</c:v>
                </c:pt>
                <c:pt idx="2">
                  <c:v>4294170.5525269303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7518879.492235614</c:v>
                </c:pt>
                <c:pt idx="2">
                  <c:v>5551260.4629323697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-325416.34224274021</c:v>
                </c:pt>
                <c:pt idx="2">
                  <c:v>-286795.62634352566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10127724.691119613</c:v>
                </c:pt>
                <c:pt idx="2">
                  <c:v>6861710.4631122779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1095011.6432589979</c:v>
                </c:pt>
                <c:pt idx="2">
                  <c:v>946639.30210342095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7163.7960881288309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C1-43BE-86C1-1D9441158481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C1-43BE-86C1-1D9441158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222680.58289724172</c:v>
                </c:pt>
                <c:pt idx="2">
                  <c:v>199229.35512407831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2991639.7289220761</c:v>
                </c:pt>
                <c:pt idx="2">
                  <c:v>3278541.1185957575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22430715.47706145</c:v>
                </c:pt>
                <c:pt idx="2">
                  <c:v>33037861.275249265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2041832.074124685</c:v>
                </c:pt>
                <c:pt idx="2">
                  <c:v>1039271.9970782162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974140.58060603822</c:v>
                </c:pt>
                <c:pt idx="2">
                  <c:v>824221.53865157021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1684311.5089732278</c:v>
                </c:pt>
                <c:pt idx="2">
                  <c:v>1516267.763906257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579691.26616256172</c:v>
                </c:pt>
                <c:pt idx="2">
                  <c:v>1758017.9575126055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2">
                  <c:v>11702.263395423128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F7-40A4-A6E7-2D38A471B789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21211.579730440295</c:v>
                </c:pt>
                <c:pt idx="2">
                  <c:v>33708.640963173966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F7-40A4-A6E7-2D38A471B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4372389.2415994741</c:v>
                </c:pt>
                <c:pt idx="2">
                  <c:v>4294170.5525269303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7518879.492235614</c:v>
                </c:pt>
                <c:pt idx="2">
                  <c:v>5551260.4629323697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-325416.34224274021</c:v>
                </c:pt>
                <c:pt idx="2">
                  <c:v>-286795.62634352566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10127724.691119613</c:v>
                </c:pt>
                <c:pt idx="2">
                  <c:v>6861710.4631122779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1095011.6432589979</c:v>
                </c:pt>
                <c:pt idx="2">
                  <c:v>946639.30210342095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7163.7960881288309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0-4B6D-A405-8F6232EF2E0B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80-4B6D-A405-8F6232EF2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222680.58289724172</c:v>
                </c:pt>
                <c:pt idx="2">
                  <c:v>199229.35512407831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2991639.7289220761</c:v>
                </c:pt>
                <c:pt idx="2">
                  <c:v>3278541.1185957575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22430715.47706145</c:v>
                </c:pt>
                <c:pt idx="2">
                  <c:v>33037861.275249265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2041832.074124685</c:v>
                </c:pt>
                <c:pt idx="2">
                  <c:v>1039271.9970782162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974140.58060603822</c:v>
                </c:pt>
                <c:pt idx="2">
                  <c:v>824221.53865157021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1684311.5089732278</c:v>
                </c:pt>
                <c:pt idx="2">
                  <c:v>1516267.763906257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579691.26616256172</c:v>
                </c:pt>
                <c:pt idx="2">
                  <c:v>1758017.9575126055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2">
                  <c:v>11702.263395423128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A-4C9E-8EF7-1C8984AE362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21211.579730440295</c:v>
                </c:pt>
                <c:pt idx="2">
                  <c:v>33708.640963173966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A-4C9E-8EF7-1C8984AE3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58259.107697963693</c:v>
                </c:pt>
                <c:pt idx="2">
                  <c:v>165237.91423421525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58259.107697963693</c:v>
                </c:pt>
                <c:pt idx="2">
                  <c:v>165237.91423421531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222680.58289724172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199229.35512407831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54838.649586904612</c:v>
                </c:pt>
                <c:pt idx="5">
                  <c:v>54838.649586904619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1313527.0610181193</c:v>
                </c:pt>
                <c:pt idx="2">
                  <c:v>1568616.2628692458</c:v>
                </c:pt>
                <c:pt idx="15">
                  <c:v>823764.99285714305</c:v>
                </c:pt>
                <c:pt idx="16">
                  <c:v>497263.8159568595</c:v>
                </c:pt>
                <c:pt idx="17">
                  <c:v>593833.29951478587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3841.1924204179672</c:v>
                </c:pt>
                <c:pt idx="2">
                  <c:v>4364.8150029960898</c:v>
                </c:pt>
                <c:pt idx="15">
                  <c:v>4441.5</c:v>
                </c:pt>
                <c:pt idx="16">
                  <c:v>3841.1924204179672</c:v>
                </c:pt>
                <c:pt idx="17">
                  <c:v>4364.8150029960898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85677.000000000015</c:v>
                </c:pt>
                <c:pt idx="2">
                  <c:v>85677</c:v>
                </c:pt>
                <c:pt idx="3">
                  <c:v>13739757.985270014</c:v>
                </c:pt>
                <c:pt idx="4">
                  <c:v>11002053.151389532</c:v>
                </c:pt>
                <c:pt idx="5">
                  <c:v>11002053.151389532</c:v>
                </c:pt>
                <c:pt idx="18">
                  <c:v>0</c:v>
                </c:pt>
                <c:pt idx="19">
                  <c:v>1318118.2635881547</c:v>
                </c:pt>
                <c:pt idx="20">
                  <c:v>4497109.3698889986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75934.000000000044</c:v>
                </c:pt>
                <c:pt idx="2">
                  <c:v>75934</c:v>
                </c:pt>
                <c:pt idx="3">
                  <c:v>867975.34157733875</c:v>
                </c:pt>
                <c:pt idx="4">
                  <c:v>687762.49053560058</c:v>
                </c:pt>
                <c:pt idx="5">
                  <c:v>687762.49053560069</c:v>
                </c:pt>
                <c:pt idx="9">
                  <c:v>1893765.2125355615</c:v>
                </c:pt>
                <c:pt idx="10">
                  <c:v>2465529.6374583021</c:v>
                </c:pt>
                <c:pt idx="11">
                  <c:v>1224210.1466222294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4332374.2380023468</c:v>
                </c:pt>
                <c:pt idx="5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3785.9999999999995</c:v>
                </c:pt>
                <c:pt idx="2">
                  <c:v>3786</c:v>
                </c:pt>
                <c:pt idx="3">
                  <c:v>6600836.8097011279</c:v>
                </c:pt>
                <c:pt idx="4">
                  <c:v>5017315.5061517758</c:v>
                </c:pt>
                <c:pt idx="5">
                  <c:v>3696969.3203223622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8149031.6603895044</c:v>
                </c:pt>
                <c:pt idx="2">
                  <c:v>7433816.4974613311</c:v>
                </c:pt>
                <c:pt idx="15">
                  <c:v>9696490.333333334</c:v>
                </c:pt>
                <c:pt idx="16">
                  <c:v>2573378.41907037</c:v>
                </c:pt>
                <c:pt idx="17">
                  <c:v>2347520.9991983147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1356701.4621113588</c:v>
                </c:pt>
                <c:pt idx="5">
                  <c:v>1356701.4621113592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3587948.9442812782</c:v>
                </c:pt>
                <c:pt idx="5">
                  <c:v>1390330.2159089954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207386.61587382504</c:v>
                </c:pt>
                <c:pt idx="23">
                  <c:v>185248.32222130828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28645.000000000007</c:v>
                </c:pt>
                <c:pt idx="2">
                  <c:v>28645</c:v>
                </c:pt>
                <c:pt idx="3">
                  <c:v>944413.49448565592</c:v>
                </c:pt>
                <c:pt idx="4">
                  <c:v>780204.42366823379</c:v>
                </c:pt>
                <c:pt idx="5">
                  <c:v>780204.42366823391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34564.967012351997</c:v>
                </c:pt>
                <c:pt idx="5">
                  <c:v>34564.967012352005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2764045.8294522539</c:v>
                </c:pt>
                <c:pt idx="2">
                  <c:v>2877058.992320213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6727116.3041964862</c:v>
                </c:pt>
                <c:pt idx="2">
                  <c:v>5346295.0390991857</c:v>
                </c:pt>
                <c:pt idx="15">
                  <c:v>14742130.666666664</c:v>
                </c:pt>
                <c:pt idx="16">
                  <c:v>5965555.9678723551</c:v>
                </c:pt>
                <c:pt idx="17">
                  <c:v>4741054.0912766354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179195.12035606703</c:v>
                </c:pt>
                <c:pt idx="11">
                  <c:v>151203.52522787557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460828.98812524875</c:v>
                </c:pt>
                <c:pt idx="5">
                  <c:v>1536096.6270841628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220351.66470374397</c:v>
                </c:pt>
                <c:pt idx="5">
                  <c:v>751788.03251865599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64410.140684729078</c:v>
                </c:pt>
                <c:pt idx="2">
                  <c:v>439504.48937815143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82481.728206472224</c:v>
                </c:pt>
                <c:pt idx="5">
                  <c:v>58915.520147480172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66363.71707962401</c:v>
                </c:pt>
                <c:pt idx="11">
                  <c:v>59279.463110818644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16105220.200654797</c:v>
                </c:pt>
                <c:pt idx="17">
                  <c:v>14568499.120177582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8-471F-967B-E5DC461BB68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1095011.6432589979</c:v>
                </c:pt>
                <c:pt idx="17">
                  <c:v>946639.30210342095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08-471F-967B-E5DC461BB68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08-471F-967B-E5DC461BB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1095011.6432589979</c:v>
                </c:pt>
                <c:pt idx="2">
                  <c:v>946639.30210342095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7163.7960881288309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0-4A71-AC40-B0C6227F18C2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40-4A71-AC40-B0C6227F1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222680.58289724172</c:v>
                </c:pt>
                <c:pt idx="2">
                  <c:v>199229.35512407831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2991639.7289220761</c:v>
                </c:pt>
                <c:pt idx="2">
                  <c:v>3278541.1185957575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22430715.47706145</c:v>
                </c:pt>
                <c:pt idx="2">
                  <c:v>33037861.275249265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2041832.074124685</c:v>
                </c:pt>
                <c:pt idx="2">
                  <c:v>1039271.9970782162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974140.58060603822</c:v>
                </c:pt>
                <c:pt idx="2">
                  <c:v>824221.53865157021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1684311.5089732278</c:v>
                </c:pt>
                <c:pt idx="2">
                  <c:v>1516267.763906257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579691.26616256172</c:v>
                </c:pt>
                <c:pt idx="2">
                  <c:v>1758017.9575126055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2">
                  <c:v>11702.263395423128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21211.579730440295</c:v>
                </c:pt>
                <c:pt idx="2">
                  <c:v>33708.640963173966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3-41BA-B72D-A1946357F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20.130814247411568</c:v>
                </c:pt>
                <c:pt idx="2">
                  <c:v>20.892440879131119</c:v>
                </c:pt>
                <c:pt idx="3">
                  <c:v>7.483154704207001</c:v>
                </c:pt>
                <c:pt idx="4">
                  <c:v>5.3094784101167178</c:v>
                </c:pt>
                <c:pt idx="5">
                  <c:v>5.5507541470098438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49.338166130547826</c:v>
                </c:pt>
                <c:pt idx="2">
                  <c:v>67.859701699510524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32.476225853551838</c:v>
                </c:pt>
                <c:pt idx="2">
                  <c:v>16.212560085803947</c:v>
                </c:pt>
                <c:pt idx="3">
                  <c:v>0.45076703431999998</c:v>
                </c:pt>
                <c:pt idx="4">
                  <c:v>0.45076703432000026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1.7582310298619541</c:v>
                </c:pt>
                <c:pt idx="2">
                  <c:v>2.0996825030655066</c:v>
                </c:pt>
                <c:pt idx="3">
                  <c:v>5.0922829580050024</c:v>
                </c:pt>
                <c:pt idx="4">
                  <c:v>9.8541438038368376</c:v>
                </c:pt>
                <c:pt idx="5">
                  <c:v>9.4469596347619955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2.3227300977868404</c:v>
                </c:pt>
                <c:pt idx="2">
                  <c:v>2.0747812088786524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44.585787862809475</c:v>
                </c:pt>
                <c:pt idx="2">
                  <c:v>40.601518628630025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1164168.8948086752</c:v>
                </c:pt>
                <c:pt idx="2">
                  <c:v>1244636.9273219209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7038431.1695536636</c:v>
                </c:pt>
                <c:pt idx="2">
                  <c:v>9929847.5314465184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2794385.6948182089</c:v>
                </c:pt>
                <c:pt idx="2">
                  <c:v>1428470.503723142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1594861.3083457267</c:v>
                </c:pt>
                <c:pt idx="2">
                  <c:v>1595579.5569743209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1483311.7213913377</c:v>
                </c:pt>
                <c:pt idx="2">
                  <c:v>1353310.2674925956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493059</xdr:colOff>
      <xdr:row>18</xdr:row>
      <xdr:rowOff>102685</xdr:rowOff>
    </xdr:from>
    <xdr:to>
      <xdr:col>9</xdr:col>
      <xdr:colOff>1064560</xdr:colOff>
      <xdr:row>45</xdr:row>
      <xdr:rowOff>62904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1392476851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3500438.1787752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139270833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139282407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827.084069591494" maxValue="37013724.844488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1393055558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20040641.17806372"/>
    </cacheField>
    <cacheField name="Halmudbytte" numFmtId="0">
      <sharedItems containsSemiMixedTypes="0" containsString="0" containsNumber="1" minValue="0" maxValue="2116047.5543132382"/>
    </cacheField>
    <cacheField name="Potentielt til bioenergi" numFmtId="1">
      <sharedItems containsSemiMixedTypes="0" containsString="0" containsNumber="1" minValue="0" maxValue="20040641.178063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1393287036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27383621.82907963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608280.6470242096"/>
    </cacheField>
    <cacheField name="Gødning" numFmtId="3">
      <sharedItems containsSemiMixedTypes="0" containsString="0" containsNumber="1" minValue="0" maxValue="13500438.178775249"/>
    </cacheField>
    <cacheField name="Energi" numFmtId="3">
      <sharedItems containsSemiMixedTypes="0" containsString="0" containsNumber="1" minValue="0" maxValue="427383621.82907963"/>
    </cacheField>
    <cacheField name="Materialer og processer" numFmtId="3">
      <sharedItems containsSemiMixedTypes="0" containsString="0" containsNumber="1" minValue="0" maxValue="4005473.0233037667"/>
    </cacheField>
    <cacheField name="Produktion minus forbrug [ton]" numFmtId="3">
      <sharedItems containsSemiMixedTypes="0" containsString="0" containsNumber="1" minValue="-4828427.5390456235" maxValue="23143752.258082137"/>
    </cacheField>
    <cacheField name="Potentiale til energi [ton]" numFmtId="3">
      <sharedItems containsSemiMixedTypes="0" containsString="0" containsNumber="1" minValue="0" maxValue="23143752.258082137"/>
    </cacheField>
    <cacheField name="Forbrug energi [ton/m3]" numFmtId="3">
      <sharedItems containsSemiMixedTypes="0" containsString="0" containsNumber="1" minValue="0" maxValue="427383621.82907963"/>
    </cacheField>
    <cacheField name="Potentiale til energi [PJ]" numFmtId="0">
      <sharedItems containsSemiMixedTypes="0" containsString="0" containsNumber="1" minValue="0" maxValue="42.581611185838874"/>
    </cacheField>
    <cacheField name="Forbrug/potentiale [PJ]" numFmtId="0">
      <sharedItems containsSemiMixedTypes="0" containsString="0" containsNumber="1" minValue="0" maxValue="42.701609814540021"/>
    </cacheField>
    <cacheField name="Biogasproduktion [PJ]" numFmtId="0">
      <sharedItems containsSemiMixedTypes="0" containsString="0" containsNumber="1" minValue="0" maxValue="3.851235580717185"/>
    </cacheField>
    <cacheField name="Biomasser til energi eksl. biogas [PJ]" numFmtId="0">
      <sharedItems containsSemiMixedTypes="0" containsString="0" containsNumber="1" minValue="0" maxValue="42.581611185838874"/>
    </cacheField>
    <cacheField name="Potentiale til energi [Ton TS]" numFmtId="0">
      <sharedItems containsSemiMixedTypes="0" containsString="0" containsNumber="1" minValue="0" maxValue="6480250.6322629992"/>
    </cacheField>
    <cacheField name="Forbrug/potentiale [Ton TS]" numFmtId="0">
      <sharedItems containsSemiMixedTypes="0" containsString="0" containsNumber="1" minValue="0" maxValue="6498512.5337706124"/>
    </cacheField>
    <cacheField name="Biogasproduktion [Ton TS]" numFmtId="0">
      <sharedItems containsSemiMixedTypes="0" containsString="0" containsNumber="1" minValue="0" maxValue="578229.32917383988"/>
    </cacheField>
    <cacheField name="Biomasser til energi eksl. biogas [Ton TS]" numFmtId="0">
      <sharedItems containsSemiMixedTypes="0" containsString="0" containsNumber="1" minValue="0" maxValue="6480250.6322629992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139340277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27383621.82907963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608280.6470242096"/>
    </cacheField>
    <cacheField name="Gødning" numFmtId="3">
      <sharedItems containsSemiMixedTypes="0" containsString="0" containsNumber="1" minValue="0" maxValue="13500438.178775249"/>
    </cacheField>
    <cacheField name="Energi" numFmtId="3">
      <sharedItems containsSemiMixedTypes="0" containsString="0" containsNumber="1" minValue="0" maxValue="427383621.82907963"/>
    </cacheField>
    <cacheField name="Materialer og processer" numFmtId="3">
      <sharedItems containsSemiMixedTypes="0" containsString="0" containsNumber="1" minValue="0" maxValue="4005473.0233037667"/>
    </cacheField>
    <cacheField name="Produktion minus forbrug [ton]" numFmtId="3">
      <sharedItems containsSemiMixedTypes="0" containsString="0" containsNumber="1" minValue="-4828427.5390456235" maxValue="23143752.258082137"/>
    </cacheField>
    <cacheField name="Potentiale til energi [ton]" numFmtId="3">
      <sharedItems containsSemiMixedTypes="0" containsString="0" containsNumber="1" minValue="0" maxValue="23143752.258082137"/>
    </cacheField>
    <cacheField name="Forbrug energi [ton/m3]" numFmtId="3">
      <sharedItems containsSemiMixedTypes="0" containsString="0" containsNumber="1" minValue="0" maxValue="427383621.82907963"/>
    </cacheField>
    <cacheField name="Potentiale til energi [PJ]" numFmtId="0">
      <sharedItems containsSemiMixedTypes="0" containsString="0" containsNumber="1" minValue="0" maxValue="42.581611185838874"/>
    </cacheField>
    <cacheField name="Forbrug/potentiale [PJ]" numFmtId="0">
      <sharedItems containsSemiMixedTypes="0" containsString="0" containsNumber="1" minValue="0" maxValue="42.701609814540021"/>
    </cacheField>
    <cacheField name="Biogasproduktion [PJ]" numFmtId="0">
      <sharedItems containsSemiMixedTypes="0" containsString="0" containsNumber="1" minValue="0" maxValue="3.851235580717185"/>
    </cacheField>
    <cacheField name="Biomasser til energi eksl. biogas [PJ]" numFmtId="0">
      <sharedItems containsSemiMixedTypes="0" containsString="0" containsNumber="1" minValue="0" maxValue="42.581611185838874"/>
    </cacheField>
    <cacheField name="Potentiale til energi [Ton TS]" numFmtId="0">
      <sharedItems containsSemiMixedTypes="0" containsString="0" containsNumber="1" minValue="0" maxValue="6480250.6322629992"/>
    </cacheField>
    <cacheField name="Forbrug/potentiale [Ton TS]" numFmtId="0">
      <sharedItems containsSemiMixedTypes="0" containsString="0" containsNumber="1" minValue="0" maxValue="6498512.5337706124"/>
    </cacheField>
    <cacheField name="Biogasproduktion [Ton TS]" numFmtId="0">
      <sharedItems containsSemiMixedTypes="0" containsString="0" containsNumber="1" minValue="0" maxValue="578229.32917383988"/>
    </cacheField>
    <cacheField name="Biomasser til energi eksl. biogas [Ton TS]" numFmtId="0">
      <sharedItems containsSemiMixedTypes="0" containsString="0" containsNumber="1" minValue="0" maxValue="6480250.6322629992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1393634259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756147.6279562197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1393865744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27383621.82907963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608280.6470242096"/>
    </cacheField>
    <cacheField name="Gødning" numFmtId="3">
      <sharedItems containsSemiMixedTypes="0" containsString="0" containsNumber="1" minValue="0" maxValue="13500438.178775249"/>
    </cacheField>
    <cacheField name="Energi" numFmtId="3">
      <sharedItems containsSemiMixedTypes="0" containsString="0" containsNumber="1" minValue="0" maxValue="427383621.82907963"/>
    </cacheField>
    <cacheField name="Materialer og processer" numFmtId="3">
      <sharedItems containsSemiMixedTypes="0" containsString="0" containsNumber="1" minValue="0" maxValue="4005473.0233037667"/>
    </cacheField>
    <cacheField name="Produktion minus forbrug [ton]" numFmtId="3">
      <sharedItems containsSemiMixedTypes="0" containsString="0" containsNumber="1" minValue="-4828427.5390456235" maxValue="23143752.258082137"/>
    </cacheField>
    <cacheField name="Potentiale til energi [ton]" numFmtId="3">
      <sharedItems containsSemiMixedTypes="0" containsString="0" containsNumber="1" minValue="0" maxValue="23143752.258082137"/>
    </cacheField>
    <cacheField name="Forbrug energi [ton/m3]" numFmtId="3">
      <sharedItems containsSemiMixedTypes="0" containsString="0" containsNumber="1" minValue="0" maxValue="427383621.82907963"/>
    </cacheField>
    <cacheField name="Potentiale til energi [PJ]" numFmtId="0">
      <sharedItems containsSemiMixedTypes="0" containsString="0" containsNumber="1" minValue="0" maxValue="42.581611185838874"/>
    </cacheField>
    <cacheField name="Forbrug/potentiale [PJ]" numFmtId="0">
      <sharedItems containsSemiMixedTypes="0" containsString="0" containsNumber="1" minValue="0" maxValue="42.701609814540021"/>
    </cacheField>
    <cacheField name="Biogasproduktion [PJ]" numFmtId="0">
      <sharedItems containsSemiMixedTypes="0" containsString="0" containsNumber="1" minValue="0" maxValue="3.851235580717185"/>
    </cacheField>
    <cacheField name="Biomasser til energi eksl. biogas [PJ]" numFmtId="0">
      <sharedItems containsSemiMixedTypes="0" containsString="0" containsNumber="1" minValue="0" maxValue="42.581611185838874"/>
    </cacheField>
    <cacheField name="Potentiale til energi [Ton TS]" numFmtId="0">
      <sharedItems containsSemiMixedTypes="0" containsString="0" containsNumber="1" minValue="0" maxValue="6480250.6322629992"/>
    </cacheField>
    <cacheField name="Forbrug/potentiale [Ton TS]" numFmtId="0">
      <sharedItems containsSemiMixedTypes="0" containsString="0" containsNumber="1" minValue="0" maxValue="6498512.5337706124"/>
    </cacheField>
    <cacheField name="Biogasproduktion [Ton TS]" numFmtId="0">
      <sharedItems containsSemiMixedTypes="0" containsString="0" containsNumber="1" minValue="0" maxValue="578229.32917383988"/>
    </cacheField>
    <cacheField name="Biomasser til energi eksl. biogas [Ton TS]" numFmtId="0">
      <sharedItems containsSemiMixedTypes="0" containsString="0" containsNumber="1" minValue="0" maxValue="6480250.63226299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5875738.7151891319"/>
  </r>
  <r>
    <x v="1"/>
    <s v="Vestdanmark"/>
    <x v="15"/>
    <x v="1"/>
    <n v="7608280.6470242096"/>
  </r>
  <r>
    <x v="1"/>
    <s v="Vestdanmark"/>
    <x v="16"/>
    <x v="1"/>
    <n v="3543.7654908210607"/>
  </r>
  <r>
    <x v="1"/>
    <s v="Vestdanmark"/>
    <x v="17"/>
    <x v="1"/>
    <n v="1496565.9593185934"/>
  </r>
  <r>
    <x v="1"/>
    <s v="Vestdanmark"/>
    <x v="18"/>
    <x v="1"/>
    <n v="195082.24112879002"/>
  </r>
  <r>
    <x v="1"/>
    <s v="Vestdanmark"/>
    <x v="19"/>
    <x v="1"/>
    <n v="503497.02738347289"/>
  </r>
  <r>
    <x v="1"/>
    <s v="Vestdanmark"/>
    <x v="20"/>
    <x v="1"/>
    <n v="1155908.5188095337"/>
  </r>
  <r>
    <x v="1"/>
    <s v="Vestdanmark"/>
    <x v="21"/>
    <x v="1"/>
    <n v="57368.647217546037"/>
  </r>
  <r>
    <x v="1"/>
    <s v="Vestdanmark"/>
    <x v="22"/>
    <x v="1"/>
    <n v="56652.069419026055"/>
  </r>
  <r>
    <x v="1"/>
    <s v="Vestdanmark"/>
    <x v="0"/>
    <x v="1"/>
    <n v="2907.9932175110234"/>
  </r>
  <r>
    <x v="1"/>
    <s v="Vestdanmark"/>
    <x v="23"/>
    <x v="1"/>
    <n v="66507.389797586569"/>
  </r>
  <r>
    <x v="1"/>
    <s v="Vestdanmark"/>
    <x v="24"/>
    <x v="1"/>
    <n v="255311.1988813775"/>
  </r>
  <r>
    <x v="1"/>
    <s v="Vestdanmark"/>
    <x v="25"/>
    <x v="1"/>
    <n v="21893.59180227204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4669672.9064223943"/>
  </r>
  <r>
    <x v="1"/>
    <s v="Vestdanmark"/>
    <x v="15"/>
    <x v="2"/>
    <n v="6940525.5186431529"/>
  </r>
  <r>
    <x v="1"/>
    <s v="Vestdanmark"/>
    <x v="16"/>
    <x v="2"/>
    <n v="4026.84351328395"/>
  </r>
  <r>
    <x v="1"/>
    <s v="Vestdanmark"/>
    <x v="17"/>
    <x v="2"/>
    <n v="1550485.0057694039"/>
  </r>
  <r>
    <x v="1"/>
    <s v="Vestdanmark"/>
    <x v="18"/>
    <x v="2"/>
    <n v="197484.23354298095"/>
  </r>
  <r>
    <x v="1"/>
    <s v="Vestdanmark"/>
    <x v="19"/>
    <x v="2"/>
    <n v="491154.87282284611"/>
  </r>
  <r>
    <x v="1"/>
    <s v="Vestdanmark"/>
    <x v="20"/>
    <x v="2"/>
    <n v="1377347.6384924836"/>
  </r>
  <r>
    <x v="1"/>
    <s v="Vestdanmark"/>
    <x v="21"/>
    <x v="2"/>
    <n v="391456.65160207887"/>
  </r>
  <r>
    <x v="1"/>
    <s v="Vestdanmark"/>
    <x v="22"/>
    <x v="2"/>
    <n v="54750.50854591807"/>
  </r>
  <r>
    <x v="1"/>
    <s v="Vestdanmark"/>
    <x v="0"/>
    <x v="2"/>
    <n v="2873.5276646840043"/>
  </r>
  <r>
    <x v="1"/>
    <s v="Vestdanmark"/>
    <x v="23"/>
    <x v="2"/>
    <n v="65221.076812905056"/>
  </r>
  <r>
    <x v="1"/>
    <s v="Vestdanmark"/>
    <x v="24"/>
    <x v="2"/>
    <n v="250485.69494585399"/>
  </r>
  <r>
    <x v="1"/>
    <s v="Vestdanmark"/>
    <x v="25"/>
    <x v="2"/>
    <n v="21741.20442548158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851377.58900735388"/>
  </r>
  <r>
    <x v="1"/>
    <s v="Østdanmark"/>
    <x v="15"/>
    <x v="1"/>
    <n v="540751.0133652949"/>
  </r>
  <r>
    <x v="1"/>
    <s v="Østdanmark"/>
    <x v="16"/>
    <x v="1"/>
    <n v="297.42692959690646"/>
  </r>
  <r>
    <x v="1"/>
    <s v="Østdanmark"/>
    <x v="17"/>
    <x v="1"/>
    <n v="1267479.8701336605"/>
  </r>
  <r>
    <x v="1"/>
    <s v="Østdanmark"/>
    <x v="18"/>
    <x v="1"/>
    <n v="168912.75887120995"/>
  </r>
  <r>
    <x v="1"/>
    <s v="Østdanmark"/>
    <x v="19"/>
    <x v="1"/>
    <n v="216909.97261652708"/>
  </r>
  <r>
    <x v="1"/>
    <s v="Østdanmark"/>
    <x v="20"/>
    <x v="1"/>
    <n v="157618.54220858568"/>
  </r>
  <r>
    <x v="1"/>
    <s v="Østdanmark"/>
    <x v="21"/>
    <x v="1"/>
    <n v="7041.4934671830433"/>
  </r>
  <r>
    <x v="1"/>
    <s v="Østdanmark"/>
    <x v="22"/>
    <x v="1"/>
    <n v="19281.930580973985"/>
  </r>
  <r>
    <x v="1"/>
    <s v="Østdanmark"/>
    <x v="0"/>
    <x v="1"/>
    <n v="878.00678248897611"/>
  </r>
  <r>
    <x v="1"/>
    <s v="Østdanmark"/>
    <x v="23"/>
    <x v="1"/>
    <n v="19169.610202413449"/>
  </r>
  <r>
    <x v="1"/>
    <s v="Østdanmark"/>
    <x v="24"/>
    <x v="1"/>
    <n v="74714.80111862249"/>
  </r>
  <r>
    <x v="1"/>
    <s v="Østdanmark"/>
    <x v="25"/>
    <x v="1"/>
    <n v="6751.408197727966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676622.13267679163"/>
  </r>
  <r>
    <x v="1"/>
    <s v="Østdanmark"/>
    <x v="15"/>
    <x v="2"/>
    <n v="493290.97881817812"/>
  </r>
  <r>
    <x v="1"/>
    <s v="Østdanmark"/>
    <x v="16"/>
    <x v="2"/>
    <n v="337.97148971213949"/>
  </r>
  <r>
    <x v="1"/>
    <s v="Østdanmark"/>
    <x v="17"/>
    <x v="2"/>
    <n v="1326573.9865508091"/>
  </r>
  <r>
    <x v="1"/>
    <s v="Østdanmark"/>
    <x v="18"/>
    <x v="2"/>
    <n v="172292.76645701908"/>
  </r>
  <r>
    <x v="1"/>
    <s v="Østdanmark"/>
    <x v="19"/>
    <x v="2"/>
    <n v="216252.12717715395"/>
  </r>
  <r>
    <x v="1"/>
    <s v="Østdanmark"/>
    <x v="20"/>
    <x v="2"/>
    <n v="191268.62437676211"/>
  </r>
  <r>
    <x v="1"/>
    <s v="Østdanmark"/>
    <x v="21"/>
    <x v="2"/>
    <n v="48047.837776072534"/>
  </r>
  <r>
    <x v="1"/>
    <s v="Østdanmark"/>
    <x v="22"/>
    <x v="2"/>
    <n v="21183.491454081926"/>
  </r>
  <r>
    <x v="1"/>
    <s v="Østdanmark"/>
    <x v="0"/>
    <x v="2"/>
    <n v="912.47233531599591"/>
  </r>
  <r>
    <x v="1"/>
    <s v="Østdanmark"/>
    <x v="23"/>
    <x v="2"/>
    <n v="20455.923187094944"/>
  </r>
  <r>
    <x v="1"/>
    <s v="Østdanmark"/>
    <x v="24"/>
    <x v="2"/>
    <n v="79540.305054146011"/>
  </r>
  <r>
    <x v="1"/>
    <s v="Østdanmark"/>
    <x v="25"/>
    <x v="2"/>
    <n v="6903.7955745184099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468808.7961246679"/>
  </r>
  <r>
    <x v="2"/>
    <s v="Vestdanmark"/>
    <x v="22"/>
    <x v="1"/>
    <n v="612574.40628991346"/>
  </r>
  <r>
    <x v="2"/>
    <s v="Vestdanmark"/>
    <x v="2"/>
    <x v="1"/>
    <n v="0"/>
  </r>
  <r>
    <x v="2"/>
    <s v="Vestdanmark"/>
    <x v="5"/>
    <x v="1"/>
    <n v="48843.537812418457"/>
  </r>
  <r>
    <x v="2"/>
    <s v="Vestdanmark"/>
    <x v="25"/>
    <x v="1"/>
    <n v="694910.33342213533"/>
  </r>
  <r>
    <x v="2"/>
    <s v="Vestdanmark"/>
    <x v="24"/>
    <x v="1"/>
    <n v="3195704.512221951"/>
  </r>
  <r>
    <x v="2"/>
    <s v="Vestdanmark"/>
    <x v="28"/>
    <x v="1"/>
    <n v="73464.599161984021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9278.4862896688"/>
  </r>
  <r>
    <x v="2"/>
    <s v="Vestdanmark"/>
    <x v="29"/>
    <x v="1"/>
    <n v="1208383.1324071081"/>
  </r>
  <r>
    <x v="2"/>
    <s v="Vestdanmark"/>
    <x v="30"/>
    <x v="1"/>
    <n v="410449.89758334833"/>
  </r>
  <r>
    <x v="2"/>
    <s v="Vestdanmark"/>
    <x v="31"/>
    <x v="1"/>
    <n v="196262.21557353597"/>
  </r>
  <r>
    <x v="2"/>
    <s v="Vestdanmark"/>
    <x v="32"/>
    <x v="1"/>
    <n v="30786.229893887998"/>
  </r>
  <r>
    <x v="2"/>
    <s v="Vestdanmark"/>
    <x v="33"/>
    <x v="1"/>
    <n v="3858747.1884418358"/>
  </r>
  <r>
    <x v="2"/>
    <s v="Vestdanmark"/>
    <x v="0"/>
    <x v="2"/>
    <n v="3292806.4813550194"/>
  </r>
  <r>
    <x v="2"/>
    <s v="Vestdanmark"/>
    <x v="22"/>
    <x v="2"/>
    <n v="612574.40628991358"/>
  </r>
  <r>
    <x v="2"/>
    <s v="Vestdanmark"/>
    <x v="2"/>
    <x v="2"/>
    <n v="0"/>
  </r>
  <r>
    <x v="2"/>
    <s v="Vestdanmark"/>
    <x v="5"/>
    <x v="2"/>
    <n v="48843.537812418464"/>
  </r>
  <r>
    <x v="2"/>
    <s v="Vestdanmark"/>
    <x v="25"/>
    <x v="2"/>
    <n v="694910.33342213545"/>
  </r>
  <r>
    <x v="2"/>
    <s v="Vestdanmark"/>
    <x v="24"/>
    <x v="2"/>
    <n v="1238335.4984860062"/>
  </r>
  <r>
    <x v="2"/>
    <s v="Vestdanmark"/>
    <x v="28"/>
    <x v="2"/>
    <n v="52474.71368713145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9278.4862896707"/>
  </r>
  <r>
    <x v="2"/>
    <s v="Vestdanmark"/>
    <x v="29"/>
    <x v="2"/>
    <n v="1208383.1324071086"/>
  </r>
  <r>
    <x v="2"/>
    <s v="Vestdanmark"/>
    <x v="30"/>
    <x v="2"/>
    <n v="1368166.3252778279"/>
  </r>
  <r>
    <x v="2"/>
    <s v="Vestdanmark"/>
    <x v="31"/>
    <x v="2"/>
    <n v="669600.50019206398"/>
  </r>
  <r>
    <x v="2"/>
    <s v="Vestdanmark"/>
    <x v="32"/>
    <x v="2"/>
    <n v="30786.229893888001"/>
  </r>
  <r>
    <x v="2"/>
    <s v="Vestdanmark"/>
    <x v="33"/>
    <x v="2"/>
    <n v="3858747.1884418367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48506.71002710797"/>
  </r>
  <r>
    <x v="2"/>
    <s v="Østdanmark"/>
    <x v="22"/>
    <x v="1"/>
    <n v="75188.084245687161"/>
  </r>
  <r>
    <x v="2"/>
    <s v="Østdanmark"/>
    <x v="2"/>
    <x v="1"/>
    <n v="0"/>
  </r>
  <r>
    <x v="2"/>
    <s v="Østdanmark"/>
    <x v="5"/>
    <x v="1"/>
    <n v="5995.111774486154"/>
  </r>
  <r>
    <x v="2"/>
    <s v="Østdanmark"/>
    <x v="25"/>
    <x v="1"/>
    <n v="85294.090246098451"/>
  </r>
  <r>
    <x v="2"/>
    <s v="Østdanmark"/>
    <x v="24"/>
    <x v="1"/>
    <n v="392244.43205932714"/>
  </r>
  <r>
    <x v="2"/>
    <s v="Østdanmark"/>
    <x v="28"/>
    <x v="1"/>
    <n v="9017.129044488199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2774.665099862"/>
  </r>
  <r>
    <x v="2"/>
    <s v="Østdanmark"/>
    <x v="29"/>
    <x v="1"/>
    <n v="148318.32970425067"/>
  </r>
  <r>
    <x v="2"/>
    <s v="Østdanmark"/>
    <x v="30"/>
    <x v="1"/>
    <n v="50379.090541900448"/>
  </r>
  <r>
    <x v="2"/>
    <s v="Østdanmark"/>
    <x v="31"/>
    <x v="1"/>
    <n v="24089.449130207995"/>
  </r>
  <r>
    <x v="2"/>
    <s v="Østdanmark"/>
    <x v="32"/>
    <x v="1"/>
    <n v="3778.7371184639996"/>
  </r>
  <r>
    <x v="2"/>
    <s v="Østdanmark"/>
    <x v="33"/>
    <x v="1"/>
    <n v="473627.04956051067"/>
  </r>
  <r>
    <x v="2"/>
    <s v="Østdanmark"/>
    <x v="0"/>
    <x v="2"/>
    <n v="404162.83896734269"/>
  </r>
  <r>
    <x v="2"/>
    <s v="Østdanmark"/>
    <x v="22"/>
    <x v="2"/>
    <n v="75188.084245687161"/>
  </r>
  <r>
    <x v="2"/>
    <s v="Østdanmark"/>
    <x v="2"/>
    <x v="2"/>
    <n v="0"/>
  </r>
  <r>
    <x v="2"/>
    <s v="Østdanmark"/>
    <x v="5"/>
    <x v="2"/>
    <n v="5995.111774486154"/>
  </r>
  <r>
    <x v="2"/>
    <s v="Østdanmark"/>
    <x v="25"/>
    <x v="2"/>
    <n v="85294.090246098451"/>
  </r>
  <r>
    <x v="2"/>
    <s v="Østdanmark"/>
    <x v="24"/>
    <x v="2"/>
    <n v="151994.71742298926"/>
  </r>
  <r>
    <x v="2"/>
    <s v="Østdanmark"/>
    <x v="28"/>
    <x v="2"/>
    <n v="6440.8064603487128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2774.665099862"/>
  </r>
  <r>
    <x v="2"/>
    <s v="Østdanmark"/>
    <x v="29"/>
    <x v="2"/>
    <n v="148318.32970425067"/>
  </r>
  <r>
    <x v="2"/>
    <s v="Østdanmark"/>
    <x v="30"/>
    <x v="2"/>
    <n v="167930.30180633481"/>
  </r>
  <r>
    <x v="2"/>
    <s v="Østdanmark"/>
    <x v="31"/>
    <x v="2"/>
    <n v="82187.532326591987"/>
  </r>
  <r>
    <x v="2"/>
    <s v="Østdanmark"/>
    <x v="32"/>
    <x v="2"/>
    <n v="3778.7371184639996"/>
  </r>
  <r>
    <x v="2"/>
    <s v="Østdanmark"/>
    <x v="33"/>
    <x v="2"/>
    <n v="473627.0495605106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740001.8379956353"/>
  </r>
  <r>
    <x v="3"/>
    <s v="Vestdanmark"/>
    <x v="34"/>
    <x v="1"/>
    <n v="51065.399563925908"/>
  </r>
  <r>
    <x v="3"/>
    <s v="Vestdanmark"/>
    <x v="35"/>
    <x v="1"/>
    <n v="139642.05031935725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25527.7994626665"/>
  </r>
  <r>
    <x v="3"/>
    <s v="Østdanmark"/>
    <x v="34"/>
    <x v="1"/>
    <n v="15298.317515698101"/>
  </r>
  <r>
    <x v="3"/>
    <s v="Østdanmark"/>
    <x v="35"/>
    <x v="1"/>
    <n v="39553.070036709789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766010.60451251082"/>
  </r>
  <r>
    <x v="3"/>
    <s v="Vestdanmark"/>
    <x v="34"/>
    <x v="2"/>
    <n v="44992.387003843709"/>
  </r>
  <r>
    <x v="3"/>
    <s v="Vestdanmark"/>
    <x v="35"/>
    <x v="2"/>
    <n v="114761.6251294364"/>
  </r>
  <r>
    <x v="3"/>
    <s v="Vestdanmark"/>
    <x v="36"/>
    <x v="2"/>
    <n v="2021010.536692151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7813.5748566087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458199.54210971855"/>
  </r>
  <r>
    <x v="3"/>
    <s v="Østdanmark"/>
    <x v="34"/>
    <x v="2"/>
    <n v="14287.076106974937"/>
  </r>
  <r>
    <x v="3"/>
    <s v="Østdanmark"/>
    <x v="35"/>
    <x v="2"/>
    <n v="36441.900098439175"/>
  </r>
  <r>
    <x v="3"/>
    <s v="Østdanmark"/>
    <x v="36"/>
    <x v="2"/>
    <n v="588379.46402837499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2120.9907989957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5210560.7474318715"/>
  </r>
  <r>
    <x v="5"/>
    <s v="Vestdanmark"/>
    <x v="15"/>
    <x v="1"/>
    <n v="2402614.9411655399"/>
  </r>
  <r>
    <x v="5"/>
    <s v="Vestdanmark"/>
    <x v="16"/>
    <x v="1"/>
    <n v="3543.7654908210607"/>
  </r>
  <r>
    <x v="5"/>
    <s v="Vestdanmark"/>
    <x v="20"/>
    <x v="1"/>
    <n v="437593.93926360918"/>
  </r>
  <r>
    <x v="5"/>
    <s v="Vestdanmark"/>
    <x v="38"/>
    <x v="1"/>
    <n v="13500438.178775249"/>
  </r>
  <r>
    <x v="5"/>
    <s v="Vestdanmark"/>
    <x v="39"/>
    <x v="1"/>
    <n v="747036.13771679683"/>
  </r>
  <r>
    <x v="5"/>
    <s v="Vestdanmark"/>
    <x v="14"/>
    <x v="2"/>
    <n v="4141030.6906009903"/>
  </r>
  <r>
    <x v="5"/>
    <s v="Vestdanmark"/>
    <x v="15"/>
    <x v="2"/>
    <n v="2191744.9006241532"/>
  </r>
  <r>
    <x v="5"/>
    <s v="Vestdanmark"/>
    <x v="16"/>
    <x v="2"/>
    <n v="4026.84351328395"/>
  </r>
  <r>
    <x v="5"/>
    <s v="Vestdanmark"/>
    <x v="20"/>
    <x v="2"/>
    <n v="521424.46314358304"/>
  </r>
  <r>
    <x v="5"/>
    <s v="Vestdanmark"/>
    <x v="38"/>
    <x v="2"/>
    <n v="12105411.868840117"/>
  </r>
  <r>
    <x v="5"/>
    <s v="Vestdanmark"/>
    <x v="39"/>
    <x v="2"/>
    <n v="629679.53434020129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754995.22044048365"/>
  </r>
  <r>
    <x v="5"/>
    <s v="Østdanmark"/>
    <x v="15"/>
    <x v="1"/>
    <n v="170763.47790482998"/>
  </r>
  <r>
    <x v="5"/>
    <s v="Østdanmark"/>
    <x v="16"/>
    <x v="1"/>
    <n v="297.42692959690646"/>
  </r>
  <r>
    <x v="5"/>
    <s v="Østdanmark"/>
    <x v="20"/>
    <x v="1"/>
    <n v="59669.876693250299"/>
  </r>
  <r>
    <x v="5"/>
    <s v="Østdanmark"/>
    <x v="38"/>
    <x v="1"/>
    <n v="2604782.0218795491"/>
  </r>
  <r>
    <x v="5"/>
    <s v="Østdanmark"/>
    <x v="39"/>
    <x v="1"/>
    <n v="347975.50554220111"/>
  </r>
  <r>
    <x v="5"/>
    <s v="Østdanmark"/>
    <x v="14"/>
    <x v="2"/>
    <n v="600023.40067564533"/>
  </r>
  <r>
    <x v="5"/>
    <s v="Østdanmark"/>
    <x v="15"/>
    <x v="2"/>
    <n v="155776.0985741615"/>
  </r>
  <r>
    <x v="5"/>
    <s v="Østdanmark"/>
    <x v="16"/>
    <x v="2"/>
    <n v="337.97148971213949"/>
  </r>
  <r>
    <x v="5"/>
    <s v="Østdanmark"/>
    <x v="20"/>
    <x v="2"/>
    <n v="72408.836371202793"/>
  </r>
  <r>
    <x v="5"/>
    <s v="Østdanmark"/>
    <x v="38"/>
    <x v="2"/>
    <n v="2463087.2513374644"/>
  </r>
  <r>
    <x v="5"/>
    <s v="Østdanmark"/>
    <x v="39"/>
    <x v="2"/>
    <n v="316959.7677632196"/>
  </r>
  <r>
    <x v="6"/>
    <s v="Vestdanmark"/>
    <x v="23"/>
    <x v="0"/>
    <n v="0"/>
  </r>
  <r>
    <x v="6"/>
    <s v="Vestdanmark"/>
    <x v="23"/>
    <x v="1"/>
    <n v="1174017.9551062763"/>
  </r>
  <r>
    <x v="6"/>
    <s v="Vestdanmark"/>
    <x v="23"/>
    <x v="2"/>
    <n v="4005473.0233037667"/>
  </r>
  <r>
    <x v="6"/>
    <s v="Østdanmark"/>
    <x v="23"/>
    <x v="0"/>
    <n v="0"/>
  </r>
  <r>
    <x v="6"/>
    <s v="Østdanmark"/>
    <x v="23"/>
    <x v="1"/>
    <n v="144100.30848187843"/>
  </r>
  <r>
    <x v="6"/>
    <s v="Østdanmark"/>
    <x v="23"/>
    <x v="2"/>
    <n v="491636.3465852323"/>
  </r>
  <r>
    <x v="7"/>
    <s v="Vestdanmark"/>
    <x v="40"/>
    <x v="0"/>
    <n v="484833.6848947219"/>
  </r>
  <r>
    <x v="7"/>
    <s v="Vestdanmark"/>
    <x v="40"/>
    <x v="1"/>
    <n v="159579.37363726847"/>
  </r>
  <r>
    <x v="7"/>
    <s v="Vestdanmark"/>
    <x v="40"/>
    <x v="2"/>
    <n v="140601.20938701159"/>
  </r>
  <r>
    <x v="7"/>
    <s v="Østdanmark"/>
    <x v="40"/>
    <x v="0"/>
    <n v="193574.13238370849"/>
  </r>
  <r>
    <x v="7"/>
    <s v="Østdanmark"/>
    <x v="40"/>
    <x v="1"/>
    <n v="47807.242236556565"/>
  </r>
  <r>
    <x v="7"/>
    <s v="Østdanmark"/>
    <x v="40"/>
    <x v="2"/>
    <n v="44647.112834296677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84185.849197506"/>
  </r>
  <r>
    <x v="0"/>
    <x v="2"/>
    <x v="1"/>
    <s v="JB1-10"/>
    <n v="490276.74059587362"/>
  </r>
  <r>
    <x v="0"/>
    <x v="3"/>
    <x v="1"/>
    <s v="JB1-10"/>
    <n v="296519.72330078861"/>
  </r>
  <r>
    <x v="0"/>
    <x v="4"/>
    <x v="1"/>
    <s v="JB1-10"/>
    <n v="46640"/>
  </r>
  <r>
    <x v="0"/>
    <x v="0"/>
    <x v="1"/>
    <s v="OC6"/>
    <n v="0"/>
  </r>
  <r>
    <x v="0"/>
    <x v="1"/>
    <x v="1"/>
    <s v="OC6"/>
    <n v="59129.102638164186"/>
  </r>
  <r>
    <x v="0"/>
    <x v="2"/>
    <x v="1"/>
    <s v="OC6"/>
    <n v="0"/>
  </r>
  <r>
    <x v="0"/>
    <x v="3"/>
    <x v="1"/>
    <s v="OC6"/>
    <n v="87109.403474360603"/>
  </r>
  <r>
    <x v="0"/>
    <x v="4"/>
    <x v="1"/>
    <s v="OC6"/>
    <n v="0"/>
  </r>
  <r>
    <x v="0"/>
    <x v="0"/>
    <x v="1"/>
    <s v="OC12"/>
    <n v="0"/>
  </r>
  <r>
    <x v="0"/>
    <x v="1"/>
    <x v="1"/>
    <s v="OC12"/>
    <n v="39025.821581831304"/>
  </r>
  <r>
    <x v="0"/>
    <x v="2"/>
    <x v="1"/>
    <s v="OC12"/>
    <n v="0"/>
  </r>
  <r>
    <x v="0"/>
    <x v="3"/>
    <x v="1"/>
    <s v="OC12"/>
    <n v="77423.359211475472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83082.6844777358"/>
  </r>
  <r>
    <x v="0"/>
    <x v="2"/>
    <x v="2"/>
    <s v="JB1-10"/>
    <n v="591379.90531564387"/>
  </r>
  <r>
    <x v="0"/>
    <x v="3"/>
    <x v="2"/>
    <s v="JB1-10"/>
    <n v="296519.72330078861"/>
  </r>
  <r>
    <x v="0"/>
    <x v="4"/>
    <x v="2"/>
    <s v="JB1-10"/>
    <n v="46640"/>
  </r>
  <r>
    <x v="0"/>
    <x v="0"/>
    <x v="2"/>
    <s v="OC6"/>
    <n v="0"/>
  </r>
  <r>
    <x v="0"/>
    <x v="1"/>
    <x v="2"/>
    <s v="OC6"/>
    <n v="27534.363663235992"/>
  </r>
  <r>
    <x v="0"/>
    <x v="2"/>
    <x v="2"/>
    <s v="OC6"/>
    <n v="0"/>
  </r>
  <r>
    <x v="0"/>
    <x v="3"/>
    <x v="2"/>
    <s v="OC6"/>
    <n v="118704.1424492888"/>
  </r>
  <r>
    <x v="0"/>
    <x v="4"/>
    <x v="2"/>
    <s v="OC6"/>
    <n v="0"/>
  </r>
  <r>
    <x v="0"/>
    <x v="0"/>
    <x v="2"/>
    <s v="OC12"/>
    <n v="0"/>
  </r>
  <r>
    <x v="0"/>
    <x v="1"/>
    <x v="2"/>
    <s v="OC12"/>
    <n v="7431.08260690311"/>
  </r>
  <r>
    <x v="0"/>
    <x v="2"/>
    <x v="2"/>
    <s v="OC12"/>
    <n v="0"/>
  </r>
  <r>
    <x v="0"/>
    <x v="3"/>
    <x v="2"/>
    <s v="OC12"/>
    <n v="109018.09818640367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5350.15080249379"/>
  </r>
  <r>
    <x v="1"/>
    <x v="2"/>
    <x v="1"/>
    <s v="JB1-10"/>
    <n v="133223.25940412635"/>
  </r>
  <r>
    <x v="1"/>
    <x v="3"/>
    <x v="1"/>
    <s v="JB1-10"/>
    <n v="72634.276699211434"/>
  </r>
  <r>
    <x v="1"/>
    <x v="4"/>
    <x v="1"/>
    <s v="JB1-10"/>
    <n v="19220"/>
  </r>
  <r>
    <x v="1"/>
    <x v="0"/>
    <x v="1"/>
    <s v="OC6"/>
    <n v="0"/>
  </r>
  <r>
    <x v="1"/>
    <x v="1"/>
    <x v="1"/>
    <s v="OC6"/>
    <n v="6372.8973618357959"/>
  </r>
  <r>
    <x v="1"/>
    <x v="2"/>
    <x v="1"/>
    <s v="OC6"/>
    <n v="0"/>
  </r>
  <r>
    <x v="1"/>
    <x v="3"/>
    <x v="1"/>
    <s v="OC6"/>
    <n v="9388.5965256393793"/>
  </r>
  <r>
    <x v="1"/>
    <x v="4"/>
    <x v="1"/>
    <s v="OC6"/>
    <n v="0"/>
  </r>
  <r>
    <x v="1"/>
    <x v="0"/>
    <x v="1"/>
    <s v="OC12"/>
    <n v="0"/>
  </r>
  <r>
    <x v="1"/>
    <x v="1"/>
    <x v="1"/>
    <s v="OC12"/>
    <n v="4206.1784181686835"/>
  </r>
  <r>
    <x v="1"/>
    <x v="2"/>
    <x v="1"/>
    <s v="OC12"/>
    <n v="0"/>
  </r>
  <r>
    <x v="1"/>
    <x v="3"/>
    <x v="1"/>
    <s v="OC12"/>
    <n v="8344.6407885245098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4453.31552226411"/>
  </r>
  <r>
    <x v="1"/>
    <x v="2"/>
    <x v="2"/>
    <s v="JB1-10"/>
    <n v="144120.09468435613"/>
  </r>
  <r>
    <x v="1"/>
    <x v="3"/>
    <x v="2"/>
    <s v="JB1-10"/>
    <n v="72634.276699211434"/>
  </r>
  <r>
    <x v="1"/>
    <x v="4"/>
    <x v="2"/>
    <s v="JB1-10"/>
    <n v="19220"/>
  </r>
  <r>
    <x v="1"/>
    <x v="0"/>
    <x v="2"/>
    <s v="OC6"/>
    <n v="0"/>
  </r>
  <r>
    <x v="1"/>
    <x v="1"/>
    <x v="2"/>
    <s v="OC6"/>
    <n v="2967.6363367639988"/>
  </r>
  <r>
    <x v="1"/>
    <x v="2"/>
    <x v="2"/>
    <s v="OC6"/>
    <n v="0"/>
  </r>
  <r>
    <x v="1"/>
    <x v="3"/>
    <x v="2"/>
    <s v="OC6"/>
    <n v="12793.857550711176"/>
  </r>
  <r>
    <x v="1"/>
    <x v="4"/>
    <x v="2"/>
    <s v="OC6"/>
    <n v="0"/>
  </r>
  <r>
    <x v="1"/>
    <x v="0"/>
    <x v="2"/>
    <s v="OC12"/>
    <n v="0"/>
  </r>
  <r>
    <x v="1"/>
    <x v="1"/>
    <x v="2"/>
    <s v="OC12"/>
    <n v="800.91739309688637"/>
  </r>
  <r>
    <x v="1"/>
    <x v="2"/>
    <x v="2"/>
    <s v="OC12"/>
    <n v="0"/>
  </r>
  <r>
    <x v="1"/>
    <x v="3"/>
    <x v="2"/>
    <s v="OC12"/>
    <n v="11749.901813596309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849092.288531078"/>
  </r>
  <r>
    <x v="1"/>
    <x v="0"/>
    <x v="1"/>
    <n v="213692.89158762878"/>
  </r>
  <r>
    <x v="2"/>
    <x v="0"/>
    <x v="1"/>
    <n v="159579.37363726847"/>
  </r>
  <r>
    <x v="3"/>
    <x v="0"/>
    <x v="1"/>
    <n v="27042134.224778831"/>
  </r>
  <r>
    <x v="4"/>
    <x v="0"/>
    <x v="1"/>
    <n v="208875.62977638197"/>
  </r>
  <r>
    <x v="5"/>
    <x v="0"/>
    <x v="1"/>
    <n v="1676585.1390430741"/>
  </r>
  <r>
    <x v="6"/>
    <x v="0"/>
    <x v="1"/>
    <n v="1905541.9010865423"/>
  </r>
  <r>
    <x v="7"/>
    <x v="0"/>
    <x v="1"/>
    <n v="3784586.3044886771"/>
  </r>
  <r>
    <x v="8"/>
    <x v="0"/>
    <x v="1"/>
    <n v="30577.183238476249"/>
  </r>
  <r>
    <x v="9"/>
    <x v="0"/>
    <x v="1"/>
    <n v="1486568.2848710858"/>
  </r>
  <r>
    <x v="10"/>
    <x v="0"/>
    <x v="1"/>
    <n v="1051403.8466263001"/>
  </r>
  <r>
    <x v="11"/>
    <x v="0"/>
    <x v="1"/>
    <n v="677461.36910389608"/>
  </r>
  <r>
    <x v="12"/>
    <x v="0"/>
    <x v="1"/>
    <n v="139642.05031935725"/>
  </r>
  <r>
    <x v="0"/>
    <x v="0"/>
    <x v="2"/>
    <n v="4034586.8295627958"/>
  </r>
  <r>
    <x v="1"/>
    <x v="0"/>
    <x v="2"/>
    <n v="192834.50614053759"/>
  </r>
  <r>
    <x v="2"/>
    <x v="0"/>
    <x v="2"/>
    <n v="140601.20938701159"/>
  </r>
  <r>
    <x v="3"/>
    <x v="0"/>
    <x v="2"/>
    <n v="37013724.844488479"/>
  </r>
  <r>
    <x v="4"/>
    <x v="0"/>
    <x v="2"/>
    <n v="191010.78078958855"/>
  </r>
  <r>
    <x v="5"/>
    <x v="0"/>
    <x v="2"/>
    <n v="1499857.4180538384"/>
  </r>
  <r>
    <x v="6"/>
    <x v="0"/>
    <x v="2"/>
    <n v="1764735.4892043229"/>
  </r>
  <r>
    <x v="7"/>
    <x v="0"/>
    <x v="2"/>
    <n v="1931303.3736580268"/>
  </r>
  <r>
    <x v="8"/>
    <x v="0"/>
    <x v="2"/>
    <n v="27797.960870428567"/>
  </r>
  <r>
    <x v="9"/>
    <x v="0"/>
    <x v="2"/>
    <n v="1343993.6933621466"/>
  </r>
  <r>
    <x v="10"/>
    <x v="0"/>
    <x v="2"/>
    <n v="930886.6264122529"/>
  </r>
  <r>
    <x v="11"/>
    <x v="0"/>
    <x v="2"/>
    <n v="611793.18745479197"/>
  </r>
  <r>
    <x v="12"/>
    <x v="0"/>
    <x v="2"/>
    <n v="114761.625129436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766009.1742338412"/>
  </r>
  <r>
    <x v="1"/>
    <x v="1"/>
    <x v="1"/>
    <n v="63826.34089651754"/>
  </r>
  <r>
    <x v="2"/>
    <x v="1"/>
    <x v="1"/>
    <n v="47807.242236556565"/>
  </r>
  <r>
    <x v="3"/>
    <x v="1"/>
    <x v="1"/>
    <n v="7794429.667260306"/>
  </r>
  <r>
    <x v="4"/>
    <x v="1"/>
    <x v="1"/>
    <n v="63718.477656278912"/>
  </r>
  <r>
    <x v="5"/>
    <x v="1"/>
    <x v="1"/>
    <n v="495843.75527766516"/>
  </r>
  <r>
    <x v="6"/>
    <x v="1"/>
    <x v="1"/>
    <n v="587619.03155491932"/>
  </r>
  <r>
    <x v="7"/>
    <x v="1"/>
    <x v="1"/>
    <n v="1107529.2203986393"/>
  </r>
  <r>
    <x v="8"/>
    <x v="1"/>
    <x v="1"/>
    <n v="9322.9977462727657"/>
  </r>
  <r>
    <x v="9"/>
    <x v="1"/>
    <x v="1"/>
    <n v="447037.72834356769"/>
  </r>
  <r>
    <x v="10"/>
    <x v="1"/>
    <x v="1"/>
    <n v="321978.66045818618"/>
  </r>
  <r>
    <x v="11"/>
    <x v="1"/>
    <x v="1"/>
    <n v="203146.27162041739"/>
  </r>
  <r>
    <x v="12"/>
    <x v="1"/>
    <x v="1"/>
    <n v="39553.070036709789"/>
  </r>
  <r>
    <x v="0"/>
    <x v="1"/>
    <x v="2"/>
    <n v="1281160.0569055823"/>
  </r>
  <r>
    <x v="1"/>
    <x v="1"/>
    <x v="2"/>
    <n v="61233.498570445321"/>
  </r>
  <r>
    <x v="2"/>
    <x v="1"/>
    <x v="2"/>
    <n v="44647.112834296677"/>
  </r>
  <r>
    <x v="3"/>
    <x v="1"/>
    <x v="2"/>
    <n v="11608975.952039318"/>
  </r>
  <r>
    <x v="4"/>
    <x v="1"/>
    <x v="2"/>
    <n v="60654.384977627895"/>
  </r>
  <r>
    <x v="5"/>
    <x v="1"/>
    <x v="2"/>
    <n v="476271.17626623076"/>
  </r>
  <r>
    <x v="6"/>
    <x v="1"/>
    <x v="2"/>
    <n v="560381.69837016799"/>
  </r>
  <r>
    <x v="7"/>
    <x v="1"/>
    <x v="2"/>
    <n v="613274.38090253877"/>
  </r>
  <r>
    <x v="8"/>
    <x v="1"/>
    <x v="2"/>
    <n v="8827.084069591494"/>
  </r>
  <r>
    <x v="9"/>
    <x v="1"/>
    <x v="2"/>
    <n v="426777.53866935126"/>
  </r>
  <r>
    <x v="10"/>
    <x v="1"/>
    <x v="2"/>
    <n v="295597.74362228904"/>
  </r>
  <r>
    <x v="11"/>
    <x v="1"/>
    <x v="2"/>
    <n v="194271.44041387876"/>
  </r>
  <r>
    <x v="12"/>
    <x v="1"/>
    <x v="2"/>
    <n v="36441.90009843917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44933.82622113335"/>
    <n v="4520986.1218101447"/>
    <n v="2116047.5543132382"/>
    <n v="2116047.5543132382"/>
  </r>
  <r>
    <x v="0"/>
    <x v="1"/>
    <x v="1"/>
    <s v="Konventionel"/>
    <x v="0"/>
    <s v="Halm"/>
    <n v="43619.316164212927"/>
    <n v="168370.56039386193"/>
    <n v="71678.793485643968"/>
    <n v="71678.793485643968"/>
  </r>
  <r>
    <x v="0"/>
    <x v="2"/>
    <x v="1"/>
    <s v="Konventionel"/>
    <x v="0"/>
    <s v="Halm"/>
    <n v="28163.04917996216"/>
    <n v="123917.41639183351"/>
    <n v="94908.349214505288"/>
    <n v="94908.349214505288"/>
  </r>
  <r>
    <x v="0"/>
    <x v="3"/>
    <x v="1"/>
    <s v="Konventionel"/>
    <x v="0"/>
    <s v="Græs"/>
    <n v="358964.48802999349"/>
    <n v="17811817.896048278"/>
    <n v="0"/>
    <n v="17811817.896048278"/>
  </r>
  <r>
    <x v="0"/>
    <x v="4"/>
    <x v="1"/>
    <s v="Konventionel"/>
    <x v="0"/>
    <s v="Grøntsager"/>
    <n v="7330.9635896981126"/>
    <n v="152117.49448623584"/>
    <n v="0"/>
    <n v="152117.49448623584"/>
  </r>
  <r>
    <x v="0"/>
    <x v="5"/>
    <x v="1"/>
    <s v="Konventionel"/>
    <x v="0"/>
    <s v="Kartofler"/>
    <n v="30834.713960981455"/>
    <n v="1309578.036850784"/>
    <n v="0"/>
    <n v="1309578.036850784"/>
  </r>
  <r>
    <x v="0"/>
    <x v="6"/>
    <x v="1"/>
    <s v="Konventionel"/>
    <x v="0"/>
    <s v="Roer"/>
    <n v="18963.465816940919"/>
    <n v="1540852.3568272591"/>
    <n v="0"/>
    <n v="1540852.3568272591"/>
  </r>
  <r>
    <x v="0"/>
    <x v="7"/>
    <x v="1"/>
    <s v="Konventionel"/>
    <x v="0"/>
    <s v="Majs"/>
    <n v="61958.708195916741"/>
    <n v="2757782.1018002545"/>
    <n v="0"/>
    <n v="2757782.1018002545"/>
  </r>
  <r>
    <x v="0"/>
    <x v="8"/>
    <x v="1"/>
    <s v="Konventionel"/>
    <x v="0"/>
    <s v="Frugt"/>
    <n v="2858.8189779950267"/>
    <n v="24271.373123177778"/>
    <n v="0"/>
    <n v="24271.373123177778"/>
  </r>
  <r>
    <x v="0"/>
    <x v="9"/>
    <x v="1"/>
    <s v="Konventionel"/>
    <x v="0"/>
    <s v="Øvrige"/>
    <n v="39384.151743264825"/>
    <n v="1173487.960460156"/>
    <n v="0"/>
    <n v="1173487.960460156"/>
  </r>
  <r>
    <x v="0"/>
    <x v="10"/>
    <x v="1"/>
    <s v="Konventionel"/>
    <x v="0"/>
    <s v="Halm"/>
    <n v="56882.751322060642"/>
    <n v="812789.71325782908"/>
    <n v="193628.88550029439"/>
    <n v="193628.88550029439"/>
  </r>
  <r>
    <x v="0"/>
    <x v="11"/>
    <x v="1"/>
    <s v="Konventionel"/>
    <x v="0"/>
    <s v="Juletræer"/>
    <n v="10683.561140435961"/>
    <n v="534178.05702179798"/>
    <n v="0"/>
    <n v="534178.05702179798"/>
  </r>
  <r>
    <x v="0"/>
    <x v="12"/>
    <x v="1"/>
    <s v="Konventionel"/>
    <x v="0"/>
    <s v="Pil &amp; poppel"/>
    <n v="4108.2981484004922"/>
    <n v="100202.39386342664"/>
    <n v="0"/>
    <n v="100202.39386342664"/>
  </r>
  <r>
    <x v="0"/>
    <x v="13"/>
    <x v="1"/>
    <s v="Konventionel"/>
    <x v="0"/>
    <s v="Græs"/>
    <n v="99658.944634840125"/>
    <n v="1374296.8465144455"/>
    <n v="0"/>
    <n v="1374296.8465144455"/>
  </r>
  <r>
    <x v="0"/>
    <x v="0"/>
    <x v="2"/>
    <s v="Konventionel"/>
    <x v="0"/>
    <s v="Halm"/>
    <n v="351339.52711072582"/>
    <n v="2462890.085046188"/>
    <n v="1152755.7043058684"/>
    <n v="1152755.7043058684"/>
  </r>
  <r>
    <x v="0"/>
    <x v="1"/>
    <x v="2"/>
    <s v="Konventionel"/>
    <x v="0"/>
    <s v="Halm"/>
    <n v="31915.511434192158"/>
    <n v="123193.87413598174"/>
    <n v="52446.153545090725"/>
    <n v="52446.153545090725"/>
  </r>
  <r>
    <x v="0"/>
    <x v="2"/>
    <x v="2"/>
    <s v="Konventionel"/>
    <x v="0"/>
    <s v="Halm"/>
    <n v="20606.423877461926"/>
    <n v="90668.265060832491"/>
    <n v="69442.824210091596"/>
    <n v="69442.824210091596"/>
  </r>
  <r>
    <x v="0"/>
    <x v="3"/>
    <x v="2"/>
    <s v="Konventionel"/>
    <x v="0"/>
    <s v="Græs"/>
    <n v="403882.3292636784"/>
    <n v="20040641.17806372"/>
    <n v="0"/>
    <n v="20040641.17806372"/>
  </r>
  <r>
    <x v="0"/>
    <x v="4"/>
    <x v="2"/>
    <s v="Konventionel"/>
    <x v="0"/>
    <s v="Grøntsager"/>
    <n v="5363.9413187916089"/>
    <n v="111301.78236492589"/>
    <n v="0"/>
    <n v="111301.78236492589"/>
  </r>
  <r>
    <x v="0"/>
    <x v="5"/>
    <x v="2"/>
    <s v="Konventionel"/>
    <x v="0"/>
    <s v="Kartofler"/>
    <n v="22561.23553810201"/>
    <n v="958195.96647801495"/>
    <n v="0"/>
    <n v="958195.96647801495"/>
  </r>
  <r>
    <x v="0"/>
    <x v="6"/>
    <x v="2"/>
    <s v="Konventionel"/>
    <x v="0"/>
    <s v="Roer"/>
    <n v="13875.245265973344"/>
    <n v="1127415.4511635655"/>
    <n v="0"/>
    <n v="1127415.4511635655"/>
  </r>
  <r>
    <x v="0"/>
    <x v="7"/>
    <x v="2"/>
    <s v="Konventionel"/>
    <x v="0"/>
    <s v="Majs"/>
    <n v="24727.708652954312"/>
    <n v="1100630.3121429966"/>
    <n v="0"/>
    <n v="1100630.3121429966"/>
  </r>
  <r>
    <x v="0"/>
    <x v="8"/>
    <x v="2"/>
    <s v="Konventionel"/>
    <x v="0"/>
    <s v="Frugt"/>
    <n v="2091.7492020506129"/>
    <n v="17758.950725409708"/>
    <n v="0"/>
    <n v="17758.950725409708"/>
  </r>
  <r>
    <x v="0"/>
    <x v="9"/>
    <x v="2"/>
    <s v="Konventionel"/>
    <x v="0"/>
    <s v="Øvrige"/>
    <n v="28816.713690697266"/>
    <n v="858621.17321959464"/>
    <n v="0"/>
    <n v="858621.17321959464"/>
  </r>
  <r>
    <x v="0"/>
    <x v="10"/>
    <x v="2"/>
    <s v="Konventionel"/>
    <x v="0"/>
    <s v="Halm"/>
    <n v="41620.141255607268"/>
    <n v="594704.40319183038"/>
    <n v="141674.96083408713"/>
    <n v="141674.96083408713"/>
  </r>
  <r>
    <x v="0"/>
    <x v="11"/>
    <x v="2"/>
    <s v="Konventionel"/>
    <x v="0"/>
    <s v="Juletræer"/>
    <n v="7816.9799006436897"/>
    <n v="390848.99503218452"/>
    <n v="0"/>
    <n v="390848.99503218452"/>
  </r>
  <r>
    <x v="0"/>
    <x v="12"/>
    <x v="2"/>
    <s v="Konventionel"/>
    <x v="0"/>
    <s v="Pil &amp; poppel"/>
    <n v="3005.971850561044"/>
    <n v="73316.38659904986"/>
    <n v="0"/>
    <n v="73316.38659904986"/>
  </r>
  <r>
    <x v="0"/>
    <x v="13"/>
    <x v="2"/>
    <s v="Konventionel"/>
    <x v="0"/>
    <s v="Græs"/>
    <n v="72918.754045537091"/>
    <n v="1005549.6182879566"/>
    <n v="0"/>
    <n v="1005549.6182879566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72223.29271132441"/>
    <n v="808881.13887727738"/>
    <n v="378596.81705150963"/>
    <n v="378596.81705150963"/>
  </r>
  <r>
    <x v="0"/>
    <x v="1"/>
    <x v="1"/>
    <s v="Økologisk"/>
    <x v="0"/>
    <s v="Halm"/>
    <n v="11648.113264013013"/>
    <n v="25628.178803481427"/>
    <n v="10910.440231182321"/>
    <n v="10910.440231182321"/>
  </r>
  <r>
    <x v="0"/>
    <x v="2"/>
    <x v="1"/>
    <s v="Økologisk"/>
    <x v="0"/>
    <s v="Halm"/>
    <n v="7520.6678039879653"/>
    <n v="18200.016085650877"/>
    <n v="13939.392320000008"/>
    <n v="13939.392320000008"/>
  </r>
  <r>
    <x v="0"/>
    <x v="3"/>
    <x v="1"/>
    <s v="Økologisk"/>
    <x v="0"/>
    <s v="Græs"/>
    <n v="95857.968029363183"/>
    <n v="3710048.4514212608"/>
    <n v="0"/>
    <n v="3710048.4514212608"/>
  </r>
  <r>
    <x v="0"/>
    <x v="4"/>
    <x v="1"/>
    <s v="Økologisk"/>
    <x v="0"/>
    <s v="Grøntsager"/>
    <n v="1957.6623784216506"/>
    <n v="23154.25178078207"/>
    <n v="0"/>
    <n v="23154.25178078207"/>
  </r>
  <r>
    <x v="0"/>
    <x v="5"/>
    <x v="1"/>
    <s v="Økologisk"/>
    <x v="0"/>
    <s v="Kartofler"/>
    <n v="8234.1098454824023"/>
    <n v="199334.72934350121"/>
    <n v="0"/>
    <n v="199334.72934350121"/>
  </r>
  <r>
    <x v="0"/>
    <x v="6"/>
    <x v="1"/>
    <s v="Økologisk"/>
    <x v="0"/>
    <s v="Roer"/>
    <n v="5064.0087268308198"/>
    <n v="234537.67462767428"/>
    <n v="0"/>
    <n v="234537.67462767428"/>
  </r>
  <r>
    <x v="0"/>
    <x v="7"/>
    <x v="1"/>
    <s v="Økologisk"/>
    <x v="0"/>
    <s v="Majs"/>
    <n v="16545.469168773525"/>
    <n v="611244.23114275094"/>
    <n v="0"/>
    <n v="611244.23114275094"/>
  </r>
  <r>
    <x v="0"/>
    <x v="8"/>
    <x v="1"/>
    <s v="Økologisk"/>
    <x v="0"/>
    <s v="Frugt"/>
    <n v="763.41974577576138"/>
    <n v="3694.4171757326421"/>
    <n v="0"/>
    <n v="3694.4171757326421"/>
  </r>
  <r>
    <x v="0"/>
    <x v="9"/>
    <x v="1"/>
    <s v="Økologisk"/>
    <x v="0"/>
    <s v="Øvrige"/>
    <n v="10517.153881678742"/>
    <n v="178620.05806747917"/>
    <n v="0"/>
    <n v="178620.05806747917"/>
  </r>
  <r>
    <x v="0"/>
    <x v="10"/>
    <x v="1"/>
    <s v="Økologisk"/>
    <x v="0"/>
    <s v="Halm"/>
    <n v="15189.984356326371"/>
    <n v="123717.11570166773"/>
    <n v="29472.822846892926"/>
    <n v="29472.822846892926"/>
  </r>
  <r>
    <x v="0"/>
    <x v="11"/>
    <x v="1"/>
    <s v="Økologisk"/>
    <x v="0"/>
    <s v="Juletræer"/>
    <n v="2852.9408796395687"/>
    <n v="81308.815069727716"/>
    <n v="0"/>
    <n v="81308.815069727716"/>
  </r>
  <r>
    <x v="0"/>
    <x v="12"/>
    <x v="1"/>
    <s v="Økologisk"/>
    <x v="0"/>
    <s v="Pil &amp; poppel"/>
    <n v="1097.0809807001331"/>
    <n v="15252.101439001848"/>
    <n v="0"/>
    <n v="15252.101439001848"/>
  </r>
  <r>
    <x v="0"/>
    <x v="13"/>
    <x v="1"/>
    <s v="Økologisk"/>
    <x v="0"/>
    <s v="Græs"/>
    <n v="26612.949880012548"/>
    <n v="366992.57884537306"/>
    <n v="0"/>
    <n v="366992.57884537306"/>
  </r>
  <r>
    <x v="0"/>
    <x v="0"/>
    <x v="2"/>
    <s v="Økologisk"/>
    <x v="0"/>
    <s v="Halm"/>
    <n v="222591.66829618209"/>
    <n v="1045446.2884866784"/>
    <n v="489321.13532618986"/>
    <n v="489321.13532618986"/>
  </r>
  <r>
    <x v="0"/>
    <x v="1"/>
    <x v="2"/>
    <s v="Økologisk"/>
    <x v="0"/>
    <s v="Halm"/>
    <n v="20220.11867860179"/>
    <n v="44488.305116659656"/>
    <n v="18939.582000106111"/>
    <n v="18939.582000106111"/>
  </r>
  <r>
    <x v="0"/>
    <x v="2"/>
    <x v="2"/>
    <s v="Økologisk"/>
    <x v="0"/>
    <s v="Halm"/>
    <n v="13055.229812092792"/>
    <n v="31593.656145264558"/>
    <n v="24197.581241658121"/>
    <n v="24197.581241658121"/>
  </r>
  <r>
    <x v="0"/>
    <x v="3"/>
    <x v="2"/>
    <s v="Økologisk"/>
    <x v="0"/>
    <s v="Græs"/>
    <n v="255880.2370045245"/>
    <n v="9903486.3409283143"/>
    <n v="0"/>
    <n v="9903486.3409283143"/>
  </r>
  <r>
    <x v="0"/>
    <x v="4"/>
    <x v="2"/>
    <s v="Økologisk"/>
    <x v="0"/>
    <s v="Grøntsager"/>
    <n v="3398.332822416432"/>
    <n v="40193.781457130353"/>
    <n v="0"/>
    <n v="40193.781457130353"/>
  </r>
  <r>
    <x v="0"/>
    <x v="5"/>
    <x v="2"/>
    <s v="Økologisk"/>
    <x v="0"/>
    <s v="Kartofler"/>
    <n v="14293.703582251808"/>
    <n v="346027.87530793168"/>
    <n v="0"/>
    <n v="346027.87530793168"/>
  </r>
  <r>
    <x v="0"/>
    <x v="6"/>
    <x v="2"/>
    <s v="Økologisk"/>
    <x v="0"/>
    <s v="Roer"/>
    <n v="8790.6818147402864"/>
    <n v="407137.14814454154"/>
    <n v="0"/>
    <n v="407137.14814454154"/>
  </r>
  <r>
    <x v="0"/>
    <x v="7"/>
    <x v="2"/>
    <s v="Økologisk"/>
    <x v="0"/>
    <s v="Majs"/>
    <n v="15666.275774511349"/>
    <n v="578763.92582050513"/>
    <n v="0"/>
    <n v="578763.92582050513"/>
  </r>
  <r>
    <x v="0"/>
    <x v="8"/>
    <x v="2"/>
    <s v="Økologisk"/>
    <x v="0"/>
    <s v="Frugt"/>
    <n v="1325.230748645359"/>
    <n v="6413.1891619194867"/>
    <n v="0"/>
    <n v="6413.1891619194867"/>
  </r>
  <r>
    <x v="0"/>
    <x v="9"/>
    <x v="2"/>
    <s v="Økologisk"/>
    <x v="0"/>
    <s v="Øvrige"/>
    <n v="18256.870862139654"/>
    <n v="310068.99492140242"/>
    <n v="0"/>
    <n v="310068.99492140242"/>
  </r>
  <r>
    <x v="0"/>
    <x v="10"/>
    <x v="2"/>
    <s v="Økologisk"/>
    <x v="0"/>
    <s v="Halm"/>
    <n v="26368.501013803387"/>
    <n v="214762.22847099841"/>
    <n v="51162.275147062435"/>
    <n v="51162.275147062435"/>
  </r>
  <r>
    <x v="0"/>
    <x v="11"/>
    <x v="2"/>
    <s v="Økologisk"/>
    <x v="0"/>
    <s v="Juletræer"/>
    <n v="4952.4589829986235"/>
    <n v="141145.08101546075"/>
    <n v="0"/>
    <n v="141145.08101546075"/>
  </r>
  <r>
    <x v="0"/>
    <x v="12"/>
    <x v="2"/>
    <s v="Økologisk"/>
    <x v="0"/>
    <s v="Pil &amp; poppel"/>
    <n v="1904.4378370124975"/>
    <n v="26476.330904807892"/>
    <n v="0"/>
    <n v="26476.330904807892"/>
  </r>
  <r>
    <x v="0"/>
    <x v="13"/>
    <x v="2"/>
    <s v="Økologisk"/>
    <x v="0"/>
    <s v="Græs"/>
    <n v="46197.782659278731"/>
    <n v="637067.42287145369"/>
    <n v="0"/>
    <n v="637067.42287145369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9490.6378356280329"/>
    <n v="79835.245473303017"/>
    <n v="37366.886643779471"/>
    <n v="37366.886643779471"/>
  </r>
  <r>
    <x v="0"/>
    <x v="1"/>
    <x v="1"/>
    <s v="Konventionel"/>
    <x v="1"/>
    <s v="Halm"/>
    <n v="813.57736439608004"/>
    <n v="3768.4903518826427"/>
    <n v="1604.3234699305858"/>
    <n v="1604.3234699305858"/>
  </r>
  <r>
    <x v="0"/>
    <x v="2"/>
    <x v="1"/>
    <s v="Konventionel"/>
    <x v="1"/>
    <s v="Halm"/>
    <n v="871.1648098071654"/>
    <n v="4599.7501957818331"/>
    <n v="3522.9486749493053"/>
    <n v="3522.9486749493053"/>
  </r>
  <r>
    <x v="0"/>
    <x v="3"/>
    <x v="1"/>
    <s v="Konventionel"/>
    <x v="1"/>
    <s v="Græs"/>
    <n v="8039.4163674234442"/>
    <n v="478699.00818186154"/>
    <n v="0"/>
    <n v="478699.00818186154"/>
  </r>
  <r>
    <x v="0"/>
    <x v="4"/>
    <x v="1"/>
    <s v="Konventionel"/>
    <x v="1"/>
    <s v="Grøntsager"/>
    <n v="37.60065274501838"/>
    <n v="936.25625335095765"/>
    <n v="0"/>
    <n v="936.25625335095765"/>
  </r>
  <r>
    <x v="0"/>
    <x v="5"/>
    <x v="1"/>
    <s v="Konventionel"/>
    <x v="1"/>
    <s v="Kartofler"/>
    <n v="593.61684950263771"/>
    <n v="30253.7298473503"/>
    <n v="0"/>
    <n v="30253.7298473503"/>
  </r>
  <r>
    <x v="0"/>
    <x v="6"/>
    <x v="1"/>
    <s v="Konventionel"/>
    <x v="1"/>
    <s v="Roer"/>
    <n v="15.573727659962529"/>
    <n v="1518.5081799552718"/>
    <n v="0"/>
    <n v="1518.5081799552718"/>
  </r>
  <r>
    <x v="0"/>
    <x v="7"/>
    <x v="1"/>
    <s v="Konventionel"/>
    <x v="1"/>
    <s v="Majs"/>
    <n v="2010.3342065277557"/>
    <n v="107375.97063906048"/>
    <n v="0"/>
    <n v="107375.97063906048"/>
  </r>
  <r>
    <x v="0"/>
    <x v="8"/>
    <x v="1"/>
    <s v="Konventionel"/>
    <x v="1"/>
    <s v="Frugt"/>
    <n v="34.247771402013242"/>
    <n v="348.91629504371099"/>
    <n v="0"/>
    <n v="348.91629504371099"/>
  </r>
  <r>
    <x v="0"/>
    <x v="9"/>
    <x v="1"/>
    <s v="Konventionel"/>
    <x v="1"/>
    <s v="Øvrige"/>
    <n v="605.70270796637942"/>
    <n v="21656.980403186051"/>
    <n v="0"/>
    <n v="21656.980403186051"/>
  </r>
  <r>
    <x v="0"/>
    <x v="10"/>
    <x v="1"/>
    <s v="Konventionel"/>
    <x v="1"/>
    <s v="Halm"/>
    <n v="1495.0529044849709"/>
    <n v="25635.123336314806"/>
    <n v="6106.9921042402093"/>
    <n v="6106.9921042402093"/>
  </r>
  <r>
    <x v="0"/>
    <x v="11"/>
    <x v="1"/>
    <s v="Konventionel"/>
    <x v="1"/>
    <s v="Juletræer"/>
    <n v="171.77120578833589"/>
    <n v="10306.272347300153"/>
    <n v="0"/>
    <n v="10306.272347300153"/>
  </r>
  <r>
    <x v="0"/>
    <x v="12"/>
    <x v="1"/>
    <s v="Konventionel"/>
    <x v="1"/>
    <s v="Pil &amp; poppel"/>
    <n v="282.11165911762731"/>
    <n v="8256.9266083207986"/>
    <n v="0"/>
    <n v="8256.9266083207986"/>
  </r>
  <r>
    <x v="0"/>
    <x v="13"/>
    <x v="1"/>
    <s v="Konventionel"/>
    <x v="1"/>
    <s v="Græs"/>
    <n v="22206.298570938838"/>
    <n v="367469.82875189593"/>
    <n v="0"/>
    <n v="367469.82875189593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16855.522728429914"/>
    <n v="278925.19011005823"/>
    <n v="0"/>
    <n v="278925.19011005823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534.3823374246472"/>
    <n v="14283.88022901881"/>
    <n v="6685.5701411922537"/>
    <n v="6685.5701411922537"/>
  </r>
  <r>
    <x v="0"/>
    <x v="1"/>
    <x v="1"/>
    <s v="Økologisk"/>
    <x v="1"/>
    <s v="Halm"/>
    <n v="217.25790596638819"/>
    <n v="573.61301364869678"/>
    <n v="244.19879965845695"/>
    <n v="244.19879965845695"/>
  </r>
  <r>
    <x v="0"/>
    <x v="2"/>
    <x v="1"/>
    <s v="Økologisk"/>
    <x v="1"/>
    <s v="Halm"/>
    <n v="232.63607201117887"/>
    <n v="675.5751531204636"/>
    <n v="517.42300977496302"/>
    <n v="517.42300977496302"/>
  </r>
  <r>
    <x v="0"/>
    <x v="3"/>
    <x v="1"/>
    <s v="Økologisk"/>
    <x v="1"/>
    <s v="Græs"/>
    <n v="2146.8477880709584"/>
    <n v="99708.885660459782"/>
    <n v="0"/>
    <n v="99708.885660459782"/>
  </r>
  <r>
    <x v="0"/>
    <x v="4"/>
    <x v="1"/>
    <s v="Økologisk"/>
    <x v="1"/>
    <s v="Grøntsager"/>
    <n v="10.040887856333013"/>
    <n v="142.51032134493445"/>
    <n v="0"/>
    <n v="142.51032134493445"/>
  </r>
  <r>
    <x v="0"/>
    <x v="5"/>
    <x v="1"/>
    <s v="Økologisk"/>
    <x v="1"/>
    <s v="Kartofler"/>
    <n v="158.51959421835784"/>
    <n v="4605.0093091475055"/>
    <n v="0"/>
    <n v="4605.0093091475055"/>
  </r>
  <r>
    <x v="0"/>
    <x v="6"/>
    <x v="1"/>
    <s v="Økologisk"/>
    <x v="1"/>
    <s v="Roer"/>
    <n v="4.1588121886919351"/>
    <n v="231.13660166840896"/>
    <n v="0"/>
    <n v="231.13660166840896"/>
  </r>
  <r>
    <x v="0"/>
    <x v="7"/>
    <x v="1"/>
    <s v="Økologisk"/>
    <x v="1"/>
    <s v="Majs"/>
    <n v="536.84015696162987"/>
    <n v="23799.176364816696"/>
    <n v="0"/>
    <n v="23799.176364816696"/>
  </r>
  <r>
    <x v="0"/>
    <x v="8"/>
    <x v="1"/>
    <s v="Økologisk"/>
    <x v="1"/>
    <s v="Frugt"/>
    <n v="9.1455335711559798"/>
    <n v="53.109576733074164"/>
    <n v="0"/>
    <n v="53.109576733074164"/>
  </r>
  <r>
    <x v="0"/>
    <x v="9"/>
    <x v="1"/>
    <s v="Økologisk"/>
    <x v="1"/>
    <s v="Øvrige"/>
    <n v="161.7470049312748"/>
    <n v="3296.4727611406074"/>
    <n v="0"/>
    <n v="3296.4727611406074"/>
  </r>
  <r>
    <x v="0"/>
    <x v="10"/>
    <x v="1"/>
    <s v="Økologisk"/>
    <x v="1"/>
    <s v="Halm"/>
    <n v="399.23930722738322"/>
    <n v="3901.9976115511345"/>
    <n v="929.56325163257634"/>
    <n v="929.56325163257634"/>
  </r>
  <r>
    <x v="0"/>
    <x v="11"/>
    <x v="1"/>
    <s v="Økologisk"/>
    <x v="1"/>
    <s v="Juletræer"/>
    <n v="45.869826408699431"/>
    <n v="1568.7480631775206"/>
    <n v="0"/>
    <n v="1568.7480631775206"/>
  </r>
  <r>
    <x v="0"/>
    <x v="12"/>
    <x v="1"/>
    <s v="Økologisk"/>
    <x v="1"/>
    <s v="Pil &amp; poppel"/>
    <n v="75.335169082654659"/>
    <n v="1256.8111134764824"/>
    <n v="0"/>
    <n v="1256.8111134764824"/>
  </r>
  <r>
    <x v="0"/>
    <x v="13"/>
    <x v="1"/>
    <s v="Økologisk"/>
    <x v="1"/>
    <s v="Græs"/>
    <n v="5929.9756088565728"/>
    <n v="98129.236375358567"/>
    <n v="0"/>
    <n v="98129.236375358567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10678.84093480608"/>
    <n v="176713.459789171"/>
    <n v="0"/>
    <n v="176713.45978917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2787.9622783121608"/>
    <n v="27361.061799355546"/>
    <n v="12806.344975188364"/>
    <n v="12806.344975188364"/>
  </r>
  <r>
    <x v="0"/>
    <x v="1"/>
    <x v="1"/>
    <s v="Konventionel"/>
    <x v="2"/>
    <s v="Halm"/>
    <n v="160.52869978546411"/>
    <n v="867.49709364064802"/>
    <n v="369.31126723702005"/>
    <n v="369.31126723702005"/>
  </r>
  <r>
    <x v="0"/>
    <x v="2"/>
    <x v="1"/>
    <s v="Konventionel"/>
    <x v="2"/>
    <s v="Halm"/>
    <n v="207.87739711582819"/>
    <n v="1280.5247662335016"/>
    <n v="980.75391845823879"/>
    <n v="980.75391845823879"/>
  </r>
  <r>
    <x v="0"/>
    <x v="3"/>
    <x v="1"/>
    <s v="Konventionel"/>
    <x v="2"/>
    <s v="Græs"/>
    <n v="4794.3089897887294"/>
    <n v="333051.05690264347"/>
    <n v="0"/>
    <n v="333051.05690264347"/>
  </r>
  <r>
    <x v="0"/>
    <x v="4"/>
    <x v="1"/>
    <s v="Konventionel"/>
    <x v="2"/>
    <s v="Grøntsager"/>
    <n v="5.5724853038537319"/>
    <n v="161.88069807695092"/>
    <n v="0"/>
    <n v="161.88069807695092"/>
  </r>
  <r>
    <x v="0"/>
    <x v="5"/>
    <x v="1"/>
    <s v="Konventionel"/>
    <x v="2"/>
    <s v="Kartofler"/>
    <n v="294.95328123236726"/>
    <n v="17537.703618164534"/>
    <n v="0"/>
    <n v="17537.703618164534"/>
  </r>
  <r>
    <x v="0"/>
    <x v="6"/>
    <x v="1"/>
    <s v="Konventionel"/>
    <x v="2"/>
    <s v="Roer"/>
    <n v="3.1896432751013108"/>
    <n v="362.83858485839028"/>
    <n v="0"/>
    <n v="362.83858485839028"/>
  </r>
  <r>
    <x v="0"/>
    <x v="7"/>
    <x v="1"/>
    <s v="Konventionel"/>
    <x v="2"/>
    <s v="Majs"/>
    <n v="396.66336654744111"/>
    <n v="24717.68102303725"/>
    <n v="0"/>
    <n v="24717.68102303725"/>
  </r>
  <r>
    <x v="0"/>
    <x v="8"/>
    <x v="1"/>
    <s v="Konventionel"/>
    <x v="2"/>
    <s v="Frugt"/>
    <n v="11.367166704679786"/>
    <n v="135.11014345182394"/>
    <n v="0"/>
    <n v="135.11014345182394"/>
  </r>
  <r>
    <x v="0"/>
    <x v="9"/>
    <x v="1"/>
    <s v="Konventionel"/>
    <x v="2"/>
    <s v="Øvrige"/>
    <n v="201.03858946351968"/>
    <n v="8386.188236468688"/>
    <n v="0"/>
    <n v="8386.188236468688"/>
  </r>
  <r>
    <x v="0"/>
    <x v="10"/>
    <x v="1"/>
    <s v="Konventionel"/>
    <x v="2"/>
    <s v="Halm"/>
    <n v="639.63757717268152"/>
    <n v="12795.569187464467"/>
    <n v="3048.2568377741309"/>
    <n v="3048.2568377741309"/>
  </r>
  <r>
    <x v="0"/>
    <x v="11"/>
    <x v="1"/>
    <s v="Konventionel"/>
    <x v="2"/>
    <s v="Juletræer"/>
    <n v="57.01252523383436"/>
    <n v="3990.8767663684057"/>
    <n v="0"/>
    <n v="3990.8767663684057"/>
  </r>
  <r>
    <x v="0"/>
    <x v="12"/>
    <x v="1"/>
    <s v="Konventionel"/>
    <x v="2"/>
    <s v="Pil &amp; poppel"/>
    <n v="134.57942530031829"/>
    <n v="4595.3950102547715"/>
    <n v="0"/>
    <n v="4595.3950102547715"/>
  </r>
  <r>
    <x v="0"/>
    <x v="13"/>
    <x v="1"/>
    <s v="Konventionel"/>
    <x v="2"/>
    <s v="Græs"/>
    <n v="21106.083420946448"/>
    <n v="407474.04652479221"/>
    <n v="0"/>
    <n v="407474.04652479221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4549.0349190359657"/>
    <n v="87823.668146908371"/>
    <n v="0"/>
    <n v="87823.66814690837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744.49815470099543"/>
    <n v="4895.3582764578305"/>
    <n v="2291.2724412960879"/>
    <n v="2291.2724412960879"/>
  </r>
  <r>
    <x v="0"/>
    <x v="1"/>
    <x v="1"/>
    <s v="Økologisk"/>
    <x v="2"/>
    <s v="Halm"/>
    <n v="42.867624751071503"/>
    <n v="132.04428716823051"/>
    <n v="56.21395550831528"/>
    <n v="56.21395550831528"/>
  </r>
  <r>
    <x v="0"/>
    <x v="2"/>
    <x v="1"/>
    <s v="Økologisk"/>
    <x v="2"/>
    <s v="Halm"/>
    <n v="55.511632908632748"/>
    <n v="188.07341229444779"/>
    <n v="144.04542647631757"/>
    <n v="144.04542647631757"/>
  </r>
  <r>
    <x v="0"/>
    <x v="3"/>
    <x v="1"/>
    <s v="Økologisk"/>
    <x v="2"/>
    <s v="Græs"/>
    <n v="1280.2734899716784"/>
    <n v="69371.670265054985"/>
    <n v="0"/>
    <n v="69371.670265054985"/>
  </r>
  <r>
    <x v="0"/>
    <x v="4"/>
    <x v="1"/>
    <s v="Økologisk"/>
    <x v="2"/>
    <s v="Grøntsager"/>
    <n v="1.4880778904688605"/>
    <n v="24.640337749328623"/>
    <n v="0"/>
    <n v="24.640337749328623"/>
  </r>
  <r>
    <x v="0"/>
    <x v="5"/>
    <x v="1"/>
    <s v="Økologisk"/>
    <x v="2"/>
    <s v="Kartofler"/>
    <n v="78.764399112832606"/>
    <n v="2669.4655115323194"/>
    <n v="0"/>
    <n v="2669.4655115323194"/>
  </r>
  <r>
    <x v="0"/>
    <x v="6"/>
    <x v="1"/>
    <s v="Økologisk"/>
    <x v="2"/>
    <s v="Roer"/>
    <n v="0.85176315007569059"/>
    <n v="55.228729463158551"/>
    <n v="0"/>
    <n v="55.228729463158551"/>
  </r>
  <r>
    <x v="0"/>
    <x v="7"/>
    <x v="1"/>
    <s v="Økologisk"/>
    <x v="2"/>
    <s v="Majs"/>
    <n v="105.92508612090651"/>
    <n v="5478.5111277266797"/>
    <n v="0"/>
    <n v="5478.5111277266797"/>
  </r>
  <r>
    <x v="0"/>
    <x v="8"/>
    <x v="1"/>
    <s v="Økologisk"/>
    <x v="2"/>
    <s v="Frugt"/>
    <n v="3.0354910830917392"/>
    <n v="20.565512797768193"/>
    <n v="0"/>
    <n v="20.565512797768193"/>
  </r>
  <r>
    <x v="0"/>
    <x v="9"/>
    <x v="1"/>
    <s v="Økologisk"/>
    <x v="2"/>
    <s v="Øvrige"/>
    <n v="53.685395976696533"/>
    <n v="1276.4864065375373"/>
    <n v="0"/>
    <n v="1276.4864065375373"/>
  </r>
  <r>
    <x v="0"/>
    <x v="10"/>
    <x v="1"/>
    <s v="Økologisk"/>
    <x v="2"/>
    <s v="Halm"/>
    <n v="170.8089810206381"/>
    <n v="1947.6512655273659"/>
    <n v="463.98414957261315"/>
    <n v="463.98414957261315"/>
  </r>
  <r>
    <x v="0"/>
    <x v="11"/>
    <x v="1"/>
    <s v="Økologisk"/>
    <x v="2"/>
    <s v="Juletræer"/>
    <n v="15.224639214677737"/>
    <n v="607.46310466564159"/>
    <n v="0"/>
    <n v="607.46310466564159"/>
  </r>
  <r>
    <x v="0"/>
    <x v="12"/>
    <x v="1"/>
    <s v="Økologisk"/>
    <x v="2"/>
    <s v="Pil &amp; poppel"/>
    <n v="35.938123903693985"/>
    <n v="699.47860671092178"/>
    <n v="0"/>
    <n v="699.47860671092178"/>
  </r>
  <r>
    <x v="0"/>
    <x v="13"/>
    <x v="1"/>
    <s v="Økologisk"/>
    <x v="2"/>
    <s v="Græs"/>
    <n v="5636.1738758434185"/>
    <n v="108811.97284703304"/>
    <n v="0"/>
    <n v="108811.97284703304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2882.0476878671443"/>
    <n v="55640.812661963086"/>
    <n v="0"/>
    <n v="55640.812661963086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7128.99278150831"/>
    <n v="1381874.2393983733"/>
    <n v="646786.23775040871"/>
    <n v="646786.23775040871"/>
  </r>
  <r>
    <x v="1"/>
    <x v="1"/>
    <x v="1"/>
    <s v="Konventionel"/>
    <x v="0"/>
    <s v="Halm"/>
    <n v="13332.580044144219"/>
    <n v="51463.758970396688"/>
    <n v="21909.175467521356"/>
    <n v="21909.175467521356"/>
  </r>
  <r>
    <x v="1"/>
    <x v="2"/>
    <x v="1"/>
    <s v="Konventionel"/>
    <x v="0"/>
    <s v="Halm"/>
    <n v="8608.2529598911933"/>
    <n v="37876.313023521252"/>
    <n v="29009.468144714927"/>
    <n v="29009.468144714927"/>
  </r>
  <r>
    <x v="1"/>
    <x v="3"/>
    <x v="1"/>
    <s v="Konventionel"/>
    <x v="0"/>
    <s v="Græs"/>
    <n v="109720.26135503023"/>
    <n v="5444319.368436601"/>
    <n v="0"/>
    <n v="5444319.368436601"/>
  </r>
  <r>
    <x v="1"/>
    <x v="4"/>
    <x v="1"/>
    <s v="Konventionel"/>
    <x v="0"/>
    <s v="Grøntsager"/>
    <n v="2240.7655015130053"/>
    <n v="46495.884156394866"/>
    <n v="0"/>
    <n v="46495.884156394866"/>
  </r>
  <r>
    <x v="1"/>
    <x v="5"/>
    <x v="1"/>
    <s v="Konventionel"/>
    <x v="0"/>
    <s v="Kartofler"/>
    <n v="9424.8678836548315"/>
    <n v="400282.61641321337"/>
    <n v="0"/>
    <n v="400282.61641321337"/>
  </r>
  <r>
    <x v="1"/>
    <x v="6"/>
    <x v="1"/>
    <s v="Konventionel"/>
    <x v="0"/>
    <s v="Roer"/>
    <n v="5796.3294281580511"/>
    <n v="470973.39413272287"/>
    <n v="0"/>
    <n v="470973.39413272287"/>
  </r>
  <r>
    <x v="1"/>
    <x v="7"/>
    <x v="1"/>
    <s v="Konventionel"/>
    <x v="0"/>
    <s v="Majs"/>
    <n v="18938.156511760622"/>
    <n v="842937.34633846546"/>
    <n v="0"/>
    <n v="842937.34633846546"/>
  </r>
  <r>
    <x v="1"/>
    <x v="8"/>
    <x v="1"/>
    <s v="Konventionel"/>
    <x v="0"/>
    <s v="Frugt"/>
    <n v="873.82004597102605"/>
    <n v="7418.732190294013"/>
    <n v="0"/>
    <n v="7418.732190294013"/>
  </r>
  <r>
    <x v="1"/>
    <x v="9"/>
    <x v="1"/>
    <s v="Konventionel"/>
    <x v="0"/>
    <s v="Øvrige"/>
    <n v="12038.069409685235"/>
    <n v="358685.63607860694"/>
    <n v="0"/>
    <n v="358685.63607860694"/>
  </r>
  <r>
    <x v="1"/>
    <x v="10"/>
    <x v="1"/>
    <s v="Konventionel"/>
    <x v="0"/>
    <s v="Halm"/>
    <n v="17386.651186309547"/>
    <n v="248435.43787506258"/>
    <n v="59184.160638197704"/>
    <n v="59184.160638197704"/>
  </r>
  <r>
    <x v="1"/>
    <x v="11"/>
    <x v="1"/>
    <s v="Konventionel"/>
    <x v="0"/>
    <s v="Juletræer"/>
    <n v="3265.5127724866597"/>
    <n v="163275.63862433299"/>
    <n v="0"/>
    <n v="163275.63862433299"/>
  </r>
  <r>
    <x v="1"/>
    <x v="12"/>
    <x v="1"/>
    <s v="Konventionel"/>
    <x v="0"/>
    <s v="Pil &amp; poppel"/>
    <n v="1255.7329808324243"/>
    <n v="30627.633678839618"/>
    <n v="0"/>
    <n v="30627.633678839618"/>
  </r>
  <r>
    <x v="1"/>
    <x v="13"/>
    <x v="1"/>
    <s v="Konventionel"/>
    <x v="0"/>
    <s v="Græs"/>
    <n v="30461.524235198161"/>
    <n v="420064.41920338268"/>
    <n v="0"/>
    <n v="420064.41920338268"/>
  </r>
  <r>
    <x v="1"/>
    <x v="0"/>
    <x v="2"/>
    <s v="Konventionel"/>
    <x v="0"/>
    <s v="Halm"/>
    <n v="111565.86474931188"/>
    <n v="782076.71189267619"/>
    <n v="366051.00500136707"/>
    <n v="366051.00500136707"/>
  </r>
  <r>
    <x v="1"/>
    <x v="1"/>
    <x v="2"/>
    <s v="Konventionel"/>
    <x v="0"/>
    <s v="Halm"/>
    <n v="10134.588787529272"/>
    <n v="39119.512719862993"/>
    <n v="16653.977197359887"/>
    <n v="16653.977197359887"/>
  </r>
  <r>
    <x v="1"/>
    <x v="2"/>
    <x v="2"/>
    <s v="Konventionel"/>
    <x v="0"/>
    <s v="Halm"/>
    <n v="6543.4524779655058"/>
    <n v="28791.190903048224"/>
    <n v="22051.173112644636"/>
    <n v="22051.173112644636"/>
  </r>
  <r>
    <x v="1"/>
    <x v="3"/>
    <x v="2"/>
    <s v="Konventionel"/>
    <x v="0"/>
    <s v="Græs"/>
    <n v="128250.53216135269"/>
    <n v="6363791.4058463201"/>
    <n v="0"/>
    <n v="6363791.4058463201"/>
  </r>
  <r>
    <x v="1"/>
    <x v="4"/>
    <x v="2"/>
    <s v="Konventionel"/>
    <x v="0"/>
    <s v="Grøntsager"/>
    <n v="1703.2889997229152"/>
    <n v="35343.246744250493"/>
    <n v="0"/>
    <n v="35343.246744250493"/>
  </r>
  <r>
    <x v="1"/>
    <x v="5"/>
    <x v="2"/>
    <s v="Konventionel"/>
    <x v="0"/>
    <s v="Kartofler"/>
    <n v="7164.1917814388025"/>
    <n v="304269.66893973155"/>
    <n v="0"/>
    <n v="304269.66893973155"/>
  </r>
  <r>
    <x v="1"/>
    <x v="6"/>
    <x v="2"/>
    <s v="Konventionel"/>
    <x v="0"/>
    <s v="Roer"/>
    <n v="4406.0050670565552"/>
    <n v="358004.3520157595"/>
    <n v="0"/>
    <n v="358004.3520157595"/>
  </r>
  <r>
    <x v="1"/>
    <x v="7"/>
    <x v="2"/>
    <s v="Konventionel"/>
    <x v="0"/>
    <s v="Majs"/>
    <n v="7852.1429735586071"/>
    <n v="349498.88375309366"/>
    <n v="0"/>
    <n v="349498.88375309366"/>
  </r>
  <r>
    <x v="1"/>
    <x v="8"/>
    <x v="2"/>
    <s v="Konventionel"/>
    <x v="0"/>
    <s v="Frugt"/>
    <n v="664.22303941882706"/>
    <n v="5639.2536046658424"/>
    <n v="0"/>
    <n v="5639.2536046658424"/>
  </r>
  <r>
    <x v="1"/>
    <x v="9"/>
    <x v="2"/>
    <s v="Konventionel"/>
    <x v="0"/>
    <s v="Øvrige"/>
    <n v="9150.5832223732941"/>
    <n v="272650.26076079207"/>
    <n v="0"/>
    <n v="272650.26076079207"/>
  </r>
  <r>
    <x v="1"/>
    <x v="10"/>
    <x v="2"/>
    <s v="Konventionel"/>
    <x v="0"/>
    <s v="Halm"/>
    <n v="13216.238686138369"/>
    <n v="188844.99435046475"/>
    <n v="44988.076487615006"/>
    <n v="44988.076487615006"/>
  </r>
  <r>
    <x v="1"/>
    <x v="11"/>
    <x v="2"/>
    <s v="Konventionel"/>
    <x v="0"/>
    <s v="Juletræer"/>
    <n v="2482.237422914432"/>
    <n v="124111.8711457216"/>
    <n v="0"/>
    <n v="124111.8711457216"/>
  </r>
  <r>
    <x v="1"/>
    <x v="12"/>
    <x v="2"/>
    <s v="Konventionel"/>
    <x v="0"/>
    <s v="Pil &amp; poppel"/>
    <n v="954.52923181695155"/>
    <n v="23281.200776023208"/>
    <n v="0"/>
    <n v="23281.200776023208"/>
  </r>
  <r>
    <x v="1"/>
    <x v="13"/>
    <x v="2"/>
    <s v="Konventionel"/>
    <x v="0"/>
    <s v="Græs"/>
    <n v="23154.934824537635"/>
    <n v="319306.55123037403"/>
    <n v="0"/>
    <n v="319306.5512303740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52641.376286033876"/>
    <n v="247240.75200261531"/>
    <n v="115721.03397482408"/>
    <n v="115721.03397482408"/>
  </r>
  <r>
    <x v="1"/>
    <x v="1"/>
    <x v="1"/>
    <s v="Økologisk"/>
    <x v="0"/>
    <s v="Halm"/>
    <n v="3560.3355603067766"/>
    <n v="7833.4502997869704"/>
    <n v="3334.8601145295929"/>
    <n v="3334.8601145295929"/>
  </r>
  <r>
    <x v="1"/>
    <x v="2"/>
    <x v="1"/>
    <s v="Økologisk"/>
    <x v="0"/>
    <s v="Halm"/>
    <n v="2298.7500561586844"/>
    <n v="5562.9751359040165"/>
    <n v="4260.6826565888859"/>
    <n v="4260.6826565888859"/>
  </r>
  <r>
    <x v="1"/>
    <x v="3"/>
    <x v="1"/>
    <s v="Økologisk"/>
    <x v="0"/>
    <s v="Græs"/>
    <n v="29299.72645167357"/>
    <n v="1134004.8926949934"/>
    <n v="0"/>
    <n v="1134004.8926949934"/>
  </r>
  <r>
    <x v="1"/>
    <x v="4"/>
    <x v="1"/>
    <s v="Økologisk"/>
    <x v="0"/>
    <s v="Grøntsager"/>
    <n v="598.37458848404606"/>
    <n v="7077.2754452950539"/>
    <n v="0"/>
    <n v="7077.2754452950539"/>
  </r>
  <r>
    <x v="1"/>
    <x v="5"/>
    <x v="1"/>
    <s v="Økologisk"/>
    <x v="0"/>
    <s v="Kartofler"/>
    <n v="2516.8191127498626"/>
    <n v="60928.195768701553"/>
    <n v="0"/>
    <n v="60928.195768701553"/>
  </r>
  <r>
    <x v="1"/>
    <x v="6"/>
    <x v="1"/>
    <s v="Økologisk"/>
    <x v="0"/>
    <s v="Roer"/>
    <n v="1547.8532822600712"/>
    <n v="71688.247210680318"/>
    <n v="0"/>
    <n v="71688.247210680318"/>
  </r>
  <r>
    <x v="1"/>
    <x v="7"/>
    <x v="1"/>
    <s v="Økologisk"/>
    <x v="0"/>
    <s v="Majs"/>
    <n v="5057.2501235491054"/>
    <n v="186831.50848931167"/>
    <n v="0"/>
    <n v="186831.50848931167"/>
  </r>
  <r>
    <x v="1"/>
    <x v="8"/>
    <x v="1"/>
    <s v="Økologisk"/>
    <x v="0"/>
    <s v="Frugt"/>
    <n v="233.34512695057583"/>
    <n v="1129.2270728519215"/>
    <n v="0"/>
    <n v="1129.2270728519215"/>
  </r>
  <r>
    <x v="1"/>
    <x v="9"/>
    <x v="1"/>
    <s v="Økologisk"/>
    <x v="0"/>
    <s v="Øvrige"/>
    <n v="3214.6491117874693"/>
    <n v="54596.596900072604"/>
    <n v="0"/>
    <n v="54596.596900072604"/>
  </r>
  <r>
    <x v="1"/>
    <x v="10"/>
    <x v="1"/>
    <s v="Økologisk"/>
    <x v="0"/>
    <s v="Halm"/>
    <n v="4642.9357474929175"/>
    <n v="37815.089574385107"/>
    <n v="9008.5953721455571"/>
    <n v="9008.5953721455571"/>
  </r>
  <r>
    <x v="1"/>
    <x v="11"/>
    <x v="1"/>
    <s v="Økologisk"/>
    <x v="0"/>
    <s v="Juletræer"/>
    <n v="872.02335992174335"/>
    <n v="24852.665757769686"/>
    <n v="0"/>
    <n v="24852.665757769686"/>
  </r>
  <r>
    <x v="1"/>
    <x v="12"/>
    <x v="1"/>
    <s v="Økologisk"/>
    <x v="0"/>
    <s v="Pil &amp; poppel"/>
    <n v="335.33125404871168"/>
    <n v="4661.9223123845286"/>
    <n v="0"/>
    <n v="4661.9223123845286"/>
  </r>
  <r>
    <x v="1"/>
    <x v="13"/>
    <x v="1"/>
    <s v="Økologisk"/>
    <x v="0"/>
    <s v="Græs"/>
    <n v="8134.4531663514217"/>
    <n v="112174.10916398611"/>
    <n v="0"/>
    <n v="112174.10916398611"/>
  </r>
  <r>
    <x v="1"/>
    <x v="0"/>
    <x v="2"/>
    <s v="Økologisk"/>
    <x v="0"/>
    <s v="Halm"/>
    <n v="70682.715843780199"/>
    <n v="331975.51150348247"/>
    <n v="155381.13815920494"/>
    <n v="155381.13815920494"/>
  </r>
  <r>
    <x v="1"/>
    <x v="1"/>
    <x v="2"/>
    <s v="Økologisk"/>
    <x v="0"/>
    <s v="Halm"/>
    <n v="6420.7834634017008"/>
    <n v="14127.007776176421"/>
    <n v="6014.1563381976594"/>
    <n v="6014.1563381976594"/>
  </r>
  <r>
    <x v="1"/>
    <x v="2"/>
    <x v="2"/>
    <s v="Økologisk"/>
    <x v="0"/>
    <s v="Halm"/>
    <n v="4145.6138324797766"/>
    <n v="10032.385474601062"/>
    <n v="7683.8040349969524"/>
    <n v="7683.8040349969524"/>
  </r>
  <r>
    <x v="1"/>
    <x v="3"/>
    <x v="2"/>
    <s v="Økologisk"/>
    <x v="0"/>
    <s v="Græs"/>
    <n v="81253.311144441221"/>
    <n v="3144795.6532099955"/>
    <n v="0"/>
    <n v="3144795.6532099955"/>
  </r>
  <r>
    <x v="1"/>
    <x v="4"/>
    <x v="2"/>
    <s v="Økologisk"/>
    <x v="0"/>
    <s v="Grøntsager"/>
    <n v="1079.1212225869831"/>
    <n v="12763.306260147541"/>
    <n v="0"/>
    <n v="12763.306260147541"/>
  </r>
  <r>
    <x v="1"/>
    <x v="5"/>
    <x v="2"/>
    <s v="Økologisk"/>
    <x v="0"/>
    <s v="Kartofler"/>
    <n v="4538.8841208341701"/>
    <n v="109879.17998742567"/>
    <n v="0"/>
    <n v="109879.17998742567"/>
  </r>
  <r>
    <x v="1"/>
    <x v="6"/>
    <x v="2"/>
    <s v="Økologisk"/>
    <x v="0"/>
    <s v="Roer"/>
    <n v="2791.4309171608429"/>
    <n v="129284.08134960398"/>
    <n v="0"/>
    <n v="129284.08134960398"/>
  </r>
  <r>
    <x v="1"/>
    <x v="7"/>
    <x v="2"/>
    <s v="Økologisk"/>
    <x v="0"/>
    <s v="Majs"/>
    <n v="4974.7365989757318"/>
    <n v="183783.18659694016"/>
    <n v="0"/>
    <n v="183783.18659694016"/>
  </r>
  <r>
    <x v="1"/>
    <x v="8"/>
    <x v="2"/>
    <s v="Økologisk"/>
    <x v="0"/>
    <s v="Frugt"/>
    <n v="420.81947249391567"/>
    <n v="2036.4716732398063"/>
    <n v="0"/>
    <n v="2036.4716732398063"/>
  </r>
  <r>
    <x v="1"/>
    <x v="9"/>
    <x v="2"/>
    <s v="Økologisk"/>
    <x v="0"/>
    <s v="Øvrige"/>
    <n v="5797.3653067199793"/>
    <n v="98460.642429948159"/>
    <n v="0"/>
    <n v="98460.642429948159"/>
  </r>
  <r>
    <x v="1"/>
    <x v="10"/>
    <x v="2"/>
    <s v="Økologisk"/>
    <x v="0"/>
    <s v="Halm"/>
    <n v="8373.167237801159"/>
    <n v="68196.521842830145"/>
    <n v="16246.28892816083"/>
    <n v="16246.28892816083"/>
  </r>
  <r>
    <x v="1"/>
    <x v="11"/>
    <x v="2"/>
    <s v="Økologisk"/>
    <x v="0"/>
    <s v="Juletræer"/>
    <n v="1572.6251287963075"/>
    <n v="44819.816170694765"/>
    <n v="0"/>
    <n v="44819.816170694765"/>
  </r>
  <r>
    <x v="1"/>
    <x v="12"/>
    <x v="2"/>
    <s v="Økologisk"/>
    <x v="0"/>
    <s v="Pil &amp; poppel"/>
    <n v="604.74338283220732"/>
    <n v="8407.4080052282479"/>
    <n v="0"/>
    <n v="8407.4080052282479"/>
  </r>
  <r>
    <x v="1"/>
    <x v="13"/>
    <x v="2"/>
    <s v="Økologisk"/>
    <x v="0"/>
    <s v="Græs"/>
    <n v="14669.842628492142"/>
    <n v="202297.12984690667"/>
    <n v="0"/>
    <n v="202297.12984690667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341.9372857635426"/>
    <n v="11288.37644784292"/>
    <n v="5283.5245964128781"/>
    <n v="5283.5245964128781"/>
  </r>
  <r>
    <x v="1"/>
    <x v="1"/>
    <x v="1"/>
    <s v="Konventionel"/>
    <x v="1"/>
    <s v="Halm"/>
    <n v="36.288129269323399"/>
    <n v="168.08661477550601"/>
    <n v="71.557912024587608"/>
    <n v="71.557912024587608"/>
  </r>
  <r>
    <x v="1"/>
    <x v="2"/>
    <x v="1"/>
    <s v="Konventionel"/>
    <x v="1"/>
    <s v="Halm"/>
    <n v="146.5734228086215"/>
    <n v="773.90767242952154"/>
    <n v="592.73588631377049"/>
    <n v="592.73588631377049"/>
  </r>
  <r>
    <x v="1"/>
    <x v="3"/>
    <x v="1"/>
    <s v="Konventionel"/>
    <x v="1"/>
    <s v="Græs"/>
    <n v="430.98727783808897"/>
    <n v="25662.706471591169"/>
    <n v="0"/>
    <n v="25662.706471591169"/>
  </r>
  <r>
    <x v="1"/>
    <x v="4"/>
    <x v="1"/>
    <s v="Konventionel"/>
    <x v="1"/>
    <s v="Grøntsager"/>
    <n v="8.1624322960479301"/>
    <n v="203.24456417159345"/>
    <n v="0"/>
    <n v="203.24456417159345"/>
  </r>
  <r>
    <x v="1"/>
    <x v="5"/>
    <x v="1"/>
    <s v="Konventionel"/>
    <x v="1"/>
    <s v="Kartofler"/>
    <n v="13.876881948726561"/>
    <n v="707.2363898566864"/>
    <n v="0"/>
    <n v="707.2363898566864"/>
  </r>
  <r>
    <x v="1"/>
    <x v="6"/>
    <x v="1"/>
    <s v="Konventionel"/>
    <x v="1"/>
    <s v="Roer"/>
    <n v="38.769088613871659"/>
    <n v="3780.1597327865784"/>
    <n v="0"/>
    <n v="3780.1597327865784"/>
  </r>
  <r>
    <x v="1"/>
    <x v="7"/>
    <x v="1"/>
    <s v="Konventionel"/>
    <x v="1"/>
    <s v="Majs"/>
    <n v="41.333831193582235"/>
    <n v="2207.7225917116143"/>
    <n v="0"/>
    <n v="2207.7225917116143"/>
  </r>
  <r>
    <x v="1"/>
    <x v="8"/>
    <x v="1"/>
    <s v="Konventionel"/>
    <x v="1"/>
    <s v="Frugt"/>
    <n v="8.9165570688709668"/>
    <n v="90.841883417657414"/>
    <n v="0"/>
    <n v="90.841883417657414"/>
  </r>
  <r>
    <x v="1"/>
    <x v="9"/>
    <x v="1"/>
    <s v="Konventionel"/>
    <x v="1"/>
    <s v="Øvrige"/>
    <n v="63.668542106239137"/>
    <n v="2276.477140615299"/>
    <n v="0"/>
    <n v="2276.477140615299"/>
  </r>
  <r>
    <x v="1"/>
    <x v="10"/>
    <x v="1"/>
    <s v="Konventionel"/>
    <x v="1"/>
    <s v="Halm"/>
    <n v="462.23059641763115"/>
    <n v="7925.6983571870942"/>
    <n v="1888.1195402467395"/>
    <n v="1888.1195402467395"/>
  </r>
  <r>
    <x v="1"/>
    <x v="11"/>
    <x v="1"/>
    <s v="Konventionel"/>
    <x v="1"/>
    <s v="Juletræer"/>
    <n v="13.972194186037328"/>
    <n v="838.33165116223972"/>
    <n v="0"/>
    <n v="838.33165116223972"/>
  </r>
  <r>
    <x v="1"/>
    <x v="12"/>
    <x v="1"/>
    <s v="Konventionel"/>
    <x v="1"/>
    <s v="Pil &amp; poppel"/>
    <n v="29.654214536198896"/>
    <n v="867.92823032777255"/>
    <n v="0"/>
    <n v="867.92823032777255"/>
  </r>
  <r>
    <x v="1"/>
    <x v="13"/>
    <x v="1"/>
    <s v="Konventionel"/>
    <x v="1"/>
    <s v="Græs"/>
    <n v="2393.3808440301391"/>
    <n v="39605.666207010741"/>
    <n v="0"/>
    <n v="39605.666207010741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1816.6776009727953"/>
    <n v="30062.380940897816"/>
    <n v="0"/>
    <n v="30062.380940897816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58.35127352593128"/>
    <n v="2019.6821116430901"/>
    <n v="945.31221235454802"/>
    <n v="945.31221235454802"/>
  </r>
  <r>
    <x v="1"/>
    <x v="1"/>
    <x v="1"/>
    <s v="Økologisk"/>
    <x v="1"/>
    <s v="Halm"/>
    <n v="9.6903912541163457"/>
    <n v="25.584958604768143"/>
    <n v="10.892040508031604"/>
    <n v="10.892040508031604"/>
  </r>
  <r>
    <x v="1"/>
    <x v="2"/>
    <x v="1"/>
    <s v="Økologisk"/>
    <x v="1"/>
    <s v="Halm"/>
    <n v="39.141004043745959"/>
    <n v="113.66547574303827"/>
    <n v="87.056387871593003"/>
    <n v="87.056387871593003"/>
  </r>
  <r>
    <x v="1"/>
    <x v="3"/>
    <x v="1"/>
    <s v="Økologisk"/>
    <x v="1"/>
    <s v="Græs"/>
    <n v="115.09095210725641"/>
    <n v="5345.3210087740918"/>
    <n v="0"/>
    <n v="5345.3210087740918"/>
  </r>
  <r>
    <x v="1"/>
    <x v="4"/>
    <x v="1"/>
    <s v="Økologisk"/>
    <x v="1"/>
    <s v="Grøntsager"/>
    <n v="2.1796979928862137"/>
    <n v="30.936453613034026"/>
    <n v="0"/>
    <n v="30.936453613034026"/>
  </r>
  <r>
    <x v="1"/>
    <x v="5"/>
    <x v="1"/>
    <s v="Økologisk"/>
    <x v="1"/>
    <s v="Kartofler"/>
    <n v="3.705686079111902"/>
    <n v="107.65053352068445"/>
    <n v="0"/>
    <n v="107.65053352068445"/>
  </r>
  <r>
    <x v="1"/>
    <x v="6"/>
    <x v="1"/>
    <s v="Økologisk"/>
    <x v="1"/>
    <s v="Roer"/>
    <n v="10.352907267432922"/>
    <n v="575.38924447926718"/>
    <n v="0"/>
    <n v="575.38924447926718"/>
  </r>
  <r>
    <x v="1"/>
    <x v="7"/>
    <x v="1"/>
    <s v="Økologisk"/>
    <x v="1"/>
    <s v="Majs"/>
    <n v="11.037796777140914"/>
    <n v="489.32716521233988"/>
    <n v="0"/>
    <n v="489.32716521233988"/>
  </r>
  <r>
    <x v="1"/>
    <x v="8"/>
    <x v="1"/>
    <s v="Økologisk"/>
    <x v="1"/>
    <s v="Frugt"/>
    <n v="2.3810796637031362"/>
    <n v="13.827310579870304"/>
    <n v="0"/>
    <n v="13.827310579870304"/>
  </r>
  <r>
    <x v="1"/>
    <x v="9"/>
    <x v="1"/>
    <s v="Økologisk"/>
    <x v="1"/>
    <s v="Øvrige"/>
    <n v="17.002063650335472"/>
    <n v="346.50928918482077"/>
    <n v="0"/>
    <n v="346.50928918482077"/>
  </r>
  <r>
    <x v="1"/>
    <x v="10"/>
    <x v="1"/>
    <s v="Økologisk"/>
    <x v="1"/>
    <s v="Halm"/>
    <n v="123.4341758338294"/>
    <n v="1206.3938859934735"/>
    <n v="287.396235224235"/>
    <n v="287.396235224235"/>
  </r>
  <r>
    <x v="1"/>
    <x v="11"/>
    <x v="1"/>
    <s v="Økologisk"/>
    <x v="1"/>
    <s v="Juletræer"/>
    <n v="3.7311382831644075"/>
    <n v="127.60492928422273"/>
    <n v="0"/>
    <n v="127.60492928422273"/>
  </r>
  <r>
    <x v="1"/>
    <x v="12"/>
    <x v="1"/>
    <s v="Økologisk"/>
    <x v="1"/>
    <s v="Pil &amp; poppel"/>
    <n v="7.9188689793440421"/>
    <n v="132.10991175295914"/>
    <n v="0"/>
    <n v="132.10991175295914"/>
  </r>
  <r>
    <x v="1"/>
    <x v="13"/>
    <x v="1"/>
    <s v="Økologisk"/>
    <x v="1"/>
    <s v="Græs"/>
    <n v="639.12902830087648"/>
    <n v="10576.307160322904"/>
    <n v="0"/>
    <n v="10576.307160322904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1150.9587357912035"/>
    <n v="19046.065159872836"/>
    <n v="0"/>
    <n v="19046.065159872836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429.87161527617815"/>
    <n v="4218.7600323204124"/>
    <n v="1974.5906331275689"/>
    <n v="1974.5906331275689"/>
  </r>
  <r>
    <x v="1"/>
    <x v="1"/>
    <x v="1"/>
    <s v="Konventionel"/>
    <x v="2"/>
    <s v="Halm"/>
    <n v="7.8078860767998624"/>
    <n v="42.193816359026464"/>
    <n v="17.962771176237652"/>
    <n v="17.962771176237652"/>
  </r>
  <r>
    <x v="1"/>
    <x v="2"/>
    <x v="1"/>
    <s v="Konventionel"/>
    <x v="2"/>
    <s v="Halm"/>
    <n v="38.13969650774699"/>
    <n v="234.94053048772145"/>
    <n v="179.94095230054586"/>
    <n v="179.94095230054586"/>
  </r>
  <r>
    <x v="1"/>
    <x v="3"/>
    <x v="1"/>
    <s v="Konventionel"/>
    <x v="2"/>
    <s v="Græs"/>
    <n v="280.27283492976966"/>
    <n v="19469.993296901237"/>
    <n v="0"/>
    <n v="19469.993296901237"/>
  </r>
  <r>
    <x v="1"/>
    <x v="4"/>
    <x v="1"/>
    <s v="Konventionel"/>
    <x v="2"/>
    <s v="Grøntsager"/>
    <n v="1.3191318198291107"/>
    <n v="38.320779366035666"/>
    <n v="0"/>
    <n v="38.320779366035666"/>
  </r>
  <r>
    <x v="1"/>
    <x v="5"/>
    <x v="1"/>
    <s v="Konventionel"/>
    <x v="2"/>
    <s v="Kartofler"/>
    <n v="7.5188940108426783"/>
    <n v="447.06786833358649"/>
    <n v="0"/>
    <n v="447.06786833358649"/>
  </r>
  <r>
    <x v="1"/>
    <x v="6"/>
    <x v="1"/>
    <s v="Konventionel"/>
    <x v="2"/>
    <s v="Roer"/>
    <n v="8.6586500553434007"/>
    <n v="984.96667554933219"/>
    <n v="0"/>
    <n v="984.96667554933219"/>
  </r>
  <r>
    <x v="1"/>
    <x v="7"/>
    <x v="1"/>
    <s v="Konventionel"/>
    <x v="2"/>
    <s v="Majs"/>
    <n v="8.8935376823073096"/>
    <n v="554.1919071352977"/>
    <n v="0"/>
    <n v="554.1919071352977"/>
  </r>
  <r>
    <x v="1"/>
    <x v="8"/>
    <x v="1"/>
    <s v="Konventionel"/>
    <x v="2"/>
    <s v="Frugt"/>
    <n v="3.227246687100445"/>
    <n v="38.359054122875889"/>
    <n v="0"/>
    <n v="38.359054122875889"/>
  </r>
  <r>
    <x v="1"/>
    <x v="9"/>
    <x v="1"/>
    <s v="Konventionel"/>
    <x v="2"/>
    <s v="Øvrige"/>
    <n v="23.044106598298601"/>
    <n v="961.26925775933967"/>
    <n v="0"/>
    <n v="961.26925775933967"/>
  </r>
  <r>
    <x v="1"/>
    <x v="10"/>
    <x v="1"/>
    <s v="Konventionel"/>
    <x v="2"/>
    <s v="Halm"/>
    <n v="215.65084033780454"/>
    <n v="4313.9667623565656"/>
    <n v="1027.7056447138414"/>
    <n v="1027.7056447138414"/>
  </r>
  <r>
    <x v="1"/>
    <x v="11"/>
    <x v="1"/>
    <s v="Konventionel"/>
    <x v="2"/>
    <s v="Juletræer"/>
    <n v="5.0570771935991958"/>
    <n v="353.99540355194375"/>
    <n v="0"/>
    <n v="353.99540355194375"/>
  </r>
  <r>
    <x v="1"/>
    <x v="12"/>
    <x v="1"/>
    <s v="Konventionel"/>
    <x v="2"/>
    <s v="Pil &amp; poppel"/>
    <n v="15.426205639594636"/>
    <n v="526.748485254451"/>
    <n v="0"/>
    <n v="526.748485254451"/>
  </r>
  <r>
    <x v="1"/>
    <x v="13"/>
    <x v="1"/>
    <s v="Konventionel"/>
    <x v="2"/>
    <s v="Græs"/>
    <n v="2274.800349586566"/>
    <n v="43917.295549118244"/>
    <n v="0"/>
    <n v="43917.295549118244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490.292112360109"/>
    <n v="9465.5795212242647"/>
    <n v="0"/>
    <n v="9465.579521224264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14.79302529344227"/>
    <n v="754.80776265399436"/>
    <n v="353.28777331020206"/>
    <n v="353.28777331020206"/>
  </r>
  <r>
    <x v="1"/>
    <x v="1"/>
    <x v="1"/>
    <s v="Økologisk"/>
    <x v="2"/>
    <s v="Halm"/>
    <n v="2.0850198804742326"/>
    <n v="6.4224450374271687"/>
    <n v="2.7341662962560505"/>
    <n v="2.7341662962560505"/>
  </r>
  <r>
    <x v="1"/>
    <x v="2"/>
    <x v="1"/>
    <s v="Økologisk"/>
    <x v="2"/>
    <s v="Halm"/>
    <n v="10.184834239602406"/>
    <n v="34.506218403772955"/>
    <n v="26.428312675449696"/>
    <n v="26.428312675449696"/>
  </r>
  <r>
    <x v="1"/>
    <x v="3"/>
    <x v="1"/>
    <s v="Økologisk"/>
    <x v="2"/>
    <s v="Græs"/>
    <n v="74.844129004627362"/>
    <n v="4055.4321238808939"/>
    <n v="0"/>
    <n v="4055.4321238808939"/>
  </r>
  <r>
    <x v="1"/>
    <x v="4"/>
    <x v="1"/>
    <s v="Økologisk"/>
    <x v="2"/>
    <s v="Grøntsager"/>
    <n v="0.35226129611219092"/>
    <n v="5.8329186716737125"/>
    <n v="0"/>
    <n v="5.8329186716737125"/>
  </r>
  <r>
    <x v="1"/>
    <x v="5"/>
    <x v="1"/>
    <s v="Økologisk"/>
    <x v="2"/>
    <s v="Kartofler"/>
    <n v="2.0078473658021165"/>
    <n v="68.0495167334618"/>
    <n v="0"/>
    <n v="68.0495167334618"/>
  </r>
  <r>
    <x v="1"/>
    <x v="6"/>
    <x v="1"/>
    <s v="Økologisk"/>
    <x v="2"/>
    <s v="Roer"/>
    <n v="2.3122081093247311"/>
    <n v="149.92467814681697"/>
    <n v="0"/>
    <n v="149.92467814681697"/>
  </r>
  <r>
    <x v="1"/>
    <x v="7"/>
    <x v="1"/>
    <s v="Økologisk"/>
    <x v="2"/>
    <s v="Majs"/>
    <n v="2.3749325608702505"/>
    <n v="122.8329845063971"/>
    <n v="0"/>
    <n v="122.8329845063971"/>
  </r>
  <r>
    <x v="1"/>
    <x v="8"/>
    <x v="1"/>
    <s v="Økologisk"/>
    <x v="2"/>
    <s v="Frugt"/>
    <n v="0.86180477476394313"/>
    <n v="5.8387445851212094"/>
    <n v="0"/>
    <n v="5.8387445851212094"/>
  </r>
  <r>
    <x v="1"/>
    <x v="9"/>
    <x v="1"/>
    <s v="Økologisk"/>
    <x v="2"/>
    <s v="Øvrige"/>
    <n v="6.1537040772132681"/>
    <n v="146.3176244024923"/>
    <n v="0"/>
    <n v="146.3176244024923"/>
  </r>
  <r>
    <x v="1"/>
    <x v="10"/>
    <x v="1"/>
    <s v="Økologisk"/>
    <x v="2"/>
    <s v="Halm"/>
    <n v="57.587455160409412"/>
    <n v="656.64158436797891"/>
    <n v="156.43010249809481"/>
    <n v="156.43010249809481"/>
  </r>
  <r>
    <x v="1"/>
    <x v="11"/>
    <x v="1"/>
    <s v="Økologisk"/>
    <x v="2"/>
    <s v="Juletræer"/>
    <n v="1.3504431778375496"/>
    <n v="53.882682795718225"/>
    <n v="0"/>
    <n v="53.882682795718225"/>
  </r>
  <r>
    <x v="1"/>
    <x v="12"/>
    <x v="1"/>
    <s v="Økologisk"/>
    <x v="2"/>
    <s v="Pil &amp; poppel"/>
    <n v="4.1194178709151004"/>
    <n v="80.177938072932918"/>
    <n v="0"/>
    <n v="80.177938072932918"/>
  </r>
  <r>
    <x v="1"/>
    <x v="13"/>
    <x v="1"/>
    <s v="Økologisk"/>
    <x v="2"/>
    <s v="Græs"/>
    <n v="607.46326295550796"/>
    <n v="11727.685754619037"/>
    <n v="0"/>
    <n v="11727.685754619037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310.62528073677737"/>
    <n v="5996.9316699042238"/>
    <n v="0"/>
    <n v="5996.931669904223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62595.95027367133"/>
    <n v="0"/>
    <n v="0"/>
    <n v="32579.784552999867"/>
    <n v="0"/>
    <n v="0"/>
    <n v="0"/>
    <n v="0"/>
    <n v="130016.16572067147"/>
    <n v="0"/>
    <n v="0"/>
    <n v="0"/>
    <n v="0"/>
    <n v="0"/>
    <n v="0"/>
    <n v="0"/>
    <n v="0"/>
    <n v="0"/>
    <n v="0"/>
    <x v="0"/>
  </r>
  <r>
    <x v="1"/>
    <s v=""/>
    <n v="0"/>
    <x v="1"/>
    <s v="Vestdanmark"/>
    <n v="213692.89158762878"/>
    <n v="48843.537812418457"/>
    <n v="0"/>
    <n v="0"/>
    <n v="0"/>
    <n v="0"/>
    <n v="0"/>
    <n v="0"/>
    <n v="164849.35377521033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27383621.82907963"/>
    <n v="0"/>
    <n v="0"/>
    <n v="0"/>
    <n v="0"/>
    <n v="0"/>
    <n v="427383621.82907963"/>
    <n v="0"/>
    <n v="0"/>
    <n v="0"/>
    <n v="427383621.82907963"/>
    <n v="0"/>
    <n v="0"/>
    <n v="0"/>
    <n v="0"/>
    <n v="0"/>
    <n v="0"/>
    <n v="0"/>
    <n v="0"/>
    <x v="0"/>
  </r>
  <r>
    <x v="4"/>
    <s v=""/>
    <n v="0"/>
    <x v="1"/>
    <s v="Vestdanmark"/>
    <n v="16008224.269886151"/>
    <n v="0"/>
    <n v="0"/>
    <n v="0"/>
    <n v="0"/>
    <n v="13500438.178775249"/>
    <n v="0"/>
    <n v="0"/>
    <n v="2507786.0911109019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573686.47217546031"/>
    <n v="0"/>
    <n v="0"/>
    <n v="0"/>
    <n v="57368.647217546037"/>
    <n v="0"/>
    <n v="0"/>
    <n v="0"/>
    <n v="516317.8249579143"/>
    <n v="516317.8249579143"/>
    <n v="57368.647217546037"/>
    <n v="0.29328198856461885"/>
    <n v="0.32586887618290983"/>
    <n v="3.2586887618290983E-2"/>
    <n v="0.29328198856461885"/>
    <n v="22079.499252022797"/>
    <n v="24532.776946691993"/>
    <n v="2453.2776946691997"/>
    <n v="22079.499252022793"/>
    <x v="0"/>
  </r>
  <r>
    <x v="6"/>
    <s v="Husdyrgødning"/>
    <n v="1"/>
    <x v="1"/>
    <s v="Vestdanmark"/>
    <n v="2311817.0376190674"/>
    <n v="0"/>
    <n v="0"/>
    <n v="0"/>
    <n v="1155908.5188095337"/>
    <n v="437593.93926360918"/>
    <n v="0"/>
    <n v="0"/>
    <n v="718314.57954592444"/>
    <n v="718314.57954592444"/>
    <n v="1155908.5188095337"/>
    <n v="1.5472496043419213"/>
    <n v="4.0370765538576574"/>
    <n v="2.4898269495157357"/>
    <n v="1.5472496043419217"/>
    <n v="215494.37386377732"/>
    <n v="562266.92950663739"/>
    <n v="346772.55564286007"/>
    <n v="215494.37386377732"/>
    <x v="0"/>
  </r>
  <r>
    <x v="7"/>
    <s v=""/>
    <n v="0"/>
    <x v="1"/>
    <s v="Vestdanmark"/>
    <n v="404069.26735727995"/>
    <n v="410449.89758334833"/>
    <n v="0"/>
    <n v="0"/>
    <n v="0"/>
    <n v="0"/>
    <n v="0"/>
    <n v="0"/>
    <n v="-6380.6302260683733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7087.5309816421213"/>
    <n v="0"/>
    <n v="0"/>
    <n v="0"/>
    <n v="3543.7654908210607"/>
    <n v="3543.7654908210607"/>
    <n v="0"/>
    <n v="0"/>
    <n v="0"/>
    <n v="0"/>
    <n v="3543.7654908210607"/>
    <n v="0"/>
    <n v="1.6665974726782367E-3"/>
    <n v="1.6665974726782367E-3"/>
    <n v="0"/>
    <n v="0"/>
    <n v="223.25722592172681"/>
    <n v="223.25722592172681"/>
    <n v="0"/>
    <x v="0"/>
  </r>
  <r>
    <x v="9"/>
    <s v=""/>
    <n v="0"/>
    <x v="1"/>
    <s v="Vestdanmark"/>
    <n v="133226.90275652017"/>
    <n v="0"/>
    <n v="0"/>
    <n v="35294.766599083188"/>
    <n v="0"/>
    <n v="0"/>
    <n v="0"/>
    <n v="0"/>
    <n v="97932.13615743698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1403.8466263001"/>
    <n v="0"/>
    <n v="0"/>
    <n v="0"/>
    <n v="0"/>
    <n v="0"/>
    <n v="0"/>
    <n v="0"/>
    <n v="1051403.8466263001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77.183238476249"/>
    <n v="0"/>
    <n v="0"/>
    <n v="257923.29437791562"/>
    <n v="0"/>
    <n v="0"/>
    <n v="0"/>
    <n v="0"/>
    <n v="-227346.11113943937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7042134.224778831"/>
    <n v="9799278.4862896688"/>
    <n v="0"/>
    <n v="0"/>
    <n v="66507.389797586569"/>
    <n v="0"/>
    <n v="0"/>
    <n v="1174017.9551062763"/>
    <n v="16002330.393585298"/>
    <n v="16002330.393585298"/>
    <n v="66507.389797586569"/>
    <n v="29.442287632897752"/>
    <n v="29.564652916701586"/>
    <n v="0.1223652838038346"/>
    <n v="29.442287632897752"/>
    <n v="4480652.510203884"/>
    <n v="4499274.5793472081"/>
    <n v="18622.069143324243"/>
    <n v="4480652.510203884"/>
    <x v="0"/>
  </r>
  <r>
    <x v="14"/>
    <s v=""/>
    <n v="0"/>
    <x v="1"/>
    <s v="Vestdanmark"/>
    <n v="196262.21557353597"/>
    <n v="196262.215573535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08875.62977638197"/>
    <n v="0"/>
    <n v="0"/>
    <n v="270140.71358529059"/>
    <n v="0"/>
    <n v="0"/>
    <n v="0"/>
    <n v="0"/>
    <n v="-61265.083808908617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86321.1440299363"/>
    <n v="612574.40628991346"/>
    <n v="577092.83032536146"/>
    <n v="0"/>
    <n v="56652.069419026055"/>
    <n v="0"/>
    <n v="1740001.8379956353"/>
    <n v="0"/>
    <n v="0"/>
    <n v="0"/>
    <n v="1796653.9074146615"/>
    <n v="0"/>
    <n v="18.310951799578906"/>
    <n v="0.32662977231817147"/>
    <n v="17.984322027260735"/>
    <n v="0"/>
    <n v="1527155.8213024621"/>
    <n v="48154.259006172142"/>
    <n v="1479001.56229629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58747.1884418358"/>
    <n v="0"/>
    <n v="0"/>
    <n v="0"/>
    <n v="0"/>
    <n v="0"/>
    <n v="0"/>
    <n v="-3858747.1884418358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2422.32380282454"/>
    <n v="0"/>
    <n v="0"/>
    <n v="0"/>
    <n v="503497.02738347289"/>
    <n v="0"/>
    <n v="0"/>
    <n v="0"/>
    <n v="-51074.703580648347"/>
    <n v="0"/>
    <n v="503497.02738347289"/>
    <n v="0"/>
    <n v="1.8544603631262258"/>
    <n v="1.8544603631262258"/>
    <n v="0"/>
    <n v="0"/>
    <n v="211468.75150105861"/>
    <n v="211468.75150105861"/>
    <n v="0"/>
    <x v="1"/>
  </r>
  <r>
    <x v="20"/>
    <s v=""/>
    <n v="0"/>
    <x v="1"/>
    <s v="Vestdanmark"/>
    <n v="677461.36910389608"/>
    <n v="0"/>
    <n v="0"/>
    <n v="0"/>
    <n v="0"/>
    <n v="0"/>
    <n v="0"/>
    <n v="0"/>
    <n v="677461.36910389608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6585.1390430741"/>
    <n v="0"/>
    <n v="0"/>
    <n v="123531.68309679118"/>
    <n v="0"/>
    <n v="0"/>
    <n v="0"/>
    <n v="0"/>
    <n v="1553053.4559462829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849092.288531078"/>
    <n v="4468808.7961246679"/>
    <n v="0"/>
    <n v="295933.04302308214"/>
    <n v="2907.9932175110234"/>
    <n v="0"/>
    <n v="0"/>
    <n v="0"/>
    <n v="1081442.4561658166"/>
    <n v="1081442.4561658166"/>
    <n v="2907.9932175110234"/>
    <n v="3.7037890104240594"/>
    <n v="3.713748480074984"/>
    <n v="9.9594696509248057E-3"/>
    <n v="3.7037890104240594"/>
    <n v="335247.16141140315"/>
    <n v="336148.6393088316"/>
    <n v="901.47789742841724"/>
    <n v="335247.16141140315"/>
    <x v="0"/>
  </r>
  <r>
    <x v="23"/>
    <s v=""/>
    <n v="0"/>
    <x v="1"/>
    <s v="Vestdanmark"/>
    <n v="0"/>
    <n v="0"/>
    <n v="0"/>
    <n v="0"/>
    <n v="0"/>
    <n v="747036.13771679683"/>
    <n v="0"/>
    <n v="0"/>
    <n v="-747036.13771679683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010895.588189749"/>
    <n v="0"/>
    <n v="0"/>
    <n v="0"/>
    <n v="7608280.6470242096"/>
    <n v="2402614.9411655399"/>
    <n v="0"/>
    <n v="0"/>
    <n v="0"/>
    <n v="0"/>
    <n v="7608280.6470242096"/>
    <n v="0"/>
    <n v="3.851235580717185"/>
    <n v="3.851235580717185"/>
    <n v="0"/>
    <n v="0"/>
    <n v="578229.32917383988"/>
    <n v="578229.32917383988"/>
    <n v="0"/>
    <x v="0"/>
  </r>
  <r>
    <x v="25"/>
    <s v=""/>
    <n v="0"/>
    <x v="1"/>
    <s v="Vestdanmark"/>
    <n v="1251172.3679329483"/>
    <n v="1208383.1324071081"/>
    <n v="0"/>
    <n v="0"/>
    <n v="0"/>
    <n v="0"/>
    <n v="0"/>
    <n v="0"/>
    <n v="42789.235525840195"/>
    <n v="0"/>
    <n v="0"/>
    <n v="0"/>
    <n v="0"/>
    <n v="0"/>
    <n v="0"/>
    <n v="0"/>
    <n v="0"/>
    <n v="0"/>
    <n v="0"/>
    <x v="1"/>
  </r>
  <r>
    <x v="26"/>
    <s v="Græs og urter"/>
    <n v="1"/>
    <x v="1"/>
    <s v="Vestdanmark"/>
    <n v="3784586.3044886771"/>
    <n v="3195704.512221951"/>
    <n v="0"/>
    <n v="0"/>
    <n v="255311.1988813775"/>
    <n v="0"/>
    <n v="0"/>
    <n v="0"/>
    <n v="333570.59338534856"/>
    <n v="333570.59338534856"/>
    <n v="255311.1988813775"/>
    <n v="1.1975184302534014"/>
    <n v="2.1140856342375467"/>
    <n v="0.91656720398414526"/>
    <n v="1.1975184302534014"/>
    <n v="100071.17801560457"/>
    <n v="176664.53768001779"/>
    <n v="76593.359664413249"/>
    <n v="100071.17801560454"/>
    <x v="0"/>
  </r>
  <r>
    <x v="27"/>
    <s v=""/>
    <n v="0"/>
    <x v="1"/>
    <s v="Vestdanmark"/>
    <n v="2414113.3249857947"/>
    <n v="0"/>
    <n v="0"/>
    <n v="472406.87601849809"/>
    <n v="0"/>
    <n v="0"/>
    <n v="0"/>
    <n v="0"/>
    <n v="1941706.4489672966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79813.161636948731"/>
    <n v="0"/>
    <n v="0"/>
    <n v="60028.253038902265"/>
    <n v="0"/>
    <n v="0"/>
    <n v="0"/>
    <n v="0"/>
    <n v="19784.908598046466"/>
    <n v="0"/>
    <n v="0"/>
    <n v="0"/>
    <n v="0"/>
    <n v="0"/>
    <n v="0"/>
    <n v="0"/>
    <n v="0"/>
    <n v="0"/>
    <n v="0"/>
    <x v="1"/>
  </r>
  <r>
    <x v="30"/>
    <s v=""/>
    <n v="0"/>
    <x v="1"/>
    <s v="Vestdanmark"/>
    <n v="1486568.2848710858"/>
    <n v="0"/>
    <n v="0"/>
    <n v="0"/>
    <n v="0"/>
    <n v="0"/>
    <n v="0"/>
    <n v="0"/>
    <n v="1486568.2848710858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39642.05031935725"/>
    <n v="0"/>
    <n v="0"/>
    <n v="0"/>
    <n v="0"/>
    <n v="0"/>
    <n v="139642.05031935725"/>
    <n v="0"/>
    <n v="0"/>
    <n v="0"/>
    <n v="139642.05031935725"/>
    <n v="0"/>
    <n v="2.5694137258761729"/>
    <n v="0"/>
    <n v="2.5694137258761729"/>
    <n v="0"/>
    <n v="57951.450882533267"/>
    <n v="0"/>
    <n v="57951.450882533267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759267.3773525567"/>
    <n v="0"/>
    <n v="0"/>
    <n v="0"/>
    <n v="0"/>
    <n v="0"/>
    <n v="0"/>
    <n v="0"/>
    <n v="3759267.3773525567"/>
    <n v="0"/>
    <n v="0"/>
    <n v="0"/>
    <n v="0"/>
    <n v="0"/>
    <n v="0"/>
    <n v="0"/>
    <n v="0"/>
    <n v="0"/>
    <n v="0"/>
    <x v="0"/>
  </r>
  <r>
    <x v="35"/>
    <s v=""/>
    <n v="0"/>
    <x v="1"/>
    <s v="Vestdanmark"/>
    <n v="159579.37363726847"/>
    <n v="0"/>
    <n v="0"/>
    <n v="0"/>
    <n v="0"/>
    <n v="0"/>
    <n v="0"/>
    <n v="159579.37363726847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79789.686818634233"/>
    <n v="73464.599161984021"/>
    <n v="0"/>
    <n v="0"/>
    <n v="0"/>
    <n v="0"/>
    <n v="0"/>
    <n v="0"/>
    <n v="6325.087656650212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51065.399563925908"/>
    <n v="0"/>
    <n v="0"/>
    <n v="0"/>
    <n v="0"/>
    <n v="0"/>
    <n v="51065.399563925908"/>
    <n v="0"/>
    <n v="0"/>
    <n v="0"/>
    <n v="51065.399563925908"/>
    <n v="0"/>
    <n v="1.7872889847374067"/>
    <n v="0"/>
    <n v="1.7872889847374067"/>
    <n v="0"/>
    <n v="0"/>
    <n v="0"/>
    <n v="0"/>
    <x v="0"/>
  </r>
  <r>
    <x v="38"/>
    <s v="Græs og urter"/>
    <n v="1"/>
    <x v="1"/>
    <s v="Vestdanmark"/>
    <n v="1905541.9010865423"/>
    <n v="694910.33342213533"/>
    <n v="0"/>
    <n v="0"/>
    <n v="21893.59180227204"/>
    <n v="0"/>
    <n v="0"/>
    <n v="0"/>
    <n v="1188737.9758621349"/>
    <n v="1188737.9758621349"/>
    <n v="21893.59180227204"/>
    <n v="3.2262824160088686"/>
    <n v="3.2857024999039068"/>
    <n v="5.942008389503841E-2"/>
    <n v="3.2262824160088686"/>
    <n v="237747.59517242701"/>
    <n v="242126.31353288141"/>
    <n v="4378.718360454408"/>
    <n v="237747.59517242701"/>
    <x v="0"/>
  </r>
  <r>
    <x v="39"/>
    <s v=""/>
    <n v="0"/>
    <x v="1"/>
    <s v="Vestdanmark"/>
    <n v="144480.23950734286"/>
    <n v="0"/>
    <n v="0"/>
    <n v="0"/>
    <n v="0"/>
    <n v="0"/>
    <n v="0"/>
    <n v="0"/>
    <n v="144480.23950734286"/>
    <n v="0"/>
    <n v="0"/>
    <n v="0"/>
    <n v="0"/>
    <n v="0"/>
    <n v="0"/>
    <n v="0"/>
    <n v="0"/>
    <n v="0"/>
    <n v="0"/>
    <x v="0"/>
  </r>
  <r>
    <x v="40"/>
    <s v=""/>
    <n v="0"/>
    <x v="1"/>
    <s v="Vestdanmark"/>
    <n v="98310.493417574442"/>
    <n v="30786.229893887998"/>
    <n v="0"/>
    <n v="0"/>
    <n v="0"/>
    <n v="0"/>
    <n v="0"/>
    <n v="0"/>
    <n v="67524.26352368644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6131.8935543173"/>
    <n v="0"/>
    <n v="0"/>
    <n v="0"/>
    <n v="1496565.9593185934"/>
    <n v="0"/>
    <n v="0"/>
    <n v="0"/>
    <n v="2449565.9342357237"/>
    <n v="2449565.9342357237"/>
    <n v="1496565.9593185934"/>
    <n v="1.2223578968429687"/>
    <n v="1.9691592762025401"/>
    <n v="0.74680137935957136"/>
    <n v="1.2223578968429687"/>
    <n v="146973.9560541434"/>
    <n v="236767.91361325901"/>
    <n v="89793.957559115603"/>
    <n v="146973.9560541434"/>
    <x v="0"/>
  </r>
  <r>
    <x v="42"/>
    <s v="Husdyrgødning"/>
    <n v="1"/>
    <x v="1"/>
    <s v="Vestdanmark"/>
    <n v="11086299.462621003"/>
    <n v="0"/>
    <n v="0"/>
    <n v="0"/>
    <n v="5875738.7151891319"/>
    <n v="5210560.7474318715"/>
    <n v="0"/>
    <n v="0"/>
    <n v="0"/>
    <n v="0"/>
    <n v="5875738.7151891319"/>
    <n v="0"/>
    <n v="2.5312682385034786"/>
    <n v="2.5312682385034786"/>
    <n v="0"/>
    <n v="0"/>
    <n v="293786.9357594566"/>
    <n v="293786.9357594566"/>
    <n v="0"/>
    <x v="0"/>
  </r>
  <r>
    <x v="43"/>
    <s v=""/>
    <n v="0"/>
    <x v="1"/>
    <s v="Vestdanmark"/>
    <n v="1045042.3768795731"/>
    <n v="0"/>
    <n v="0"/>
    <n v="121875.54404868034"/>
    <n v="0"/>
    <n v="0"/>
    <n v="0"/>
    <n v="0"/>
    <n v="923166.832830892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42874.05337188361"/>
    <n v="0"/>
    <n v="0"/>
    <n v="33849.968886444818"/>
    <n v="0"/>
    <n v="0"/>
    <n v="0"/>
    <n v="0"/>
    <n v="109024.0844854388"/>
    <n v="0"/>
    <n v="0"/>
    <n v="0"/>
    <n v="0"/>
    <n v="0"/>
    <n v="0"/>
    <n v="0"/>
    <n v="0"/>
    <n v="0"/>
    <n v="0"/>
    <x v="0"/>
  </r>
  <r>
    <x v="1"/>
    <s v=""/>
    <n v="0"/>
    <x v="2"/>
    <s v="Vestdanmark"/>
    <n v="192834.50614053759"/>
    <n v="48843.537812418464"/>
    <n v="0"/>
    <n v="0"/>
    <n v="0"/>
    <n v="0"/>
    <n v="0"/>
    <n v="0"/>
    <n v="143990.96832811914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20916752.61269635"/>
    <n v="0"/>
    <n v="0"/>
    <n v="0"/>
    <n v="0"/>
    <n v="0"/>
    <n v="420916752.61269635"/>
    <n v="0"/>
    <n v="0"/>
    <n v="0"/>
    <n v="420916752.61269635"/>
    <n v="0"/>
    <n v="0"/>
    <n v="0"/>
    <n v="0"/>
    <n v="0"/>
    <n v="0"/>
    <n v="0"/>
    <n v="0"/>
    <x v="0"/>
  </r>
  <r>
    <x v="4"/>
    <s v=""/>
    <n v="0"/>
    <x v="2"/>
    <s v="Vestdanmark"/>
    <n v="14829652.042253785"/>
    <n v="0"/>
    <n v="0"/>
    <n v="0"/>
    <n v="0"/>
    <n v="12105411.868840117"/>
    <n v="0"/>
    <n v="0"/>
    <n v="2724240.1734136678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957283.2580103942"/>
    <n v="0"/>
    <n v="0"/>
    <n v="0"/>
    <n v="391456.65160207887"/>
    <n v="0"/>
    <n v="0"/>
    <n v="0"/>
    <n v="1565826.6064083152"/>
    <n v="1565826.6064083152"/>
    <n v="391456.65160207887"/>
    <n v="0.88943034440511859"/>
    <n v="1.1117879305063982"/>
    <n v="0.22235758610127968"/>
    <n v="0.88943034440511859"/>
    <n v="66960.050019206392"/>
    <n v="83700.062524007983"/>
    <n v="16740.012504801598"/>
    <n v="66960.050019206392"/>
    <x v="0"/>
  </r>
  <r>
    <x v="6"/>
    <s v="Husdyrgødning"/>
    <n v="1"/>
    <x v="2"/>
    <s v="Vestdanmark"/>
    <n v="2754695.2769849673"/>
    <n v="0"/>
    <n v="0"/>
    <n v="0"/>
    <n v="1377347.6384924836"/>
    <n v="521424.46314358304"/>
    <n v="0"/>
    <n v="0"/>
    <n v="855923.17534890072"/>
    <n v="855923.17534890072"/>
    <n v="1377347.6384924836"/>
    <n v="1.8436585197015323"/>
    <n v="4.8104653330143421"/>
    <n v="2.96680681331281"/>
    <n v="1.8436585197015321"/>
    <n v="256776.95260467019"/>
    <n v="669981.24415241531"/>
    <n v="413204.29154774506"/>
    <n v="256776.95260467025"/>
    <x v="0"/>
  </r>
  <r>
    <x v="7"/>
    <s v=""/>
    <n v="0"/>
    <x v="2"/>
    <s v="Vestdanmark"/>
    <n v="1378589.2651013082"/>
    <n v="1368166.3252778279"/>
    <n v="0"/>
    <n v="0"/>
    <n v="0"/>
    <n v="0"/>
    <n v="0"/>
    <n v="0"/>
    <n v="10422.939823480323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053.6870265678999"/>
    <n v="0"/>
    <n v="0"/>
    <n v="0"/>
    <n v="4026.84351328395"/>
    <n v="4026.84351328395"/>
    <n v="0"/>
    <n v="0"/>
    <n v="0"/>
    <n v="0"/>
    <n v="4026.84351328395"/>
    <n v="0"/>
    <n v="1.8937842358623088E-3"/>
    <n v="1.8937842358623088E-3"/>
    <n v="0"/>
    <n v="0"/>
    <n v="253.69114133688885"/>
    <n v="253.69114133688885"/>
    <n v="0"/>
    <x v="0"/>
  </r>
  <r>
    <x v="9"/>
    <s v=""/>
    <n v="0"/>
    <x v="2"/>
    <s v="Vestdanmark"/>
    <n v="105000.21796965669"/>
    <n v="0"/>
    <n v="0"/>
    <n v="36670.799626981883"/>
    <n v="0"/>
    <n v="0"/>
    <n v="0"/>
    <n v="0"/>
    <n v="68329.418342674806"/>
    <n v="0"/>
    <n v="0"/>
    <n v="0"/>
    <n v="0"/>
    <n v="0"/>
    <n v="0"/>
    <n v="0"/>
    <n v="0"/>
    <n v="0"/>
    <n v="0"/>
    <x v="0"/>
  </r>
  <r>
    <x v="10"/>
    <s v=""/>
    <n v="0"/>
    <x v="2"/>
    <s v="Vestdanmark"/>
    <n v="930886.6264122529"/>
    <n v="0"/>
    <n v="0"/>
    <n v="0"/>
    <n v="0"/>
    <n v="0"/>
    <n v="0"/>
    <n v="0"/>
    <n v="930886.6264122529"/>
    <n v="0"/>
    <n v="0"/>
    <n v="0"/>
    <n v="0"/>
    <n v="0"/>
    <n v="0"/>
    <n v="0"/>
    <n v="0"/>
    <n v="0"/>
    <n v="0"/>
    <x v="0"/>
  </r>
  <r>
    <x v="11"/>
    <s v=""/>
    <n v="0"/>
    <x v="2"/>
    <s v="Vestdanmark"/>
    <n v="27797.960870428567"/>
    <n v="0"/>
    <n v="0"/>
    <n v="267978.92035102146"/>
    <n v="0"/>
    <n v="0"/>
    <n v="0"/>
    <n v="0"/>
    <n v="-240180.95948059289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37013724.844488479"/>
    <n v="9799278.4862896707"/>
    <n v="0"/>
    <n v="0"/>
    <n v="65221.076812905056"/>
    <n v="0"/>
    <n v="0"/>
    <n v="4005473.0233037667"/>
    <n v="23143752.258082137"/>
    <n v="23143752.258082137"/>
    <n v="65221.076812905056"/>
    <n v="42.581611185838874"/>
    <n v="42.701609814540021"/>
    <n v="0.11999862870114369"/>
    <n v="42.581611185838874"/>
    <n v="6480250.6322629992"/>
    <n v="6498512.5337706124"/>
    <n v="18261.901507613416"/>
    <n v="6480250.6322629992"/>
    <x v="0"/>
  </r>
  <r>
    <x v="14"/>
    <s v=""/>
    <n v="0"/>
    <x v="2"/>
    <s v="Vestdanmark"/>
    <n v="669600.50019206398"/>
    <n v="669600.500192063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1010.78078958855"/>
    <n v="0"/>
    <n v="0"/>
    <n v="280672.65868343826"/>
    <n v="0"/>
    <n v="0"/>
    <n v="0"/>
    <n v="0"/>
    <n v="-89661.877893849713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1999940.2166101544"/>
    <n v="612574.40628991358"/>
    <n v="566604.69726181182"/>
    <n v="0"/>
    <n v="54750.50854591807"/>
    <n v="0"/>
    <n v="766010.60451251082"/>
    <n v="0"/>
    <n v="0"/>
    <n v="0"/>
    <n v="820761.11305842886"/>
    <n v="0"/>
    <n v="8.2330035090063891"/>
    <n v="0.31566624704183249"/>
    <n v="7.9173372619645566"/>
    <n v="0"/>
    <n v="697646.94609966455"/>
    <n v="46537.932264030358"/>
    <n v="651109.01383563422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58747.1884418367"/>
    <n v="0"/>
    <n v="0"/>
    <n v="0"/>
    <n v="0"/>
    <n v="0"/>
    <n v="0"/>
    <n v="-3858747.1884418367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42221.86498214095"/>
    <n v="0"/>
    <n v="0"/>
    <n v="0"/>
    <n v="491154.87282284611"/>
    <n v="0"/>
    <n v="0"/>
    <n v="0"/>
    <n v="-48933.007840705162"/>
    <n v="0"/>
    <n v="491154.87282284611"/>
    <n v="0"/>
    <n v="1.8090022269636303"/>
    <n v="1.8090022269636303"/>
    <n v="0"/>
    <n v="0"/>
    <n v="206285.04658559535"/>
    <n v="206285.04658559535"/>
    <n v="0"/>
    <x v="1"/>
  </r>
  <r>
    <x v="20"/>
    <s v=""/>
    <n v="0"/>
    <x v="2"/>
    <s v="Vestdanmark"/>
    <n v="611793.18745479197"/>
    <n v="0"/>
    <n v="0"/>
    <n v="0"/>
    <n v="0"/>
    <n v="0"/>
    <n v="0"/>
    <n v="0"/>
    <n v="611793.18745479197"/>
    <n v="0"/>
    <n v="0"/>
    <n v="0"/>
    <n v="0"/>
    <n v="0"/>
    <n v="0"/>
    <n v="0"/>
    <n v="0"/>
    <n v="0"/>
    <n v="0"/>
    <x v="0"/>
  </r>
  <r>
    <x v="21"/>
    <s v=""/>
    <n v="0"/>
    <x v="2"/>
    <s v="Vestdanmark"/>
    <n v="1499857.4180538384"/>
    <n v="0"/>
    <n v="0"/>
    <n v="128347.79869443661"/>
    <n v="0"/>
    <n v="0"/>
    <n v="0"/>
    <n v="0"/>
    <n v="1371509.619359401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034586.8295627958"/>
    <n v="3292806.4813550194"/>
    <n v="0"/>
    <n v="307470.55071854044"/>
    <n v="2873.5276646840043"/>
    <n v="0"/>
    <n v="0"/>
    <n v="0"/>
    <n v="431436.26982455188"/>
    <n v="431436.26982455188"/>
    <n v="2873.5276646840043"/>
    <n v="1.4776088230713151"/>
    <n v="1.4874502530289848"/>
    <n v="9.8414299576696611E-3"/>
    <n v="1.4776088230713151"/>
    <n v="133745.24364561107"/>
    <n v="134636.03722166311"/>
    <n v="890.79357605204132"/>
    <n v="133745.24364561107"/>
    <x v="0"/>
  </r>
  <r>
    <x v="23"/>
    <s v=""/>
    <n v="0"/>
    <x v="2"/>
    <s v="Vestdanmark"/>
    <n v="0"/>
    <n v="0"/>
    <n v="0"/>
    <n v="0"/>
    <n v="0"/>
    <n v="629679.53434020129"/>
    <n v="0"/>
    <n v="0"/>
    <n v="-629679.53434020129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9132270.4192673061"/>
    <n v="0"/>
    <n v="0"/>
    <n v="0"/>
    <n v="6940525.5186431529"/>
    <n v="2191744.9006241532"/>
    <n v="0"/>
    <n v="0"/>
    <n v="0"/>
    <n v="0"/>
    <n v="6940525.5186431529"/>
    <n v="0"/>
    <n v="3.5132246122819781"/>
    <n v="3.5132246122819781"/>
    <n v="0"/>
    <n v="0"/>
    <n v="527479.93941687956"/>
    <n v="527479.93941687956"/>
    <n v="0"/>
    <x v="0"/>
  </r>
  <r>
    <x v="25"/>
    <s v=""/>
    <n v="0"/>
    <x v="2"/>
    <s v="Vestdanmark"/>
    <n v="1144534.7409333601"/>
    <n v="1208383.1324071086"/>
    <n v="0"/>
    <n v="0"/>
    <n v="0"/>
    <n v="0"/>
    <n v="0"/>
    <n v="0"/>
    <n v="-63848.391473748488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1931303.3736580268"/>
    <n v="1238335.4984860062"/>
    <n v="0"/>
    <n v="0"/>
    <n v="250485.69494585399"/>
    <n v="0"/>
    <n v="0"/>
    <n v="0"/>
    <n v="442482.18022616673"/>
    <n v="442482.18022616673"/>
    <n v="250485.69494585399"/>
    <n v="1.5885110270119387"/>
    <n v="2.4877546718675547"/>
    <n v="0.89924364485561592"/>
    <n v="1.5885110270119389"/>
    <n v="132744.65406785"/>
    <n v="207890.36255160623"/>
    <n v="75145.7084837562"/>
    <n v="132744.65406785003"/>
    <x v="0"/>
  </r>
  <r>
    <x v="27"/>
    <s v=""/>
    <n v="0"/>
    <x v="2"/>
    <s v="Vestdanmark"/>
    <n v="2208358.0486685289"/>
    <n v="0"/>
    <n v="0"/>
    <n v="490824.54885344987"/>
    <n v="0"/>
    <n v="0"/>
    <n v="0"/>
    <n v="0"/>
    <n v="1717533.4998150789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67842.62430101003"/>
    <n v="0"/>
    <n v="0"/>
    <n v="62368.567673274578"/>
    <n v="0"/>
    <n v="0"/>
    <n v="0"/>
    <n v="0"/>
    <n v="5474.0566277354519"/>
    <n v="0"/>
    <n v="0"/>
    <n v="0"/>
    <n v="0"/>
    <n v="0"/>
    <n v="0"/>
    <n v="0"/>
    <n v="0"/>
    <n v="0"/>
    <n v="0"/>
    <x v="1"/>
  </r>
  <r>
    <x v="30"/>
    <s v=""/>
    <n v="0"/>
    <x v="2"/>
    <s v="Vestdanmark"/>
    <n v="1343993.6933621466"/>
    <n v="0"/>
    <n v="0"/>
    <n v="0"/>
    <n v="0"/>
    <n v="0"/>
    <n v="0"/>
    <n v="0"/>
    <n v="1343993.6933621466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14761.6251294364"/>
    <n v="0"/>
    <n v="0"/>
    <n v="0"/>
    <n v="0"/>
    <n v="0"/>
    <n v="114761.6251294364"/>
    <n v="0"/>
    <n v="0"/>
    <n v="0"/>
    <n v="114761.6251294364"/>
    <n v="0"/>
    <n v="2.1116139023816296"/>
    <n v="0"/>
    <n v="2.1116139023816296"/>
    <n v="0"/>
    <n v="47626.074428716114"/>
    <n v="0"/>
    <n v="47626.074428716114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438864.3995916811"/>
    <n v="0"/>
    <n v="0"/>
    <n v="0"/>
    <n v="0"/>
    <n v="0"/>
    <n v="0"/>
    <n v="0"/>
    <n v="3438864.3995916811"/>
    <n v="0"/>
    <n v="0"/>
    <n v="0"/>
    <n v="0"/>
    <n v="0"/>
    <n v="0"/>
    <n v="0"/>
    <n v="0"/>
    <n v="0"/>
    <n v="0"/>
    <x v="0"/>
  </r>
  <r>
    <x v="35"/>
    <s v=""/>
    <n v="0"/>
    <x v="2"/>
    <s v="Vestdanmark"/>
    <n v="140601.20938701159"/>
    <n v="0"/>
    <n v="0"/>
    <n v="0"/>
    <n v="0"/>
    <n v="0"/>
    <n v="0"/>
    <n v="140601.20938701159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70300.604693505797"/>
    <n v="52474.713687131458"/>
    <n v="0"/>
    <n v="0"/>
    <n v="0"/>
    <n v="0"/>
    <n v="0"/>
    <n v="0"/>
    <n v="17825.89100637433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44992.387003843709"/>
    <n v="0"/>
    <n v="0"/>
    <n v="0"/>
    <n v="0"/>
    <n v="0"/>
    <n v="44992.387003843709"/>
    <n v="0"/>
    <n v="0"/>
    <n v="0"/>
    <n v="44992.387003843709"/>
    <n v="0"/>
    <n v="1.5747335451345297"/>
    <n v="0"/>
    <n v="1.5747335451345297"/>
    <n v="0"/>
    <n v="0"/>
    <n v="0"/>
    <n v="0"/>
    <x v="0"/>
  </r>
  <r>
    <x v="38"/>
    <s v="Græs og urter"/>
    <n v="1"/>
    <x v="2"/>
    <s v="Vestdanmark"/>
    <n v="1764735.4892043229"/>
    <n v="694910.33342213545"/>
    <n v="0"/>
    <n v="0"/>
    <n v="21741.204425481588"/>
    <n v="0"/>
    <n v="0"/>
    <n v="0"/>
    <n v="1048083.9513567059"/>
    <n v="1048083.9513567059"/>
    <n v="21741.204425481588"/>
    <n v="2.8445417673401541"/>
    <n v="2.9035482657990883"/>
    <n v="5.9006498458934048E-2"/>
    <n v="2.8445417673401541"/>
    <n v="209616.79027134119"/>
    <n v="213965.03115643747"/>
    <n v="4348.2408850963175"/>
    <n v="209616.79027134116"/>
    <x v="0"/>
  </r>
  <r>
    <x v="39"/>
    <s v=""/>
    <n v="0"/>
    <x v="2"/>
    <s v="Vestdanmark"/>
    <n v="124803.65829831539"/>
    <n v="0"/>
    <n v="0"/>
    <n v="0"/>
    <n v="0"/>
    <n v="0"/>
    <n v="0"/>
    <n v="0"/>
    <n v="124803.65829831539"/>
    <n v="0"/>
    <n v="0"/>
    <n v="0"/>
    <n v="0"/>
    <n v="0"/>
    <n v="0"/>
    <n v="0"/>
    <n v="0"/>
    <n v="0"/>
    <n v="0"/>
    <x v="0"/>
  </r>
  <r>
    <x v="40"/>
    <s v=""/>
    <n v="0"/>
    <x v="2"/>
    <s v="Vestdanmark"/>
    <n v="85585.404221520381"/>
    <n v="30786.229893888001"/>
    <n v="0"/>
    <n v="0"/>
    <n v="0"/>
    <n v="0"/>
    <n v="0"/>
    <n v="0"/>
    <n v="54799.174327632383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8305.1586514716"/>
    <n v="0"/>
    <n v="0"/>
    <n v="0"/>
    <n v="1550485.0057694039"/>
    <n v="0"/>
    <n v="0"/>
    <n v="0"/>
    <n v="2537820.1528820675"/>
    <n v="2537820.1528820675"/>
    <n v="1550485.0057694039"/>
    <n v="1.2663976344896808"/>
    <n v="2.040105157218671"/>
    <n v="0.77370752272899035"/>
    <n v="1.2663976344896808"/>
    <n v="152269.20917292405"/>
    <n v="245298.30951908824"/>
    <n v="93029.100346164225"/>
    <n v="152269.20917292402"/>
    <x v="0"/>
  </r>
  <r>
    <x v="42"/>
    <s v="Husdyrgødning"/>
    <n v="1"/>
    <x v="2"/>
    <s v="Vestdanmark"/>
    <n v="8810703.5970233846"/>
    <n v="0"/>
    <n v="0"/>
    <n v="0"/>
    <n v="4669672.9064223943"/>
    <n v="4141030.6906009903"/>
    <n v="0"/>
    <n v="0"/>
    <n v="0"/>
    <n v="0"/>
    <n v="4669672.9064223943"/>
    <n v="0"/>
    <n v="2.0116950880867677"/>
    <n v="2.0116950880867677"/>
    <n v="0"/>
    <n v="0"/>
    <n v="233483.64532111972"/>
    <n v="233483.64532111972"/>
    <n v="0"/>
    <x v="0"/>
  </r>
  <r>
    <x v="43"/>
    <s v=""/>
    <n v="0"/>
    <x v="2"/>
    <s v="Vestdanmark"/>
    <n v="910951.47949379648"/>
    <n v="0"/>
    <n v="0"/>
    <n v="126627.09194270898"/>
    <n v="0"/>
    <n v="0"/>
    <n v="0"/>
    <n v="0"/>
    <n v="784324.38755108754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x v="0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3646.618090291478"/>
    <n v="0"/>
    <n v="0"/>
    <n v="28209.340124628539"/>
    <n v="0"/>
    <n v="0"/>
    <n v="0"/>
    <n v="0"/>
    <n v="-14562.722034337061"/>
    <n v="0"/>
    <n v="0"/>
    <n v="0"/>
    <n v="0"/>
    <n v="0"/>
    <n v="0"/>
    <n v="0"/>
    <n v="0"/>
    <n v="0"/>
    <n v="0"/>
    <x v="0"/>
  </r>
  <r>
    <x v="1"/>
    <s v=""/>
    <n v="0"/>
    <x v="1"/>
    <s v="Østdanmark"/>
    <n v="63826.34089651754"/>
    <n v="5995.111774486154"/>
    <n v="0"/>
    <n v="0"/>
    <n v="0"/>
    <n v="0"/>
    <n v="0"/>
    <n v="0"/>
    <n v="57831.229122031385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7547944.22820596"/>
    <n v="0"/>
    <n v="0"/>
    <n v="0"/>
    <n v="0"/>
    <n v="0"/>
    <n v="107547944.22820596"/>
    <n v="0"/>
    <n v="0"/>
    <n v="0"/>
    <n v="107547944.22820596"/>
    <n v="0"/>
    <n v="0"/>
    <n v="0"/>
    <n v="0"/>
    <n v="0"/>
    <n v="0"/>
    <n v="0"/>
    <n v="0"/>
    <x v="0"/>
  </r>
  <r>
    <x v="4"/>
    <s v=""/>
    <n v="0"/>
    <x v="1"/>
    <s v="Østdanmark"/>
    <n v="3088635.6596907233"/>
    <n v="0"/>
    <n v="0"/>
    <n v="0"/>
    <n v="0"/>
    <n v="2604782.0218795491"/>
    <n v="0"/>
    <n v="0"/>
    <n v="483853.6378111741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70414.93467183043"/>
    <n v="0"/>
    <n v="0"/>
    <n v="0"/>
    <n v="7041.4934671830433"/>
    <n v="0"/>
    <n v="0"/>
    <n v="0"/>
    <n v="63373.441204647388"/>
    <n v="63373.441204647388"/>
    <n v="7041.4934671830433"/>
    <n v="3.5997767189612194E-2"/>
    <n v="3.9997519099569105E-2"/>
    <n v="3.9997519099569103E-3"/>
    <n v="3.5997767189612194E-2"/>
    <n v="2710.0630271483992"/>
    <n v="3011.1811412759994"/>
    <n v="301.11811412759994"/>
    <n v="2710.0630271483997"/>
    <x v="0"/>
  </r>
  <r>
    <x v="6"/>
    <s v="Husdyrgødning"/>
    <n v="1"/>
    <x v="1"/>
    <s v="Østdanmark"/>
    <n v="315237.08441717137"/>
    <n v="0"/>
    <n v="0"/>
    <n v="0"/>
    <n v="157618.54220858568"/>
    <n v="59669.876693250299"/>
    <n v="0"/>
    <n v="0"/>
    <n v="97948.665515335393"/>
    <n v="97948.665515335393"/>
    <n v="157618.54220858568"/>
    <n v="0.21098142552003243"/>
    <n v="0.55049176543732603"/>
    <n v="0.33951033991729357"/>
    <n v="0.21098142552003246"/>
    <n v="29384.599654600617"/>
    <n v="76670.16231717632"/>
    <n v="47285.562662575707"/>
    <n v="29384.599654600614"/>
    <x v="0"/>
  </r>
  <r>
    <x v="7"/>
    <s v=""/>
    <n v="0"/>
    <x v="1"/>
    <s v="Østdanmark"/>
    <n v="49595.924679839991"/>
    <n v="50379.090541900448"/>
    <n v="0"/>
    <n v="0"/>
    <n v="0"/>
    <n v="0"/>
    <n v="0"/>
    <n v="0"/>
    <n v="-783.16586206045758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594.85385919381292"/>
    <n v="0"/>
    <n v="0"/>
    <n v="0"/>
    <n v="297.42692959690646"/>
    <n v="297.42692959690646"/>
    <n v="0"/>
    <n v="0"/>
    <n v="0"/>
    <n v="0"/>
    <n v="297.42692959690646"/>
    <n v="0"/>
    <n v="1.3987691072012915E-4"/>
    <n v="1.3987691072012915E-4"/>
    <n v="0"/>
    <n v="0"/>
    <n v="18.737896564605109"/>
    <n v="18.737896564605109"/>
    <n v="0"/>
    <x v="0"/>
  </r>
  <r>
    <x v="9"/>
    <s v=""/>
    <n v="0"/>
    <x v="1"/>
    <s v="Østdanmark"/>
    <n v="11181.684772655934"/>
    <n v="0"/>
    <n v="0"/>
    <n v="30560.118468347584"/>
    <n v="0"/>
    <n v="0"/>
    <n v="0"/>
    <n v="0"/>
    <n v="-19378.433695691652"/>
    <n v="0"/>
    <n v="0"/>
    <n v="0"/>
    <n v="0"/>
    <n v="0"/>
    <n v="0"/>
    <n v="0"/>
    <n v="0"/>
    <n v="0"/>
    <n v="0"/>
    <x v="0"/>
  </r>
  <r>
    <x v="10"/>
    <s v=""/>
    <n v="0"/>
    <x v="1"/>
    <s v="Østdanmark"/>
    <n v="321978.66045818618"/>
    <n v="0"/>
    <n v="0"/>
    <n v="0"/>
    <n v="0"/>
    <n v="0"/>
    <n v="0"/>
    <n v="0"/>
    <n v="321978.66045818618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9977462727657"/>
    <n v="0"/>
    <n v="0"/>
    <n v="223323.94265330929"/>
    <n v="0"/>
    <n v="0"/>
    <n v="0"/>
    <n v="0"/>
    <n v="-214000.9449070365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794429.667260306"/>
    <n v="1202774.665099862"/>
    <n v="0"/>
    <n v="0"/>
    <n v="19169.610202413449"/>
    <n v="0"/>
    <n v="0"/>
    <n v="144100.30848187843"/>
    <n v="6428385.0834761523"/>
    <n v="6428385.0834761523"/>
    <n v="19169.610202413449"/>
    <n v="11.827425005460686"/>
    <n v="11.862694692031852"/>
    <n v="3.526968657116545E-2"/>
    <n v="11.827425005460686"/>
    <n v="1799947.8233733228"/>
    <n v="1805315.3142299985"/>
    <n v="5367.4908566757658"/>
    <n v="1799947.8233733228"/>
    <x v="0"/>
  </r>
  <r>
    <x v="14"/>
    <s v=""/>
    <n v="0"/>
    <x v="1"/>
    <s v="Østdanmark"/>
    <n v="24089.449130207995"/>
    <n v="24089.449130207995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3718.477656278912"/>
    <n v="0"/>
    <n v="0"/>
    <n v="233902.44520004498"/>
    <n v="0"/>
    <n v="0"/>
    <n v="0"/>
    <n v="0"/>
    <n v="-170183.96754376608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02119.88928598503"/>
    <n v="75188.084245687161"/>
    <n v="82122.074996657291"/>
    <n v="0"/>
    <n v="19281.930580973985"/>
    <n v="0"/>
    <n v="725527.7994626665"/>
    <n v="0"/>
    <n v="0"/>
    <n v="0"/>
    <n v="744809.73004364048"/>
    <n v="0"/>
    <n v="7.6100855709462634"/>
    <n v="0.11117074204182875"/>
    <n v="7.4989148289044349"/>
    <n v="0"/>
    <n v="633088.27053709445"/>
    <n v="16389.640993827888"/>
    <n v="616698.62954326661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4906.64001961387"/>
    <n v="0"/>
    <n v="0"/>
    <n v="0"/>
    <n v="216909.97261652708"/>
    <n v="0"/>
    <n v="0"/>
    <n v="0"/>
    <n v="-22003.332596913213"/>
    <n v="0"/>
    <n v="216909.97261652708"/>
    <n v="0"/>
    <n v="0.79891424319727433"/>
    <n v="0.79891424319727433"/>
    <n v="0"/>
    <n v="0"/>
    <n v="91102.188498941367"/>
    <n v="91102.188498941367"/>
    <n v="0"/>
    <x v="1"/>
  </r>
  <r>
    <x v="20"/>
    <s v=""/>
    <n v="0"/>
    <x v="1"/>
    <s v="Østdanmark"/>
    <n v="203146.27162041739"/>
    <n v="0"/>
    <n v="0"/>
    <n v="0"/>
    <n v="0"/>
    <n v="0"/>
    <n v="0"/>
    <n v="0"/>
    <n v="203146.27162041739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843.75527766516"/>
    <n v="0"/>
    <n v="0"/>
    <n v="106960.41463921656"/>
    <n v="0"/>
    <n v="0"/>
    <n v="0"/>
    <n v="0"/>
    <n v="388883.3406384486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66009.1742338412"/>
    <n v="548506.71002710797"/>
    <n v="0"/>
    <n v="256234.83946537593"/>
    <n v="878.00678248897611"/>
    <n v="0"/>
    <n v="0"/>
    <n v="0"/>
    <n v="960389.61795886827"/>
    <n v="960389.61795886827"/>
    <n v="878.00678248897611"/>
    <n v="3.2891999869626103"/>
    <n v="3.2922070372716856"/>
    <n v="3.0070503090751954E-3"/>
    <n v="3.2891999869626103"/>
    <n v="297720.78156724916"/>
    <n v="297992.96366982075"/>
    <n v="272.18210257158262"/>
    <n v="297720.78156724916"/>
    <x v="0"/>
  </r>
  <r>
    <x v="23"/>
    <s v=""/>
    <n v="0"/>
    <x v="1"/>
    <s v="Østdanmark"/>
    <n v="0"/>
    <n v="0"/>
    <n v="0"/>
    <n v="0"/>
    <n v="0"/>
    <n v="347975.50554220111"/>
    <n v="0"/>
    <n v="0"/>
    <n v="-347975.5055422011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11514.49127012491"/>
    <n v="0"/>
    <n v="0"/>
    <n v="0"/>
    <n v="540751.0133652949"/>
    <n v="170763.47790482998"/>
    <n v="0"/>
    <n v="0"/>
    <n v="0"/>
    <n v="0"/>
    <n v="540751.0133652949"/>
    <n v="0"/>
    <n v="0.27372275545537866"/>
    <n v="0.27372275545537866"/>
    <n v="0"/>
    <n v="0"/>
    <n v="41097.077015762414"/>
    <n v="41097.077015762414"/>
    <n v="0"/>
    <x v="0"/>
  </r>
  <r>
    <x v="25"/>
    <s v=""/>
    <n v="0"/>
    <x v="1"/>
    <s v="Østdanmark"/>
    <n v="88925.837155996895"/>
    <n v="148318.32970425067"/>
    <n v="0"/>
    <n v="0"/>
    <n v="0"/>
    <n v="0"/>
    <n v="0"/>
    <n v="0"/>
    <n v="-59392.49254825378"/>
    <n v="0"/>
    <n v="0"/>
    <n v="0"/>
    <n v="0"/>
    <n v="0"/>
    <n v="0"/>
    <n v="0"/>
    <n v="0"/>
    <n v="0"/>
    <n v="0"/>
    <x v="1"/>
  </r>
  <r>
    <x v="26"/>
    <s v="Græs og urter"/>
    <n v="1"/>
    <x v="1"/>
    <s v="Østdanmark"/>
    <n v="1107529.2203986393"/>
    <n v="392244.43205932714"/>
    <n v="0"/>
    <n v="0"/>
    <n v="74714.80111862249"/>
    <n v="0"/>
    <n v="0"/>
    <n v="0"/>
    <n v="640569.98722068965"/>
    <n v="640569.98722068965"/>
    <n v="74714.80111862249"/>
    <n v="2.2996462541222762"/>
    <n v="2.5678723901381311"/>
    <n v="0.26822613601585477"/>
    <n v="2.2996462541222762"/>
    <n v="192170.9961662069"/>
    <n v="214585.43650179365"/>
    <n v="22414.440335586747"/>
    <n v="192170.9961662069"/>
    <x v="0"/>
  </r>
  <r>
    <x v="27"/>
    <s v=""/>
    <n v="0"/>
    <x v="1"/>
    <s v="Østdanmark"/>
    <n v="171580.71414930237"/>
    <n v="0"/>
    <n v="0"/>
    <n v="409035.43180711387"/>
    <n v="0"/>
    <n v="0"/>
    <n v="0"/>
    <n v="0"/>
    <n v="-237454.7176578115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5672.6414333767643"/>
    <n v="0"/>
    <n v="0"/>
    <n v="51975.70917962808"/>
    <n v="0"/>
    <n v="0"/>
    <n v="0"/>
    <n v="0"/>
    <n v="-46303.067746251312"/>
    <n v="0"/>
    <n v="0"/>
    <n v="0"/>
    <n v="0"/>
    <n v="0"/>
    <n v="0"/>
    <n v="0"/>
    <n v="0"/>
    <n v="0"/>
    <n v="0"/>
    <x v="1"/>
  </r>
  <r>
    <x v="30"/>
    <s v=""/>
    <n v="0"/>
    <x v="1"/>
    <s v="Østdanmark"/>
    <n v="447037.72834356769"/>
    <n v="0"/>
    <n v="0"/>
    <n v="0"/>
    <n v="0"/>
    <n v="0"/>
    <n v="0"/>
    <n v="0"/>
    <n v="447037.72834356769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553.070036709789"/>
    <n v="0"/>
    <n v="0"/>
    <n v="0"/>
    <n v="0"/>
    <n v="0"/>
    <n v="39553.070036709789"/>
    <n v="0"/>
    <n v="0"/>
    <n v="0"/>
    <n v="39553.070036709789"/>
    <n v="0"/>
    <n v="0.72777648867545996"/>
    <n v="0"/>
    <n v="0.72777648867545996"/>
    <n v="0"/>
    <n v="16414.524065234564"/>
    <n v="0"/>
    <n v="16414.524065234564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67186.20646697358"/>
    <n v="0"/>
    <n v="0"/>
    <n v="0"/>
    <n v="0"/>
    <n v="0"/>
    <n v="0"/>
    <n v="0"/>
    <n v="267186.20646697358"/>
    <n v="0"/>
    <n v="0"/>
    <n v="0"/>
    <n v="0"/>
    <n v="0"/>
    <n v="0"/>
    <n v="0"/>
    <n v="0"/>
    <n v="0"/>
    <n v="0"/>
    <x v="0"/>
  </r>
  <r>
    <x v="35"/>
    <s v=""/>
    <n v="0"/>
    <x v="1"/>
    <s v="Østdanmark"/>
    <n v="47807.242236556565"/>
    <n v="0"/>
    <n v="0"/>
    <n v="0"/>
    <n v="0"/>
    <n v="0"/>
    <n v="0"/>
    <n v="47807.242236556565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23903.621118278283"/>
    <n v="9017.1290444881997"/>
    <n v="0"/>
    <n v="0"/>
    <n v="0"/>
    <n v="0"/>
    <n v="0"/>
    <n v="0"/>
    <n v="14886.492073790083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15298.317515698101"/>
    <n v="0"/>
    <n v="0"/>
    <n v="0"/>
    <n v="0"/>
    <n v="0"/>
    <n v="15298.317515698101"/>
    <n v="0"/>
    <n v="0"/>
    <n v="0"/>
    <n v="15298.317515698101"/>
    <n v="0"/>
    <n v="0.53544111304943354"/>
    <n v="0"/>
    <n v="0.53544111304943354"/>
    <n v="0"/>
    <n v="0"/>
    <n v="0"/>
    <n v="0"/>
    <x v="0"/>
  </r>
  <r>
    <x v="38"/>
    <s v="Græs og urter"/>
    <n v="1"/>
    <x v="1"/>
    <s v="Østdanmark"/>
    <n v="587619.03155491932"/>
    <n v="85294.090246098451"/>
    <n v="0"/>
    <n v="0"/>
    <n v="6751.4081977279666"/>
    <n v="0"/>
    <n v="0"/>
    <n v="0"/>
    <n v="495573.53311109287"/>
    <n v="495573.53311109287"/>
    <n v="6751.4081977279666"/>
    <n v="1.3450063918048305"/>
    <n v="1.3633299837097921"/>
    <n v="1.8323591904961609E-2"/>
    <n v="1.3450063918048305"/>
    <n v="99114.706622218582"/>
    <n v="100464.98826176417"/>
    <n v="1350.2816395455934"/>
    <n v="99114.706622218582"/>
    <x v="0"/>
  </r>
  <r>
    <x v="39"/>
    <s v=""/>
    <n v="0"/>
    <x v="1"/>
    <s v="Østdanmark"/>
    <n v="17057.663725626528"/>
    <n v="0"/>
    <n v="0"/>
    <n v="0"/>
    <n v="0"/>
    <n v="0"/>
    <n v="0"/>
    <n v="0"/>
    <n v="17057.663725626528"/>
    <n v="0"/>
    <n v="0"/>
    <n v="0"/>
    <n v="0"/>
    <n v="0"/>
    <n v="0"/>
    <n v="0"/>
    <n v="0"/>
    <n v="0"/>
    <n v="0"/>
    <x v="0"/>
  </r>
  <r>
    <x v="40"/>
    <s v=""/>
    <n v="0"/>
    <x v="1"/>
    <s v="Østdanmark"/>
    <n v="13867.700739672095"/>
    <n v="3778.7371184639996"/>
    <n v="0"/>
    <n v="0"/>
    <n v="0"/>
    <n v="0"/>
    <n v="0"/>
    <n v="0"/>
    <n v="10088.96362120809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079.7184574725"/>
    <n v="0"/>
    <n v="0"/>
    <n v="0"/>
    <n v="1267479.8701336605"/>
    <n v="0"/>
    <n v="0"/>
    <n v="0"/>
    <n v="2074599.848323812"/>
    <n v="2074599.848323812"/>
    <n v="1267479.8701336605"/>
    <n v="1.0352460703120656"/>
    <n v="1.6677312003074636"/>
    <n v="0.63248512999539797"/>
    <n v="1.0352460703120656"/>
    <n v="124475.99089942871"/>
    <n v="200524.78310744834"/>
    <n v="76048.792208019629"/>
    <n v="124475.99089942871"/>
    <x v="0"/>
  </r>
  <r>
    <x v="42"/>
    <s v="Husdyrgødning"/>
    <n v="1"/>
    <x v="1"/>
    <s v="Østdanmark"/>
    <n v="1606372.8094478375"/>
    <n v="0"/>
    <n v="0"/>
    <n v="0"/>
    <n v="851377.58900735388"/>
    <n v="754995.22044048365"/>
    <n v="0"/>
    <n v="0"/>
    <n v="0"/>
    <n v="0"/>
    <n v="851377.58900735388"/>
    <n v="0"/>
    <n v="0.36677346534436811"/>
    <n v="0.36677346534436811"/>
    <n v="0"/>
    <n v="0"/>
    <n v="42568.879450367698"/>
    <n v="42568.879450367698"/>
    <n v="0"/>
    <x v="0"/>
  </r>
  <r>
    <x v="43"/>
    <s v=""/>
    <n v="0"/>
    <x v="1"/>
    <s v="Østdanmark"/>
    <n v="151423.62558400567"/>
    <n v="0"/>
    <n v="0"/>
    <n v="105526.43984954793"/>
    <n v="0"/>
    <n v="0"/>
    <n v="0"/>
    <n v="0"/>
    <n v="45897.18573445774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1991.366562920688"/>
    <n v="0"/>
    <n v="0"/>
    <n v="29532.002020101954"/>
    <n v="0"/>
    <n v="0"/>
    <n v="0"/>
    <n v="0"/>
    <n v="-17540.635457181266"/>
    <n v="0"/>
    <n v="0"/>
    <n v="0"/>
    <n v="0"/>
    <n v="0"/>
    <n v="0"/>
    <n v="0"/>
    <n v="0"/>
    <n v="0"/>
    <n v="0"/>
    <x v="0"/>
  </r>
  <r>
    <x v="1"/>
    <s v=""/>
    <n v="0"/>
    <x v="2"/>
    <s v="Østdanmark"/>
    <n v="61233.498570445321"/>
    <n v="5995.111774486154"/>
    <n v="0"/>
    <n v="0"/>
    <n v="0"/>
    <n v="0"/>
    <n v="0"/>
    <n v="0"/>
    <n v="55238.38679595916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393408.64844105"/>
    <n v="0"/>
    <n v="0"/>
    <n v="0"/>
    <n v="0"/>
    <n v="0"/>
    <n v="109393408.64844105"/>
    <n v="0"/>
    <n v="0"/>
    <n v="0"/>
    <n v="109393408.64844105"/>
    <n v="0"/>
    <n v="0"/>
    <n v="0"/>
    <n v="0"/>
    <n v="0"/>
    <n v="0"/>
    <n v="0"/>
    <n v="0"/>
    <x v="0"/>
  </r>
  <r>
    <x v="4"/>
    <s v=""/>
    <n v="0"/>
    <x v="2"/>
    <s v="Østdanmark"/>
    <n v="3017388.1965195541"/>
    <n v="0"/>
    <n v="0"/>
    <n v="0"/>
    <n v="0"/>
    <n v="2463087.2513374644"/>
    <n v="0"/>
    <n v="0"/>
    <n v="554300.94518208969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40239.18888036266"/>
    <n v="0"/>
    <n v="0"/>
    <n v="0"/>
    <n v="48047.837776072534"/>
    <n v="0"/>
    <n v="0"/>
    <n v="0"/>
    <n v="192191.35110429014"/>
    <n v="192191.35110429014"/>
    <n v="48047.837776072534"/>
    <n v="0.10916969918941216"/>
    <n v="0.13646212398676522"/>
    <n v="2.729242479735304E-2"/>
    <n v="0.10916969918941218"/>
    <n v="8218.7532326591991"/>
    <n v="10273.441540823998"/>
    <n v="2054.6883081647998"/>
    <n v="8218.7532326591991"/>
    <x v="0"/>
  </r>
  <r>
    <x v="6"/>
    <s v="Husdyrgødning"/>
    <n v="1"/>
    <x v="2"/>
    <s v="Østdanmark"/>
    <n v="382537.24875352421"/>
    <n v="0"/>
    <n v="0"/>
    <n v="0"/>
    <n v="191268.62437676211"/>
    <n v="72408.836371202793"/>
    <n v="0"/>
    <n v="0"/>
    <n v="118859.7880055593"/>
    <n v="118859.7880055593"/>
    <n v="191268.62437676211"/>
    <n v="0.25602398336397475"/>
    <n v="0.66801660027152032"/>
    <n v="0.41199261690754557"/>
    <n v="0.25602398336397475"/>
    <n v="35657.936401667786"/>
    <n v="93038.523714696421"/>
    <n v="57380.587313028627"/>
    <n v="35657.936401667794"/>
    <x v="0"/>
  </r>
  <r>
    <x v="7"/>
    <s v=""/>
    <n v="0"/>
    <x v="2"/>
    <s v="Østdanmark"/>
    <n v="169209.62537827762"/>
    <n v="167930.30180633481"/>
    <n v="0"/>
    <n v="0"/>
    <n v="0"/>
    <n v="0"/>
    <n v="0"/>
    <n v="0"/>
    <n v="1279.3235719428048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675.94297942427897"/>
    <n v="0"/>
    <n v="0"/>
    <n v="0"/>
    <n v="337.97148971213949"/>
    <n v="337.97148971213949"/>
    <n v="0"/>
    <n v="0"/>
    <n v="0"/>
    <n v="0"/>
    <n v="337.97148971213949"/>
    <n v="0"/>
    <n v="1.5894461189672209E-4"/>
    <n v="1.5894461189672209E-4"/>
    <n v="0"/>
    <n v="0"/>
    <n v="21.292203851864787"/>
    <n v="21.292203851864787"/>
    <n v="0"/>
    <x v="0"/>
  </r>
  <r>
    <x v="9"/>
    <s v=""/>
    <n v="0"/>
    <x v="2"/>
    <s v="Østdanmark"/>
    <n v="8812.629537313207"/>
    <n v="0"/>
    <n v="0"/>
    <n v="31993.002188443785"/>
    <n v="0"/>
    <n v="0"/>
    <n v="0"/>
    <n v="0"/>
    <n v="-23180.372651130579"/>
    <n v="0"/>
    <n v="0"/>
    <n v="0"/>
    <n v="0"/>
    <n v="0"/>
    <n v="0"/>
    <n v="0"/>
    <n v="0"/>
    <n v="0"/>
    <n v="0"/>
    <x v="0"/>
  </r>
  <r>
    <x v="10"/>
    <s v=""/>
    <n v="0"/>
    <x v="2"/>
    <s v="Østdanmark"/>
    <n v="295597.74362228904"/>
    <n v="0"/>
    <n v="0"/>
    <n v="0"/>
    <n v="0"/>
    <n v="0"/>
    <n v="0"/>
    <n v="0"/>
    <n v="295597.74362228904"/>
    <n v="0"/>
    <n v="0"/>
    <n v="0"/>
    <n v="0"/>
    <n v="0"/>
    <n v="0"/>
    <n v="0"/>
    <n v="0"/>
    <n v="0"/>
    <n v="0"/>
    <x v="0"/>
  </r>
  <r>
    <x v="11"/>
    <s v=""/>
    <n v="0"/>
    <x v="2"/>
    <s v="Østdanmark"/>
    <n v="8827.084069591494"/>
    <n v="0"/>
    <n v="0"/>
    <n v="233795.01599247381"/>
    <n v="0"/>
    <n v="0"/>
    <n v="0"/>
    <n v="0"/>
    <n v="-224967.93192288233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11608975.952039318"/>
    <n v="1202774.665099862"/>
    <n v="0"/>
    <n v="0"/>
    <n v="20455.923187094944"/>
    <n v="0"/>
    <n v="0"/>
    <n v="491636.3465852323"/>
    <n v="9894109.0171671286"/>
    <n v="9894109.0171671286"/>
    <n v="20455.923187094944"/>
    <n v="18.20392382796037"/>
    <n v="18.241560169634226"/>
    <n v="3.7636341673856315E-2"/>
    <n v="18.20392382796037"/>
    <n v="2770350.5248067961"/>
    <n v="2776078.1832991829"/>
    <n v="5727.6584923865848"/>
    <n v="2770350.5248067961"/>
    <x v="0"/>
  </r>
  <r>
    <x v="14"/>
    <s v=""/>
    <n v="0"/>
    <x v="2"/>
    <s v="Østdanmark"/>
    <n v="82187.532326591987"/>
    <n v="82187.53232659198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0654.384977627895"/>
    <n v="0"/>
    <n v="0"/>
    <n v="244869.51675001203"/>
    <n v="0"/>
    <n v="0"/>
    <n v="0"/>
    <n v="0"/>
    <n v="-184215.13177238413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635069.61925954686"/>
    <n v="75188.084245687161"/>
    <n v="80498.501450059382"/>
    <n v="0"/>
    <n v="21183.491454081926"/>
    <n v="0"/>
    <n v="458199.54210971855"/>
    <n v="0"/>
    <n v="0"/>
    <n v="0"/>
    <n v="479383.03356380045"/>
    <n v="0"/>
    <n v="4.8579959992442596"/>
    <n v="0.12213426731816751"/>
    <n v="4.7358617319260921"/>
    <n v="0"/>
    <n v="407475.57852923038"/>
    <n v="18005.967735969636"/>
    <n v="389469.61079326074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4707.25890798459"/>
    <n v="0"/>
    <n v="0"/>
    <n v="0"/>
    <n v="216252.12717715395"/>
    <n v="0"/>
    <n v="0"/>
    <n v="0"/>
    <n v="-21544.868269169354"/>
    <n v="0"/>
    <n v="216252.12717715395"/>
    <n v="0"/>
    <n v="0.79649129285986997"/>
    <n v="0.79649129285986997"/>
    <n v="0"/>
    <n v="0"/>
    <n v="90825.893414404651"/>
    <n v="90825.893414404651"/>
    <n v="0"/>
    <x v="1"/>
  </r>
  <r>
    <x v="20"/>
    <s v=""/>
    <n v="0"/>
    <x v="2"/>
    <s v="Østdanmark"/>
    <n v="194271.44041387876"/>
    <n v="0"/>
    <n v="0"/>
    <n v="0"/>
    <n v="0"/>
    <n v="0"/>
    <n v="0"/>
    <n v="0"/>
    <n v="194271.44041387876"/>
    <n v="0"/>
    <n v="0"/>
    <n v="0"/>
    <n v="0"/>
    <n v="0"/>
    <n v="0"/>
    <n v="0"/>
    <n v="0"/>
    <n v="0"/>
    <n v="0"/>
    <x v="0"/>
  </r>
  <r>
    <x v="21"/>
    <s v=""/>
    <n v="0"/>
    <x v="2"/>
    <s v="Østdanmark"/>
    <n v="476271.17626623076"/>
    <n v="0"/>
    <n v="0"/>
    <n v="111975.50765955324"/>
    <n v="0"/>
    <n v="0"/>
    <n v="0"/>
    <n v="0"/>
    <n v="364295.668606677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281160.0569055823"/>
    <n v="404162.83896734269"/>
    <n v="0"/>
    <n v="268249.01834925939"/>
    <n v="912.47233531599591"/>
    <n v="0"/>
    <n v="0"/>
    <n v="0"/>
    <n v="607835.72725366428"/>
    <n v="607835.72725366428"/>
    <n v="912.47233531599591"/>
    <n v="2.0817522688419849"/>
    <n v="2.0848773588443152"/>
    <n v="3.1250900023303422E-3"/>
    <n v="2.0817522688419849"/>
    <n v="188429.07544863594"/>
    <n v="188711.94187258388"/>
    <n v="282.86642394795871"/>
    <n v="188429.07544863591"/>
    <x v="0"/>
  </r>
  <r>
    <x v="23"/>
    <s v=""/>
    <n v="0"/>
    <x v="2"/>
    <s v="Østdanmark"/>
    <n v="0"/>
    <n v="0"/>
    <n v="0"/>
    <n v="0"/>
    <n v="0"/>
    <n v="316959.7677632196"/>
    <n v="0"/>
    <n v="0"/>
    <n v="-316959.7677632196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649067.07739233959"/>
    <n v="0"/>
    <n v="0"/>
    <n v="0"/>
    <n v="493290.97881817812"/>
    <n v="155776.0985741615"/>
    <n v="0"/>
    <n v="0"/>
    <n v="0"/>
    <n v="0"/>
    <n v="493290.97881817812"/>
    <n v="0"/>
    <n v="0.24969896056797361"/>
    <n v="0.24969896056797361"/>
    <n v="0"/>
    <n v="0"/>
    <n v="37490.114390181538"/>
    <n v="37490.114390181538"/>
    <n v="0"/>
    <x v="0"/>
  </r>
  <r>
    <x v="25"/>
    <s v=""/>
    <n v="0"/>
    <x v="2"/>
    <s v="Østdanmark"/>
    <n v="81346.673408212213"/>
    <n v="148318.32970425067"/>
    <n v="0"/>
    <n v="0"/>
    <n v="0"/>
    <n v="0"/>
    <n v="0"/>
    <n v="0"/>
    <n v="-66971.656296038462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613274.38090253877"/>
    <n v="151994.71742298926"/>
    <n v="0"/>
    <n v="0"/>
    <n v="79540.305054146011"/>
    <n v="0"/>
    <n v="0"/>
    <n v="0"/>
    <n v="381739.35842540348"/>
    <n v="381739.35842540348"/>
    <n v="79540.305054146011"/>
    <n v="1.3704442967471986"/>
    <n v="1.6559939918915827"/>
    <n v="0.28554969514438422"/>
    <n v="1.3704442967471984"/>
    <n v="114521.80752762104"/>
    <n v="138383.89904386483"/>
    <n v="23862.091516243803"/>
    <n v="114521.80752762103"/>
    <x v="0"/>
  </r>
  <r>
    <x v="27"/>
    <s v=""/>
    <n v="0"/>
    <x v="2"/>
    <s v="Østdanmark"/>
    <n v="156956.86162128934"/>
    <n v="0"/>
    <n v="0"/>
    <n v="428214.02929147833"/>
    <n v="0"/>
    <n v="0"/>
    <n v="0"/>
    <n v="0"/>
    <n v="-271257.167670189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4821.8473452975177"/>
    <n v="0"/>
    <n v="0"/>
    <n v="54412.71372203785"/>
    <n v="0"/>
    <n v="0"/>
    <n v="0"/>
    <n v="0"/>
    <n v="-49590.866376740334"/>
    <n v="0"/>
    <n v="0"/>
    <n v="0"/>
    <n v="0"/>
    <n v="0"/>
    <n v="0"/>
    <n v="0"/>
    <n v="0"/>
    <n v="0"/>
    <n v="0"/>
    <x v="1"/>
  </r>
  <r>
    <x v="30"/>
    <s v=""/>
    <n v="0"/>
    <x v="2"/>
    <s v="Østdanmark"/>
    <n v="426777.53866935126"/>
    <n v="0"/>
    <n v="0"/>
    <n v="0"/>
    <n v="0"/>
    <n v="0"/>
    <n v="0"/>
    <n v="0"/>
    <n v="426777.5386693512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6441.900098439175"/>
    <n v="0"/>
    <n v="0"/>
    <n v="0"/>
    <n v="0"/>
    <n v="0"/>
    <n v="36441.900098439175"/>
    <n v="0"/>
    <n v="0"/>
    <n v="0"/>
    <n v="36441.900098439175"/>
    <n v="0"/>
    <n v="0.67053096181128069"/>
    <n v="0"/>
    <n v="0.67053096181128069"/>
    <n v="0"/>
    <n v="15123.388540852258"/>
    <n v="0"/>
    <n v="15123.388540852258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44413.88208154004"/>
    <n v="0"/>
    <n v="0"/>
    <n v="0"/>
    <n v="0"/>
    <n v="0"/>
    <n v="0"/>
    <n v="0"/>
    <n v="244413.88208154004"/>
    <n v="0"/>
    <n v="0"/>
    <n v="0"/>
    <n v="0"/>
    <n v="0"/>
    <n v="0"/>
    <n v="0"/>
    <n v="0"/>
    <n v="0"/>
    <n v="0"/>
    <x v="0"/>
  </r>
  <r>
    <x v="35"/>
    <s v=""/>
    <n v="0"/>
    <x v="2"/>
    <s v="Østdanmark"/>
    <n v="44647.112834296677"/>
    <n v="0"/>
    <n v="0"/>
    <n v="0"/>
    <n v="0"/>
    <n v="0"/>
    <n v="0"/>
    <n v="44647.112834296677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22323.556417148338"/>
    <n v="6440.8064603487128"/>
    <n v="0"/>
    <n v="0"/>
    <n v="0"/>
    <n v="0"/>
    <n v="0"/>
    <n v="0"/>
    <n v="15882.749956799626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14287.076106974937"/>
    <n v="0"/>
    <n v="0"/>
    <n v="0"/>
    <n v="0"/>
    <n v="0"/>
    <n v="14287.076106974937"/>
    <n v="0"/>
    <n v="0"/>
    <n v="0"/>
    <n v="14287.076106974937"/>
    <n v="0"/>
    <n v="0.50004766374412279"/>
    <n v="0"/>
    <n v="0.50004766374412279"/>
    <n v="0"/>
    <n v="0"/>
    <n v="0"/>
    <n v="0"/>
    <x v="0"/>
  </r>
  <r>
    <x v="38"/>
    <s v="Græs og urter"/>
    <n v="1"/>
    <x v="2"/>
    <s v="Østdanmark"/>
    <n v="560381.69837016799"/>
    <n v="85294.090246098451"/>
    <n v="0"/>
    <n v="0"/>
    <n v="6903.7955745184099"/>
    <n v="0"/>
    <n v="0"/>
    <n v="0"/>
    <n v="468183.81254955113"/>
    <n v="468183.81254955113"/>
    <n v="6903.7955745184099"/>
    <n v="1.2706695946119837"/>
    <n v="1.2894067719530495"/>
    <n v="1.8737177341065947E-2"/>
    <n v="1.2706695946119835"/>
    <n v="93636.76250991023"/>
    <n v="95017.521624813904"/>
    <n v="1380.7591149036821"/>
    <n v="93636.762509910215"/>
    <x v="0"/>
  </r>
  <r>
    <x v="39"/>
    <s v=""/>
    <n v="0"/>
    <x v="2"/>
    <s v="Østdanmark"/>
    <n v="14788.079997473731"/>
    <n v="0"/>
    <n v="0"/>
    <n v="0"/>
    <n v="0"/>
    <n v="0"/>
    <n v="0"/>
    <n v="0"/>
    <n v="14788.079997473731"/>
    <n v="0"/>
    <n v="0"/>
    <n v="0"/>
    <n v="0"/>
    <n v="0"/>
    <n v="0"/>
    <n v="0"/>
    <n v="0"/>
    <n v="0"/>
    <n v="0"/>
    <x v="0"/>
  </r>
  <r>
    <x v="40"/>
    <s v=""/>
    <n v="0"/>
    <x v="2"/>
    <s v="Østdanmark"/>
    <n v="12080.446155895848"/>
    <n v="3778.7371184639996"/>
    <n v="0"/>
    <n v="0"/>
    <n v="0"/>
    <n v="0"/>
    <n v="0"/>
    <n v="0"/>
    <n v="8301.7090374318486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898.5623000106"/>
    <n v="0"/>
    <n v="0"/>
    <n v="0"/>
    <n v="1326573.9865508091"/>
    <n v="0"/>
    <n v="0"/>
    <n v="0"/>
    <n v="2171324.5757492017"/>
    <n v="2171324.5757492017"/>
    <n v="1326573.9865508091"/>
    <n v="1.0835126765446093"/>
    <n v="1.7454863615733287"/>
    <n v="0.66197368502871934"/>
    <n v="1.0835126765446095"/>
    <n v="130279.4745449521"/>
    <n v="209873.91373800061"/>
    <n v="79594.439193048544"/>
    <n v="130279.47454495207"/>
    <x v="0"/>
  </r>
  <r>
    <x v="42"/>
    <s v="Husdyrgødning"/>
    <n v="1"/>
    <x v="2"/>
    <s v="Østdanmark"/>
    <n v="1276645.533352437"/>
    <n v="0"/>
    <n v="0"/>
    <n v="0"/>
    <n v="676622.13267679163"/>
    <n v="600023.40067564533"/>
    <n v="0"/>
    <n v="0"/>
    <n v="0"/>
    <n v="0"/>
    <n v="676622.13267679163"/>
    <n v="0"/>
    <n v="0.29148881475716187"/>
    <n v="0.29148881475716187"/>
    <n v="0"/>
    <n v="0"/>
    <n v="33831.106633839583"/>
    <n v="33831.106633839583"/>
    <n v="0"/>
    <x v="0"/>
  </r>
  <r>
    <x v="43"/>
    <s v=""/>
    <n v="0"/>
    <x v="2"/>
    <s v="Østdanmark"/>
    <n v="131994.24138946694"/>
    <n v="0"/>
    <n v="0"/>
    <n v="110474.29755686472"/>
    <n v="0"/>
    <n v="0"/>
    <n v="0"/>
    <n v="0"/>
    <n v="21519.943832602221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x v="0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62595.95027367133"/>
    <n v="0"/>
    <n v="0"/>
    <n v="32579.784552999867"/>
    <n v="0"/>
    <n v="0"/>
    <n v="0"/>
    <n v="0"/>
    <n v="130016.16572067147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13692.89158762878"/>
    <n v="48843.537812418457"/>
    <n v="0"/>
    <n v="0"/>
    <n v="0"/>
    <n v="0"/>
    <n v="0"/>
    <n v="0"/>
    <n v="164849.35377521033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27383621.82907963"/>
    <n v="0"/>
    <n v="0"/>
    <n v="0"/>
    <n v="0"/>
    <n v="0"/>
    <n v="427383621.82907963"/>
    <n v="0"/>
    <n v="0"/>
    <n v="0"/>
    <n v="427383621.82907963"/>
    <n v="0"/>
    <n v="0"/>
    <n v="0"/>
    <n v="0"/>
    <n v="0"/>
    <n v="0"/>
    <n v="0"/>
    <n v="0"/>
    <n v="0"/>
    <x v="1"/>
  </r>
  <r>
    <x v="4"/>
    <s v=""/>
    <n v="0"/>
    <x v="1"/>
    <s v="Vestdanmark"/>
    <n v="16008224.269886151"/>
    <n v="0"/>
    <n v="0"/>
    <n v="0"/>
    <n v="0"/>
    <n v="13500438.178775249"/>
    <n v="0"/>
    <n v="0"/>
    <n v="2507786.0911109019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573686.47217546031"/>
    <n v="0"/>
    <n v="0"/>
    <n v="0"/>
    <n v="57368.647217546037"/>
    <n v="0"/>
    <n v="0"/>
    <n v="0"/>
    <n v="516317.8249579143"/>
    <n v="516317.8249579143"/>
    <n v="57368.647217546037"/>
    <n v="0.29328198856461885"/>
    <n v="0.32586887618290983"/>
    <n v="3.2586887618290983E-2"/>
    <n v="0.29328198856461885"/>
    <n v="22079.499252022797"/>
    <n v="24532.776946691993"/>
    <n v="2453.2776946691997"/>
    <n v="22079.499252022793"/>
    <n v="0"/>
    <x v="0"/>
  </r>
  <r>
    <x v="6"/>
    <s v="Husdyrgødning"/>
    <n v="1"/>
    <x v="1"/>
    <s v="Vestdanmark"/>
    <n v="2311817.0376190674"/>
    <n v="0"/>
    <n v="0"/>
    <n v="0"/>
    <n v="1155908.5188095337"/>
    <n v="437593.93926360918"/>
    <n v="0"/>
    <n v="0"/>
    <n v="718314.57954592444"/>
    <n v="718314.57954592444"/>
    <n v="1155908.5188095337"/>
    <n v="1.5472496043419213"/>
    <n v="4.0370765538576574"/>
    <n v="2.4898269495157357"/>
    <n v="1.5472496043419217"/>
    <n v="215494.37386377732"/>
    <n v="562266.92950663739"/>
    <n v="346772.55564286007"/>
    <n v="215494.37386377732"/>
    <n v="0"/>
    <x v="0"/>
  </r>
  <r>
    <x v="7"/>
    <s v=""/>
    <n v="0"/>
    <x v="1"/>
    <s v="Vestdanmark"/>
    <n v="404069.26735727995"/>
    <n v="410449.89758334833"/>
    <n v="0"/>
    <n v="0"/>
    <n v="0"/>
    <n v="0"/>
    <n v="0"/>
    <n v="0"/>
    <n v="-6380.6302260683733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7087.5309816421213"/>
    <n v="0"/>
    <n v="0"/>
    <n v="0"/>
    <n v="3543.7654908210607"/>
    <n v="3543.7654908210607"/>
    <n v="0"/>
    <n v="0"/>
    <n v="0"/>
    <n v="0"/>
    <n v="3543.7654908210607"/>
    <n v="0"/>
    <n v="1.6665974726782367E-3"/>
    <n v="1.6665974726782367E-3"/>
    <n v="0"/>
    <n v="0"/>
    <n v="223.25722592172681"/>
    <n v="223.25722592172681"/>
    <n v="0"/>
    <n v="0"/>
    <x v="1"/>
  </r>
  <r>
    <x v="9"/>
    <s v=""/>
    <n v="0"/>
    <x v="1"/>
    <s v="Vestdanmark"/>
    <n v="133226.90275652017"/>
    <n v="0"/>
    <n v="0"/>
    <n v="35294.766599083188"/>
    <n v="0"/>
    <n v="0"/>
    <n v="0"/>
    <n v="0"/>
    <n v="97932.13615743698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1403.8466263001"/>
    <n v="0"/>
    <n v="0"/>
    <n v="0"/>
    <n v="0"/>
    <n v="0"/>
    <n v="0"/>
    <n v="0"/>
    <n v="1051403.8466263001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77.183238476249"/>
    <n v="0"/>
    <n v="0"/>
    <n v="257923.29437791562"/>
    <n v="0"/>
    <n v="0"/>
    <n v="0"/>
    <n v="0"/>
    <n v="-227346.11113943937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7042134.224778831"/>
    <n v="9799278.4862896688"/>
    <n v="0"/>
    <n v="0"/>
    <n v="66507.389797586569"/>
    <n v="0"/>
    <n v="0"/>
    <n v="1174017.9551062763"/>
    <n v="16002330.393585298"/>
    <n v="16002330.393585298"/>
    <n v="66507.389797586569"/>
    <n v="29.442287632897752"/>
    <n v="29.564652916701586"/>
    <n v="0.1223652838038346"/>
    <n v="29.442287632897752"/>
    <n v="4480652.510203884"/>
    <n v="4499274.5793472081"/>
    <n v="18622.069143324243"/>
    <n v="4480652.510203884"/>
    <n v="0"/>
    <x v="0"/>
  </r>
  <r>
    <x v="14"/>
    <s v=""/>
    <n v="0"/>
    <x v="1"/>
    <s v="Vestdanmark"/>
    <n v="196262.21557353597"/>
    <n v="196262.215573535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08875.62977638197"/>
    <n v="0"/>
    <n v="0"/>
    <n v="270140.71358529059"/>
    <n v="0"/>
    <n v="0"/>
    <n v="0"/>
    <n v="0"/>
    <n v="-61265.083808908617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86321.1440299363"/>
    <n v="612574.40628991346"/>
    <n v="577092.83032536146"/>
    <n v="0"/>
    <n v="56652.069419026055"/>
    <n v="0"/>
    <n v="1740001.8379956353"/>
    <n v="0"/>
    <n v="0"/>
    <n v="0"/>
    <n v="1796653.9074146615"/>
    <n v="0"/>
    <n v="18.310951799578906"/>
    <n v="0.32662977231817147"/>
    <n v="17.984322027260735"/>
    <n v="0"/>
    <n v="1527155.8213024621"/>
    <n v="48154.259006172142"/>
    <n v="1479001.56229629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58747.1884418358"/>
    <n v="0"/>
    <n v="0"/>
    <n v="0"/>
    <n v="0"/>
    <n v="0"/>
    <n v="0"/>
    <n v="-3858747.1884418358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2422.32380282454"/>
    <n v="0"/>
    <n v="0"/>
    <n v="0"/>
    <n v="503497.02738347289"/>
    <n v="0"/>
    <n v="0"/>
    <n v="0"/>
    <n v="-51074.703580648347"/>
    <n v="0"/>
    <n v="503497.02738347289"/>
    <n v="0"/>
    <n v="1.8544603631262258"/>
    <n v="1.8544603631262258"/>
    <n v="0"/>
    <n v="0"/>
    <n v="211468.75150105861"/>
    <n v="211468.75150105861"/>
    <n v="0"/>
    <n v="1"/>
    <x v="1"/>
  </r>
  <r>
    <x v="20"/>
    <s v=""/>
    <n v="0"/>
    <x v="1"/>
    <s v="Vestdanmark"/>
    <n v="677461.36910389608"/>
    <n v="0"/>
    <n v="0"/>
    <n v="0"/>
    <n v="0"/>
    <n v="0"/>
    <n v="0"/>
    <n v="0"/>
    <n v="677461.36910389608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6585.1390430741"/>
    <n v="0"/>
    <n v="0"/>
    <n v="123531.68309679118"/>
    <n v="0"/>
    <n v="0"/>
    <n v="0"/>
    <n v="0"/>
    <n v="1553053.455946282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849092.288531078"/>
    <n v="4468808.7961246679"/>
    <n v="0"/>
    <n v="295933.04302308214"/>
    <n v="2907.9932175110234"/>
    <n v="0"/>
    <n v="0"/>
    <n v="0"/>
    <n v="1081442.4561658166"/>
    <n v="1081442.4561658166"/>
    <n v="2907.9932175110234"/>
    <n v="3.7037890104240594"/>
    <n v="3.713748480074984"/>
    <n v="9.9594696509248057E-3"/>
    <n v="3.7037890104240594"/>
    <n v="335247.16141140315"/>
    <n v="336148.6393088316"/>
    <n v="901.47789742841724"/>
    <n v="335247.16141140315"/>
    <n v="0"/>
    <x v="0"/>
  </r>
  <r>
    <x v="23"/>
    <s v=""/>
    <n v="0"/>
    <x v="1"/>
    <s v="Vestdanmark"/>
    <n v="0"/>
    <n v="0"/>
    <n v="0"/>
    <n v="0"/>
    <n v="0"/>
    <n v="747036.13771679683"/>
    <n v="0"/>
    <n v="0"/>
    <n v="-747036.1377167968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010895.588189749"/>
    <n v="0"/>
    <n v="0"/>
    <n v="0"/>
    <n v="7608280.6470242096"/>
    <n v="2402614.9411655399"/>
    <n v="0"/>
    <n v="0"/>
    <n v="0"/>
    <n v="0"/>
    <n v="7608280.6470242096"/>
    <n v="0"/>
    <n v="3.851235580717185"/>
    <n v="3.851235580717185"/>
    <n v="0"/>
    <n v="0"/>
    <n v="578229.32917383988"/>
    <n v="578229.32917383988"/>
    <n v="0"/>
    <n v="0"/>
    <x v="1"/>
  </r>
  <r>
    <x v="25"/>
    <s v=""/>
    <n v="0"/>
    <x v="1"/>
    <s v="Vestdanmark"/>
    <n v="1251172.3679329483"/>
    <n v="1208383.1324071081"/>
    <n v="0"/>
    <n v="0"/>
    <n v="0"/>
    <n v="0"/>
    <n v="0"/>
    <n v="0"/>
    <n v="42789.235525840195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Vestdanmark"/>
    <n v="3784586.3044886771"/>
    <n v="3195704.512221951"/>
    <n v="0"/>
    <n v="0"/>
    <n v="255311.1988813775"/>
    <n v="0"/>
    <n v="0"/>
    <n v="0"/>
    <n v="333570.59338534856"/>
    <n v="333570.59338534856"/>
    <n v="255311.1988813775"/>
    <n v="1.1975184302534014"/>
    <n v="2.1140856342375467"/>
    <n v="0.91656720398414526"/>
    <n v="1.1975184302534014"/>
    <n v="100071.17801560457"/>
    <n v="176664.53768001779"/>
    <n v="76593.359664413249"/>
    <n v="100071.17801560454"/>
    <n v="0"/>
    <x v="0"/>
  </r>
  <r>
    <x v="27"/>
    <s v=""/>
    <n v="0"/>
    <x v="1"/>
    <s v="Vestdanmark"/>
    <n v="2414113.3249857947"/>
    <n v="0"/>
    <n v="0"/>
    <n v="472406.87601849809"/>
    <n v="0"/>
    <n v="0"/>
    <n v="0"/>
    <n v="0"/>
    <n v="1941706.4489672966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79813.161636948731"/>
    <n v="0"/>
    <n v="0"/>
    <n v="60028.253038902265"/>
    <n v="0"/>
    <n v="0"/>
    <n v="0"/>
    <n v="0"/>
    <n v="19784.908598046466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486568.2848710858"/>
    <n v="0"/>
    <n v="0"/>
    <n v="0"/>
    <n v="0"/>
    <n v="0"/>
    <n v="0"/>
    <n v="0"/>
    <n v="1486568.2848710858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39642.05031935725"/>
    <n v="0"/>
    <n v="0"/>
    <n v="0"/>
    <n v="0"/>
    <n v="0"/>
    <n v="139642.05031935725"/>
    <n v="0"/>
    <n v="0"/>
    <n v="0"/>
    <n v="139642.05031935725"/>
    <n v="0"/>
    <n v="2.5694137258761729"/>
    <n v="0"/>
    <n v="2.5694137258761729"/>
    <n v="0"/>
    <n v="57951.450882533267"/>
    <n v="0"/>
    <n v="57951.450882533267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759267.3773525567"/>
    <n v="0"/>
    <n v="0"/>
    <n v="0"/>
    <n v="0"/>
    <n v="0"/>
    <n v="0"/>
    <n v="0"/>
    <n v="3759267.3773525567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159579.37363726847"/>
    <n v="0"/>
    <n v="0"/>
    <n v="0"/>
    <n v="0"/>
    <n v="0"/>
    <n v="0"/>
    <n v="159579.3736372684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79789.686818634233"/>
    <n v="73464.599161984021"/>
    <n v="0"/>
    <n v="0"/>
    <n v="0"/>
    <n v="0"/>
    <n v="0"/>
    <n v="0"/>
    <n v="6325.087656650212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51065.399563925908"/>
    <n v="0"/>
    <n v="0"/>
    <n v="0"/>
    <n v="0"/>
    <n v="0"/>
    <n v="51065.399563925908"/>
    <n v="0"/>
    <n v="0"/>
    <n v="0"/>
    <n v="51065.399563925908"/>
    <n v="0"/>
    <n v="1.7872889847374067"/>
    <n v="0"/>
    <n v="1.7872889847374067"/>
    <n v="0"/>
    <n v="0"/>
    <n v="0"/>
    <n v="0"/>
    <n v="0"/>
    <x v="1"/>
  </r>
  <r>
    <x v="38"/>
    <s v="Græs og urter"/>
    <n v="1"/>
    <x v="1"/>
    <s v="Vestdanmark"/>
    <n v="1905541.9010865423"/>
    <n v="694910.33342213533"/>
    <n v="0"/>
    <n v="0"/>
    <n v="21893.59180227204"/>
    <n v="0"/>
    <n v="0"/>
    <n v="0"/>
    <n v="1188737.9758621349"/>
    <n v="1188737.9758621349"/>
    <n v="21893.59180227204"/>
    <n v="3.2262824160088686"/>
    <n v="3.2857024999039068"/>
    <n v="5.942008389503841E-2"/>
    <n v="3.2262824160088686"/>
    <n v="237747.59517242701"/>
    <n v="242126.31353288141"/>
    <n v="4378.718360454408"/>
    <n v="237747.59517242701"/>
    <n v="0"/>
    <x v="0"/>
  </r>
  <r>
    <x v="39"/>
    <s v=""/>
    <n v="0"/>
    <x v="1"/>
    <s v="Vestdanmark"/>
    <n v="144480.23950734286"/>
    <n v="0"/>
    <n v="0"/>
    <n v="0"/>
    <n v="0"/>
    <n v="0"/>
    <n v="0"/>
    <n v="0"/>
    <n v="144480.23950734286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98310.493417574442"/>
    <n v="30786.229893887998"/>
    <n v="0"/>
    <n v="0"/>
    <n v="0"/>
    <n v="0"/>
    <n v="0"/>
    <n v="0"/>
    <n v="67524.26352368644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6131.8935543173"/>
    <n v="0"/>
    <n v="0"/>
    <n v="0"/>
    <n v="1496565.9593185934"/>
    <n v="0"/>
    <n v="0"/>
    <n v="0"/>
    <n v="2449565.9342357237"/>
    <n v="2449565.9342357237"/>
    <n v="1496565.9593185934"/>
    <n v="1.2223578968429687"/>
    <n v="1.9691592762025401"/>
    <n v="0.74680137935957136"/>
    <n v="1.2223578968429687"/>
    <n v="146973.9560541434"/>
    <n v="236767.91361325901"/>
    <n v="89793.957559115603"/>
    <n v="146973.9560541434"/>
    <n v="0"/>
    <x v="0"/>
  </r>
  <r>
    <x v="42"/>
    <s v="Husdyrgødning"/>
    <n v="1"/>
    <x v="1"/>
    <s v="Vestdanmark"/>
    <n v="11086299.462621003"/>
    <n v="0"/>
    <n v="0"/>
    <n v="0"/>
    <n v="5875738.7151891319"/>
    <n v="5210560.7474318715"/>
    <n v="0"/>
    <n v="0"/>
    <n v="0"/>
    <n v="0"/>
    <n v="5875738.7151891319"/>
    <n v="0"/>
    <n v="2.5312682385034786"/>
    <n v="2.5312682385034786"/>
    <n v="0"/>
    <n v="0"/>
    <n v="293786.9357594566"/>
    <n v="293786.9357594566"/>
    <n v="0"/>
    <n v="0"/>
    <x v="1"/>
  </r>
  <r>
    <x v="43"/>
    <s v=""/>
    <n v="0"/>
    <x v="1"/>
    <s v="Vestdanmark"/>
    <n v="1045042.3768795731"/>
    <n v="0"/>
    <n v="0"/>
    <n v="121875.54404868034"/>
    <n v="0"/>
    <n v="0"/>
    <n v="0"/>
    <n v="0"/>
    <n v="923166.832830892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42874.05337188361"/>
    <n v="0"/>
    <n v="0"/>
    <n v="33849.968886444818"/>
    <n v="0"/>
    <n v="0"/>
    <n v="0"/>
    <n v="0"/>
    <n v="109024.0844854388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192834.50614053759"/>
    <n v="48843.537812418464"/>
    <n v="0"/>
    <n v="0"/>
    <n v="0"/>
    <n v="0"/>
    <n v="0"/>
    <n v="0"/>
    <n v="143990.9683281191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20916752.61269635"/>
    <n v="0"/>
    <n v="0"/>
    <n v="0"/>
    <n v="0"/>
    <n v="0"/>
    <n v="420916752.61269635"/>
    <n v="0"/>
    <n v="0"/>
    <n v="0"/>
    <n v="420916752.61269635"/>
    <n v="0"/>
    <n v="0"/>
    <n v="0"/>
    <n v="0"/>
    <n v="0"/>
    <n v="0"/>
    <n v="0"/>
    <n v="0"/>
    <n v="0"/>
    <x v="1"/>
  </r>
  <r>
    <x v="4"/>
    <s v=""/>
    <n v="0"/>
    <x v="2"/>
    <s v="Vestdanmark"/>
    <n v="14829652.042253785"/>
    <n v="0"/>
    <n v="0"/>
    <n v="0"/>
    <n v="0"/>
    <n v="12105411.868840117"/>
    <n v="0"/>
    <n v="0"/>
    <n v="2724240.173413667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957283.2580103942"/>
    <n v="0"/>
    <n v="0"/>
    <n v="0"/>
    <n v="391456.65160207887"/>
    <n v="0"/>
    <n v="0"/>
    <n v="0"/>
    <n v="1565826.6064083152"/>
    <n v="1565826.6064083152"/>
    <n v="391456.65160207887"/>
    <n v="0.88943034440511859"/>
    <n v="1.1117879305063982"/>
    <n v="0.22235758610127968"/>
    <n v="0.88943034440511859"/>
    <n v="66960.050019206392"/>
    <n v="83700.062524007983"/>
    <n v="16740.012504801598"/>
    <n v="66960.050019206392"/>
    <n v="0"/>
    <x v="0"/>
  </r>
  <r>
    <x v="6"/>
    <s v="Husdyrgødning"/>
    <n v="1"/>
    <x v="2"/>
    <s v="Vestdanmark"/>
    <n v="2754695.2769849673"/>
    <n v="0"/>
    <n v="0"/>
    <n v="0"/>
    <n v="1377347.6384924836"/>
    <n v="521424.46314358304"/>
    <n v="0"/>
    <n v="0"/>
    <n v="855923.17534890072"/>
    <n v="855923.17534890072"/>
    <n v="1377347.6384924836"/>
    <n v="1.8436585197015323"/>
    <n v="4.8104653330143421"/>
    <n v="2.96680681331281"/>
    <n v="1.8436585197015321"/>
    <n v="256776.95260467019"/>
    <n v="669981.24415241531"/>
    <n v="413204.29154774506"/>
    <n v="256776.95260467025"/>
    <n v="0"/>
    <x v="0"/>
  </r>
  <r>
    <x v="7"/>
    <s v=""/>
    <n v="0"/>
    <x v="2"/>
    <s v="Vestdanmark"/>
    <n v="1378589.2651013082"/>
    <n v="1368166.3252778279"/>
    <n v="0"/>
    <n v="0"/>
    <n v="0"/>
    <n v="0"/>
    <n v="0"/>
    <n v="0"/>
    <n v="10422.939823480323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053.6870265678999"/>
    <n v="0"/>
    <n v="0"/>
    <n v="0"/>
    <n v="4026.84351328395"/>
    <n v="4026.84351328395"/>
    <n v="0"/>
    <n v="0"/>
    <n v="0"/>
    <n v="0"/>
    <n v="4026.84351328395"/>
    <n v="0"/>
    <n v="1.8937842358623088E-3"/>
    <n v="1.8937842358623088E-3"/>
    <n v="0"/>
    <n v="0"/>
    <n v="253.69114133688885"/>
    <n v="253.69114133688885"/>
    <n v="0"/>
    <n v="0"/>
    <x v="1"/>
  </r>
  <r>
    <x v="9"/>
    <s v=""/>
    <n v="0"/>
    <x v="2"/>
    <s v="Vestdanmark"/>
    <n v="105000.21796965669"/>
    <n v="0"/>
    <n v="0"/>
    <n v="36670.799626981883"/>
    <n v="0"/>
    <n v="0"/>
    <n v="0"/>
    <n v="0"/>
    <n v="68329.418342674806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30886.6264122529"/>
    <n v="0"/>
    <n v="0"/>
    <n v="0"/>
    <n v="0"/>
    <n v="0"/>
    <n v="0"/>
    <n v="0"/>
    <n v="930886.626412252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7797.960870428567"/>
    <n v="0"/>
    <n v="0"/>
    <n v="267978.92035102146"/>
    <n v="0"/>
    <n v="0"/>
    <n v="0"/>
    <n v="0"/>
    <n v="-240180.95948059289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37013724.844488479"/>
    <n v="9799278.4862896707"/>
    <n v="0"/>
    <n v="0"/>
    <n v="65221.076812905056"/>
    <n v="0"/>
    <n v="0"/>
    <n v="4005473.0233037667"/>
    <n v="23143752.258082137"/>
    <n v="23143752.258082137"/>
    <n v="65221.076812905056"/>
    <n v="42.581611185838874"/>
    <n v="42.701609814540021"/>
    <n v="0.11999862870114369"/>
    <n v="42.581611185838874"/>
    <n v="6480250.6322629992"/>
    <n v="6498512.5337706124"/>
    <n v="18261.901507613416"/>
    <n v="6480250.6322629992"/>
    <n v="0"/>
    <x v="0"/>
  </r>
  <r>
    <x v="14"/>
    <s v=""/>
    <n v="0"/>
    <x v="2"/>
    <s v="Vestdanmark"/>
    <n v="669600.50019206398"/>
    <n v="669600.500192063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1010.78078958855"/>
    <n v="0"/>
    <n v="0"/>
    <n v="280672.65868343826"/>
    <n v="0"/>
    <n v="0"/>
    <n v="0"/>
    <n v="0"/>
    <n v="-89661.87789384971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1999940.2166101544"/>
    <n v="612574.40628991358"/>
    <n v="566604.69726181182"/>
    <n v="0"/>
    <n v="54750.50854591807"/>
    <n v="0"/>
    <n v="766010.60451251082"/>
    <n v="0"/>
    <n v="0"/>
    <n v="0"/>
    <n v="820761.11305842886"/>
    <n v="0"/>
    <n v="8.2330035090063891"/>
    <n v="0.31566624704183249"/>
    <n v="7.9173372619645566"/>
    <n v="0"/>
    <n v="697646.94609966455"/>
    <n v="46537.932264030358"/>
    <n v="651109.01383563422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58747.1884418367"/>
    <n v="0"/>
    <n v="0"/>
    <n v="0"/>
    <n v="0"/>
    <n v="0"/>
    <n v="0"/>
    <n v="-3858747.188441836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42221.86498214095"/>
    <n v="0"/>
    <n v="0"/>
    <n v="0"/>
    <n v="491154.87282284611"/>
    <n v="0"/>
    <n v="0"/>
    <n v="0"/>
    <n v="-48933.007840705162"/>
    <n v="0"/>
    <n v="491154.87282284611"/>
    <n v="0"/>
    <n v="1.8090022269636303"/>
    <n v="1.8090022269636303"/>
    <n v="0"/>
    <n v="0"/>
    <n v="206285.04658559535"/>
    <n v="206285.04658559535"/>
    <n v="0"/>
    <n v="1"/>
    <x v="1"/>
  </r>
  <r>
    <x v="20"/>
    <s v=""/>
    <n v="0"/>
    <x v="2"/>
    <s v="Vestdanmark"/>
    <n v="611793.18745479197"/>
    <n v="0"/>
    <n v="0"/>
    <n v="0"/>
    <n v="0"/>
    <n v="0"/>
    <n v="0"/>
    <n v="0"/>
    <n v="611793.18745479197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499857.4180538384"/>
    <n v="0"/>
    <n v="0"/>
    <n v="128347.79869443661"/>
    <n v="0"/>
    <n v="0"/>
    <n v="0"/>
    <n v="0"/>
    <n v="1371509.619359401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034586.8295627958"/>
    <n v="3292806.4813550194"/>
    <n v="0"/>
    <n v="307470.55071854044"/>
    <n v="2873.5276646840043"/>
    <n v="0"/>
    <n v="0"/>
    <n v="0"/>
    <n v="431436.26982455188"/>
    <n v="431436.26982455188"/>
    <n v="2873.5276646840043"/>
    <n v="1.4776088230713151"/>
    <n v="1.4874502530289848"/>
    <n v="9.8414299576696611E-3"/>
    <n v="1.4776088230713151"/>
    <n v="133745.24364561107"/>
    <n v="134636.03722166311"/>
    <n v="890.79357605204132"/>
    <n v="133745.24364561107"/>
    <n v="0"/>
    <x v="0"/>
  </r>
  <r>
    <x v="23"/>
    <s v=""/>
    <n v="0"/>
    <x v="2"/>
    <s v="Vestdanmark"/>
    <n v="0"/>
    <n v="0"/>
    <n v="0"/>
    <n v="0"/>
    <n v="0"/>
    <n v="629679.53434020129"/>
    <n v="0"/>
    <n v="0"/>
    <n v="-629679.5343402012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9132270.4192673061"/>
    <n v="0"/>
    <n v="0"/>
    <n v="0"/>
    <n v="6940525.5186431529"/>
    <n v="2191744.9006241532"/>
    <n v="0"/>
    <n v="0"/>
    <n v="0"/>
    <n v="0"/>
    <n v="6940525.5186431529"/>
    <n v="0"/>
    <n v="3.5132246122819781"/>
    <n v="3.5132246122819781"/>
    <n v="0"/>
    <n v="0"/>
    <n v="527479.93941687956"/>
    <n v="527479.93941687956"/>
    <n v="0"/>
    <n v="0"/>
    <x v="1"/>
  </r>
  <r>
    <x v="25"/>
    <s v=""/>
    <n v="0"/>
    <x v="2"/>
    <s v="Vestdanmark"/>
    <n v="1144534.7409333601"/>
    <n v="1208383.1324071086"/>
    <n v="0"/>
    <n v="0"/>
    <n v="0"/>
    <n v="0"/>
    <n v="0"/>
    <n v="0"/>
    <n v="-63848.391473748488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1931303.3736580268"/>
    <n v="1238335.4984860062"/>
    <n v="0"/>
    <n v="0"/>
    <n v="250485.69494585399"/>
    <n v="0"/>
    <n v="0"/>
    <n v="0"/>
    <n v="442482.18022616673"/>
    <n v="442482.18022616673"/>
    <n v="250485.69494585399"/>
    <n v="1.5885110270119387"/>
    <n v="2.4877546718675547"/>
    <n v="0.89924364485561592"/>
    <n v="1.5885110270119389"/>
    <n v="132744.65406785"/>
    <n v="207890.36255160623"/>
    <n v="75145.7084837562"/>
    <n v="132744.65406785003"/>
    <n v="0"/>
    <x v="0"/>
  </r>
  <r>
    <x v="27"/>
    <s v=""/>
    <n v="0"/>
    <x v="2"/>
    <s v="Vestdanmark"/>
    <n v="2208358.0486685289"/>
    <n v="0"/>
    <n v="0"/>
    <n v="490824.54885344987"/>
    <n v="0"/>
    <n v="0"/>
    <n v="0"/>
    <n v="0"/>
    <n v="1717533.4998150789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67842.62430101003"/>
    <n v="0"/>
    <n v="0"/>
    <n v="62368.567673274578"/>
    <n v="0"/>
    <n v="0"/>
    <n v="0"/>
    <n v="0"/>
    <n v="5474.0566277354519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343993.6933621466"/>
    <n v="0"/>
    <n v="0"/>
    <n v="0"/>
    <n v="0"/>
    <n v="0"/>
    <n v="0"/>
    <n v="0"/>
    <n v="1343993.6933621466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14761.6251294364"/>
    <n v="0"/>
    <n v="0"/>
    <n v="0"/>
    <n v="0"/>
    <n v="0"/>
    <n v="114761.6251294364"/>
    <n v="0"/>
    <n v="0"/>
    <n v="0"/>
    <n v="114761.6251294364"/>
    <n v="0"/>
    <n v="2.1116139023816296"/>
    <n v="0"/>
    <n v="2.1116139023816296"/>
    <n v="0"/>
    <n v="47626.074428716114"/>
    <n v="0"/>
    <n v="47626.074428716114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438864.3995916811"/>
    <n v="0"/>
    <n v="0"/>
    <n v="0"/>
    <n v="0"/>
    <n v="0"/>
    <n v="0"/>
    <n v="0"/>
    <n v="3438864.3995916811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140601.20938701159"/>
    <n v="0"/>
    <n v="0"/>
    <n v="0"/>
    <n v="0"/>
    <n v="0"/>
    <n v="0"/>
    <n v="140601.2093870115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70300.604693505797"/>
    <n v="52474.713687131458"/>
    <n v="0"/>
    <n v="0"/>
    <n v="0"/>
    <n v="0"/>
    <n v="0"/>
    <n v="0"/>
    <n v="17825.89100637433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44992.387003843709"/>
    <n v="0"/>
    <n v="0"/>
    <n v="0"/>
    <n v="0"/>
    <n v="0"/>
    <n v="44992.387003843709"/>
    <n v="0"/>
    <n v="0"/>
    <n v="0"/>
    <n v="44992.387003843709"/>
    <n v="0"/>
    <n v="1.5747335451345297"/>
    <n v="0"/>
    <n v="1.5747335451345297"/>
    <n v="0"/>
    <n v="0"/>
    <n v="0"/>
    <n v="0"/>
    <n v="0"/>
    <x v="1"/>
  </r>
  <r>
    <x v="38"/>
    <s v="Græs og urter"/>
    <n v="1"/>
    <x v="2"/>
    <s v="Vestdanmark"/>
    <n v="1764735.4892043229"/>
    <n v="694910.33342213545"/>
    <n v="0"/>
    <n v="0"/>
    <n v="21741.204425481588"/>
    <n v="0"/>
    <n v="0"/>
    <n v="0"/>
    <n v="1048083.9513567059"/>
    <n v="1048083.9513567059"/>
    <n v="21741.204425481588"/>
    <n v="2.8445417673401541"/>
    <n v="2.9035482657990883"/>
    <n v="5.9006498458934048E-2"/>
    <n v="2.8445417673401541"/>
    <n v="209616.79027134119"/>
    <n v="213965.03115643747"/>
    <n v="4348.2408850963175"/>
    <n v="209616.79027134116"/>
    <n v="0"/>
    <x v="0"/>
  </r>
  <r>
    <x v="39"/>
    <s v=""/>
    <n v="0"/>
    <x v="2"/>
    <s v="Vestdanmark"/>
    <n v="124803.65829831539"/>
    <n v="0"/>
    <n v="0"/>
    <n v="0"/>
    <n v="0"/>
    <n v="0"/>
    <n v="0"/>
    <n v="0"/>
    <n v="124803.65829831539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85585.404221520381"/>
    <n v="30786.229893888001"/>
    <n v="0"/>
    <n v="0"/>
    <n v="0"/>
    <n v="0"/>
    <n v="0"/>
    <n v="0"/>
    <n v="54799.17432763238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8305.1586514716"/>
    <n v="0"/>
    <n v="0"/>
    <n v="0"/>
    <n v="1550485.0057694039"/>
    <n v="0"/>
    <n v="0"/>
    <n v="0"/>
    <n v="2537820.1528820675"/>
    <n v="2537820.1528820675"/>
    <n v="1550485.0057694039"/>
    <n v="1.2663976344896808"/>
    <n v="2.040105157218671"/>
    <n v="0.77370752272899035"/>
    <n v="1.2663976344896808"/>
    <n v="152269.20917292405"/>
    <n v="245298.30951908824"/>
    <n v="93029.100346164225"/>
    <n v="152269.20917292402"/>
    <n v="0"/>
    <x v="0"/>
  </r>
  <r>
    <x v="42"/>
    <s v="Husdyrgødning"/>
    <n v="1"/>
    <x v="2"/>
    <s v="Vestdanmark"/>
    <n v="8810703.5970233846"/>
    <n v="0"/>
    <n v="0"/>
    <n v="0"/>
    <n v="4669672.9064223943"/>
    <n v="4141030.6906009903"/>
    <n v="0"/>
    <n v="0"/>
    <n v="0"/>
    <n v="0"/>
    <n v="4669672.9064223943"/>
    <n v="0"/>
    <n v="2.0116950880867677"/>
    <n v="2.0116950880867677"/>
    <n v="0"/>
    <n v="0"/>
    <n v="233483.64532111972"/>
    <n v="233483.64532111972"/>
    <n v="0"/>
    <n v="0"/>
    <x v="1"/>
  </r>
  <r>
    <x v="43"/>
    <s v=""/>
    <n v="0"/>
    <x v="2"/>
    <s v="Vestdanmark"/>
    <n v="910951.47949379648"/>
    <n v="0"/>
    <n v="0"/>
    <n v="126627.09194270898"/>
    <n v="0"/>
    <n v="0"/>
    <n v="0"/>
    <n v="0"/>
    <n v="784324.38755108754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n v="0"/>
    <x v="1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3646.618090291478"/>
    <n v="0"/>
    <n v="0"/>
    <n v="28209.340124628539"/>
    <n v="0"/>
    <n v="0"/>
    <n v="0"/>
    <n v="0"/>
    <n v="-14562.722034337061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3826.34089651754"/>
    <n v="5995.111774486154"/>
    <n v="0"/>
    <n v="0"/>
    <n v="0"/>
    <n v="0"/>
    <n v="0"/>
    <n v="0"/>
    <n v="57831.22912203138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7547944.22820596"/>
    <n v="0"/>
    <n v="0"/>
    <n v="0"/>
    <n v="0"/>
    <n v="0"/>
    <n v="107547944.22820596"/>
    <n v="0"/>
    <n v="0"/>
    <n v="0"/>
    <n v="107547944.22820596"/>
    <n v="0"/>
    <n v="0"/>
    <n v="0"/>
    <n v="0"/>
    <n v="0"/>
    <n v="0"/>
    <n v="0"/>
    <n v="0"/>
    <n v="0"/>
    <x v="1"/>
  </r>
  <r>
    <x v="4"/>
    <s v=""/>
    <n v="0"/>
    <x v="1"/>
    <s v="Østdanmark"/>
    <n v="3088635.6596907233"/>
    <n v="0"/>
    <n v="0"/>
    <n v="0"/>
    <n v="0"/>
    <n v="2604782.0218795491"/>
    <n v="0"/>
    <n v="0"/>
    <n v="483853.6378111741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70414.93467183043"/>
    <n v="0"/>
    <n v="0"/>
    <n v="0"/>
    <n v="7041.4934671830433"/>
    <n v="0"/>
    <n v="0"/>
    <n v="0"/>
    <n v="63373.441204647388"/>
    <n v="63373.441204647388"/>
    <n v="7041.4934671830433"/>
    <n v="3.5997767189612194E-2"/>
    <n v="3.9997519099569105E-2"/>
    <n v="3.9997519099569103E-3"/>
    <n v="3.5997767189612194E-2"/>
    <n v="2710.0630271483992"/>
    <n v="3011.1811412759994"/>
    <n v="301.11811412759994"/>
    <n v="2710.0630271483997"/>
    <n v="0"/>
    <x v="0"/>
  </r>
  <r>
    <x v="6"/>
    <s v="Husdyrgødning"/>
    <n v="1"/>
    <x v="1"/>
    <s v="Østdanmark"/>
    <n v="315237.08441717137"/>
    <n v="0"/>
    <n v="0"/>
    <n v="0"/>
    <n v="157618.54220858568"/>
    <n v="59669.876693250299"/>
    <n v="0"/>
    <n v="0"/>
    <n v="97948.665515335393"/>
    <n v="97948.665515335393"/>
    <n v="157618.54220858568"/>
    <n v="0.21098142552003243"/>
    <n v="0.55049176543732603"/>
    <n v="0.33951033991729357"/>
    <n v="0.21098142552003246"/>
    <n v="29384.599654600617"/>
    <n v="76670.16231717632"/>
    <n v="47285.562662575707"/>
    <n v="29384.599654600614"/>
    <n v="0"/>
    <x v="0"/>
  </r>
  <r>
    <x v="7"/>
    <s v=""/>
    <n v="0"/>
    <x v="1"/>
    <s v="Østdanmark"/>
    <n v="49595.924679839991"/>
    <n v="50379.090541900448"/>
    <n v="0"/>
    <n v="0"/>
    <n v="0"/>
    <n v="0"/>
    <n v="0"/>
    <n v="0"/>
    <n v="-783.16586206045758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594.85385919381292"/>
    <n v="0"/>
    <n v="0"/>
    <n v="0"/>
    <n v="297.42692959690646"/>
    <n v="297.42692959690646"/>
    <n v="0"/>
    <n v="0"/>
    <n v="0"/>
    <n v="0"/>
    <n v="297.42692959690646"/>
    <n v="0"/>
    <n v="1.3987691072012915E-4"/>
    <n v="1.3987691072012915E-4"/>
    <n v="0"/>
    <n v="0"/>
    <n v="18.737896564605109"/>
    <n v="18.737896564605109"/>
    <n v="0"/>
    <n v="0"/>
    <x v="1"/>
  </r>
  <r>
    <x v="9"/>
    <s v=""/>
    <n v="0"/>
    <x v="1"/>
    <s v="Østdanmark"/>
    <n v="11181.684772655934"/>
    <n v="0"/>
    <n v="0"/>
    <n v="30560.118468347584"/>
    <n v="0"/>
    <n v="0"/>
    <n v="0"/>
    <n v="0"/>
    <n v="-19378.43369569165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1978.66045818618"/>
    <n v="0"/>
    <n v="0"/>
    <n v="0"/>
    <n v="0"/>
    <n v="0"/>
    <n v="0"/>
    <n v="0"/>
    <n v="321978.66045818618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9977462727657"/>
    <n v="0"/>
    <n v="0"/>
    <n v="223323.94265330929"/>
    <n v="0"/>
    <n v="0"/>
    <n v="0"/>
    <n v="0"/>
    <n v="-214000.9449070365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794429.667260306"/>
    <n v="1202774.665099862"/>
    <n v="0"/>
    <n v="0"/>
    <n v="19169.610202413449"/>
    <n v="0"/>
    <n v="0"/>
    <n v="144100.30848187843"/>
    <n v="6428385.0834761523"/>
    <n v="6428385.0834761523"/>
    <n v="19169.610202413449"/>
    <n v="11.827425005460686"/>
    <n v="11.862694692031852"/>
    <n v="3.526968657116545E-2"/>
    <n v="11.827425005460686"/>
    <n v="1799947.8233733228"/>
    <n v="1805315.3142299985"/>
    <n v="5367.4908566757658"/>
    <n v="1799947.8233733228"/>
    <n v="0"/>
    <x v="0"/>
  </r>
  <r>
    <x v="14"/>
    <s v=""/>
    <n v="0"/>
    <x v="1"/>
    <s v="Østdanmark"/>
    <n v="24089.449130207995"/>
    <n v="24089.449130207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3718.477656278912"/>
    <n v="0"/>
    <n v="0"/>
    <n v="233902.44520004498"/>
    <n v="0"/>
    <n v="0"/>
    <n v="0"/>
    <n v="0"/>
    <n v="-170183.96754376608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02119.88928598503"/>
    <n v="75188.084245687161"/>
    <n v="82122.074996657291"/>
    <n v="0"/>
    <n v="19281.930580973985"/>
    <n v="0"/>
    <n v="725527.7994626665"/>
    <n v="0"/>
    <n v="0"/>
    <n v="0"/>
    <n v="744809.73004364048"/>
    <n v="0"/>
    <n v="7.6100855709462634"/>
    <n v="0.11117074204182875"/>
    <n v="7.4989148289044349"/>
    <n v="0"/>
    <n v="633088.27053709445"/>
    <n v="16389.640993827888"/>
    <n v="616698.62954326661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4906.64001961387"/>
    <n v="0"/>
    <n v="0"/>
    <n v="0"/>
    <n v="216909.97261652708"/>
    <n v="0"/>
    <n v="0"/>
    <n v="0"/>
    <n v="-22003.332596913213"/>
    <n v="0"/>
    <n v="216909.97261652708"/>
    <n v="0"/>
    <n v="0.79891424319727433"/>
    <n v="0.79891424319727433"/>
    <n v="0"/>
    <n v="0"/>
    <n v="91102.188498941367"/>
    <n v="91102.188498941367"/>
    <n v="0"/>
    <n v="1"/>
    <x v="1"/>
  </r>
  <r>
    <x v="20"/>
    <s v=""/>
    <n v="0"/>
    <x v="1"/>
    <s v="Østdanmark"/>
    <n v="203146.27162041739"/>
    <n v="0"/>
    <n v="0"/>
    <n v="0"/>
    <n v="0"/>
    <n v="0"/>
    <n v="0"/>
    <n v="0"/>
    <n v="203146.27162041739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843.75527766516"/>
    <n v="0"/>
    <n v="0"/>
    <n v="106960.41463921656"/>
    <n v="0"/>
    <n v="0"/>
    <n v="0"/>
    <n v="0"/>
    <n v="388883.340638448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66009.1742338412"/>
    <n v="548506.71002710797"/>
    <n v="0"/>
    <n v="256234.83946537593"/>
    <n v="878.00678248897611"/>
    <n v="0"/>
    <n v="0"/>
    <n v="0"/>
    <n v="960389.61795886827"/>
    <n v="960389.61795886827"/>
    <n v="878.00678248897611"/>
    <n v="3.2891999869626103"/>
    <n v="3.2922070372716856"/>
    <n v="3.0070503090751954E-3"/>
    <n v="3.2891999869626103"/>
    <n v="297720.78156724916"/>
    <n v="297992.96366982075"/>
    <n v="272.18210257158262"/>
    <n v="297720.78156724916"/>
    <n v="0"/>
    <x v="0"/>
  </r>
  <r>
    <x v="23"/>
    <s v=""/>
    <n v="0"/>
    <x v="1"/>
    <s v="Østdanmark"/>
    <n v="0"/>
    <n v="0"/>
    <n v="0"/>
    <n v="0"/>
    <n v="0"/>
    <n v="347975.50554220111"/>
    <n v="0"/>
    <n v="0"/>
    <n v="-347975.5055422011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11514.49127012491"/>
    <n v="0"/>
    <n v="0"/>
    <n v="0"/>
    <n v="540751.0133652949"/>
    <n v="170763.47790482998"/>
    <n v="0"/>
    <n v="0"/>
    <n v="0"/>
    <n v="0"/>
    <n v="540751.0133652949"/>
    <n v="0"/>
    <n v="0.27372275545537866"/>
    <n v="0.27372275545537866"/>
    <n v="0"/>
    <n v="0"/>
    <n v="41097.077015762414"/>
    <n v="41097.077015762414"/>
    <n v="0"/>
    <n v="0"/>
    <x v="1"/>
  </r>
  <r>
    <x v="25"/>
    <s v=""/>
    <n v="0"/>
    <x v="1"/>
    <s v="Østdanmark"/>
    <n v="88925.837155996895"/>
    <n v="148318.32970425067"/>
    <n v="0"/>
    <n v="0"/>
    <n v="0"/>
    <n v="0"/>
    <n v="0"/>
    <n v="0"/>
    <n v="-59392.49254825378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Østdanmark"/>
    <n v="1107529.2203986393"/>
    <n v="392244.43205932714"/>
    <n v="0"/>
    <n v="0"/>
    <n v="74714.80111862249"/>
    <n v="0"/>
    <n v="0"/>
    <n v="0"/>
    <n v="640569.98722068965"/>
    <n v="640569.98722068965"/>
    <n v="74714.80111862249"/>
    <n v="2.2996462541222762"/>
    <n v="2.5678723901381311"/>
    <n v="0.26822613601585477"/>
    <n v="2.2996462541222762"/>
    <n v="192170.9961662069"/>
    <n v="214585.43650179365"/>
    <n v="22414.440335586747"/>
    <n v="192170.9961662069"/>
    <n v="0"/>
    <x v="0"/>
  </r>
  <r>
    <x v="27"/>
    <s v=""/>
    <n v="0"/>
    <x v="1"/>
    <s v="Østdanmark"/>
    <n v="171580.71414930237"/>
    <n v="0"/>
    <n v="0"/>
    <n v="409035.43180711387"/>
    <n v="0"/>
    <n v="0"/>
    <n v="0"/>
    <n v="0"/>
    <n v="-237454.7176578115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5672.6414333767643"/>
    <n v="0"/>
    <n v="0"/>
    <n v="51975.70917962808"/>
    <n v="0"/>
    <n v="0"/>
    <n v="0"/>
    <n v="0"/>
    <n v="-46303.067746251312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47037.72834356769"/>
    <n v="0"/>
    <n v="0"/>
    <n v="0"/>
    <n v="0"/>
    <n v="0"/>
    <n v="0"/>
    <n v="0"/>
    <n v="447037.72834356769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553.070036709789"/>
    <n v="0"/>
    <n v="0"/>
    <n v="0"/>
    <n v="0"/>
    <n v="0"/>
    <n v="39553.070036709789"/>
    <n v="0"/>
    <n v="0"/>
    <n v="0"/>
    <n v="39553.070036709789"/>
    <n v="0"/>
    <n v="0.72777648867545996"/>
    <n v="0"/>
    <n v="0.72777648867545996"/>
    <n v="0"/>
    <n v="16414.524065234564"/>
    <n v="0"/>
    <n v="16414.524065234564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67186.20646697358"/>
    <n v="0"/>
    <n v="0"/>
    <n v="0"/>
    <n v="0"/>
    <n v="0"/>
    <n v="0"/>
    <n v="0"/>
    <n v="267186.20646697358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47807.242236556565"/>
    <n v="0"/>
    <n v="0"/>
    <n v="0"/>
    <n v="0"/>
    <n v="0"/>
    <n v="0"/>
    <n v="47807.242236556565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23903.621118278283"/>
    <n v="9017.1290444881997"/>
    <n v="0"/>
    <n v="0"/>
    <n v="0"/>
    <n v="0"/>
    <n v="0"/>
    <n v="0"/>
    <n v="14886.492073790083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15298.317515698101"/>
    <n v="0"/>
    <n v="0"/>
    <n v="0"/>
    <n v="0"/>
    <n v="0"/>
    <n v="15298.317515698101"/>
    <n v="0"/>
    <n v="0"/>
    <n v="0"/>
    <n v="15298.317515698101"/>
    <n v="0"/>
    <n v="0.53544111304943354"/>
    <n v="0"/>
    <n v="0.53544111304943354"/>
    <n v="0"/>
    <n v="0"/>
    <n v="0"/>
    <n v="0"/>
    <n v="0"/>
    <x v="1"/>
  </r>
  <r>
    <x v="38"/>
    <s v="Græs og urter"/>
    <n v="1"/>
    <x v="1"/>
    <s v="Østdanmark"/>
    <n v="587619.03155491932"/>
    <n v="85294.090246098451"/>
    <n v="0"/>
    <n v="0"/>
    <n v="6751.4081977279666"/>
    <n v="0"/>
    <n v="0"/>
    <n v="0"/>
    <n v="495573.53311109287"/>
    <n v="495573.53311109287"/>
    <n v="6751.4081977279666"/>
    <n v="1.3450063918048305"/>
    <n v="1.3633299837097921"/>
    <n v="1.8323591904961609E-2"/>
    <n v="1.3450063918048305"/>
    <n v="99114.706622218582"/>
    <n v="100464.98826176417"/>
    <n v="1350.2816395455934"/>
    <n v="99114.706622218582"/>
    <n v="0"/>
    <x v="0"/>
  </r>
  <r>
    <x v="39"/>
    <s v=""/>
    <n v="0"/>
    <x v="1"/>
    <s v="Østdanmark"/>
    <n v="17057.663725626528"/>
    <n v="0"/>
    <n v="0"/>
    <n v="0"/>
    <n v="0"/>
    <n v="0"/>
    <n v="0"/>
    <n v="0"/>
    <n v="17057.663725626528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3867.700739672095"/>
    <n v="3778.7371184639996"/>
    <n v="0"/>
    <n v="0"/>
    <n v="0"/>
    <n v="0"/>
    <n v="0"/>
    <n v="0"/>
    <n v="10088.96362120809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079.7184574725"/>
    <n v="0"/>
    <n v="0"/>
    <n v="0"/>
    <n v="1267479.8701336605"/>
    <n v="0"/>
    <n v="0"/>
    <n v="0"/>
    <n v="2074599.848323812"/>
    <n v="2074599.848323812"/>
    <n v="1267479.8701336605"/>
    <n v="1.0352460703120656"/>
    <n v="1.6677312003074636"/>
    <n v="0.63248512999539797"/>
    <n v="1.0352460703120656"/>
    <n v="124475.99089942871"/>
    <n v="200524.78310744834"/>
    <n v="76048.792208019629"/>
    <n v="124475.99089942871"/>
    <n v="0"/>
    <x v="0"/>
  </r>
  <r>
    <x v="42"/>
    <s v="Husdyrgødning"/>
    <n v="1"/>
    <x v="1"/>
    <s v="Østdanmark"/>
    <n v="1606372.8094478375"/>
    <n v="0"/>
    <n v="0"/>
    <n v="0"/>
    <n v="851377.58900735388"/>
    <n v="754995.22044048365"/>
    <n v="0"/>
    <n v="0"/>
    <n v="0"/>
    <n v="0"/>
    <n v="851377.58900735388"/>
    <n v="0"/>
    <n v="0.36677346534436811"/>
    <n v="0.36677346534436811"/>
    <n v="0"/>
    <n v="0"/>
    <n v="42568.879450367698"/>
    <n v="42568.879450367698"/>
    <n v="0"/>
    <n v="0"/>
    <x v="1"/>
  </r>
  <r>
    <x v="43"/>
    <s v=""/>
    <n v="0"/>
    <x v="1"/>
    <s v="Østdanmark"/>
    <n v="151423.62558400567"/>
    <n v="0"/>
    <n v="0"/>
    <n v="105526.43984954793"/>
    <n v="0"/>
    <n v="0"/>
    <n v="0"/>
    <n v="0"/>
    <n v="45897.18573445774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1991.366562920688"/>
    <n v="0"/>
    <n v="0"/>
    <n v="29532.002020101954"/>
    <n v="0"/>
    <n v="0"/>
    <n v="0"/>
    <n v="0"/>
    <n v="-17540.635457181266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1233.498570445321"/>
    <n v="5995.111774486154"/>
    <n v="0"/>
    <n v="0"/>
    <n v="0"/>
    <n v="0"/>
    <n v="0"/>
    <n v="0"/>
    <n v="55238.38679595916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393408.64844105"/>
    <n v="0"/>
    <n v="0"/>
    <n v="0"/>
    <n v="0"/>
    <n v="0"/>
    <n v="109393408.64844105"/>
    <n v="0"/>
    <n v="0"/>
    <n v="0"/>
    <n v="109393408.64844105"/>
    <n v="0"/>
    <n v="0"/>
    <n v="0"/>
    <n v="0"/>
    <n v="0"/>
    <n v="0"/>
    <n v="0"/>
    <n v="0"/>
    <n v="0"/>
    <x v="1"/>
  </r>
  <r>
    <x v="4"/>
    <s v=""/>
    <n v="0"/>
    <x v="2"/>
    <s v="Østdanmark"/>
    <n v="3017388.1965195541"/>
    <n v="0"/>
    <n v="0"/>
    <n v="0"/>
    <n v="0"/>
    <n v="2463087.2513374644"/>
    <n v="0"/>
    <n v="0"/>
    <n v="554300.9451820896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40239.18888036266"/>
    <n v="0"/>
    <n v="0"/>
    <n v="0"/>
    <n v="48047.837776072534"/>
    <n v="0"/>
    <n v="0"/>
    <n v="0"/>
    <n v="192191.35110429014"/>
    <n v="192191.35110429014"/>
    <n v="48047.837776072534"/>
    <n v="0.10916969918941216"/>
    <n v="0.13646212398676522"/>
    <n v="2.729242479735304E-2"/>
    <n v="0.10916969918941218"/>
    <n v="8218.7532326591991"/>
    <n v="10273.441540823998"/>
    <n v="2054.6883081647998"/>
    <n v="8218.7532326591991"/>
    <n v="0"/>
    <x v="0"/>
  </r>
  <r>
    <x v="6"/>
    <s v="Husdyrgødning"/>
    <n v="1"/>
    <x v="2"/>
    <s v="Østdanmark"/>
    <n v="382537.24875352421"/>
    <n v="0"/>
    <n v="0"/>
    <n v="0"/>
    <n v="191268.62437676211"/>
    <n v="72408.836371202793"/>
    <n v="0"/>
    <n v="0"/>
    <n v="118859.7880055593"/>
    <n v="118859.7880055593"/>
    <n v="191268.62437676211"/>
    <n v="0.25602398336397475"/>
    <n v="0.66801660027152032"/>
    <n v="0.41199261690754557"/>
    <n v="0.25602398336397475"/>
    <n v="35657.936401667786"/>
    <n v="93038.523714696421"/>
    <n v="57380.587313028627"/>
    <n v="35657.936401667794"/>
    <n v="0"/>
    <x v="0"/>
  </r>
  <r>
    <x v="7"/>
    <s v=""/>
    <n v="0"/>
    <x v="2"/>
    <s v="Østdanmark"/>
    <n v="169209.62537827762"/>
    <n v="167930.30180633481"/>
    <n v="0"/>
    <n v="0"/>
    <n v="0"/>
    <n v="0"/>
    <n v="0"/>
    <n v="0"/>
    <n v="1279.3235719428048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675.94297942427897"/>
    <n v="0"/>
    <n v="0"/>
    <n v="0"/>
    <n v="337.97148971213949"/>
    <n v="337.97148971213949"/>
    <n v="0"/>
    <n v="0"/>
    <n v="0"/>
    <n v="0"/>
    <n v="337.97148971213949"/>
    <n v="0"/>
    <n v="1.5894461189672209E-4"/>
    <n v="1.5894461189672209E-4"/>
    <n v="0"/>
    <n v="0"/>
    <n v="21.292203851864787"/>
    <n v="21.292203851864787"/>
    <n v="0"/>
    <n v="0"/>
    <x v="1"/>
  </r>
  <r>
    <x v="9"/>
    <s v=""/>
    <n v="0"/>
    <x v="2"/>
    <s v="Østdanmark"/>
    <n v="8812.629537313207"/>
    <n v="0"/>
    <n v="0"/>
    <n v="31993.002188443785"/>
    <n v="0"/>
    <n v="0"/>
    <n v="0"/>
    <n v="0"/>
    <n v="-23180.3726511305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295597.74362228904"/>
    <n v="0"/>
    <n v="0"/>
    <n v="0"/>
    <n v="0"/>
    <n v="0"/>
    <n v="0"/>
    <n v="0"/>
    <n v="295597.74362228904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827.084069591494"/>
    <n v="0"/>
    <n v="0"/>
    <n v="233795.01599247381"/>
    <n v="0"/>
    <n v="0"/>
    <n v="0"/>
    <n v="0"/>
    <n v="-224967.93192288233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11608975.952039318"/>
    <n v="1202774.665099862"/>
    <n v="0"/>
    <n v="0"/>
    <n v="20455.923187094944"/>
    <n v="0"/>
    <n v="0"/>
    <n v="491636.3465852323"/>
    <n v="9894109.0171671286"/>
    <n v="9894109.0171671286"/>
    <n v="20455.923187094944"/>
    <n v="18.20392382796037"/>
    <n v="18.241560169634226"/>
    <n v="3.7636341673856315E-2"/>
    <n v="18.20392382796037"/>
    <n v="2770350.5248067961"/>
    <n v="2776078.1832991829"/>
    <n v="5727.6584923865848"/>
    <n v="2770350.5248067961"/>
    <n v="0"/>
    <x v="0"/>
  </r>
  <r>
    <x v="14"/>
    <s v=""/>
    <n v="0"/>
    <x v="2"/>
    <s v="Østdanmark"/>
    <n v="82187.532326591987"/>
    <n v="82187.5323265919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0654.384977627895"/>
    <n v="0"/>
    <n v="0"/>
    <n v="244869.51675001203"/>
    <n v="0"/>
    <n v="0"/>
    <n v="0"/>
    <n v="0"/>
    <n v="-184215.1317723841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635069.61925954686"/>
    <n v="75188.084245687161"/>
    <n v="80498.501450059382"/>
    <n v="0"/>
    <n v="21183.491454081926"/>
    <n v="0"/>
    <n v="458199.54210971855"/>
    <n v="0"/>
    <n v="0"/>
    <n v="0"/>
    <n v="479383.03356380045"/>
    <n v="0"/>
    <n v="4.8579959992442596"/>
    <n v="0.12213426731816751"/>
    <n v="4.7358617319260921"/>
    <n v="0"/>
    <n v="407475.57852923038"/>
    <n v="18005.967735969636"/>
    <n v="389469.61079326074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4707.25890798459"/>
    <n v="0"/>
    <n v="0"/>
    <n v="0"/>
    <n v="216252.12717715395"/>
    <n v="0"/>
    <n v="0"/>
    <n v="0"/>
    <n v="-21544.868269169354"/>
    <n v="0"/>
    <n v="216252.12717715395"/>
    <n v="0"/>
    <n v="0.79649129285986997"/>
    <n v="0.79649129285986997"/>
    <n v="0"/>
    <n v="0"/>
    <n v="90825.893414404651"/>
    <n v="90825.893414404651"/>
    <n v="0"/>
    <n v="1"/>
    <x v="1"/>
  </r>
  <r>
    <x v="20"/>
    <s v=""/>
    <n v="0"/>
    <x v="2"/>
    <s v="Østdanmark"/>
    <n v="194271.44041387876"/>
    <n v="0"/>
    <n v="0"/>
    <n v="0"/>
    <n v="0"/>
    <n v="0"/>
    <n v="0"/>
    <n v="0"/>
    <n v="194271.44041387876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76271.17626623076"/>
    <n v="0"/>
    <n v="0"/>
    <n v="111975.50765955324"/>
    <n v="0"/>
    <n v="0"/>
    <n v="0"/>
    <n v="0"/>
    <n v="364295.668606677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281160.0569055823"/>
    <n v="404162.83896734269"/>
    <n v="0"/>
    <n v="268249.01834925939"/>
    <n v="912.47233531599591"/>
    <n v="0"/>
    <n v="0"/>
    <n v="0"/>
    <n v="607835.72725366428"/>
    <n v="607835.72725366428"/>
    <n v="912.47233531599591"/>
    <n v="2.0817522688419849"/>
    <n v="2.0848773588443152"/>
    <n v="3.1250900023303422E-3"/>
    <n v="2.0817522688419849"/>
    <n v="188429.07544863594"/>
    <n v="188711.94187258388"/>
    <n v="282.86642394795871"/>
    <n v="188429.07544863591"/>
    <n v="0"/>
    <x v="0"/>
  </r>
  <r>
    <x v="23"/>
    <s v=""/>
    <n v="0"/>
    <x v="2"/>
    <s v="Østdanmark"/>
    <n v="0"/>
    <n v="0"/>
    <n v="0"/>
    <n v="0"/>
    <n v="0"/>
    <n v="316959.7677632196"/>
    <n v="0"/>
    <n v="0"/>
    <n v="-316959.767763219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649067.07739233959"/>
    <n v="0"/>
    <n v="0"/>
    <n v="0"/>
    <n v="493290.97881817812"/>
    <n v="155776.0985741615"/>
    <n v="0"/>
    <n v="0"/>
    <n v="0"/>
    <n v="0"/>
    <n v="493290.97881817812"/>
    <n v="0"/>
    <n v="0.24969896056797361"/>
    <n v="0.24969896056797361"/>
    <n v="0"/>
    <n v="0"/>
    <n v="37490.114390181538"/>
    <n v="37490.114390181538"/>
    <n v="0"/>
    <n v="0"/>
    <x v="1"/>
  </r>
  <r>
    <x v="25"/>
    <s v=""/>
    <n v="0"/>
    <x v="2"/>
    <s v="Østdanmark"/>
    <n v="81346.673408212213"/>
    <n v="148318.32970425067"/>
    <n v="0"/>
    <n v="0"/>
    <n v="0"/>
    <n v="0"/>
    <n v="0"/>
    <n v="0"/>
    <n v="-66971.656296038462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613274.38090253877"/>
    <n v="151994.71742298926"/>
    <n v="0"/>
    <n v="0"/>
    <n v="79540.305054146011"/>
    <n v="0"/>
    <n v="0"/>
    <n v="0"/>
    <n v="381739.35842540348"/>
    <n v="381739.35842540348"/>
    <n v="79540.305054146011"/>
    <n v="1.3704442967471986"/>
    <n v="1.6559939918915827"/>
    <n v="0.28554969514438422"/>
    <n v="1.3704442967471984"/>
    <n v="114521.80752762104"/>
    <n v="138383.89904386483"/>
    <n v="23862.091516243803"/>
    <n v="114521.80752762103"/>
    <n v="0"/>
    <x v="0"/>
  </r>
  <r>
    <x v="27"/>
    <s v=""/>
    <n v="0"/>
    <x v="2"/>
    <s v="Østdanmark"/>
    <n v="156956.86162128934"/>
    <n v="0"/>
    <n v="0"/>
    <n v="428214.02929147833"/>
    <n v="0"/>
    <n v="0"/>
    <n v="0"/>
    <n v="0"/>
    <n v="-271257.167670189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4821.8473452975177"/>
    <n v="0"/>
    <n v="0"/>
    <n v="54412.71372203785"/>
    <n v="0"/>
    <n v="0"/>
    <n v="0"/>
    <n v="0"/>
    <n v="-49590.866376740334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26777.53866935126"/>
    <n v="0"/>
    <n v="0"/>
    <n v="0"/>
    <n v="0"/>
    <n v="0"/>
    <n v="0"/>
    <n v="0"/>
    <n v="426777.5386693512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6441.900098439175"/>
    <n v="0"/>
    <n v="0"/>
    <n v="0"/>
    <n v="0"/>
    <n v="0"/>
    <n v="36441.900098439175"/>
    <n v="0"/>
    <n v="0"/>
    <n v="0"/>
    <n v="36441.900098439175"/>
    <n v="0"/>
    <n v="0.67053096181128069"/>
    <n v="0"/>
    <n v="0.67053096181128069"/>
    <n v="0"/>
    <n v="15123.388540852258"/>
    <n v="0"/>
    <n v="15123.388540852258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44413.88208154004"/>
    <n v="0"/>
    <n v="0"/>
    <n v="0"/>
    <n v="0"/>
    <n v="0"/>
    <n v="0"/>
    <n v="0"/>
    <n v="244413.88208154004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44647.112834296677"/>
    <n v="0"/>
    <n v="0"/>
    <n v="0"/>
    <n v="0"/>
    <n v="0"/>
    <n v="0"/>
    <n v="44647.11283429667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22323.556417148338"/>
    <n v="6440.8064603487128"/>
    <n v="0"/>
    <n v="0"/>
    <n v="0"/>
    <n v="0"/>
    <n v="0"/>
    <n v="0"/>
    <n v="15882.749956799626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14287.076106974937"/>
    <n v="0"/>
    <n v="0"/>
    <n v="0"/>
    <n v="0"/>
    <n v="0"/>
    <n v="14287.076106974937"/>
    <n v="0"/>
    <n v="0"/>
    <n v="0"/>
    <n v="14287.076106974937"/>
    <n v="0"/>
    <n v="0.50004766374412279"/>
    <n v="0"/>
    <n v="0.50004766374412279"/>
    <n v="0"/>
    <n v="0"/>
    <n v="0"/>
    <n v="0"/>
    <n v="0"/>
    <x v="1"/>
  </r>
  <r>
    <x v="38"/>
    <s v="Græs og urter"/>
    <n v="1"/>
    <x v="2"/>
    <s v="Østdanmark"/>
    <n v="560381.69837016799"/>
    <n v="85294.090246098451"/>
    <n v="0"/>
    <n v="0"/>
    <n v="6903.7955745184099"/>
    <n v="0"/>
    <n v="0"/>
    <n v="0"/>
    <n v="468183.81254955113"/>
    <n v="468183.81254955113"/>
    <n v="6903.7955745184099"/>
    <n v="1.2706695946119837"/>
    <n v="1.2894067719530495"/>
    <n v="1.8737177341065947E-2"/>
    <n v="1.2706695946119835"/>
    <n v="93636.76250991023"/>
    <n v="95017.521624813904"/>
    <n v="1380.7591149036821"/>
    <n v="93636.762509910215"/>
    <n v="0"/>
    <x v="0"/>
  </r>
  <r>
    <x v="39"/>
    <s v=""/>
    <n v="0"/>
    <x v="2"/>
    <s v="Østdanmark"/>
    <n v="14788.079997473731"/>
    <n v="0"/>
    <n v="0"/>
    <n v="0"/>
    <n v="0"/>
    <n v="0"/>
    <n v="0"/>
    <n v="0"/>
    <n v="14788.079997473731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2080.446155895848"/>
    <n v="3778.7371184639996"/>
    <n v="0"/>
    <n v="0"/>
    <n v="0"/>
    <n v="0"/>
    <n v="0"/>
    <n v="0"/>
    <n v="8301.709037431848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898.5623000106"/>
    <n v="0"/>
    <n v="0"/>
    <n v="0"/>
    <n v="1326573.9865508091"/>
    <n v="0"/>
    <n v="0"/>
    <n v="0"/>
    <n v="2171324.5757492017"/>
    <n v="2171324.5757492017"/>
    <n v="1326573.9865508091"/>
    <n v="1.0835126765446093"/>
    <n v="1.7454863615733287"/>
    <n v="0.66197368502871934"/>
    <n v="1.0835126765446095"/>
    <n v="130279.4745449521"/>
    <n v="209873.91373800061"/>
    <n v="79594.439193048544"/>
    <n v="130279.47454495207"/>
    <n v="0"/>
    <x v="0"/>
  </r>
  <r>
    <x v="42"/>
    <s v="Husdyrgødning"/>
    <n v="1"/>
    <x v="2"/>
    <s v="Østdanmark"/>
    <n v="1276645.533352437"/>
    <n v="0"/>
    <n v="0"/>
    <n v="0"/>
    <n v="676622.13267679163"/>
    <n v="600023.40067564533"/>
    <n v="0"/>
    <n v="0"/>
    <n v="0"/>
    <n v="0"/>
    <n v="676622.13267679163"/>
    <n v="0"/>
    <n v="0.29148881475716187"/>
    <n v="0.29148881475716187"/>
    <n v="0"/>
    <n v="0"/>
    <n v="33831.106633839583"/>
    <n v="33831.106633839583"/>
    <n v="0"/>
    <n v="0"/>
    <x v="1"/>
  </r>
  <r>
    <x v="43"/>
    <s v=""/>
    <n v="0"/>
    <x v="2"/>
    <s v="Østdanmark"/>
    <n v="131994.24138946694"/>
    <n v="0"/>
    <n v="0"/>
    <n v="110474.29755686472"/>
    <n v="0"/>
    <n v="0"/>
    <n v="0"/>
    <n v="0"/>
    <n v="21519.943832602221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n v="0"/>
    <x v="1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8647647.5126161706"/>
    <s v="CO2 - atmosfære"/>
    <x v="0"/>
  </r>
  <r>
    <s v="Vestdanmark"/>
    <x v="1"/>
    <n v="4014831.3639984471"/>
    <s v="Landbrug"/>
    <x v="1"/>
  </r>
  <r>
    <s v="Vestdanmark"/>
    <x v="1"/>
    <n v="4015717.0466013732"/>
    <s v="Landbrug"/>
    <x v="2"/>
  </r>
  <r>
    <s v="Vestdanmark"/>
    <x v="1"/>
    <n v="792311.69162346574"/>
    <s v="Landbrug"/>
    <x v="2"/>
  </r>
  <r>
    <s v="Vestdanmark"/>
    <x v="1"/>
    <n v="1262030.8052397082"/>
    <s v="Landbrug"/>
    <x v="2"/>
  </r>
  <r>
    <s v="Vestdanmark"/>
    <x v="1"/>
    <n v="-23936.112883057391"/>
    <s v="Hav"/>
    <x v="3"/>
  </r>
  <r>
    <s v="Vestdanmark"/>
    <x v="1"/>
    <n v="-671075.85993180249"/>
    <s v="Skov"/>
    <x v="4"/>
  </r>
  <r>
    <s v="Vestdanmark"/>
    <x v="1"/>
    <n v="-443563.40437744389"/>
    <s v="HWP"/>
    <x v="5"/>
  </r>
  <r>
    <s v="Vestdanmark"/>
    <x v="1"/>
    <n v="-298668.01765452547"/>
    <s v="Biogasanlæg"/>
    <x v="6"/>
  </r>
  <r>
    <s v="Vestdanmark"/>
    <x v="1"/>
    <n v="0"/>
    <s v="Pyrolyseproces"/>
    <x v="7"/>
  </r>
  <r>
    <s v="Vestdanmark"/>
    <x v="2"/>
    <n v="5770661.7437285688"/>
    <s v="CO2 - atmosfære"/>
    <x v="0"/>
  </r>
  <r>
    <s v="Vestdanmark"/>
    <x v="2"/>
    <n v="3940625.4925995185"/>
    <s v="Landbrug"/>
    <x v="1"/>
  </r>
  <r>
    <s v="Vestdanmark"/>
    <x v="2"/>
    <n v="3788435.4304937618"/>
    <s v="Landbrug"/>
    <x v="2"/>
  </r>
  <r>
    <s v="Vestdanmark"/>
    <x v="2"/>
    <n v="293562.96998061956"/>
    <s v="Landbrug"/>
    <x v="2"/>
  </r>
  <r>
    <s v="Vestdanmark"/>
    <x v="2"/>
    <n v="211798.44528148958"/>
    <s v="Landbrug"/>
    <x v="2"/>
  </r>
  <r>
    <s v="Vestdanmark"/>
    <x v="2"/>
    <n v="-32111.211335450222"/>
    <s v="Hav"/>
    <x v="3"/>
  </r>
  <r>
    <s v="Vestdanmark"/>
    <x v="2"/>
    <n v="-1756147.6279562197"/>
    <s v="Skov"/>
    <x v="4"/>
  </r>
  <r>
    <s v="Vestdanmark"/>
    <x v="2"/>
    <n v="-411833.66021316953"/>
    <s v="HWP"/>
    <x v="5"/>
  </r>
  <r>
    <s v="Vestdanmark"/>
    <x v="2"/>
    <n v="-263668.09512197913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480077.178503443"/>
    <s v="CO2 - atmosfære"/>
    <x v="0"/>
  </r>
  <r>
    <s v="Østdanmark"/>
    <x v="1"/>
    <n v="357557.87760102691"/>
    <s v="Landbrug"/>
    <x v="1"/>
  </r>
  <r>
    <s v="Østdanmark"/>
    <x v="1"/>
    <n v="1227432.7135179634"/>
    <s v="Landbrug"/>
    <x v="2"/>
  </r>
  <r>
    <s v="Østdanmark"/>
    <x v="1"/>
    <n v="85395.309525324832"/>
    <s v="Landbrug"/>
    <x v="2"/>
  </r>
  <r>
    <s v="Østdanmark"/>
    <x v="1"/>
    <n v="135991.92572777811"/>
    <s v="Landbrug"/>
    <x v="2"/>
  </r>
  <r>
    <s v="Østdanmark"/>
    <x v="1"/>
    <n v="-674.70029884327505"/>
    <s v="Hav"/>
    <x v="3"/>
  </r>
  <r>
    <s v="Østdanmark"/>
    <x v="1"/>
    <n v="-169044.48073818354"/>
    <s v="Skov"/>
    <x v="4"/>
  </r>
  <r>
    <s v="Østdanmark"/>
    <x v="1"/>
    <n v="-129833.14224340807"/>
    <s v="HWP"/>
    <x v="5"/>
  </r>
  <r>
    <s v="Østdanmark"/>
    <x v="1"/>
    <n v="-26748.324588214746"/>
    <s v="Biogasanlæg"/>
    <x v="6"/>
  </r>
  <r>
    <s v="Østdanmark"/>
    <x v="1"/>
    <n v="0"/>
    <s v="Pyrolyseproces"/>
    <x v="7"/>
  </r>
  <r>
    <s v="Østdanmark"/>
    <x v="2"/>
    <n v="1091048.7193837096"/>
    <s v="CO2 - atmosfære"/>
    <x v="0"/>
  </r>
  <r>
    <s v="Østdanmark"/>
    <x v="2"/>
    <n v="353545.05992741167"/>
    <s v="Landbrug"/>
    <x v="1"/>
  </r>
  <r>
    <s v="Østdanmark"/>
    <x v="2"/>
    <n v="1202996.0828084261"/>
    <s v="Landbrug"/>
    <x v="2"/>
  </r>
  <r>
    <s v="Østdanmark"/>
    <x v="2"/>
    <n v="31640.031616421915"/>
    <s v="Landbrug"/>
    <x v="2"/>
  </r>
  <r>
    <s v="Østdanmark"/>
    <x v="2"/>
    <n v="22827.502751650667"/>
    <s v="Landbrug"/>
    <x v="2"/>
  </r>
  <r>
    <s v="Østdanmark"/>
    <x v="2"/>
    <n v="-8067.9044826491263"/>
    <s v="Hav"/>
    <x v="3"/>
  </r>
  <r>
    <s v="Østdanmark"/>
    <x v="2"/>
    <n v="-369504.68295536668"/>
    <s v="Skov"/>
    <x v="4"/>
  </r>
  <r>
    <s v="Østdanmark"/>
    <x v="2"/>
    <n v="-119259.83906063907"/>
    <s v="HWP"/>
    <x v="5"/>
  </r>
  <r>
    <s v="Østdanmark"/>
    <x v="2"/>
    <n v="-23127.531221546502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162595.95027367133"/>
    <n v="0"/>
    <n v="0"/>
    <n v="32579.784552999867"/>
    <n v="0"/>
    <n v="0"/>
    <n v="0"/>
    <n v="0"/>
    <n v="130016.16572067147"/>
    <n v="0"/>
    <n v="0"/>
    <n v="0"/>
    <n v="0"/>
    <n v="0"/>
    <n v="0"/>
    <n v="0"/>
    <n v="0"/>
    <n v="0"/>
    <n v="0"/>
  </r>
  <r>
    <x v="1"/>
    <x v="10"/>
    <n v="0"/>
    <x v="1"/>
    <s v="Vestdanmark"/>
    <n v="213692.89158762878"/>
    <n v="48843.537812418457"/>
    <n v="0"/>
    <n v="0"/>
    <n v="0"/>
    <n v="0"/>
    <n v="0"/>
    <n v="0"/>
    <n v="164849.35377521033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27383621.82907963"/>
    <n v="0"/>
    <n v="0"/>
    <n v="0"/>
    <n v="0"/>
    <n v="0"/>
    <n v="427383621.82907963"/>
    <n v="0"/>
    <n v="0"/>
    <n v="0"/>
    <n v="427383621.82907963"/>
    <n v="0"/>
    <n v="0"/>
    <n v="0"/>
    <n v="0"/>
    <n v="0"/>
    <n v="0"/>
    <n v="0"/>
    <n v="0"/>
  </r>
  <r>
    <x v="4"/>
    <x v="10"/>
    <n v="0"/>
    <x v="1"/>
    <s v="Vestdanmark"/>
    <n v="16008224.269886151"/>
    <n v="0"/>
    <n v="0"/>
    <n v="0"/>
    <n v="0"/>
    <n v="13500438.178775249"/>
    <n v="0"/>
    <n v="0"/>
    <n v="2507786.0911109019"/>
    <n v="0"/>
    <n v="0"/>
    <n v="0"/>
    <n v="0"/>
    <n v="0"/>
    <n v="0"/>
    <n v="0"/>
    <n v="0"/>
    <n v="0"/>
    <n v="0"/>
  </r>
  <r>
    <x v="5"/>
    <x v="1"/>
    <n v="1"/>
    <x v="1"/>
    <s v="Vestdanmark"/>
    <n v="573686.47217546031"/>
    <n v="0"/>
    <n v="0"/>
    <n v="0"/>
    <n v="57368.647217546037"/>
    <n v="0"/>
    <n v="0"/>
    <n v="0"/>
    <n v="516317.8249579143"/>
    <n v="516317.8249579143"/>
    <n v="57368.647217546037"/>
    <n v="0.29328198856461885"/>
    <n v="0.32586887618290983"/>
    <n v="3.2586887618290983E-2"/>
    <n v="0.29328198856461885"/>
    <n v="22079.499252022797"/>
    <n v="24532.776946691993"/>
    <n v="2453.2776946691997"/>
    <n v="22079.499252022793"/>
  </r>
  <r>
    <x v="6"/>
    <x v="2"/>
    <n v="1"/>
    <x v="1"/>
    <s v="Vestdanmark"/>
    <n v="2311817.0376190674"/>
    <n v="0"/>
    <n v="0"/>
    <n v="0"/>
    <n v="1155908.5188095337"/>
    <n v="437593.93926360918"/>
    <n v="0"/>
    <n v="0"/>
    <n v="718314.57954592444"/>
    <n v="718314.57954592444"/>
    <n v="1155908.5188095337"/>
    <n v="1.5472496043419213"/>
    <n v="4.0370765538576574"/>
    <n v="2.4898269495157357"/>
    <n v="1.5472496043419217"/>
    <n v="215494.37386377732"/>
    <n v="562266.92950663739"/>
    <n v="346772.55564286007"/>
    <n v="215494.37386377732"/>
  </r>
  <r>
    <x v="7"/>
    <x v="10"/>
    <n v="0"/>
    <x v="1"/>
    <s v="Vestdanmark"/>
    <n v="404069.26735727995"/>
    <n v="410449.89758334833"/>
    <n v="0"/>
    <n v="0"/>
    <n v="0"/>
    <n v="0"/>
    <n v="0"/>
    <n v="0"/>
    <n v="-6380.6302260683733"/>
    <n v="0"/>
    <n v="0"/>
    <n v="0"/>
    <n v="0"/>
    <n v="0"/>
    <n v="0"/>
    <n v="0"/>
    <n v="0"/>
    <n v="0"/>
    <n v="0"/>
  </r>
  <r>
    <x v="8"/>
    <x v="2"/>
    <n v="1"/>
    <x v="1"/>
    <s v="Vestdanmark"/>
    <n v="7087.5309816421213"/>
    <n v="0"/>
    <n v="0"/>
    <n v="0"/>
    <n v="3543.7654908210607"/>
    <n v="3543.7654908210607"/>
    <n v="0"/>
    <n v="0"/>
    <n v="0"/>
    <n v="0"/>
    <n v="3543.7654908210607"/>
    <n v="0"/>
    <n v="1.6665974726782367E-3"/>
    <n v="1.6665974726782367E-3"/>
    <n v="0"/>
    <n v="0"/>
    <n v="223.25722592172681"/>
    <n v="223.25722592172681"/>
    <n v="0"/>
  </r>
  <r>
    <x v="9"/>
    <x v="10"/>
    <n v="0"/>
    <x v="1"/>
    <s v="Vestdanmark"/>
    <n v="133226.90275652017"/>
    <n v="0"/>
    <n v="0"/>
    <n v="35294.766599083188"/>
    <n v="0"/>
    <n v="0"/>
    <n v="0"/>
    <n v="0"/>
    <n v="97932.13615743698"/>
    <n v="0"/>
    <n v="0"/>
    <n v="0"/>
    <n v="0"/>
    <n v="0"/>
    <n v="0"/>
    <n v="0"/>
    <n v="0"/>
    <n v="0"/>
    <n v="0"/>
  </r>
  <r>
    <x v="10"/>
    <x v="10"/>
    <n v="0"/>
    <x v="1"/>
    <s v="Vestdanmark"/>
    <n v="1051403.8466263001"/>
    <n v="0"/>
    <n v="0"/>
    <n v="0"/>
    <n v="0"/>
    <n v="0"/>
    <n v="0"/>
    <n v="0"/>
    <n v="1051403.8466263001"/>
    <n v="0"/>
    <n v="0"/>
    <n v="0"/>
    <n v="0"/>
    <n v="0"/>
    <n v="0"/>
    <n v="0"/>
    <n v="0"/>
    <n v="0"/>
    <n v="0"/>
  </r>
  <r>
    <x v="11"/>
    <x v="10"/>
    <n v="0"/>
    <x v="1"/>
    <s v="Vestdanmark"/>
    <n v="30577.183238476249"/>
    <n v="0"/>
    <n v="0"/>
    <n v="257923.29437791562"/>
    <n v="0"/>
    <n v="0"/>
    <n v="0"/>
    <n v="0"/>
    <n v="-227346.11113943937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7042134.224778831"/>
    <n v="9799278.4862896688"/>
    <n v="0"/>
    <n v="0"/>
    <n v="66507.389797586569"/>
    <n v="0"/>
    <n v="0"/>
    <n v="1174017.9551062763"/>
    <n v="16002330.393585298"/>
    <n v="16002330.393585298"/>
    <n v="66507.389797586569"/>
    <n v="29.442287632897752"/>
    <n v="29.564652916701586"/>
    <n v="0.1223652838038346"/>
    <n v="29.442287632897752"/>
    <n v="4480652.510203884"/>
    <n v="4499274.5793472081"/>
    <n v="18622.069143324243"/>
    <n v="4480652.510203884"/>
  </r>
  <r>
    <x v="14"/>
    <x v="10"/>
    <n v="0"/>
    <x v="1"/>
    <s v="Vestdanmark"/>
    <n v="196262.21557353597"/>
    <n v="196262.215573535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08875.62977638197"/>
    <n v="0"/>
    <n v="0"/>
    <n v="270140.71358529059"/>
    <n v="0"/>
    <n v="0"/>
    <n v="0"/>
    <n v="0"/>
    <n v="-61265.083808908617"/>
    <n v="0"/>
    <n v="0"/>
    <n v="0"/>
    <n v="0"/>
    <n v="0"/>
    <n v="0"/>
    <n v="0"/>
    <n v="0"/>
    <n v="0"/>
    <n v="0"/>
  </r>
  <r>
    <x v="16"/>
    <x v="5"/>
    <n v="1"/>
    <x v="1"/>
    <s v="Vestdanmark"/>
    <n v="2986321.1440299363"/>
    <n v="612574.40628991346"/>
    <n v="577092.83032536146"/>
    <n v="0"/>
    <n v="56652.069419026055"/>
    <n v="0"/>
    <n v="1740001.8379956353"/>
    <n v="0"/>
    <n v="0"/>
    <n v="0"/>
    <n v="1796653.9074146615"/>
    <n v="0"/>
    <n v="18.310951799578906"/>
    <n v="0.32662977231817147"/>
    <n v="17.984322027260735"/>
    <n v="0"/>
    <n v="1527155.8213024621"/>
    <n v="48154.259006172142"/>
    <n v="1479001.56229629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58747.1884418358"/>
    <n v="0"/>
    <n v="0"/>
    <n v="0"/>
    <n v="0"/>
    <n v="0"/>
    <n v="0"/>
    <n v="-3858747.1884418358"/>
    <n v="0"/>
    <n v="0"/>
    <n v="0"/>
    <n v="0"/>
    <n v="0"/>
    <n v="0"/>
    <n v="0"/>
    <n v="0"/>
    <n v="0"/>
    <n v="0"/>
  </r>
  <r>
    <x v="19"/>
    <x v="1"/>
    <n v="1"/>
    <x v="1"/>
    <s v="Vestdanmark"/>
    <n v="452422.32380282454"/>
    <n v="0"/>
    <n v="0"/>
    <n v="0"/>
    <n v="503497.02738347289"/>
    <n v="0"/>
    <n v="0"/>
    <n v="0"/>
    <n v="-51074.703580648347"/>
    <n v="0"/>
    <n v="503497.02738347289"/>
    <n v="0"/>
    <n v="1.8544603631262258"/>
    <n v="1.8544603631262258"/>
    <n v="0"/>
    <n v="0"/>
    <n v="211468.75150105861"/>
    <n v="211468.75150105861"/>
    <n v="0"/>
  </r>
  <r>
    <x v="20"/>
    <x v="10"/>
    <n v="0"/>
    <x v="1"/>
    <s v="Vestdanmark"/>
    <n v="677461.36910389608"/>
    <n v="0"/>
    <n v="0"/>
    <n v="0"/>
    <n v="0"/>
    <n v="0"/>
    <n v="0"/>
    <n v="0"/>
    <n v="677461.36910389608"/>
    <n v="0"/>
    <n v="0"/>
    <n v="0"/>
    <n v="0"/>
    <n v="0"/>
    <n v="0"/>
    <n v="0"/>
    <n v="0"/>
    <n v="0"/>
    <n v="0"/>
  </r>
  <r>
    <x v="21"/>
    <x v="10"/>
    <n v="0"/>
    <x v="1"/>
    <s v="Vestdanmark"/>
    <n v="1676585.1390430741"/>
    <n v="0"/>
    <n v="0"/>
    <n v="123531.68309679118"/>
    <n v="0"/>
    <n v="0"/>
    <n v="0"/>
    <n v="0"/>
    <n v="1553053.4559462829"/>
    <n v="0"/>
    <n v="0"/>
    <n v="0"/>
    <n v="0"/>
    <n v="0"/>
    <n v="0"/>
    <n v="0"/>
    <n v="0"/>
    <n v="0"/>
    <n v="0"/>
  </r>
  <r>
    <x v="22"/>
    <x v="5"/>
    <n v="1"/>
    <x v="1"/>
    <s v="Vestdanmark"/>
    <n v="5849092.288531078"/>
    <n v="4468808.7961246679"/>
    <n v="0"/>
    <n v="295933.04302308214"/>
    <n v="2907.9932175110234"/>
    <n v="0"/>
    <n v="0"/>
    <n v="0"/>
    <n v="1081442.4561658166"/>
    <n v="1081442.4561658166"/>
    <n v="2907.9932175110234"/>
    <n v="3.7037890104240594"/>
    <n v="3.713748480074984"/>
    <n v="9.9594696509248057E-3"/>
    <n v="3.7037890104240594"/>
    <n v="335247.16141140315"/>
    <n v="336148.6393088316"/>
    <n v="901.47789742841724"/>
    <n v="335247.16141140315"/>
  </r>
  <r>
    <x v="23"/>
    <x v="10"/>
    <n v="0"/>
    <x v="1"/>
    <s v="Vestdanmark"/>
    <n v="0"/>
    <n v="0"/>
    <n v="0"/>
    <n v="0"/>
    <n v="0"/>
    <n v="747036.13771679683"/>
    <n v="0"/>
    <n v="0"/>
    <n v="-747036.13771679683"/>
    <n v="0"/>
    <n v="0"/>
    <n v="0"/>
    <n v="0"/>
    <n v="0"/>
    <n v="0"/>
    <n v="0"/>
    <n v="0"/>
    <n v="0"/>
    <n v="0"/>
  </r>
  <r>
    <x v="24"/>
    <x v="2"/>
    <n v="1"/>
    <x v="1"/>
    <s v="Vestdanmark"/>
    <n v="10010895.588189749"/>
    <n v="0"/>
    <n v="0"/>
    <n v="0"/>
    <n v="7608280.6470242096"/>
    <n v="2402614.9411655399"/>
    <n v="0"/>
    <n v="0"/>
    <n v="0"/>
    <n v="0"/>
    <n v="7608280.6470242096"/>
    <n v="0"/>
    <n v="3.851235580717185"/>
    <n v="3.851235580717185"/>
    <n v="0"/>
    <n v="0"/>
    <n v="578229.32917383988"/>
    <n v="578229.32917383988"/>
    <n v="0"/>
  </r>
  <r>
    <x v="25"/>
    <x v="10"/>
    <n v="0"/>
    <x v="1"/>
    <s v="Vestdanmark"/>
    <n v="1251172.3679329483"/>
    <n v="1208383.1324071081"/>
    <n v="0"/>
    <n v="0"/>
    <n v="0"/>
    <n v="0"/>
    <n v="0"/>
    <n v="0"/>
    <n v="42789.235525840195"/>
    <n v="0"/>
    <n v="0"/>
    <n v="0"/>
    <n v="0"/>
    <n v="0"/>
    <n v="0"/>
    <n v="0"/>
    <n v="0"/>
    <n v="0"/>
    <n v="0"/>
  </r>
  <r>
    <x v="26"/>
    <x v="4"/>
    <n v="1"/>
    <x v="1"/>
    <s v="Vestdanmark"/>
    <n v="3784586.3044886771"/>
    <n v="3195704.512221951"/>
    <n v="0"/>
    <n v="0"/>
    <n v="255311.1988813775"/>
    <n v="0"/>
    <n v="0"/>
    <n v="0"/>
    <n v="333570.59338534856"/>
    <n v="333570.59338534856"/>
    <n v="255311.1988813775"/>
    <n v="1.1975184302534014"/>
    <n v="2.1140856342375467"/>
    <n v="0.91656720398414526"/>
    <n v="1.1975184302534014"/>
    <n v="100071.17801560457"/>
    <n v="176664.53768001779"/>
    <n v="76593.359664413249"/>
    <n v="100071.17801560454"/>
  </r>
  <r>
    <x v="27"/>
    <x v="10"/>
    <n v="0"/>
    <x v="1"/>
    <s v="Vestdanmark"/>
    <n v="2414113.3249857947"/>
    <n v="0"/>
    <n v="0"/>
    <n v="472406.87601849809"/>
    <n v="0"/>
    <n v="0"/>
    <n v="0"/>
    <n v="0"/>
    <n v="1941706.4489672966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79813.161636948731"/>
    <n v="0"/>
    <n v="0"/>
    <n v="60028.253038902265"/>
    <n v="0"/>
    <n v="0"/>
    <n v="0"/>
    <n v="0"/>
    <n v="19784.908598046466"/>
    <n v="0"/>
    <n v="0"/>
    <n v="0"/>
    <n v="0"/>
    <n v="0"/>
    <n v="0"/>
    <n v="0"/>
    <n v="0"/>
    <n v="0"/>
    <n v="0"/>
  </r>
  <r>
    <x v="30"/>
    <x v="10"/>
    <n v="0"/>
    <x v="1"/>
    <s v="Vestdanmark"/>
    <n v="1486568.2848710858"/>
    <n v="0"/>
    <n v="0"/>
    <n v="0"/>
    <n v="0"/>
    <n v="0"/>
    <n v="0"/>
    <n v="0"/>
    <n v="1486568.2848710858"/>
    <n v="0"/>
    <n v="0"/>
    <n v="0"/>
    <n v="0"/>
    <n v="0"/>
    <n v="0"/>
    <n v="0"/>
    <n v="0"/>
    <n v="0"/>
    <n v="0"/>
  </r>
  <r>
    <x v="31"/>
    <x v="7"/>
    <n v="1"/>
    <x v="1"/>
    <s v="Vestdanmark"/>
    <n v="139642.05031935725"/>
    <n v="0"/>
    <n v="0"/>
    <n v="0"/>
    <n v="0"/>
    <n v="0"/>
    <n v="139642.05031935725"/>
    <n v="0"/>
    <n v="0"/>
    <n v="0"/>
    <n v="139642.05031935725"/>
    <n v="0"/>
    <n v="2.5694137258761729"/>
    <n v="0"/>
    <n v="2.5694137258761729"/>
    <n v="0"/>
    <n v="57951.450882533267"/>
    <n v="0"/>
    <n v="57951.450882533267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759267.3773525567"/>
    <n v="0"/>
    <n v="0"/>
    <n v="0"/>
    <n v="0"/>
    <n v="0"/>
    <n v="0"/>
    <n v="0"/>
    <n v="3759267.3773525567"/>
    <n v="0"/>
    <n v="0"/>
    <n v="0"/>
    <n v="0"/>
    <n v="0"/>
    <n v="0"/>
    <n v="0"/>
    <n v="0"/>
    <n v="0"/>
    <n v="0"/>
  </r>
  <r>
    <x v="35"/>
    <x v="10"/>
    <n v="0"/>
    <x v="1"/>
    <s v="Vestdanmark"/>
    <n v="159579.37363726847"/>
    <n v="0"/>
    <n v="0"/>
    <n v="0"/>
    <n v="0"/>
    <n v="0"/>
    <n v="0"/>
    <n v="159579.37363726847"/>
    <n v="0"/>
    <n v="0"/>
    <n v="0"/>
    <n v="0"/>
    <n v="0"/>
    <n v="0"/>
    <n v="0"/>
    <n v="0"/>
    <n v="0"/>
    <n v="0"/>
    <n v="0"/>
  </r>
  <r>
    <x v="36"/>
    <x v="10"/>
    <n v="0"/>
    <x v="1"/>
    <s v="Vestdanmark"/>
    <n v="79789.686818634233"/>
    <n v="73464.599161984021"/>
    <n v="0"/>
    <n v="0"/>
    <n v="0"/>
    <n v="0"/>
    <n v="0"/>
    <n v="0"/>
    <n v="6325.087656650212"/>
    <n v="0"/>
    <n v="0"/>
    <n v="0"/>
    <n v="0"/>
    <n v="0"/>
    <n v="0"/>
    <n v="0"/>
    <n v="0"/>
    <n v="0"/>
    <n v="0"/>
  </r>
  <r>
    <x v="37"/>
    <x v="9"/>
    <n v="1"/>
    <x v="1"/>
    <s v="Vestdanmark"/>
    <n v="51065.399563925908"/>
    <n v="0"/>
    <n v="0"/>
    <n v="0"/>
    <n v="0"/>
    <n v="0"/>
    <n v="51065.399563925908"/>
    <n v="0"/>
    <n v="0"/>
    <n v="0"/>
    <n v="51065.399563925908"/>
    <n v="0"/>
    <n v="1.7872889847374067"/>
    <n v="0"/>
    <n v="1.7872889847374067"/>
    <n v="0"/>
    <n v="0"/>
    <n v="0"/>
    <n v="0"/>
  </r>
  <r>
    <x v="38"/>
    <x v="4"/>
    <n v="1"/>
    <x v="1"/>
    <s v="Vestdanmark"/>
    <n v="1905541.9010865423"/>
    <n v="694910.33342213533"/>
    <n v="0"/>
    <n v="0"/>
    <n v="21893.59180227204"/>
    <n v="0"/>
    <n v="0"/>
    <n v="0"/>
    <n v="1188737.9758621349"/>
    <n v="1188737.9758621349"/>
    <n v="21893.59180227204"/>
    <n v="3.2262824160088686"/>
    <n v="3.2857024999039068"/>
    <n v="5.942008389503841E-2"/>
    <n v="3.2262824160088686"/>
    <n v="237747.59517242701"/>
    <n v="242126.31353288141"/>
    <n v="4378.718360454408"/>
    <n v="237747.59517242701"/>
  </r>
  <r>
    <x v="39"/>
    <x v="10"/>
    <n v="0"/>
    <x v="1"/>
    <s v="Vestdanmark"/>
    <n v="144480.23950734286"/>
    <n v="0"/>
    <n v="0"/>
    <n v="0"/>
    <n v="0"/>
    <n v="0"/>
    <n v="0"/>
    <n v="0"/>
    <n v="144480.23950734286"/>
    <n v="0"/>
    <n v="0"/>
    <n v="0"/>
    <n v="0"/>
    <n v="0"/>
    <n v="0"/>
    <n v="0"/>
    <n v="0"/>
    <n v="0"/>
    <n v="0"/>
  </r>
  <r>
    <x v="40"/>
    <x v="10"/>
    <n v="0"/>
    <x v="1"/>
    <s v="Vestdanmark"/>
    <n v="98310.493417574442"/>
    <n v="30786.229893887998"/>
    <n v="0"/>
    <n v="0"/>
    <n v="0"/>
    <n v="0"/>
    <n v="0"/>
    <n v="0"/>
    <n v="67524.263523686444"/>
    <n v="0"/>
    <n v="0"/>
    <n v="0"/>
    <n v="0"/>
    <n v="0"/>
    <n v="0"/>
    <n v="0"/>
    <n v="0"/>
    <n v="0"/>
    <n v="0"/>
  </r>
  <r>
    <x v="41"/>
    <x v="1"/>
    <n v="1"/>
    <x v="1"/>
    <s v="Vestdanmark"/>
    <n v="3946131.8935543173"/>
    <n v="0"/>
    <n v="0"/>
    <n v="0"/>
    <n v="1496565.9593185934"/>
    <n v="0"/>
    <n v="0"/>
    <n v="0"/>
    <n v="2449565.9342357237"/>
    <n v="2449565.9342357237"/>
    <n v="1496565.9593185934"/>
    <n v="1.2223578968429687"/>
    <n v="1.9691592762025401"/>
    <n v="0.74680137935957136"/>
    <n v="1.2223578968429687"/>
    <n v="146973.9560541434"/>
    <n v="236767.91361325901"/>
    <n v="89793.957559115603"/>
    <n v="146973.9560541434"/>
  </r>
  <r>
    <x v="42"/>
    <x v="2"/>
    <n v="1"/>
    <x v="1"/>
    <s v="Vestdanmark"/>
    <n v="11086299.462621003"/>
    <n v="0"/>
    <n v="0"/>
    <n v="0"/>
    <n v="5875738.7151891319"/>
    <n v="5210560.7474318715"/>
    <n v="0"/>
    <n v="0"/>
    <n v="0"/>
    <n v="0"/>
    <n v="5875738.7151891319"/>
    <n v="0"/>
    <n v="2.5312682385034786"/>
    <n v="2.5312682385034786"/>
    <n v="0"/>
    <n v="0"/>
    <n v="293786.9357594566"/>
    <n v="293786.9357594566"/>
    <n v="0"/>
  </r>
  <r>
    <x v="43"/>
    <x v="10"/>
    <n v="0"/>
    <x v="1"/>
    <s v="Vestdanmark"/>
    <n v="1045042.3768795731"/>
    <n v="0"/>
    <n v="0"/>
    <n v="121875.54404868034"/>
    <n v="0"/>
    <n v="0"/>
    <n v="0"/>
    <n v="0"/>
    <n v="923166.83283089276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142874.05337188361"/>
    <n v="0"/>
    <n v="0"/>
    <n v="33849.968886444818"/>
    <n v="0"/>
    <n v="0"/>
    <n v="0"/>
    <n v="0"/>
    <n v="109024.0844854388"/>
    <n v="0"/>
    <n v="0"/>
    <n v="0"/>
    <n v="0"/>
    <n v="0"/>
    <n v="0"/>
    <n v="0"/>
    <n v="0"/>
    <n v="0"/>
    <n v="0"/>
  </r>
  <r>
    <x v="1"/>
    <x v="10"/>
    <n v="0"/>
    <x v="2"/>
    <s v="Vestdanmark"/>
    <n v="192834.50614053759"/>
    <n v="48843.537812418464"/>
    <n v="0"/>
    <n v="0"/>
    <n v="0"/>
    <n v="0"/>
    <n v="0"/>
    <n v="0"/>
    <n v="143990.96832811914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20916752.61269635"/>
    <n v="0"/>
    <n v="0"/>
    <n v="0"/>
    <n v="0"/>
    <n v="0"/>
    <n v="420916752.61269635"/>
    <n v="0"/>
    <n v="0"/>
    <n v="0"/>
    <n v="420916752.61269635"/>
    <n v="0"/>
    <n v="0"/>
    <n v="0"/>
    <n v="0"/>
    <n v="0"/>
    <n v="0"/>
    <n v="0"/>
    <n v="0"/>
  </r>
  <r>
    <x v="4"/>
    <x v="10"/>
    <n v="0"/>
    <x v="2"/>
    <s v="Vestdanmark"/>
    <n v="14829652.042253785"/>
    <n v="0"/>
    <n v="0"/>
    <n v="0"/>
    <n v="0"/>
    <n v="12105411.868840117"/>
    <n v="0"/>
    <n v="0"/>
    <n v="2724240.1734136678"/>
    <n v="0"/>
    <n v="0"/>
    <n v="0"/>
    <n v="0"/>
    <n v="0"/>
    <n v="0"/>
    <n v="0"/>
    <n v="0"/>
    <n v="0"/>
    <n v="0"/>
  </r>
  <r>
    <x v="5"/>
    <x v="1"/>
    <n v="1"/>
    <x v="2"/>
    <s v="Vestdanmark"/>
    <n v="1957283.2580103942"/>
    <n v="0"/>
    <n v="0"/>
    <n v="0"/>
    <n v="391456.65160207887"/>
    <n v="0"/>
    <n v="0"/>
    <n v="0"/>
    <n v="1565826.6064083152"/>
    <n v="1565826.6064083152"/>
    <n v="391456.65160207887"/>
    <n v="0.88943034440511859"/>
    <n v="1.1117879305063982"/>
    <n v="0.22235758610127968"/>
    <n v="0.88943034440511859"/>
    <n v="66960.050019206392"/>
    <n v="83700.062524007983"/>
    <n v="16740.012504801598"/>
    <n v="66960.050019206392"/>
  </r>
  <r>
    <x v="6"/>
    <x v="2"/>
    <n v="1"/>
    <x v="2"/>
    <s v="Vestdanmark"/>
    <n v="2754695.2769849673"/>
    <n v="0"/>
    <n v="0"/>
    <n v="0"/>
    <n v="1377347.6384924836"/>
    <n v="521424.46314358304"/>
    <n v="0"/>
    <n v="0"/>
    <n v="855923.17534890072"/>
    <n v="855923.17534890072"/>
    <n v="1377347.6384924836"/>
    <n v="1.8436585197015323"/>
    <n v="4.8104653330143421"/>
    <n v="2.96680681331281"/>
    <n v="1.8436585197015321"/>
    <n v="256776.95260467019"/>
    <n v="669981.24415241531"/>
    <n v="413204.29154774506"/>
    <n v="256776.95260467025"/>
  </r>
  <r>
    <x v="7"/>
    <x v="10"/>
    <n v="0"/>
    <x v="2"/>
    <s v="Vestdanmark"/>
    <n v="1378589.2651013082"/>
    <n v="1368166.3252778279"/>
    <n v="0"/>
    <n v="0"/>
    <n v="0"/>
    <n v="0"/>
    <n v="0"/>
    <n v="0"/>
    <n v="10422.939823480323"/>
    <n v="0"/>
    <n v="0"/>
    <n v="0"/>
    <n v="0"/>
    <n v="0"/>
    <n v="0"/>
    <n v="0"/>
    <n v="0"/>
    <n v="0"/>
    <n v="0"/>
  </r>
  <r>
    <x v="8"/>
    <x v="2"/>
    <n v="1"/>
    <x v="2"/>
    <s v="Vestdanmark"/>
    <n v="8053.6870265678999"/>
    <n v="0"/>
    <n v="0"/>
    <n v="0"/>
    <n v="4026.84351328395"/>
    <n v="4026.84351328395"/>
    <n v="0"/>
    <n v="0"/>
    <n v="0"/>
    <n v="0"/>
    <n v="4026.84351328395"/>
    <n v="0"/>
    <n v="1.8937842358623088E-3"/>
    <n v="1.8937842358623088E-3"/>
    <n v="0"/>
    <n v="0"/>
    <n v="253.69114133688885"/>
    <n v="253.69114133688885"/>
    <n v="0"/>
  </r>
  <r>
    <x v="9"/>
    <x v="10"/>
    <n v="0"/>
    <x v="2"/>
    <s v="Vestdanmark"/>
    <n v="105000.21796965669"/>
    <n v="0"/>
    <n v="0"/>
    <n v="36670.799626981883"/>
    <n v="0"/>
    <n v="0"/>
    <n v="0"/>
    <n v="0"/>
    <n v="68329.418342674806"/>
    <n v="0"/>
    <n v="0"/>
    <n v="0"/>
    <n v="0"/>
    <n v="0"/>
    <n v="0"/>
    <n v="0"/>
    <n v="0"/>
    <n v="0"/>
    <n v="0"/>
  </r>
  <r>
    <x v="10"/>
    <x v="10"/>
    <n v="0"/>
    <x v="2"/>
    <s v="Vestdanmark"/>
    <n v="930886.6264122529"/>
    <n v="0"/>
    <n v="0"/>
    <n v="0"/>
    <n v="0"/>
    <n v="0"/>
    <n v="0"/>
    <n v="0"/>
    <n v="930886.6264122529"/>
    <n v="0"/>
    <n v="0"/>
    <n v="0"/>
    <n v="0"/>
    <n v="0"/>
    <n v="0"/>
    <n v="0"/>
    <n v="0"/>
    <n v="0"/>
    <n v="0"/>
  </r>
  <r>
    <x v="11"/>
    <x v="10"/>
    <n v="0"/>
    <x v="2"/>
    <s v="Vestdanmark"/>
    <n v="27797.960870428567"/>
    <n v="0"/>
    <n v="0"/>
    <n v="267978.92035102146"/>
    <n v="0"/>
    <n v="0"/>
    <n v="0"/>
    <n v="0"/>
    <n v="-240180.95948059289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37013724.844488479"/>
    <n v="9799278.4862896707"/>
    <n v="0"/>
    <n v="0"/>
    <n v="65221.076812905056"/>
    <n v="0"/>
    <n v="0"/>
    <n v="4005473.0233037667"/>
    <n v="23143752.258082137"/>
    <n v="23143752.258082137"/>
    <n v="65221.076812905056"/>
    <n v="42.581611185838874"/>
    <n v="42.701609814540021"/>
    <n v="0.11999862870114369"/>
    <n v="42.581611185838874"/>
    <n v="6480250.6322629992"/>
    <n v="6498512.5337706124"/>
    <n v="18261.901507613416"/>
    <n v="6480250.6322629992"/>
  </r>
  <r>
    <x v="14"/>
    <x v="10"/>
    <n v="0"/>
    <x v="2"/>
    <s v="Vestdanmark"/>
    <n v="669600.50019206398"/>
    <n v="669600.500192063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1010.78078958855"/>
    <n v="0"/>
    <n v="0"/>
    <n v="280672.65868343826"/>
    <n v="0"/>
    <n v="0"/>
    <n v="0"/>
    <n v="0"/>
    <n v="-89661.877893849713"/>
    <n v="0"/>
    <n v="0"/>
    <n v="0"/>
    <n v="0"/>
    <n v="0"/>
    <n v="0"/>
    <n v="0"/>
    <n v="0"/>
    <n v="0"/>
    <n v="0"/>
  </r>
  <r>
    <x v="16"/>
    <x v="5"/>
    <n v="1"/>
    <x v="2"/>
    <s v="Vestdanmark"/>
    <n v="1999940.2166101544"/>
    <n v="612574.40628991358"/>
    <n v="566604.69726181182"/>
    <n v="0"/>
    <n v="54750.50854591807"/>
    <n v="0"/>
    <n v="766010.60451251082"/>
    <n v="0"/>
    <n v="0"/>
    <n v="0"/>
    <n v="820761.11305842886"/>
    <n v="0"/>
    <n v="8.2330035090063891"/>
    <n v="0.31566624704183249"/>
    <n v="7.9173372619645566"/>
    <n v="0"/>
    <n v="697646.94609966455"/>
    <n v="46537.932264030358"/>
    <n v="651109.01383563422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58747.1884418367"/>
    <n v="0"/>
    <n v="0"/>
    <n v="0"/>
    <n v="0"/>
    <n v="0"/>
    <n v="0"/>
    <n v="-3858747.1884418367"/>
    <n v="0"/>
    <n v="0"/>
    <n v="0"/>
    <n v="0"/>
    <n v="0"/>
    <n v="0"/>
    <n v="0"/>
    <n v="0"/>
    <n v="0"/>
    <n v="0"/>
  </r>
  <r>
    <x v="19"/>
    <x v="1"/>
    <n v="1"/>
    <x v="2"/>
    <s v="Vestdanmark"/>
    <n v="442221.86498214095"/>
    <n v="0"/>
    <n v="0"/>
    <n v="0"/>
    <n v="491154.87282284611"/>
    <n v="0"/>
    <n v="0"/>
    <n v="0"/>
    <n v="-48933.007840705162"/>
    <n v="0"/>
    <n v="491154.87282284611"/>
    <n v="0"/>
    <n v="1.8090022269636303"/>
    <n v="1.8090022269636303"/>
    <n v="0"/>
    <n v="0"/>
    <n v="206285.04658559535"/>
    <n v="206285.04658559535"/>
    <n v="0"/>
  </r>
  <r>
    <x v="20"/>
    <x v="10"/>
    <n v="0"/>
    <x v="2"/>
    <s v="Vestdanmark"/>
    <n v="611793.18745479197"/>
    <n v="0"/>
    <n v="0"/>
    <n v="0"/>
    <n v="0"/>
    <n v="0"/>
    <n v="0"/>
    <n v="0"/>
    <n v="611793.18745479197"/>
    <n v="0"/>
    <n v="0"/>
    <n v="0"/>
    <n v="0"/>
    <n v="0"/>
    <n v="0"/>
    <n v="0"/>
    <n v="0"/>
    <n v="0"/>
    <n v="0"/>
  </r>
  <r>
    <x v="21"/>
    <x v="10"/>
    <n v="0"/>
    <x v="2"/>
    <s v="Vestdanmark"/>
    <n v="1499857.4180538384"/>
    <n v="0"/>
    <n v="0"/>
    <n v="128347.79869443661"/>
    <n v="0"/>
    <n v="0"/>
    <n v="0"/>
    <n v="0"/>
    <n v="1371509.6193594018"/>
    <n v="0"/>
    <n v="0"/>
    <n v="0"/>
    <n v="0"/>
    <n v="0"/>
    <n v="0"/>
    <n v="0"/>
    <n v="0"/>
    <n v="0"/>
    <n v="0"/>
  </r>
  <r>
    <x v="22"/>
    <x v="5"/>
    <n v="1"/>
    <x v="2"/>
    <s v="Vestdanmark"/>
    <n v="4034586.8295627958"/>
    <n v="3292806.4813550194"/>
    <n v="0"/>
    <n v="307470.55071854044"/>
    <n v="2873.5276646840043"/>
    <n v="0"/>
    <n v="0"/>
    <n v="0"/>
    <n v="431436.26982455188"/>
    <n v="431436.26982455188"/>
    <n v="2873.5276646840043"/>
    <n v="1.4776088230713151"/>
    <n v="1.4874502530289848"/>
    <n v="9.8414299576696611E-3"/>
    <n v="1.4776088230713151"/>
    <n v="133745.24364561107"/>
    <n v="134636.03722166311"/>
    <n v="890.79357605204132"/>
    <n v="133745.24364561107"/>
  </r>
  <r>
    <x v="23"/>
    <x v="10"/>
    <n v="0"/>
    <x v="2"/>
    <s v="Vestdanmark"/>
    <n v="0"/>
    <n v="0"/>
    <n v="0"/>
    <n v="0"/>
    <n v="0"/>
    <n v="629679.53434020129"/>
    <n v="0"/>
    <n v="0"/>
    <n v="-629679.53434020129"/>
    <n v="0"/>
    <n v="0"/>
    <n v="0"/>
    <n v="0"/>
    <n v="0"/>
    <n v="0"/>
    <n v="0"/>
    <n v="0"/>
    <n v="0"/>
    <n v="0"/>
  </r>
  <r>
    <x v="24"/>
    <x v="2"/>
    <n v="1"/>
    <x v="2"/>
    <s v="Vestdanmark"/>
    <n v="9132270.4192673061"/>
    <n v="0"/>
    <n v="0"/>
    <n v="0"/>
    <n v="6940525.5186431529"/>
    <n v="2191744.9006241532"/>
    <n v="0"/>
    <n v="0"/>
    <n v="0"/>
    <n v="0"/>
    <n v="6940525.5186431529"/>
    <n v="0"/>
    <n v="3.5132246122819781"/>
    <n v="3.5132246122819781"/>
    <n v="0"/>
    <n v="0"/>
    <n v="527479.93941687956"/>
    <n v="527479.93941687956"/>
    <n v="0"/>
  </r>
  <r>
    <x v="25"/>
    <x v="10"/>
    <n v="0"/>
    <x v="2"/>
    <s v="Vestdanmark"/>
    <n v="1144534.7409333601"/>
    <n v="1208383.1324071086"/>
    <n v="0"/>
    <n v="0"/>
    <n v="0"/>
    <n v="0"/>
    <n v="0"/>
    <n v="0"/>
    <n v="-63848.391473748488"/>
    <n v="0"/>
    <n v="0"/>
    <n v="0"/>
    <n v="0"/>
    <n v="0"/>
    <n v="0"/>
    <n v="0"/>
    <n v="0"/>
    <n v="0"/>
    <n v="0"/>
  </r>
  <r>
    <x v="26"/>
    <x v="4"/>
    <n v="1"/>
    <x v="2"/>
    <s v="Vestdanmark"/>
    <n v="1931303.3736580268"/>
    <n v="1238335.4984860062"/>
    <n v="0"/>
    <n v="0"/>
    <n v="250485.69494585399"/>
    <n v="0"/>
    <n v="0"/>
    <n v="0"/>
    <n v="442482.18022616673"/>
    <n v="442482.18022616673"/>
    <n v="250485.69494585399"/>
    <n v="1.5885110270119387"/>
    <n v="2.4877546718675547"/>
    <n v="0.89924364485561592"/>
    <n v="1.5885110270119389"/>
    <n v="132744.65406785"/>
    <n v="207890.36255160623"/>
    <n v="75145.7084837562"/>
    <n v="132744.65406785003"/>
  </r>
  <r>
    <x v="27"/>
    <x v="10"/>
    <n v="0"/>
    <x v="2"/>
    <s v="Vestdanmark"/>
    <n v="2208358.0486685289"/>
    <n v="0"/>
    <n v="0"/>
    <n v="490824.54885344987"/>
    <n v="0"/>
    <n v="0"/>
    <n v="0"/>
    <n v="0"/>
    <n v="1717533.4998150789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67842.62430101003"/>
    <n v="0"/>
    <n v="0"/>
    <n v="62368.567673274578"/>
    <n v="0"/>
    <n v="0"/>
    <n v="0"/>
    <n v="0"/>
    <n v="5474.0566277354519"/>
    <n v="0"/>
    <n v="0"/>
    <n v="0"/>
    <n v="0"/>
    <n v="0"/>
    <n v="0"/>
    <n v="0"/>
    <n v="0"/>
    <n v="0"/>
    <n v="0"/>
  </r>
  <r>
    <x v="30"/>
    <x v="10"/>
    <n v="0"/>
    <x v="2"/>
    <s v="Vestdanmark"/>
    <n v="1343993.6933621466"/>
    <n v="0"/>
    <n v="0"/>
    <n v="0"/>
    <n v="0"/>
    <n v="0"/>
    <n v="0"/>
    <n v="0"/>
    <n v="1343993.6933621466"/>
    <n v="0"/>
    <n v="0"/>
    <n v="0"/>
    <n v="0"/>
    <n v="0"/>
    <n v="0"/>
    <n v="0"/>
    <n v="0"/>
    <n v="0"/>
    <n v="0"/>
  </r>
  <r>
    <x v="31"/>
    <x v="7"/>
    <n v="1"/>
    <x v="2"/>
    <s v="Vestdanmark"/>
    <n v="114761.6251294364"/>
    <n v="0"/>
    <n v="0"/>
    <n v="0"/>
    <n v="0"/>
    <n v="0"/>
    <n v="114761.6251294364"/>
    <n v="0"/>
    <n v="0"/>
    <n v="0"/>
    <n v="114761.6251294364"/>
    <n v="0"/>
    <n v="2.1116139023816296"/>
    <n v="0"/>
    <n v="2.1116139023816296"/>
    <n v="0"/>
    <n v="47626.074428716114"/>
    <n v="0"/>
    <n v="47626.074428716114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438864.3995916811"/>
    <n v="0"/>
    <n v="0"/>
    <n v="0"/>
    <n v="0"/>
    <n v="0"/>
    <n v="0"/>
    <n v="0"/>
    <n v="3438864.3995916811"/>
    <n v="0"/>
    <n v="0"/>
    <n v="0"/>
    <n v="0"/>
    <n v="0"/>
    <n v="0"/>
    <n v="0"/>
    <n v="0"/>
    <n v="0"/>
    <n v="0"/>
  </r>
  <r>
    <x v="35"/>
    <x v="10"/>
    <n v="0"/>
    <x v="2"/>
    <s v="Vestdanmark"/>
    <n v="140601.20938701159"/>
    <n v="0"/>
    <n v="0"/>
    <n v="0"/>
    <n v="0"/>
    <n v="0"/>
    <n v="0"/>
    <n v="140601.20938701159"/>
    <n v="0"/>
    <n v="0"/>
    <n v="0"/>
    <n v="0"/>
    <n v="0"/>
    <n v="0"/>
    <n v="0"/>
    <n v="0"/>
    <n v="0"/>
    <n v="0"/>
    <n v="0"/>
  </r>
  <r>
    <x v="36"/>
    <x v="10"/>
    <n v="0"/>
    <x v="2"/>
    <s v="Vestdanmark"/>
    <n v="70300.604693505797"/>
    <n v="52474.713687131458"/>
    <n v="0"/>
    <n v="0"/>
    <n v="0"/>
    <n v="0"/>
    <n v="0"/>
    <n v="0"/>
    <n v="17825.891006374339"/>
    <n v="0"/>
    <n v="0"/>
    <n v="0"/>
    <n v="0"/>
    <n v="0"/>
    <n v="0"/>
    <n v="0"/>
    <n v="0"/>
    <n v="0"/>
    <n v="0"/>
  </r>
  <r>
    <x v="37"/>
    <x v="9"/>
    <n v="1"/>
    <x v="2"/>
    <s v="Vestdanmark"/>
    <n v="44992.387003843709"/>
    <n v="0"/>
    <n v="0"/>
    <n v="0"/>
    <n v="0"/>
    <n v="0"/>
    <n v="44992.387003843709"/>
    <n v="0"/>
    <n v="0"/>
    <n v="0"/>
    <n v="44992.387003843709"/>
    <n v="0"/>
    <n v="1.5747335451345297"/>
    <n v="0"/>
    <n v="1.5747335451345297"/>
    <n v="0"/>
    <n v="0"/>
    <n v="0"/>
    <n v="0"/>
  </r>
  <r>
    <x v="38"/>
    <x v="4"/>
    <n v="1"/>
    <x v="2"/>
    <s v="Vestdanmark"/>
    <n v="1764735.4892043229"/>
    <n v="694910.33342213545"/>
    <n v="0"/>
    <n v="0"/>
    <n v="21741.204425481588"/>
    <n v="0"/>
    <n v="0"/>
    <n v="0"/>
    <n v="1048083.9513567059"/>
    <n v="1048083.9513567059"/>
    <n v="21741.204425481588"/>
    <n v="2.8445417673401541"/>
    <n v="2.9035482657990883"/>
    <n v="5.9006498458934048E-2"/>
    <n v="2.8445417673401541"/>
    <n v="209616.79027134119"/>
    <n v="213965.03115643747"/>
    <n v="4348.2408850963175"/>
    <n v="209616.79027134116"/>
  </r>
  <r>
    <x v="39"/>
    <x v="10"/>
    <n v="0"/>
    <x v="2"/>
    <s v="Vestdanmark"/>
    <n v="124803.65829831539"/>
    <n v="0"/>
    <n v="0"/>
    <n v="0"/>
    <n v="0"/>
    <n v="0"/>
    <n v="0"/>
    <n v="0"/>
    <n v="124803.65829831539"/>
    <n v="0"/>
    <n v="0"/>
    <n v="0"/>
    <n v="0"/>
    <n v="0"/>
    <n v="0"/>
    <n v="0"/>
    <n v="0"/>
    <n v="0"/>
    <n v="0"/>
  </r>
  <r>
    <x v="40"/>
    <x v="10"/>
    <n v="0"/>
    <x v="2"/>
    <s v="Vestdanmark"/>
    <n v="85585.404221520381"/>
    <n v="30786.229893888001"/>
    <n v="0"/>
    <n v="0"/>
    <n v="0"/>
    <n v="0"/>
    <n v="0"/>
    <n v="0"/>
    <n v="54799.174327632383"/>
    <n v="0"/>
    <n v="0"/>
    <n v="0"/>
    <n v="0"/>
    <n v="0"/>
    <n v="0"/>
    <n v="0"/>
    <n v="0"/>
    <n v="0"/>
    <n v="0"/>
  </r>
  <r>
    <x v="41"/>
    <x v="1"/>
    <n v="1"/>
    <x v="2"/>
    <s v="Vestdanmark"/>
    <n v="4088305.1586514716"/>
    <n v="0"/>
    <n v="0"/>
    <n v="0"/>
    <n v="1550485.0057694039"/>
    <n v="0"/>
    <n v="0"/>
    <n v="0"/>
    <n v="2537820.1528820675"/>
    <n v="2537820.1528820675"/>
    <n v="1550485.0057694039"/>
    <n v="1.2663976344896808"/>
    <n v="2.040105157218671"/>
    <n v="0.77370752272899035"/>
    <n v="1.2663976344896808"/>
    <n v="152269.20917292405"/>
    <n v="245298.30951908824"/>
    <n v="93029.100346164225"/>
    <n v="152269.20917292402"/>
  </r>
  <r>
    <x v="42"/>
    <x v="2"/>
    <n v="1"/>
    <x v="2"/>
    <s v="Vestdanmark"/>
    <n v="8810703.5970233846"/>
    <n v="0"/>
    <n v="0"/>
    <n v="0"/>
    <n v="4669672.9064223943"/>
    <n v="4141030.6906009903"/>
    <n v="0"/>
    <n v="0"/>
    <n v="0"/>
    <n v="0"/>
    <n v="4669672.9064223943"/>
    <n v="0"/>
    <n v="2.0116950880867677"/>
    <n v="2.0116950880867677"/>
    <n v="0"/>
    <n v="0"/>
    <n v="233483.64532111972"/>
    <n v="233483.64532111972"/>
    <n v="0"/>
  </r>
  <r>
    <x v="43"/>
    <x v="10"/>
    <n v="0"/>
    <x v="2"/>
    <s v="Vestdanmark"/>
    <n v="910951.47949379648"/>
    <n v="0"/>
    <n v="0"/>
    <n v="126627.09194270898"/>
    <n v="0"/>
    <n v="0"/>
    <n v="0"/>
    <n v="0"/>
    <n v="784324.38755108754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</r>
  <r>
    <x v="47"/>
    <x v="10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3646.618090291478"/>
    <n v="0"/>
    <n v="0"/>
    <n v="28209.340124628539"/>
    <n v="0"/>
    <n v="0"/>
    <n v="0"/>
    <n v="0"/>
    <n v="-14562.722034337061"/>
    <n v="0"/>
    <n v="0"/>
    <n v="0"/>
    <n v="0"/>
    <n v="0"/>
    <n v="0"/>
    <n v="0"/>
    <n v="0"/>
    <n v="0"/>
    <n v="0"/>
  </r>
  <r>
    <x v="1"/>
    <x v="10"/>
    <n v="0"/>
    <x v="1"/>
    <s v="Østdanmark"/>
    <n v="63826.34089651754"/>
    <n v="5995.111774486154"/>
    <n v="0"/>
    <n v="0"/>
    <n v="0"/>
    <n v="0"/>
    <n v="0"/>
    <n v="0"/>
    <n v="57831.229122031385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7547944.22820596"/>
    <n v="0"/>
    <n v="0"/>
    <n v="0"/>
    <n v="0"/>
    <n v="0"/>
    <n v="107547944.22820596"/>
    <n v="0"/>
    <n v="0"/>
    <n v="0"/>
    <n v="107547944.22820596"/>
    <n v="0"/>
    <n v="0"/>
    <n v="0"/>
    <n v="0"/>
    <n v="0"/>
    <n v="0"/>
    <n v="0"/>
    <n v="0"/>
  </r>
  <r>
    <x v="4"/>
    <x v="10"/>
    <n v="0"/>
    <x v="1"/>
    <s v="Østdanmark"/>
    <n v="3088635.6596907233"/>
    <n v="0"/>
    <n v="0"/>
    <n v="0"/>
    <n v="0"/>
    <n v="2604782.0218795491"/>
    <n v="0"/>
    <n v="0"/>
    <n v="483853.63781117415"/>
    <n v="0"/>
    <n v="0"/>
    <n v="0"/>
    <n v="0"/>
    <n v="0"/>
    <n v="0"/>
    <n v="0"/>
    <n v="0"/>
    <n v="0"/>
    <n v="0"/>
  </r>
  <r>
    <x v="5"/>
    <x v="1"/>
    <n v="1"/>
    <x v="1"/>
    <s v="Østdanmark"/>
    <n v="70414.93467183043"/>
    <n v="0"/>
    <n v="0"/>
    <n v="0"/>
    <n v="7041.4934671830433"/>
    <n v="0"/>
    <n v="0"/>
    <n v="0"/>
    <n v="63373.441204647388"/>
    <n v="63373.441204647388"/>
    <n v="7041.4934671830433"/>
    <n v="3.5997767189612194E-2"/>
    <n v="3.9997519099569105E-2"/>
    <n v="3.9997519099569103E-3"/>
    <n v="3.5997767189612194E-2"/>
    <n v="2710.0630271483992"/>
    <n v="3011.1811412759994"/>
    <n v="301.11811412759994"/>
    <n v="2710.0630271483997"/>
  </r>
  <r>
    <x v="6"/>
    <x v="2"/>
    <n v="1"/>
    <x v="1"/>
    <s v="Østdanmark"/>
    <n v="315237.08441717137"/>
    <n v="0"/>
    <n v="0"/>
    <n v="0"/>
    <n v="157618.54220858568"/>
    <n v="59669.876693250299"/>
    <n v="0"/>
    <n v="0"/>
    <n v="97948.665515335393"/>
    <n v="97948.665515335393"/>
    <n v="157618.54220858568"/>
    <n v="0.21098142552003243"/>
    <n v="0.55049176543732603"/>
    <n v="0.33951033991729357"/>
    <n v="0.21098142552003246"/>
    <n v="29384.599654600617"/>
    <n v="76670.16231717632"/>
    <n v="47285.562662575707"/>
    <n v="29384.599654600614"/>
  </r>
  <r>
    <x v="7"/>
    <x v="10"/>
    <n v="0"/>
    <x v="1"/>
    <s v="Østdanmark"/>
    <n v="49595.924679839991"/>
    <n v="50379.090541900448"/>
    <n v="0"/>
    <n v="0"/>
    <n v="0"/>
    <n v="0"/>
    <n v="0"/>
    <n v="0"/>
    <n v="-783.16586206045758"/>
    <n v="0"/>
    <n v="0"/>
    <n v="0"/>
    <n v="0"/>
    <n v="0"/>
    <n v="0"/>
    <n v="0"/>
    <n v="0"/>
    <n v="0"/>
    <n v="0"/>
  </r>
  <r>
    <x v="8"/>
    <x v="2"/>
    <n v="1"/>
    <x v="1"/>
    <s v="Østdanmark"/>
    <n v="594.85385919381292"/>
    <n v="0"/>
    <n v="0"/>
    <n v="0"/>
    <n v="297.42692959690646"/>
    <n v="297.42692959690646"/>
    <n v="0"/>
    <n v="0"/>
    <n v="0"/>
    <n v="0"/>
    <n v="297.42692959690646"/>
    <n v="0"/>
    <n v="1.3987691072012915E-4"/>
    <n v="1.3987691072012915E-4"/>
    <n v="0"/>
    <n v="0"/>
    <n v="18.737896564605109"/>
    <n v="18.737896564605109"/>
    <n v="0"/>
  </r>
  <r>
    <x v="9"/>
    <x v="10"/>
    <n v="0"/>
    <x v="1"/>
    <s v="Østdanmark"/>
    <n v="11181.684772655934"/>
    <n v="0"/>
    <n v="0"/>
    <n v="30560.118468347584"/>
    <n v="0"/>
    <n v="0"/>
    <n v="0"/>
    <n v="0"/>
    <n v="-19378.433695691652"/>
    <n v="0"/>
    <n v="0"/>
    <n v="0"/>
    <n v="0"/>
    <n v="0"/>
    <n v="0"/>
    <n v="0"/>
    <n v="0"/>
    <n v="0"/>
    <n v="0"/>
  </r>
  <r>
    <x v="10"/>
    <x v="10"/>
    <n v="0"/>
    <x v="1"/>
    <s v="Østdanmark"/>
    <n v="321978.66045818618"/>
    <n v="0"/>
    <n v="0"/>
    <n v="0"/>
    <n v="0"/>
    <n v="0"/>
    <n v="0"/>
    <n v="0"/>
    <n v="321978.66045818618"/>
    <n v="0"/>
    <n v="0"/>
    <n v="0"/>
    <n v="0"/>
    <n v="0"/>
    <n v="0"/>
    <n v="0"/>
    <n v="0"/>
    <n v="0"/>
    <n v="0"/>
  </r>
  <r>
    <x v="11"/>
    <x v="10"/>
    <n v="0"/>
    <x v="1"/>
    <s v="Østdanmark"/>
    <n v="9322.9977462727657"/>
    <n v="0"/>
    <n v="0"/>
    <n v="223323.94265330929"/>
    <n v="0"/>
    <n v="0"/>
    <n v="0"/>
    <n v="0"/>
    <n v="-214000.9449070365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794429.667260306"/>
    <n v="1202774.665099862"/>
    <n v="0"/>
    <n v="0"/>
    <n v="19169.610202413449"/>
    <n v="0"/>
    <n v="0"/>
    <n v="144100.30848187843"/>
    <n v="6428385.0834761523"/>
    <n v="6428385.0834761523"/>
    <n v="19169.610202413449"/>
    <n v="11.827425005460686"/>
    <n v="11.862694692031852"/>
    <n v="3.526968657116545E-2"/>
    <n v="11.827425005460686"/>
    <n v="1799947.8233733228"/>
    <n v="1805315.3142299985"/>
    <n v="5367.4908566757658"/>
    <n v="1799947.8233733228"/>
  </r>
  <r>
    <x v="14"/>
    <x v="10"/>
    <n v="0"/>
    <x v="1"/>
    <s v="Østdanmark"/>
    <n v="24089.449130207995"/>
    <n v="24089.449130207995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3718.477656278912"/>
    <n v="0"/>
    <n v="0"/>
    <n v="233902.44520004498"/>
    <n v="0"/>
    <n v="0"/>
    <n v="0"/>
    <n v="0"/>
    <n v="-170183.96754376608"/>
    <n v="0"/>
    <n v="0"/>
    <n v="0"/>
    <n v="0"/>
    <n v="0"/>
    <n v="0"/>
    <n v="0"/>
    <n v="0"/>
    <n v="0"/>
    <n v="0"/>
  </r>
  <r>
    <x v="16"/>
    <x v="5"/>
    <n v="1"/>
    <x v="1"/>
    <s v="Østdanmark"/>
    <n v="902119.88928598503"/>
    <n v="75188.084245687161"/>
    <n v="82122.074996657291"/>
    <n v="0"/>
    <n v="19281.930580973985"/>
    <n v="0"/>
    <n v="725527.7994626665"/>
    <n v="0"/>
    <n v="0"/>
    <n v="0"/>
    <n v="744809.73004364048"/>
    <n v="0"/>
    <n v="7.6100855709462634"/>
    <n v="0.11117074204182875"/>
    <n v="7.4989148289044349"/>
    <n v="0"/>
    <n v="633088.27053709445"/>
    <n v="16389.640993827888"/>
    <n v="616698.62954326661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</r>
  <r>
    <x v="19"/>
    <x v="1"/>
    <n v="1"/>
    <x v="1"/>
    <s v="Østdanmark"/>
    <n v="194906.64001961387"/>
    <n v="0"/>
    <n v="0"/>
    <n v="0"/>
    <n v="216909.97261652708"/>
    <n v="0"/>
    <n v="0"/>
    <n v="0"/>
    <n v="-22003.332596913213"/>
    <n v="0"/>
    <n v="216909.97261652708"/>
    <n v="0"/>
    <n v="0.79891424319727433"/>
    <n v="0.79891424319727433"/>
    <n v="0"/>
    <n v="0"/>
    <n v="91102.188498941367"/>
    <n v="91102.188498941367"/>
    <n v="0"/>
  </r>
  <r>
    <x v="20"/>
    <x v="10"/>
    <n v="0"/>
    <x v="1"/>
    <s v="Østdanmark"/>
    <n v="203146.27162041739"/>
    <n v="0"/>
    <n v="0"/>
    <n v="0"/>
    <n v="0"/>
    <n v="0"/>
    <n v="0"/>
    <n v="0"/>
    <n v="203146.27162041739"/>
    <n v="0"/>
    <n v="0"/>
    <n v="0"/>
    <n v="0"/>
    <n v="0"/>
    <n v="0"/>
    <n v="0"/>
    <n v="0"/>
    <n v="0"/>
    <n v="0"/>
  </r>
  <r>
    <x v="21"/>
    <x v="10"/>
    <n v="0"/>
    <x v="1"/>
    <s v="Østdanmark"/>
    <n v="495843.75527766516"/>
    <n v="0"/>
    <n v="0"/>
    <n v="106960.41463921656"/>
    <n v="0"/>
    <n v="0"/>
    <n v="0"/>
    <n v="0"/>
    <n v="388883.3406384486"/>
    <n v="0"/>
    <n v="0"/>
    <n v="0"/>
    <n v="0"/>
    <n v="0"/>
    <n v="0"/>
    <n v="0"/>
    <n v="0"/>
    <n v="0"/>
    <n v="0"/>
  </r>
  <r>
    <x v="22"/>
    <x v="5"/>
    <n v="1"/>
    <x v="1"/>
    <s v="Østdanmark"/>
    <n v="1766009.1742338412"/>
    <n v="548506.71002710797"/>
    <n v="0"/>
    <n v="256234.83946537593"/>
    <n v="878.00678248897611"/>
    <n v="0"/>
    <n v="0"/>
    <n v="0"/>
    <n v="960389.61795886827"/>
    <n v="960389.61795886827"/>
    <n v="878.00678248897611"/>
    <n v="3.2891999869626103"/>
    <n v="3.2922070372716856"/>
    <n v="3.0070503090751954E-3"/>
    <n v="3.2891999869626103"/>
    <n v="297720.78156724916"/>
    <n v="297992.96366982075"/>
    <n v="272.18210257158262"/>
    <n v="297720.78156724916"/>
  </r>
  <r>
    <x v="23"/>
    <x v="10"/>
    <n v="0"/>
    <x v="1"/>
    <s v="Østdanmark"/>
    <n v="0"/>
    <n v="0"/>
    <n v="0"/>
    <n v="0"/>
    <n v="0"/>
    <n v="347975.50554220111"/>
    <n v="0"/>
    <n v="0"/>
    <n v="-347975.50554220111"/>
    <n v="0"/>
    <n v="0"/>
    <n v="0"/>
    <n v="0"/>
    <n v="0"/>
    <n v="0"/>
    <n v="0"/>
    <n v="0"/>
    <n v="0"/>
    <n v="0"/>
  </r>
  <r>
    <x v="24"/>
    <x v="2"/>
    <n v="1"/>
    <x v="1"/>
    <s v="Østdanmark"/>
    <n v="711514.49127012491"/>
    <n v="0"/>
    <n v="0"/>
    <n v="0"/>
    <n v="540751.0133652949"/>
    <n v="170763.47790482998"/>
    <n v="0"/>
    <n v="0"/>
    <n v="0"/>
    <n v="0"/>
    <n v="540751.0133652949"/>
    <n v="0"/>
    <n v="0.27372275545537866"/>
    <n v="0.27372275545537866"/>
    <n v="0"/>
    <n v="0"/>
    <n v="41097.077015762414"/>
    <n v="41097.077015762414"/>
    <n v="0"/>
  </r>
  <r>
    <x v="25"/>
    <x v="10"/>
    <n v="0"/>
    <x v="1"/>
    <s v="Østdanmark"/>
    <n v="88925.837155996895"/>
    <n v="148318.32970425067"/>
    <n v="0"/>
    <n v="0"/>
    <n v="0"/>
    <n v="0"/>
    <n v="0"/>
    <n v="0"/>
    <n v="-59392.49254825378"/>
    <n v="0"/>
    <n v="0"/>
    <n v="0"/>
    <n v="0"/>
    <n v="0"/>
    <n v="0"/>
    <n v="0"/>
    <n v="0"/>
    <n v="0"/>
    <n v="0"/>
  </r>
  <r>
    <x v="26"/>
    <x v="4"/>
    <n v="1"/>
    <x v="1"/>
    <s v="Østdanmark"/>
    <n v="1107529.2203986393"/>
    <n v="392244.43205932714"/>
    <n v="0"/>
    <n v="0"/>
    <n v="74714.80111862249"/>
    <n v="0"/>
    <n v="0"/>
    <n v="0"/>
    <n v="640569.98722068965"/>
    <n v="640569.98722068965"/>
    <n v="74714.80111862249"/>
    <n v="2.2996462541222762"/>
    <n v="2.5678723901381311"/>
    <n v="0.26822613601585477"/>
    <n v="2.2996462541222762"/>
    <n v="192170.9961662069"/>
    <n v="214585.43650179365"/>
    <n v="22414.440335586747"/>
    <n v="192170.9961662069"/>
  </r>
  <r>
    <x v="27"/>
    <x v="10"/>
    <n v="0"/>
    <x v="1"/>
    <s v="Østdanmark"/>
    <n v="171580.71414930237"/>
    <n v="0"/>
    <n v="0"/>
    <n v="409035.43180711387"/>
    <n v="0"/>
    <n v="0"/>
    <n v="0"/>
    <n v="0"/>
    <n v="-237454.7176578115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5672.6414333767643"/>
    <n v="0"/>
    <n v="0"/>
    <n v="51975.70917962808"/>
    <n v="0"/>
    <n v="0"/>
    <n v="0"/>
    <n v="0"/>
    <n v="-46303.067746251312"/>
    <n v="0"/>
    <n v="0"/>
    <n v="0"/>
    <n v="0"/>
    <n v="0"/>
    <n v="0"/>
    <n v="0"/>
    <n v="0"/>
    <n v="0"/>
    <n v="0"/>
  </r>
  <r>
    <x v="30"/>
    <x v="10"/>
    <n v="0"/>
    <x v="1"/>
    <s v="Østdanmark"/>
    <n v="447037.72834356769"/>
    <n v="0"/>
    <n v="0"/>
    <n v="0"/>
    <n v="0"/>
    <n v="0"/>
    <n v="0"/>
    <n v="0"/>
    <n v="447037.72834356769"/>
    <n v="0"/>
    <n v="0"/>
    <n v="0"/>
    <n v="0"/>
    <n v="0"/>
    <n v="0"/>
    <n v="0"/>
    <n v="0"/>
    <n v="0"/>
    <n v="0"/>
  </r>
  <r>
    <x v="31"/>
    <x v="7"/>
    <n v="1"/>
    <x v="1"/>
    <s v="Østdanmark"/>
    <n v="39553.070036709789"/>
    <n v="0"/>
    <n v="0"/>
    <n v="0"/>
    <n v="0"/>
    <n v="0"/>
    <n v="39553.070036709789"/>
    <n v="0"/>
    <n v="0"/>
    <n v="0"/>
    <n v="39553.070036709789"/>
    <n v="0"/>
    <n v="0.72777648867545996"/>
    <n v="0"/>
    <n v="0.72777648867545996"/>
    <n v="0"/>
    <n v="16414.524065234564"/>
    <n v="0"/>
    <n v="16414.524065234564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67186.20646697358"/>
    <n v="0"/>
    <n v="0"/>
    <n v="0"/>
    <n v="0"/>
    <n v="0"/>
    <n v="0"/>
    <n v="0"/>
    <n v="267186.20646697358"/>
    <n v="0"/>
    <n v="0"/>
    <n v="0"/>
    <n v="0"/>
    <n v="0"/>
    <n v="0"/>
    <n v="0"/>
    <n v="0"/>
    <n v="0"/>
    <n v="0"/>
  </r>
  <r>
    <x v="35"/>
    <x v="10"/>
    <n v="0"/>
    <x v="1"/>
    <s v="Østdanmark"/>
    <n v="47807.242236556565"/>
    <n v="0"/>
    <n v="0"/>
    <n v="0"/>
    <n v="0"/>
    <n v="0"/>
    <n v="0"/>
    <n v="47807.242236556565"/>
    <n v="0"/>
    <n v="0"/>
    <n v="0"/>
    <n v="0"/>
    <n v="0"/>
    <n v="0"/>
    <n v="0"/>
    <n v="0"/>
    <n v="0"/>
    <n v="0"/>
    <n v="0"/>
  </r>
  <r>
    <x v="36"/>
    <x v="10"/>
    <n v="0"/>
    <x v="1"/>
    <s v="Østdanmark"/>
    <n v="23903.621118278283"/>
    <n v="9017.1290444881997"/>
    <n v="0"/>
    <n v="0"/>
    <n v="0"/>
    <n v="0"/>
    <n v="0"/>
    <n v="0"/>
    <n v="14886.492073790083"/>
    <n v="0"/>
    <n v="0"/>
    <n v="0"/>
    <n v="0"/>
    <n v="0"/>
    <n v="0"/>
    <n v="0"/>
    <n v="0"/>
    <n v="0"/>
    <n v="0"/>
  </r>
  <r>
    <x v="37"/>
    <x v="9"/>
    <n v="1"/>
    <x v="1"/>
    <s v="Østdanmark"/>
    <n v="15298.317515698101"/>
    <n v="0"/>
    <n v="0"/>
    <n v="0"/>
    <n v="0"/>
    <n v="0"/>
    <n v="15298.317515698101"/>
    <n v="0"/>
    <n v="0"/>
    <n v="0"/>
    <n v="15298.317515698101"/>
    <n v="0"/>
    <n v="0.53544111304943354"/>
    <n v="0"/>
    <n v="0.53544111304943354"/>
    <n v="0"/>
    <n v="0"/>
    <n v="0"/>
    <n v="0"/>
  </r>
  <r>
    <x v="38"/>
    <x v="4"/>
    <n v="1"/>
    <x v="1"/>
    <s v="Østdanmark"/>
    <n v="587619.03155491932"/>
    <n v="85294.090246098451"/>
    <n v="0"/>
    <n v="0"/>
    <n v="6751.4081977279666"/>
    <n v="0"/>
    <n v="0"/>
    <n v="0"/>
    <n v="495573.53311109287"/>
    <n v="495573.53311109287"/>
    <n v="6751.4081977279666"/>
    <n v="1.3450063918048305"/>
    <n v="1.3633299837097921"/>
    <n v="1.8323591904961609E-2"/>
    <n v="1.3450063918048305"/>
    <n v="99114.706622218582"/>
    <n v="100464.98826176417"/>
    <n v="1350.2816395455934"/>
    <n v="99114.706622218582"/>
  </r>
  <r>
    <x v="39"/>
    <x v="10"/>
    <n v="0"/>
    <x v="1"/>
    <s v="Østdanmark"/>
    <n v="17057.663725626528"/>
    <n v="0"/>
    <n v="0"/>
    <n v="0"/>
    <n v="0"/>
    <n v="0"/>
    <n v="0"/>
    <n v="0"/>
    <n v="17057.663725626528"/>
    <n v="0"/>
    <n v="0"/>
    <n v="0"/>
    <n v="0"/>
    <n v="0"/>
    <n v="0"/>
    <n v="0"/>
    <n v="0"/>
    <n v="0"/>
    <n v="0"/>
  </r>
  <r>
    <x v="40"/>
    <x v="10"/>
    <n v="0"/>
    <x v="1"/>
    <s v="Østdanmark"/>
    <n v="13867.700739672095"/>
    <n v="3778.7371184639996"/>
    <n v="0"/>
    <n v="0"/>
    <n v="0"/>
    <n v="0"/>
    <n v="0"/>
    <n v="0"/>
    <n v="10088.963621208095"/>
    <n v="0"/>
    <n v="0"/>
    <n v="0"/>
    <n v="0"/>
    <n v="0"/>
    <n v="0"/>
    <n v="0"/>
    <n v="0"/>
    <n v="0"/>
    <n v="0"/>
  </r>
  <r>
    <x v="41"/>
    <x v="1"/>
    <n v="1"/>
    <x v="1"/>
    <s v="Østdanmark"/>
    <n v="3342079.7184574725"/>
    <n v="0"/>
    <n v="0"/>
    <n v="0"/>
    <n v="1267479.8701336605"/>
    <n v="0"/>
    <n v="0"/>
    <n v="0"/>
    <n v="2074599.848323812"/>
    <n v="2074599.848323812"/>
    <n v="1267479.8701336605"/>
    <n v="1.0352460703120656"/>
    <n v="1.6677312003074636"/>
    <n v="0.63248512999539797"/>
    <n v="1.0352460703120656"/>
    <n v="124475.99089942871"/>
    <n v="200524.78310744834"/>
    <n v="76048.792208019629"/>
    <n v="124475.99089942871"/>
  </r>
  <r>
    <x v="42"/>
    <x v="2"/>
    <n v="1"/>
    <x v="1"/>
    <s v="Østdanmark"/>
    <n v="1606372.8094478375"/>
    <n v="0"/>
    <n v="0"/>
    <n v="0"/>
    <n v="851377.58900735388"/>
    <n v="754995.22044048365"/>
    <n v="0"/>
    <n v="0"/>
    <n v="0"/>
    <n v="0"/>
    <n v="851377.58900735388"/>
    <n v="0"/>
    <n v="0.36677346534436811"/>
    <n v="0.36677346534436811"/>
    <n v="0"/>
    <n v="0"/>
    <n v="42568.879450367698"/>
    <n v="42568.879450367698"/>
    <n v="0"/>
  </r>
  <r>
    <x v="43"/>
    <x v="10"/>
    <n v="0"/>
    <x v="1"/>
    <s v="Østdanmark"/>
    <n v="151423.62558400567"/>
    <n v="0"/>
    <n v="0"/>
    <n v="105526.43984954793"/>
    <n v="0"/>
    <n v="0"/>
    <n v="0"/>
    <n v="0"/>
    <n v="45897.18573445774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1991.366562920688"/>
    <n v="0"/>
    <n v="0"/>
    <n v="29532.002020101954"/>
    <n v="0"/>
    <n v="0"/>
    <n v="0"/>
    <n v="0"/>
    <n v="-17540.635457181266"/>
    <n v="0"/>
    <n v="0"/>
    <n v="0"/>
    <n v="0"/>
    <n v="0"/>
    <n v="0"/>
    <n v="0"/>
    <n v="0"/>
    <n v="0"/>
    <n v="0"/>
  </r>
  <r>
    <x v="1"/>
    <x v="10"/>
    <n v="0"/>
    <x v="2"/>
    <s v="Østdanmark"/>
    <n v="61233.498570445321"/>
    <n v="5995.111774486154"/>
    <n v="0"/>
    <n v="0"/>
    <n v="0"/>
    <n v="0"/>
    <n v="0"/>
    <n v="0"/>
    <n v="55238.38679595916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393408.64844105"/>
    <n v="0"/>
    <n v="0"/>
    <n v="0"/>
    <n v="0"/>
    <n v="0"/>
    <n v="109393408.64844105"/>
    <n v="0"/>
    <n v="0"/>
    <n v="0"/>
    <n v="109393408.64844105"/>
    <n v="0"/>
    <n v="0"/>
    <n v="0"/>
    <n v="0"/>
    <n v="0"/>
    <n v="0"/>
    <n v="0"/>
    <n v="0"/>
  </r>
  <r>
    <x v="4"/>
    <x v="10"/>
    <n v="0"/>
    <x v="2"/>
    <s v="Østdanmark"/>
    <n v="3017388.1965195541"/>
    <n v="0"/>
    <n v="0"/>
    <n v="0"/>
    <n v="0"/>
    <n v="2463087.2513374644"/>
    <n v="0"/>
    <n v="0"/>
    <n v="554300.94518208969"/>
    <n v="0"/>
    <n v="0"/>
    <n v="0"/>
    <n v="0"/>
    <n v="0"/>
    <n v="0"/>
    <n v="0"/>
    <n v="0"/>
    <n v="0"/>
    <n v="0"/>
  </r>
  <r>
    <x v="5"/>
    <x v="1"/>
    <n v="1"/>
    <x v="2"/>
    <s v="Østdanmark"/>
    <n v="240239.18888036266"/>
    <n v="0"/>
    <n v="0"/>
    <n v="0"/>
    <n v="48047.837776072534"/>
    <n v="0"/>
    <n v="0"/>
    <n v="0"/>
    <n v="192191.35110429014"/>
    <n v="192191.35110429014"/>
    <n v="48047.837776072534"/>
    <n v="0.10916969918941216"/>
    <n v="0.13646212398676522"/>
    <n v="2.729242479735304E-2"/>
    <n v="0.10916969918941218"/>
    <n v="8218.7532326591991"/>
    <n v="10273.441540823998"/>
    <n v="2054.6883081647998"/>
    <n v="8218.7532326591991"/>
  </r>
  <r>
    <x v="6"/>
    <x v="2"/>
    <n v="1"/>
    <x v="2"/>
    <s v="Østdanmark"/>
    <n v="382537.24875352421"/>
    <n v="0"/>
    <n v="0"/>
    <n v="0"/>
    <n v="191268.62437676211"/>
    <n v="72408.836371202793"/>
    <n v="0"/>
    <n v="0"/>
    <n v="118859.7880055593"/>
    <n v="118859.7880055593"/>
    <n v="191268.62437676211"/>
    <n v="0.25602398336397475"/>
    <n v="0.66801660027152032"/>
    <n v="0.41199261690754557"/>
    <n v="0.25602398336397475"/>
    <n v="35657.936401667786"/>
    <n v="93038.523714696421"/>
    <n v="57380.587313028627"/>
    <n v="35657.936401667794"/>
  </r>
  <r>
    <x v="7"/>
    <x v="10"/>
    <n v="0"/>
    <x v="2"/>
    <s v="Østdanmark"/>
    <n v="169209.62537827762"/>
    <n v="167930.30180633481"/>
    <n v="0"/>
    <n v="0"/>
    <n v="0"/>
    <n v="0"/>
    <n v="0"/>
    <n v="0"/>
    <n v="1279.3235719428048"/>
    <n v="0"/>
    <n v="0"/>
    <n v="0"/>
    <n v="0"/>
    <n v="0"/>
    <n v="0"/>
    <n v="0"/>
    <n v="0"/>
    <n v="0"/>
    <n v="0"/>
  </r>
  <r>
    <x v="8"/>
    <x v="2"/>
    <n v="1"/>
    <x v="2"/>
    <s v="Østdanmark"/>
    <n v="675.94297942427897"/>
    <n v="0"/>
    <n v="0"/>
    <n v="0"/>
    <n v="337.97148971213949"/>
    <n v="337.97148971213949"/>
    <n v="0"/>
    <n v="0"/>
    <n v="0"/>
    <n v="0"/>
    <n v="337.97148971213949"/>
    <n v="0"/>
    <n v="1.5894461189672209E-4"/>
    <n v="1.5894461189672209E-4"/>
    <n v="0"/>
    <n v="0"/>
    <n v="21.292203851864787"/>
    <n v="21.292203851864787"/>
    <n v="0"/>
  </r>
  <r>
    <x v="9"/>
    <x v="10"/>
    <n v="0"/>
    <x v="2"/>
    <s v="Østdanmark"/>
    <n v="8812.629537313207"/>
    <n v="0"/>
    <n v="0"/>
    <n v="31993.002188443785"/>
    <n v="0"/>
    <n v="0"/>
    <n v="0"/>
    <n v="0"/>
    <n v="-23180.372651130579"/>
    <n v="0"/>
    <n v="0"/>
    <n v="0"/>
    <n v="0"/>
    <n v="0"/>
    <n v="0"/>
    <n v="0"/>
    <n v="0"/>
    <n v="0"/>
    <n v="0"/>
  </r>
  <r>
    <x v="10"/>
    <x v="10"/>
    <n v="0"/>
    <x v="2"/>
    <s v="Østdanmark"/>
    <n v="295597.74362228904"/>
    <n v="0"/>
    <n v="0"/>
    <n v="0"/>
    <n v="0"/>
    <n v="0"/>
    <n v="0"/>
    <n v="0"/>
    <n v="295597.74362228904"/>
    <n v="0"/>
    <n v="0"/>
    <n v="0"/>
    <n v="0"/>
    <n v="0"/>
    <n v="0"/>
    <n v="0"/>
    <n v="0"/>
    <n v="0"/>
    <n v="0"/>
  </r>
  <r>
    <x v="11"/>
    <x v="10"/>
    <n v="0"/>
    <x v="2"/>
    <s v="Østdanmark"/>
    <n v="8827.084069591494"/>
    <n v="0"/>
    <n v="0"/>
    <n v="233795.01599247381"/>
    <n v="0"/>
    <n v="0"/>
    <n v="0"/>
    <n v="0"/>
    <n v="-224967.93192288233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11608975.952039318"/>
    <n v="1202774.665099862"/>
    <n v="0"/>
    <n v="0"/>
    <n v="20455.923187094944"/>
    <n v="0"/>
    <n v="0"/>
    <n v="491636.3465852323"/>
    <n v="9894109.0171671286"/>
    <n v="9894109.0171671286"/>
    <n v="20455.923187094944"/>
    <n v="18.20392382796037"/>
    <n v="18.241560169634226"/>
    <n v="3.7636341673856315E-2"/>
    <n v="18.20392382796037"/>
    <n v="2770350.5248067961"/>
    <n v="2776078.1832991829"/>
    <n v="5727.6584923865848"/>
    <n v="2770350.5248067961"/>
  </r>
  <r>
    <x v="14"/>
    <x v="10"/>
    <n v="0"/>
    <x v="2"/>
    <s v="Østdanmark"/>
    <n v="82187.532326591987"/>
    <n v="82187.53232659198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0654.384977627895"/>
    <n v="0"/>
    <n v="0"/>
    <n v="244869.51675001203"/>
    <n v="0"/>
    <n v="0"/>
    <n v="0"/>
    <n v="0"/>
    <n v="-184215.13177238413"/>
    <n v="0"/>
    <n v="0"/>
    <n v="0"/>
    <n v="0"/>
    <n v="0"/>
    <n v="0"/>
    <n v="0"/>
    <n v="0"/>
    <n v="0"/>
    <n v="0"/>
  </r>
  <r>
    <x v="16"/>
    <x v="5"/>
    <n v="1"/>
    <x v="2"/>
    <s v="Østdanmark"/>
    <n v="635069.61925954686"/>
    <n v="75188.084245687161"/>
    <n v="80498.501450059382"/>
    <n v="0"/>
    <n v="21183.491454081926"/>
    <n v="0"/>
    <n v="458199.54210971855"/>
    <n v="0"/>
    <n v="0"/>
    <n v="0"/>
    <n v="479383.03356380045"/>
    <n v="0"/>
    <n v="4.8579959992442596"/>
    <n v="0.12213426731816751"/>
    <n v="4.7358617319260921"/>
    <n v="0"/>
    <n v="407475.57852923038"/>
    <n v="18005.967735969636"/>
    <n v="389469.61079326074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</r>
  <r>
    <x v="19"/>
    <x v="1"/>
    <n v="1"/>
    <x v="2"/>
    <s v="Østdanmark"/>
    <n v="194707.25890798459"/>
    <n v="0"/>
    <n v="0"/>
    <n v="0"/>
    <n v="216252.12717715395"/>
    <n v="0"/>
    <n v="0"/>
    <n v="0"/>
    <n v="-21544.868269169354"/>
    <n v="0"/>
    <n v="216252.12717715395"/>
    <n v="0"/>
    <n v="0.79649129285986997"/>
    <n v="0.79649129285986997"/>
    <n v="0"/>
    <n v="0"/>
    <n v="90825.893414404651"/>
    <n v="90825.893414404651"/>
    <n v="0"/>
  </r>
  <r>
    <x v="20"/>
    <x v="10"/>
    <n v="0"/>
    <x v="2"/>
    <s v="Østdanmark"/>
    <n v="194271.44041387876"/>
    <n v="0"/>
    <n v="0"/>
    <n v="0"/>
    <n v="0"/>
    <n v="0"/>
    <n v="0"/>
    <n v="0"/>
    <n v="194271.44041387876"/>
    <n v="0"/>
    <n v="0"/>
    <n v="0"/>
    <n v="0"/>
    <n v="0"/>
    <n v="0"/>
    <n v="0"/>
    <n v="0"/>
    <n v="0"/>
    <n v="0"/>
  </r>
  <r>
    <x v="21"/>
    <x v="10"/>
    <n v="0"/>
    <x v="2"/>
    <s v="Østdanmark"/>
    <n v="476271.17626623076"/>
    <n v="0"/>
    <n v="0"/>
    <n v="111975.50765955324"/>
    <n v="0"/>
    <n v="0"/>
    <n v="0"/>
    <n v="0"/>
    <n v="364295.6686066775"/>
    <n v="0"/>
    <n v="0"/>
    <n v="0"/>
    <n v="0"/>
    <n v="0"/>
    <n v="0"/>
    <n v="0"/>
    <n v="0"/>
    <n v="0"/>
    <n v="0"/>
  </r>
  <r>
    <x v="22"/>
    <x v="5"/>
    <n v="1"/>
    <x v="2"/>
    <s v="Østdanmark"/>
    <n v="1281160.0569055823"/>
    <n v="404162.83896734269"/>
    <n v="0"/>
    <n v="268249.01834925939"/>
    <n v="912.47233531599591"/>
    <n v="0"/>
    <n v="0"/>
    <n v="0"/>
    <n v="607835.72725366428"/>
    <n v="607835.72725366428"/>
    <n v="912.47233531599591"/>
    <n v="2.0817522688419849"/>
    <n v="2.0848773588443152"/>
    <n v="3.1250900023303422E-3"/>
    <n v="2.0817522688419849"/>
    <n v="188429.07544863594"/>
    <n v="188711.94187258388"/>
    <n v="282.86642394795871"/>
    <n v="188429.07544863591"/>
  </r>
  <r>
    <x v="23"/>
    <x v="10"/>
    <n v="0"/>
    <x v="2"/>
    <s v="Østdanmark"/>
    <n v="0"/>
    <n v="0"/>
    <n v="0"/>
    <n v="0"/>
    <n v="0"/>
    <n v="316959.7677632196"/>
    <n v="0"/>
    <n v="0"/>
    <n v="-316959.7677632196"/>
    <n v="0"/>
    <n v="0"/>
    <n v="0"/>
    <n v="0"/>
    <n v="0"/>
    <n v="0"/>
    <n v="0"/>
    <n v="0"/>
    <n v="0"/>
    <n v="0"/>
  </r>
  <r>
    <x v="24"/>
    <x v="2"/>
    <n v="1"/>
    <x v="2"/>
    <s v="Østdanmark"/>
    <n v="649067.07739233959"/>
    <n v="0"/>
    <n v="0"/>
    <n v="0"/>
    <n v="493290.97881817812"/>
    <n v="155776.0985741615"/>
    <n v="0"/>
    <n v="0"/>
    <n v="0"/>
    <n v="0"/>
    <n v="493290.97881817812"/>
    <n v="0"/>
    <n v="0.24969896056797361"/>
    <n v="0.24969896056797361"/>
    <n v="0"/>
    <n v="0"/>
    <n v="37490.114390181538"/>
    <n v="37490.114390181538"/>
    <n v="0"/>
  </r>
  <r>
    <x v="25"/>
    <x v="10"/>
    <n v="0"/>
    <x v="2"/>
    <s v="Østdanmark"/>
    <n v="81346.673408212213"/>
    <n v="148318.32970425067"/>
    <n v="0"/>
    <n v="0"/>
    <n v="0"/>
    <n v="0"/>
    <n v="0"/>
    <n v="0"/>
    <n v="-66971.656296038462"/>
    <n v="0"/>
    <n v="0"/>
    <n v="0"/>
    <n v="0"/>
    <n v="0"/>
    <n v="0"/>
    <n v="0"/>
    <n v="0"/>
    <n v="0"/>
    <n v="0"/>
  </r>
  <r>
    <x v="26"/>
    <x v="4"/>
    <n v="1"/>
    <x v="2"/>
    <s v="Østdanmark"/>
    <n v="613274.38090253877"/>
    <n v="151994.71742298926"/>
    <n v="0"/>
    <n v="0"/>
    <n v="79540.305054146011"/>
    <n v="0"/>
    <n v="0"/>
    <n v="0"/>
    <n v="381739.35842540348"/>
    <n v="381739.35842540348"/>
    <n v="79540.305054146011"/>
    <n v="1.3704442967471986"/>
    <n v="1.6559939918915827"/>
    <n v="0.28554969514438422"/>
    <n v="1.3704442967471984"/>
    <n v="114521.80752762104"/>
    <n v="138383.89904386483"/>
    <n v="23862.091516243803"/>
    <n v="114521.80752762103"/>
  </r>
  <r>
    <x v="27"/>
    <x v="10"/>
    <n v="0"/>
    <x v="2"/>
    <s v="Østdanmark"/>
    <n v="156956.86162128934"/>
    <n v="0"/>
    <n v="0"/>
    <n v="428214.02929147833"/>
    <n v="0"/>
    <n v="0"/>
    <n v="0"/>
    <n v="0"/>
    <n v="-271257.167670189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4821.8473452975177"/>
    <n v="0"/>
    <n v="0"/>
    <n v="54412.71372203785"/>
    <n v="0"/>
    <n v="0"/>
    <n v="0"/>
    <n v="0"/>
    <n v="-49590.866376740334"/>
    <n v="0"/>
    <n v="0"/>
    <n v="0"/>
    <n v="0"/>
    <n v="0"/>
    <n v="0"/>
    <n v="0"/>
    <n v="0"/>
    <n v="0"/>
    <n v="0"/>
  </r>
  <r>
    <x v="30"/>
    <x v="10"/>
    <n v="0"/>
    <x v="2"/>
    <s v="Østdanmark"/>
    <n v="426777.53866935126"/>
    <n v="0"/>
    <n v="0"/>
    <n v="0"/>
    <n v="0"/>
    <n v="0"/>
    <n v="0"/>
    <n v="0"/>
    <n v="426777.53866935126"/>
    <n v="0"/>
    <n v="0"/>
    <n v="0"/>
    <n v="0"/>
    <n v="0"/>
    <n v="0"/>
    <n v="0"/>
    <n v="0"/>
    <n v="0"/>
    <n v="0"/>
  </r>
  <r>
    <x v="31"/>
    <x v="7"/>
    <n v="1"/>
    <x v="2"/>
    <s v="Østdanmark"/>
    <n v="36441.900098439175"/>
    <n v="0"/>
    <n v="0"/>
    <n v="0"/>
    <n v="0"/>
    <n v="0"/>
    <n v="36441.900098439175"/>
    <n v="0"/>
    <n v="0"/>
    <n v="0"/>
    <n v="36441.900098439175"/>
    <n v="0"/>
    <n v="0.67053096181128069"/>
    <n v="0"/>
    <n v="0.67053096181128069"/>
    <n v="0"/>
    <n v="15123.388540852258"/>
    <n v="0"/>
    <n v="15123.388540852258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44413.88208154004"/>
    <n v="0"/>
    <n v="0"/>
    <n v="0"/>
    <n v="0"/>
    <n v="0"/>
    <n v="0"/>
    <n v="0"/>
    <n v="244413.88208154004"/>
    <n v="0"/>
    <n v="0"/>
    <n v="0"/>
    <n v="0"/>
    <n v="0"/>
    <n v="0"/>
    <n v="0"/>
    <n v="0"/>
    <n v="0"/>
    <n v="0"/>
  </r>
  <r>
    <x v="35"/>
    <x v="10"/>
    <n v="0"/>
    <x v="2"/>
    <s v="Østdanmark"/>
    <n v="44647.112834296677"/>
    <n v="0"/>
    <n v="0"/>
    <n v="0"/>
    <n v="0"/>
    <n v="0"/>
    <n v="0"/>
    <n v="44647.112834296677"/>
    <n v="0"/>
    <n v="0"/>
    <n v="0"/>
    <n v="0"/>
    <n v="0"/>
    <n v="0"/>
    <n v="0"/>
    <n v="0"/>
    <n v="0"/>
    <n v="0"/>
    <n v="0"/>
  </r>
  <r>
    <x v="36"/>
    <x v="10"/>
    <n v="0"/>
    <x v="2"/>
    <s v="Østdanmark"/>
    <n v="22323.556417148338"/>
    <n v="6440.8064603487128"/>
    <n v="0"/>
    <n v="0"/>
    <n v="0"/>
    <n v="0"/>
    <n v="0"/>
    <n v="0"/>
    <n v="15882.749956799626"/>
    <n v="0"/>
    <n v="0"/>
    <n v="0"/>
    <n v="0"/>
    <n v="0"/>
    <n v="0"/>
    <n v="0"/>
    <n v="0"/>
    <n v="0"/>
    <n v="0"/>
  </r>
  <r>
    <x v="37"/>
    <x v="9"/>
    <n v="1"/>
    <x v="2"/>
    <s v="Østdanmark"/>
    <n v="14287.076106974937"/>
    <n v="0"/>
    <n v="0"/>
    <n v="0"/>
    <n v="0"/>
    <n v="0"/>
    <n v="14287.076106974937"/>
    <n v="0"/>
    <n v="0"/>
    <n v="0"/>
    <n v="14287.076106974937"/>
    <n v="0"/>
    <n v="0.50004766374412279"/>
    <n v="0"/>
    <n v="0.50004766374412279"/>
    <n v="0"/>
    <n v="0"/>
    <n v="0"/>
    <n v="0"/>
  </r>
  <r>
    <x v="38"/>
    <x v="4"/>
    <n v="1"/>
    <x v="2"/>
    <s v="Østdanmark"/>
    <n v="560381.69837016799"/>
    <n v="85294.090246098451"/>
    <n v="0"/>
    <n v="0"/>
    <n v="6903.7955745184099"/>
    <n v="0"/>
    <n v="0"/>
    <n v="0"/>
    <n v="468183.81254955113"/>
    <n v="468183.81254955113"/>
    <n v="6903.7955745184099"/>
    <n v="1.2706695946119837"/>
    <n v="1.2894067719530495"/>
    <n v="1.8737177341065947E-2"/>
    <n v="1.2706695946119835"/>
    <n v="93636.76250991023"/>
    <n v="95017.521624813904"/>
    <n v="1380.7591149036821"/>
    <n v="93636.762509910215"/>
  </r>
  <r>
    <x v="39"/>
    <x v="10"/>
    <n v="0"/>
    <x v="2"/>
    <s v="Østdanmark"/>
    <n v="14788.079997473731"/>
    <n v="0"/>
    <n v="0"/>
    <n v="0"/>
    <n v="0"/>
    <n v="0"/>
    <n v="0"/>
    <n v="0"/>
    <n v="14788.079997473731"/>
    <n v="0"/>
    <n v="0"/>
    <n v="0"/>
    <n v="0"/>
    <n v="0"/>
    <n v="0"/>
    <n v="0"/>
    <n v="0"/>
    <n v="0"/>
    <n v="0"/>
  </r>
  <r>
    <x v="40"/>
    <x v="10"/>
    <n v="0"/>
    <x v="2"/>
    <s v="Østdanmark"/>
    <n v="12080.446155895848"/>
    <n v="3778.7371184639996"/>
    <n v="0"/>
    <n v="0"/>
    <n v="0"/>
    <n v="0"/>
    <n v="0"/>
    <n v="0"/>
    <n v="8301.7090374318486"/>
    <n v="0"/>
    <n v="0"/>
    <n v="0"/>
    <n v="0"/>
    <n v="0"/>
    <n v="0"/>
    <n v="0"/>
    <n v="0"/>
    <n v="0"/>
    <n v="0"/>
  </r>
  <r>
    <x v="41"/>
    <x v="1"/>
    <n v="1"/>
    <x v="2"/>
    <s v="Østdanmark"/>
    <n v="3497898.5623000106"/>
    <n v="0"/>
    <n v="0"/>
    <n v="0"/>
    <n v="1326573.9865508091"/>
    <n v="0"/>
    <n v="0"/>
    <n v="0"/>
    <n v="2171324.5757492017"/>
    <n v="2171324.5757492017"/>
    <n v="1326573.9865508091"/>
    <n v="1.0835126765446093"/>
    <n v="1.7454863615733287"/>
    <n v="0.66197368502871934"/>
    <n v="1.0835126765446095"/>
    <n v="130279.4745449521"/>
    <n v="209873.91373800061"/>
    <n v="79594.439193048544"/>
    <n v="130279.47454495207"/>
  </r>
  <r>
    <x v="42"/>
    <x v="2"/>
    <n v="1"/>
    <x v="2"/>
    <s v="Østdanmark"/>
    <n v="1276645.533352437"/>
    <n v="0"/>
    <n v="0"/>
    <n v="0"/>
    <n v="676622.13267679163"/>
    <n v="600023.40067564533"/>
    <n v="0"/>
    <n v="0"/>
    <n v="0"/>
    <n v="0"/>
    <n v="676622.13267679163"/>
    <n v="0"/>
    <n v="0.29148881475716187"/>
    <n v="0.29148881475716187"/>
    <n v="0"/>
    <n v="0"/>
    <n v="33831.106633839583"/>
    <n v="33831.106633839583"/>
    <n v="0"/>
  </r>
  <r>
    <x v="43"/>
    <x v="10"/>
    <n v="0"/>
    <x v="2"/>
    <s v="Østdanmark"/>
    <n v="131994.24138946694"/>
    <n v="0"/>
    <n v="0"/>
    <n v="110474.29755686472"/>
    <n v="0"/>
    <n v="0"/>
    <n v="0"/>
    <n v="0"/>
    <n v="21519.943832602221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</r>
  <r>
    <x v="47"/>
    <x v="10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18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20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L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1">
    <i>
      <x v="2"/>
    </i>
    <i>
      <x v="8"/>
    </i>
    <i>
      <x v="10"/>
    </i>
    <i>
      <x v="13"/>
    </i>
    <i>
      <x v="14"/>
    </i>
    <i>
      <x v="18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9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20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B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7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6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215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21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21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19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21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21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18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19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C2" sqref="C2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3" t="s">
        <v>272</v>
      </c>
      <c r="B1" s="423"/>
      <c r="D1" s="75" t="s">
        <v>285</v>
      </c>
    </row>
    <row r="2" spans="1:6" ht="30" x14ac:dyDescent="0.25">
      <c r="A2" s="6" t="s">
        <v>0</v>
      </c>
      <c r="B2" s="223" t="s">
        <v>343</v>
      </c>
    </row>
    <row r="4" spans="1:6" ht="30" customHeight="1" thickBot="1" x14ac:dyDescent="0.3">
      <c r="A4" s="422" t="s">
        <v>271</v>
      </c>
      <c r="B4" s="422"/>
      <c r="D4" s="75"/>
    </row>
    <row r="5" spans="1:6" ht="15.75" thickTop="1" x14ac:dyDescent="0.25">
      <c r="A5" s="255" t="s">
        <v>85</v>
      </c>
      <c r="B5" s="254" t="s">
        <v>305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268</v>
      </c>
      <c r="D17" s="217" t="s">
        <v>93</v>
      </c>
      <c r="E17" s="214"/>
    </row>
    <row r="18" spans="1:5" x14ac:dyDescent="0.25">
      <c r="A18" s="205" t="s">
        <v>73</v>
      </c>
      <c r="B18" s="424" t="s">
        <v>273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4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306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P9" sqref="P9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299</v>
      </c>
      <c r="B1" s="252"/>
      <c r="C1" s="425" t="s">
        <v>298</v>
      </c>
      <c r="D1" s="425"/>
      <c r="E1" s="425"/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  <c r="Q1" s="425"/>
      <c r="R1" s="425"/>
    </row>
    <row r="2" spans="1:18" ht="15" customHeight="1" x14ac:dyDescent="0.25">
      <c r="A2" s="252"/>
      <c r="B2" s="252"/>
      <c r="C2" s="425"/>
      <c r="D2" s="425"/>
      <c r="E2" s="425"/>
      <c r="F2" s="425"/>
      <c r="G2" s="425"/>
      <c r="H2" s="425"/>
      <c r="I2" s="425"/>
      <c r="J2" s="425"/>
      <c r="K2" s="425"/>
      <c r="L2" s="425"/>
      <c r="M2" s="425"/>
      <c r="N2" s="425"/>
      <c r="O2" s="425"/>
      <c r="P2" s="425"/>
      <c r="Q2" s="425"/>
      <c r="R2" s="425"/>
    </row>
    <row r="3" spans="1:18" x14ac:dyDescent="0.25">
      <c r="A3" s="75"/>
    </row>
    <row r="34" spans="16:18" ht="15.75" x14ac:dyDescent="0.25">
      <c r="P34" s="342" t="s">
        <v>93</v>
      </c>
      <c r="Q34" s="342" t="s">
        <v>337</v>
      </c>
      <c r="R34" s="342" t="s">
        <v>338</v>
      </c>
    </row>
    <row r="35" spans="16:18" ht="15.75" x14ac:dyDescent="0.25">
      <c r="P35" s="342">
        <v>1990</v>
      </c>
      <c r="Q35" s="345">
        <v>20000000</v>
      </c>
      <c r="R35" s="344"/>
    </row>
    <row r="36" spans="16:18" ht="15.75" x14ac:dyDescent="0.25">
      <c r="P36" s="342">
        <f>År1</f>
        <v>2019</v>
      </c>
      <c r="Q36" s="343">
        <f>GETPIVOTDATA("Total",'CO2-pivot'!$A$1,"År",P36,"Sted2","CO2 - atmosfære")</f>
        <v>13911562.11827757</v>
      </c>
      <c r="R36" s="344">
        <f>1-Q36/$Q$35</f>
        <v>0.30442189408612153</v>
      </c>
    </row>
    <row r="37" spans="16:18" ht="15.75" x14ac:dyDescent="0.25">
      <c r="P37" s="342">
        <f>År2</f>
        <v>2030</v>
      </c>
      <c r="Q37" s="343">
        <f>GETPIVOTDATA("Total",'CO2-pivot'!$A$1,"År",P37,"Sted2","CO2 - atmosfære")</f>
        <v>10127724.691119613</v>
      </c>
      <c r="R37" s="344">
        <f t="shared" ref="R37:R38" si="0">1-Q37/$Q$35</f>
        <v>0.49361376544401936</v>
      </c>
    </row>
    <row r="38" spans="16:18" ht="15.75" x14ac:dyDescent="0.25">
      <c r="P38" s="342">
        <f>År3</f>
        <v>2050</v>
      </c>
      <c r="Q38" s="343">
        <f>GETPIVOTDATA("Total",'CO2-pivot'!$A$1,"År",P38,"Sted2","CO2 - atmosfære")</f>
        <v>6861710.4631122779</v>
      </c>
      <c r="R38" s="344">
        <f t="shared" si="0"/>
        <v>0.65691447684438609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339</v>
      </c>
    </row>
    <row r="2" spans="1:1" x14ac:dyDescent="0.25">
      <c r="A2" s="107">
        <v>2019</v>
      </c>
    </row>
    <row r="3" spans="1:1" x14ac:dyDescent="0.25">
      <c r="A3" s="380">
        <v>2030</v>
      </c>
    </row>
    <row r="4" spans="1:1" x14ac:dyDescent="0.25">
      <c r="A4" s="369">
        <v>2050</v>
      </c>
    </row>
    <row r="5" spans="1:1" x14ac:dyDescent="0.25">
      <c r="A5" s="359" t="s">
        <v>15</v>
      </c>
    </row>
    <row r="6" spans="1:1" x14ac:dyDescent="0.25">
      <c r="A6" s="381" t="s">
        <v>49</v>
      </c>
    </row>
    <row r="7" spans="1:1" x14ac:dyDescent="0.25">
      <c r="A7" s="379" t="s">
        <v>182</v>
      </c>
    </row>
    <row r="8" spans="1:1" x14ac:dyDescent="0.25">
      <c r="A8" s="370" t="s">
        <v>32</v>
      </c>
    </row>
    <row r="9" spans="1:1" x14ac:dyDescent="0.25">
      <c r="A9" s="357" t="s">
        <v>102</v>
      </c>
    </row>
    <row r="10" spans="1:1" x14ac:dyDescent="0.25">
      <c r="A10" s="382" t="s">
        <v>109</v>
      </c>
    </row>
    <row r="11" spans="1:1" x14ac:dyDescent="0.25">
      <c r="A11" s="371" t="s">
        <v>263</v>
      </c>
    </row>
    <row r="12" spans="1:1" x14ac:dyDescent="0.25">
      <c r="A12" s="383" t="s">
        <v>110</v>
      </c>
    </row>
    <row r="13" spans="1:1" x14ac:dyDescent="0.25">
      <c r="A13" s="357" t="s">
        <v>230</v>
      </c>
    </row>
    <row r="14" spans="1:1" s="169" customFormat="1" x14ac:dyDescent="0.25">
      <c r="A14" s="384" t="s">
        <v>208</v>
      </c>
    </row>
    <row r="15" spans="1:1" x14ac:dyDescent="0.25">
      <c r="A15" s="362" t="s">
        <v>111</v>
      </c>
    </row>
    <row r="16" spans="1:1" x14ac:dyDescent="0.25">
      <c r="A16" s="385" t="s">
        <v>101</v>
      </c>
    </row>
    <row r="17" spans="1:1" x14ac:dyDescent="0.25">
      <c r="A17" s="386" t="s">
        <v>204</v>
      </c>
    </row>
    <row r="18" spans="1:1" x14ac:dyDescent="0.25">
      <c r="A18" s="387" t="s">
        <v>19</v>
      </c>
    </row>
    <row r="19" spans="1:1" x14ac:dyDescent="0.25">
      <c r="A19" s="388" t="s">
        <v>137</v>
      </c>
    </row>
    <row r="20" spans="1:1" x14ac:dyDescent="0.25">
      <c r="A20" s="404" t="s">
        <v>96</v>
      </c>
    </row>
    <row r="21" spans="1:1" x14ac:dyDescent="0.25">
      <c r="A21" s="418" t="s">
        <v>113</v>
      </c>
    </row>
    <row r="22" spans="1:1" x14ac:dyDescent="0.25">
      <c r="A22" s="419" t="s">
        <v>54</v>
      </c>
    </row>
    <row r="23" spans="1:1" x14ac:dyDescent="0.25">
      <c r="A23" s="356" t="s">
        <v>158</v>
      </c>
    </row>
    <row r="24" spans="1:1" x14ac:dyDescent="0.25">
      <c r="A24" s="372" t="s">
        <v>51</v>
      </c>
    </row>
    <row r="25" spans="1:1" x14ac:dyDescent="0.25">
      <c r="A25" s="372" t="s">
        <v>224</v>
      </c>
    </row>
    <row r="26" spans="1:1" x14ac:dyDescent="0.25">
      <c r="A26" s="360" t="s">
        <v>203</v>
      </c>
    </row>
    <row r="27" spans="1:1" x14ac:dyDescent="0.25">
      <c r="A27" s="416" t="s">
        <v>6</v>
      </c>
    </row>
    <row r="28" spans="1:1" x14ac:dyDescent="0.25">
      <c r="A28" s="355" t="s">
        <v>67</v>
      </c>
    </row>
    <row r="29" spans="1:1" x14ac:dyDescent="0.25">
      <c r="A29" s="355" t="s">
        <v>227</v>
      </c>
    </row>
    <row r="30" spans="1:1" x14ac:dyDescent="0.25">
      <c r="A30" s="361" t="s">
        <v>200</v>
      </c>
    </row>
    <row r="31" spans="1:1" x14ac:dyDescent="0.25">
      <c r="A31" s="354" t="s">
        <v>226</v>
      </c>
    </row>
    <row r="32" spans="1:1" x14ac:dyDescent="0.25">
      <c r="A32" s="417" t="s">
        <v>162</v>
      </c>
    </row>
    <row r="33" spans="1:1" x14ac:dyDescent="0.25">
      <c r="A33" s="363" t="s">
        <v>193</v>
      </c>
    </row>
    <row r="34" spans="1:1" x14ac:dyDescent="0.25">
      <c r="A34" s="358" t="s">
        <v>222</v>
      </c>
    </row>
    <row r="35" spans="1:1" x14ac:dyDescent="0.25">
      <c r="A35" s="367" t="s">
        <v>11</v>
      </c>
    </row>
    <row r="36" spans="1:1" x14ac:dyDescent="0.25">
      <c r="A36" s="403" t="s">
        <v>159</v>
      </c>
    </row>
    <row r="37" spans="1:1" x14ac:dyDescent="0.25">
      <c r="A37" s="352" t="s">
        <v>103</v>
      </c>
    </row>
    <row r="38" spans="1:1" x14ac:dyDescent="0.25">
      <c r="A38" s="412" t="s">
        <v>56</v>
      </c>
    </row>
    <row r="39" spans="1:1" x14ac:dyDescent="0.25">
      <c r="A39" s="413" t="s">
        <v>12</v>
      </c>
    </row>
    <row r="40" spans="1:1" x14ac:dyDescent="0.25">
      <c r="A40" s="414" t="s">
        <v>48</v>
      </c>
    </row>
    <row r="41" spans="1:1" x14ac:dyDescent="0.25">
      <c r="A41" s="391" t="s">
        <v>115</v>
      </c>
    </row>
    <row r="42" spans="1:1" x14ac:dyDescent="0.25">
      <c r="A42" s="389" t="s">
        <v>136</v>
      </c>
    </row>
    <row r="43" spans="1:1" x14ac:dyDescent="0.25">
      <c r="A43" s="369" t="s">
        <v>9</v>
      </c>
    </row>
    <row r="44" spans="1:1" x14ac:dyDescent="0.25">
      <c r="A44" s="415" t="s">
        <v>108</v>
      </c>
    </row>
    <row r="45" spans="1:1" x14ac:dyDescent="0.25">
      <c r="A45" s="411" t="s">
        <v>53</v>
      </c>
    </row>
    <row r="46" spans="1:1" x14ac:dyDescent="0.25">
      <c r="A46" s="369" t="s">
        <v>194</v>
      </c>
    </row>
    <row r="47" spans="1:1" x14ac:dyDescent="0.25">
      <c r="A47" s="410" t="s">
        <v>116</v>
      </c>
    </row>
    <row r="48" spans="1:1" s="169" customFormat="1" x14ac:dyDescent="0.25">
      <c r="A48" s="409" t="s">
        <v>106</v>
      </c>
    </row>
    <row r="49" spans="1:1" x14ac:dyDescent="0.25">
      <c r="A49" s="368" t="s">
        <v>33</v>
      </c>
    </row>
    <row r="50" spans="1:1" x14ac:dyDescent="0.25">
      <c r="A50" s="405" t="s">
        <v>14</v>
      </c>
    </row>
    <row r="51" spans="1:1" s="169" customFormat="1" x14ac:dyDescent="0.25">
      <c r="A51" s="406" t="s">
        <v>55</v>
      </c>
    </row>
    <row r="52" spans="1:1" x14ac:dyDescent="0.25">
      <c r="A52" s="407" t="s">
        <v>38</v>
      </c>
    </row>
    <row r="53" spans="1:1" x14ac:dyDescent="0.25">
      <c r="A53" s="408" t="s">
        <v>95</v>
      </c>
    </row>
    <row r="54" spans="1:1" x14ac:dyDescent="0.25">
      <c r="A54" s="351" t="s">
        <v>309</v>
      </c>
    </row>
    <row r="55" spans="1:1" x14ac:dyDescent="0.25">
      <c r="A55" s="391" t="s">
        <v>310</v>
      </c>
    </row>
    <row r="56" spans="1:1" x14ac:dyDescent="0.25">
      <c r="A56" s="366" t="s">
        <v>313</v>
      </c>
    </row>
    <row r="57" spans="1:1" x14ac:dyDescent="0.25">
      <c r="A57" s="351" t="s">
        <v>315</v>
      </c>
    </row>
    <row r="58" spans="1:1" x14ac:dyDescent="0.25">
      <c r="A58" s="392" t="s">
        <v>117</v>
      </c>
    </row>
    <row r="59" spans="1:1" x14ac:dyDescent="0.25">
      <c r="A59" s="394" t="s">
        <v>50</v>
      </c>
    </row>
    <row r="60" spans="1:1" x14ac:dyDescent="0.25">
      <c r="A60" s="395" t="s">
        <v>238</v>
      </c>
    </row>
    <row r="61" spans="1:1" x14ac:dyDescent="0.25">
      <c r="A61" s="396" t="s">
        <v>231</v>
      </c>
    </row>
    <row r="62" spans="1:1" x14ac:dyDescent="0.25">
      <c r="A62" s="397" t="s">
        <v>52</v>
      </c>
    </row>
    <row r="63" spans="1:1" x14ac:dyDescent="0.25">
      <c r="A63" s="364" t="s">
        <v>10</v>
      </c>
    </row>
    <row r="64" spans="1:1" x14ac:dyDescent="0.25">
      <c r="A64" s="374" t="s">
        <v>176</v>
      </c>
    </row>
    <row r="65" spans="1:8" x14ac:dyDescent="0.25">
      <c r="A65" s="375" t="s">
        <v>177</v>
      </c>
    </row>
    <row r="66" spans="1:8" x14ac:dyDescent="0.25">
      <c r="A66" s="376" t="s">
        <v>178</v>
      </c>
    </row>
    <row r="67" spans="1:8" x14ac:dyDescent="0.25">
      <c r="A67" s="377" t="s">
        <v>179</v>
      </c>
    </row>
    <row r="68" spans="1:8" x14ac:dyDescent="0.25">
      <c r="A68" s="378" t="s">
        <v>180</v>
      </c>
    </row>
    <row r="69" spans="1:8" x14ac:dyDescent="0.25">
      <c r="A69" s="398" t="s">
        <v>121</v>
      </c>
    </row>
    <row r="70" spans="1:8" x14ac:dyDescent="0.25">
      <c r="A70" s="399" t="s">
        <v>107</v>
      </c>
    </row>
    <row r="71" spans="1:8" x14ac:dyDescent="0.25">
      <c r="A71" s="400" t="s">
        <v>140</v>
      </c>
    </row>
    <row r="72" spans="1:8" x14ac:dyDescent="0.25">
      <c r="A72" s="390" t="s">
        <v>135</v>
      </c>
    </row>
    <row r="73" spans="1:8" x14ac:dyDescent="0.25">
      <c r="A73" s="401" t="s">
        <v>13</v>
      </c>
    </row>
    <row r="74" spans="1:8" x14ac:dyDescent="0.25">
      <c r="A74" s="393" t="s">
        <v>99</v>
      </c>
      <c r="H74" s="373" t="s">
        <v>104</v>
      </c>
    </row>
    <row r="75" spans="1:8" x14ac:dyDescent="0.25">
      <c r="A75" s="402" t="s">
        <v>119</v>
      </c>
    </row>
    <row r="76" spans="1:8" x14ac:dyDescent="0.25">
      <c r="A76" s="353" t="s">
        <v>118</v>
      </c>
    </row>
    <row r="77" spans="1:8" x14ac:dyDescent="0.25">
      <c r="A77" s="365" t="s">
        <v>336</v>
      </c>
    </row>
    <row r="78" spans="1:8" x14ac:dyDescent="0.25">
      <c r="A78" s="35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H6" sqref="H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274</v>
      </c>
      <c r="B1" s="75" t="s">
        <v>300</v>
      </c>
    </row>
    <row r="2" spans="1:18" ht="42.95" customHeight="1" x14ac:dyDescent="0.25">
      <c r="A2" s="224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307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340</v>
      </c>
      <c r="C3" s="9">
        <f>70000/2</f>
        <v>35000</v>
      </c>
      <c r="D3" s="22">
        <f>70000</f>
        <v>70000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340</v>
      </c>
      <c r="C4" s="9">
        <f>70000/2</f>
        <v>35000</v>
      </c>
      <c r="D4" s="22">
        <f>70000</f>
        <v>70000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269</v>
      </c>
      <c r="C5" s="9">
        <f>5600*(C2-År1)</f>
        <v>61600</v>
      </c>
      <c r="D5" s="9">
        <f>5600*(D2-År1)</f>
        <v>173600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 t="s">
        <v>341</v>
      </c>
      <c r="B6" s="2" t="s">
        <v>342</v>
      </c>
      <c r="C6" s="9">
        <f>8500</f>
        <v>8500</v>
      </c>
      <c r="D6" s="9">
        <v>8500</v>
      </c>
      <c r="E6" s="9" t="s">
        <v>270</v>
      </c>
      <c r="F6" s="110" t="s">
        <v>9</v>
      </c>
      <c r="G6" s="110" t="s">
        <v>33</v>
      </c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2329536</v>
      </c>
      <c r="N6" s="18">
        <f t="shared" si="1"/>
        <v>65501.999999999985</v>
      </c>
      <c r="O6" s="18">
        <f t="shared" si="1"/>
        <v>43231.999999999985</v>
      </c>
      <c r="P6" s="18">
        <f t="shared" si="1"/>
        <v>2217536</v>
      </c>
      <c r="Q6" s="18">
        <f t="shared" si="1"/>
        <v>30501.999999999993</v>
      </c>
      <c r="R6" s="18">
        <f t="shared" si="1"/>
        <v>8231.9999999999964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735500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369154.00000000006</v>
      </c>
      <c r="N8" s="18">
        <f t="shared" si="3"/>
        <v>96497.999999999985</v>
      </c>
      <c r="O8" s="18">
        <f t="shared" si="3"/>
        <v>85767.999999999985</v>
      </c>
      <c r="P8" s="18">
        <f t="shared" si="3"/>
        <v>369154.00000000006</v>
      </c>
      <c r="Q8" s="18">
        <f t="shared" si="3"/>
        <v>131497.99999999997</v>
      </c>
      <c r="R8" s="18">
        <f t="shared" si="3"/>
        <v>120767.99999999999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161999.99999999997</v>
      </c>
      <c r="O10" s="21">
        <f t="shared" si="5"/>
        <v>128999.99999999997</v>
      </c>
      <c r="P10" s="21">
        <f t="shared" si="5"/>
        <v>3979280</v>
      </c>
      <c r="Q10" s="21">
        <f t="shared" si="5"/>
        <v>161999.99999999997</v>
      </c>
      <c r="R10" s="21">
        <f t="shared" si="5"/>
        <v>128999.99999999999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301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1784185.849197506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59129.102638164186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39025.821581831304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1683082.6844777358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27534.363663235992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7431.08260690311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591379.90531564387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296519.72330078861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87109.403474360603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77423.359211475472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296519.72330078861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118704.1424492888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109018.09818640367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</v>
      </c>
      <c r="N30" s="272">
        <f t="shared" si="6"/>
        <v>146238.50611252477</v>
      </c>
      <c r="O30" s="272">
        <f t="shared" si="6"/>
        <v>116449.18079330678</v>
      </c>
      <c r="P30" s="272">
        <f t="shared" si="6"/>
        <v>3030352.313094168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302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545350.15080249379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6372.8973618357959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4206.1784181686835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534453.31552226411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2967.6363367639988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800.91739309688637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144120.09468435613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72634.276699211434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9388.5965256393793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8344.6407885245098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72634.276699211434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12793.857550711176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11749.901813596309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948927.68690583156</v>
      </c>
      <c r="N40" s="272">
        <f t="shared" si="7"/>
        <v>15761.493887475175</v>
      </c>
      <c r="O40" s="272">
        <f t="shared" si="7"/>
        <v>12550.819206693193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2.7109375" style="1" customWidth="1"/>
    <col min="8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274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f>(297696+23250*(D4-C4))/2625965</f>
        <v>0.21075909237175666</v>
      </c>
      <c r="E5" s="8">
        <f>(297696+23250*(E4-C4))/2625965</f>
        <v>0.3878368523571335</v>
      </c>
      <c r="F5" s="12"/>
      <c r="G5" s="420">
        <v>0.13500000000000001</v>
      </c>
      <c r="H5" s="421">
        <v>0.17499999999999999</v>
      </c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0.13730855946494946</v>
      </c>
      <c r="E6" s="8">
        <f t="shared" si="0"/>
        <v>0.3143863194503263</v>
      </c>
      <c r="F6" s="12"/>
      <c r="G6" s="13">
        <f>D5-G5</f>
        <v>7.5759092371756653E-2</v>
      </c>
      <c r="H6" s="15">
        <f>E5-H5</f>
        <v>0.21283685235713351</v>
      </c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0.24781732640293408</v>
      </c>
      <c r="E7" s="8">
        <f t="shared" si="0"/>
        <v>0.42489508638831092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0.23951349272596606</v>
      </c>
      <c r="E8" s="8">
        <f t="shared" si="0"/>
        <v>0.41659125271134284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</v>
      </c>
      <c r="E17" s="3">
        <v>0.74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2"/>
    </row>
    <row r="19" spans="2:11" x14ac:dyDescent="0.25">
      <c r="F19" s="12"/>
      <c r="G19" s="12"/>
    </row>
    <row r="20" spans="2:11" x14ac:dyDescent="0.25">
      <c r="B20" s="428" t="s">
        <v>327</v>
      </c>
      <c r="C20" s="25"/>
      <c r="D20" s="25"/>
      <c r="E20" s="25"/>
      <c r="F20" s="12"/>
      <c r="I20" s="1"/>
    </row>
    <row r="21" spans="2:11" ht="29.45" customHeight="1" x14ac:dyDescent="0.25">
      <c r="B21" s="428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C22+23%</f>
        <v>0.47584476889448313</v>
      </c>
      <c r="E22" s="8">
        <v>1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C23+34.6%</f>
        <v>0.68524520978284487</v>
      </c>
      <c r="E23" s="8">
        <f>100%</f>
        <v>1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15065.46</v>
      </c>
      <c r="E24" s="10">
        <f>E22*Arealanvendelse!Q6-C22*Arealanvendelse!Q6</f>
        <v>23003.242859180471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14958.271999999995</v>
      </c>
      <c r="E25" s="10">
        <f>E23*Arealanvendelse!R6-C23*Arealanvendelse!R6</f>
        <v>5439.3334330676189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655.01999999999987</v>
      </c>
      <c r="E26" s="10">
        <f>1%*Arealanvendelse!Q6</f>
        <v>305.01999999999992</v>
      </c>
      <c r="F26" s="12"/>
      <c r="G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432.31999999999988</v>
      </c>
      <c r="E27" s="116">
        <f>1%*Arealanvendelse!R6</f>
        <v>82.319999999999965</v>
      </c>
      <c r="F27" s="12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30023.731999999996</v>
      </c>
      <c r="E28" s="232">
        <f>SUM(E24:E25)</f>
        <v>28442.57629224809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6" t="s">
        <v>326</v>
      </c>
      <c r="C30" s="25"/>
      <c r="D30" s="25"/>
      <c r="E30" s="25"/>
      <c r="K30" s="12"/>
    </row>
    <row r="31" spans="2:11" x14ac:dyDescent="0.25">
      <c r="B31" s="427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v>0.45800000000000002</v>
      </c>
      <c r="E32" s="90">
        <v>0.34100000000000003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4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v>0.02</v>
      </c>
      <c r="E34" s="90">
        <v>0.02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f>C35+G6+7.8%</f>
        <v>0.25491876659818113</v>
      </c>
      <c r="E35" s="90">
        <f>C35+H6+7.8%</f>
        <v>0.39199652658355799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v>4.3999999999999997E-2</v>
      </c>
      <c r="E39" s="90">
        <v>2.4E-2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>C45</f>
        <v>7.0772837129970206E-2</v>
      </c>
      <c r="E45" s="90">
        <f>C45</f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1.0001367736330664</v>
      </c>
      <c r="E46" s="89">
        <f>SUM(E32:E45)</f>
        <v>1.0002145336184431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358187.34100733255</v>
      </c>
      <c r="E47" s="115" cm="1">
        <f t="array" ref="E47">SUMPRODUCT((E32:E45&gt;$C$32:$C$45)*(E32:E45-$C$32:$C$45))*Arealanvendelse!P6</f>
        <v>644941.19022862846</v>
      </c>
      <c r="K47" s="12"/>
    </row>
    <row r="48" spans="2:11" x14ac:dyDescent="0.25">
      <c r="B48" s="25" t="s">
        <v>243</v>
      </c>
      <c r="C48" s="109"/>
      <c r="D48" s="115">
        <f>1%*Arealanvendelse!M6</f>
        <v>23295.360000000001</v>
      </c>
      <c r="E48" s="115">
        <f>1%*Arealanvendelse!P6</f>
        <v>22175.360000000001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9" sqref="E9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274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317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v>0.38</v>
      </c>
      <c r="E3" s="312">
        <v>0.28000000000000003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>ROUND(C4,3)</f>
        <v>1.0999999999999999E-2</v>
      </c>
      <c r="E4" s="312">
        <f t="shared" ref="E4:E13" si="0">D4</f>
        <v>1.0999999999999999E-2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ref="D5:D6" si="1">ROUND(C5,3)</f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1"/>
        <v>5.0000000000000001E-3</v>
      </c>
      <c r="E6" s="312">
        <f t="shared" si="0"/>
        <v>5.0000000000000001E-3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>ROUND(C7,3)</f>
        <v>0.01</v>
      </c>
      <c r="E7" s="312">
        <f t="shared" si="0"/>
        <v>0.01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v>0.08</v>
      </c>
      <c r="E8" s="312">
        <v>3.1E-2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v>7.0000000000000001E-3</v>
      </c>
      <c r="E9" s="312">
        <v>5.0000000000000001E-3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ref="D10:D11" si="2">ROUND(C10,3)</f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2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>ROUND(C12,3)</f>
        <v>0.154</v>
      </c>
      <c r="E12" s="312">
        <f t="shared" si="0"/>
        <v>0.154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>ROUND(C13,3)</f>
        <v>1.0999999999999999E-2</v>
      </c>
      <c r="E13" s="312">
        <f t="shared" si="0"/>
        <v>1.0999999999999999E-2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1.2E-2</v>
      </c>
      <c r="E14" s="119">
        <f>ROUND('[1]Processer - data'!J$491/'[1]Processer - data'!J$490*E15*'[1]Processer - data'!$H$451/'[1]Processer - data'!$H$452,3)</f>
        <v>0.04</v>
      </c>
      <c r="F14" s="1" t="s">
        <v>318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5.0999999999999997E-2</v>
      </c>
      <c r="E15" s="312">
        <v>0.17399999999999999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>ROUND(C16,3)</f>
        <v>8.0000000000000002E-3</v>
      </c>
      <c r="E16" s="312">
        <f t="shared" ref="E16:E17" si="3">D16</f>
        <v>8.0000000000000002E-3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>ROUND(C17,3)</f>
        <v>0.27100000000000002</v>
      </c>
      <c r="E17" s="312">
        <f t="shared" si="3"/>
        <v>0.27100000000000002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>SUM(D3:D17)</f>
        <v>1</v>
      </c>
      <c r="E18" s="121">
        <f t="shared" ref="E18" si="4">SUM(E3:E17)</f>
        <v>1</v>
      </c>
      <c r="F18" s="316" t="s">
        <v>319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6" sqref="C16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274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332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0.5</v>
      </c>
      <c r="D15" s="8">
        <v>0.5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3" t="s">
        <v>180</v>
      </c>
      <c r="B17" s="334">
        <v>0</v>
      </c>
      <c r="C17" s="337">
        <v>0.5</v>
      </c>
      <c r="D17" s="337">
        <v>0.5</v>
      </c>
    </row>
    <row r="18" spans="1:8" ht="15.75" thickBot="1" x14ac:dyDescent="0.3">
      <c r="A18" s="335" t="s">
        <v>30</v>
      </c>
      <c r="B18" s="336"/>
      <c r="C18" s="336">
        <f>SUM(C13:C17)</f>
        <v>1</v>
      </c>
      <c r="D18" s="336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45430.707820935422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44506.687717217719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8623.6498770282869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8352.3349045655723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3614.2541179942436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45487.233654140677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590.49588200574033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8640.1952603276077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45430.707820935422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8623.6498770282869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3607.6827468706178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589.42225312936625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45430.707820935422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44602.765406222912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8623.6498770282869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8370.1042680447408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3614.2541179942436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45488.438405513349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590.49588200574033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8640.3920922882753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45348.489400369312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8608.1448371615988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3592.6187270589107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586.96109755622069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9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330</v>
      </c>
    </row>
    <row r="48" spans="1:10" hidden="1" x14ac:dyDescent="0.25">
      <c r="A48" s="430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si="0"/>
        <v>0</v>
      </c>
      <c r="D50" s="109">
        <f t="shared" si="0"/>
        <v>0</v>
      </c>
      <c r="E50" s="109">
        <f t="shared" si="0"/>
        <v>0</v>
      </c>
      <c r="F50" s="109">
        <f t="shared" si="0"/>
        <v>0</v>
      </c>
      <c r="G50" s="109">
        <f t="shared" si="0"/>
        <v>0</v>
      </c>
      <c r="H50" s="109">
        <f t="shared" ref="H50:H54" si="2">SUM(B50,E50)</f>
        <v>0</v>
      </c>
      <c r="I50" s="109">
        <f t="shared" si="1"/>
        <v>0</v>
      </c>
      <c r="J50" s="109">
        <f t="shared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>SUMIF($A$22:$A$42,$A51,D$22:D$42)</f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si="0"/>
        <v>49044.961938929664</v>
      </c>
      <c r="D52" s="109">
        <f t="shared" si="0"/>
        <v>139032.31193916441</v>
      </c>
      <c r="E52" s="109">
        <f t="shared" si="0"/>
        <v>0</v>
      </c>
      <c r="F52" s="109">
        <f t="shared" si="0"/>
        <v>9214.1457590340269</v>
      </c>
      <c r="G52" s="109">
        <f t="shared" si="0"/>
        <v>26205.60229505083</v>
      </c>
      <c r="H52" s="109">
        <f t="shared" si="2"/>
        <v>0</v>
      </c>
      <c r="I52" s="109">
        <f t="shared" si="1"/>
        <v>58259.107697963693</v>
      </c>
      <c r="J52" s="109">
        <f t="shared" si="1"/>
        <v>165237.91423421525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si="0"/>
        <v>49044.961938929664</v>
      </c>
      <c r="D54" s="109">
        <f t="shared" si="0"/>
        <v>139032.31193916447</v>
      </c>
      <c r="E54" s="109">
        <f t="shared" si="0"/>
        <v>0</v>
      </c>
      <c r="F54" s="109">
        <f t="shared" si="0"/>
        <v>9214.1457590340269</v>
      </c>
      <c r="G54" s="109">
        <f t="shared" si="0"/>
        <v>26205.602295050838</v>
      </c>
      <c r="H54" s="109">
        <f t="shared" si="2"/>
        <v>0</v>
      </c>
      <c r="I54" s="109">
        <f t="shared" si="1"/>
        <v>58259.107697963693</v>
      </c>
      <c r="J54" s="109">
        <f t="shared" si="1"/>
        <v>165237.91423421531</v>
      </c>
    </row>
    <row r="55" spans="1:10" hidden="1" x14ac:dyDescent="0.25"/>
    <row r="57" spans="1:10" x14ac:dyDescent="0.25">
      <c r="A57" s="1" t="s">
        <v>331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8" t="s">
        <v>119</v>
      </c>
      <c r="B60" s="334">
        <f>'[1]Processer - data'!$H424</f>
        <v>0.52</v>
      </c>
      <c r="C60" s="337">
        <f>B60</f>
        <v>0.52</v>
      </c>
      <c r="D60" s="337">
        <f>C60</f>
        <v>0.52</v>
      </c>
    </row>
    <row r="61" spans="1:10" ht="15.75" thickBot="1" x14ac:dyDescent="0.3">
      <c r="A61" s="335" t="s">
        <v>30</v>
      </c>
      <c r="B61" s="336">
        <f>SUM(B59:B60)</f>
        <v>1</v>
      </c>
      <c r="C61" s="336">
        <f t="shared" ref="C61:D61" si="3">SUM(C59:C60)</f>
        <v>1</v>
      </c>
      <c r="D61" s="336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333</v>
      </c>
      <c r="E1" s="169" t="s">
        <v>332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9">
        <f t="shared" si="0"/>
        <v>0</v>
      </c>
      <c r="F3" s="169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9">
        <f>IF($C3-G$1&lt;År1,0,F2*(1-VLOOKUP($A3,[1]Hugst!$R$5:$W$9,MATCH(ROUNDUP((G$1)/10,0)*10,[1]Hugst!$R$4:$W$4,0))))</f>
        <v>0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9">
        <f t="shared" si="0"/>
        <v>0</v>
      </c>
      <c r="F4" s="169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9">
        <f>IF($C4-G$1&lt;År1,0,F3*(1-VLOOKUP($A4,[1]Hugst!$R$5:$W$9,MATCH(ROUNDUP((G$1)/10,0)*10,[1]Hugst!$R$4:$W$4,0))))</f>
        <v>0</v>
      </c>
      <c r="H4" s="169">
        <f>IF($C4-H$1&lt;År1,0,G3*(1-VLOOKUP($A4,[1]Hugst!$R$5:$W$9,MATCH(ROUNDUP((H$1)/10,0)*10,[1]Hugst!$R$4:$W$4,0))))</f>
        <v>0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9">
        <f t="shared" si="0"/>
        <v>0</v>
      </c>
      <c r="F5" s="169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9">
        <f>IF($C5-G$1&lt;År1,0,F4*(1-VLOOKUP($A5,[1]Hugst!$R$5:$W$9,MATCH(ROUNDUP((G$1)/10,0)*10,[1]Hugst!$R$4:$W$4,0))))</f>
        <v>0</v>
      </c>
      <c r="H5" s="169">
        <f>IF($C5-H$1&lt;År1,0,G4*(1-VLOOKUP($A5,[1]Hugst!$R$5:$W$9,MATCH(ROUNDUP((H$1)/10,0)*10,[1]Hugst!$R$4:$W$4,0))))</f>
        <v>0</v>
      </c>
      <c r="I5" s="169">
        <f>IF($C5-I$1&lt;År1,0,H4*(1-VLOOKUP($A5,[1]Hugst!$R$5:$W$9,MATCH(ROUNDUP((I$1)/10,0)*10,[1]Hugst!$R$4:$W$4,0))))</f>
        <v>0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9">
        <f t="shared" si="0"/>
        <v>0</v>
      </c>
      <c r="F6" s="169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9">
        <f>IF($C6-G$1&lt;År1,0,F5*(1-VLOOKUP($A6,[1]Hugst!$R$5:$W$9,MATCH(ROUNDUP((G$1)/10,0)*10,[1]Hugst!$R$4:$W$4,0))))</f>
        <v>0</v>
      </c>
      <c r="H6" s="169">
        <f>IF($C6-H$1&lt;År1,0,G5*(1-VLOOKUP($A6,[1]Hugst!$R$5:$W$9,MATCH(ROUNDUP((H$1)/10,0)*10,[1]Hugst!$R$4:$W$4,0))))</f>
        <v>0</v>
      </c>
      <c r="I6" s="169">
        <f>IF($C6-I$1&lt;År1,0,H5*(1-VLOOKUP($A6,[1]Hugst!$R$5:$W$9,MATCH(ROUNDUP((I$1)/10,0)*10,[1]Hugst!$R$4:$W$4,0))))</f>
        <v>0</v>
      </c>
      <c r="J6" s="169">
        <f>IF($C6-J$1&lt;År1,0,I5*(1-VLOOKUP($A6,[1]Hugst!$R$5:$W$9,MATCH(ROUNDUP((J$1)/10,0)*10,[1]Hugst!$R$4:$W$4,0))))</f>
        <v>0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9">
        <f t="shared" si="0"/>
        <v>0</v>
      </c>
      <c r="F7" s="169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9">
        <f>IF($C7-G$1&lt;År1,0,F6*(1-VLOOKUP($A7,[1]Hugst!$R$5:$W$9,MATCH(ROUNDUP((G$1)/10,0)*10,[1]Hugst!$R$4:$W$4,0))))</f>
        <v>0</v>
      </c>
      <c r="H7" s="169">
        <f>IF($C7-H$1&lt;År1,0,G6*(1-VLOOKUP($A7,[1]Hugst!$R$5:$W$9,MATCH(ROUNDUP((H$1)/10,0)*10,[1]Hugst!$R$4:$W$4,0))))</f>
        <v>0</v>
      </c>
      <c r="I7" s="169">
        <f>IF($C7-I$1&lt;År1,0,H6*(1-VLOOKUP($A7,[1]Hugst!$R$5:$W$9,MATCH(ROUNDUP((I$1)/10,0)*10,[1]Hugst!$R$4:$W$4,0))))</f>
        <v>0</v>
      </c>
      <c r="J7" s="169">
        <f>IF($C7-J$1&lt;År1,0,I6*(1-VLOOKUP($A7,[1]Hugst!$R$5:$W$9,MATCH(ROUNDUP((J$1)/10,0)*10,[1]Hugst!$R$4:$W$4,0))))</f>
        <v>0</v>
      </c>
      <c r="K7" s="169">
        <f>IF($C7-K$1&lt;År1,0,J6*(1-VLOOKUP($A7,[1]Hugst!$R$5:$W$9,MATCH(ROUNDUP((K$1)/10,0)*10,[1]Hugst!$R$4:$W$4,0))))</f>
        <v>0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9">
        <f t="shared" si="0"/>
        <v>0</v>
      </c>
      <c r="F8" s="169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9">
        <f>IF($C8-G$1&lt;År1,0,F7*(1-VLOOKUP($A8,[1]Hugst!$R$5:$W$9,MATCH(ROUNDUP((G$1)/10,0)*10,[1]Hugst!$R$4:$W$4,0))))</f>
        <v>0</v>
      </c>
      <c r="H8" s="169">
        <f>IF($C8-H$1&lt;År1,0,G7*(1-VLOOKUP($A8,[1]Hugst!$R$5:$W$9,MATCH(ROUNDUP((H$1)/10,0)*10,[1]Hugst!$R$4:$W$4,0))))</f>
        <v>0</v>
      </c>
      <c r="I8" s="169">
        <f>IF($C8-I$1&lt;År1,0,H7*(1-VLOOKUP($A8,[1]Hugst!$R$5:$W$9,MATCH(ROUNDUP((I$1)/10,0)*10,[1]Hugst!$R$4:$W$4,0))))</f>
        <v>0</v>
      </c>
      <c r="J8" s="169">
        <f>IF($C8-J$1&lt;År1,0,I7*(1-VLOOKUP($A8,[1]Hugst!$R$5:$W$9,MATCH(ROUNDUP((J$1)/10,0)*10,[1]Hugst!$R$4:$W$4,0))))</f>
        <v>0</v>
      </c>
      <c r="K8" s="169">
        <f>IF($C8-K$1&lt;År1,0,J7*(1-VLOOKUP($A8,[1]Hugst!$R$5:$W$9,MATCH(ROUNDUP((K$1)/10,0)*10,[1]Hugst!$R$4:$W$4,0))))</f>
        <v>0</v>
      </c>
      <c r="L8" s="169">
        <f>IF($C8-L$1&lt;År1,0,K7*(1-VLOOKUP($A8,[1]Hugst!$R$5:$W$9,MATCH(ROUNDUP((L$1)/10,0)*10,[1]Hugst!$R$4:$W$4,0))))</f>
        <v>0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9">
        <f t="shared" si="0"/>
        <v>0</v>
      </c>
      <c r="F9" s="169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9">
        <f>IF($C9-G$1&lt;År1,0,F8*(1-VLOOKUP($A9,[1]Hugst!$R$5:$W$9,MATCH(ROUNDUP((G$1)/10,0)*10,[1]Hugst!$R$4:$W$4,0))))</f>
        <v>0</v>
      </c>
      <c r="H9" s="169">
        <f>IF($C9-H$1&lt;År1,0,G8*(1-VLOOKUP($A9,[1]Hugst!$R$5:$W$9,MATCH(ROUNDUP((H$1)/10,0)*10,[1]Hugst!$R$4:$W$4,0))))</f>
        <v>0</v>
      </c>
      <c r="I9" s="169">
        <f>IF($C9-I$1&lt;År1,0,H8*(1-VLOOKUP($A9,[1]Hugst!$R$5:$W$9,MATCH(ROUNDUP((I$1)/10,0)*10,[1]Hugst!$R$4:$W$4,0))))</f>
        <v>0</v>
      </c>
      <c r="J9" s="169">
        <f>IF($C9-J$1&lt;År1,0,I8*(1-VLOOKUP($A9,[1]Hugst!$R$5:$W$9,MATCH(ROUNDUP((J$1)/10,0)*10,[1]Hugst!$R$4:$W$4,0))))</f>
        <v>0</v>
      </c>
      <c r="K9" s="169">
        <f>IF($C9-K$1&lt;År1,0,J8*(1-VLOOKUP($A9,[1]Hugst!$R$5:$W$9,MATCH(ROUNDUP((K$1)/10,0)*10,[1]Hugst!$R$4:$W$4,0))))</f>
        <v>0</v>
      </c>
      <c r="L9" s="169">
        <f>IF($C9-L$1&lt;År1,0,K8*(1-VLOOKUP($A9,[1]Hugst!$R$5:$W$9,MATCH(ROUNDUP((L$1)/10,0)*10,[1]Hugst!$R$4:$W$4,0))))</f>
        <v>0</v>
      </c>
      <c r="M9" s="169">
        <f>IF($C9-M$1&lt;År1,0,L8*(1-VLOOKUP($A9,[1]Hugst!$R$5:$W$9,MATCH(ROUNDUP((M$1)/10,0)*10,[1]Hugst!$R$4:$W$4,0))))</f>
        <v>0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9">
        <f t="shared" si="0"/>
        <v>0</v>
      </c>
      <c r="F10" s="169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9">
        <f>IF($C10-G$1&lt;År1,0,F9*(1-VLOOKUP($A10,[1]Hugst!$R$5:$W$9,MATCH(ROUNDUP((G$1)/10,0)*10,[1]Hugst!$R$4:$W$4,0))))</f>
        <v>0</v>
      </c>
      <c r="H10" s="169">
        <f>IF($C10-H$1&lt;År1,0,G9*(1-VLOOKUP($A10,[1]Hugst!$R$5:$W$9,MATCH(ROUNDUP((H$1)/10,0)*10,[1]Hugst!$R$4:$W$4,0))))</f>
        <v>0</v>
      </c>
      <c r="I10" s="169">
        <f>IF($C10-I$1&lt;År1,0,H9*(1-VLOOKUP($A10,[1]Hugst!$R$5:$W$9,MATCH(ROUNDUP((I$1)/10,0)*10,[1]Hugst!$R$4:$W$4,0))))</f>
        <v>0</v>
      </c>
      <c r="J10" s="169">
        <f>IF($C10-J$1&lt;År1,0,I9*(1-VLOOKUP($A10,[1]Hugst!$R$5:$W$9,MATCH(ROUNDUP((J$1)/10,0)*10,[1]Hugst!$R$4:$W$4,0))))</f>
        <v>0</v>
      </c>
      <c r="K10" s="169">
        <f>IF($C10-K$1&lt;År1,0,J9*(1-VLOOKUP($A10,[1]Hugst!$R$5:$W$9,MATCH(ROUNDUP((K$1)/10,0)*10,[1]Hugst!$R$4:$W$4,0))))</f>
        <v>0</v>
      </c>
      <c r="L10" s="169">
        <f>IF($C10-L$1&lt;År1,0,K9*(1-VLOOKUP($A10,[1]Hugst!$R$5:$W$9,MATCH(ROUNDUP((L$1)/10,0)*10,[1]Hugst!$R$4:$W$4,0))))</f>
        <v>0</v>
      </c>
      <c r="M10" s="169">
        <f>IF($C10-M$1&lt;År1,0,L9*(1-VLOOKUP($A10,[1]Hugst!$R$5:$W$9,MATCH(ROUNDUP((M$1)/10,0)*10,[1]Hugst!$R$4:$W$4,0))))</f>
        <v>0</v>
      </c>
      <c r="N10" s="169">
        <f>IF($C10-N$1&lt;År1,0,M9*(1-VLOOKUP($A10,[1]Hugst!$R$5:$W$9,MATCH(ROUNDUP((N$1)/10,0)*10,[1]Hugst!$R$4:$W$4,0))))</f>
        <v>0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9">
        <f t="shared" si="0"/>
        <v>0</v>
      </c>
      <c r="F11" s="169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9">
        <f>IF($C11-G$1&lt;År1,0,F10*(1-VLOOKUP($A11,[1]Hugst!$R$5:$W$9,MATCH(ROUNDUP((G$1)/10,0)*10,[1]Hugst!$R$4:$W$4,0))))</f>
        <v>0</v>
      </c>
      <c r="H11" s="169">
        <f>IF($C11-H$1&lt;År1,0,G10*(1-VLOOKUP($A11,[1]Hugst!$R$5:$W$9,MATCH(ROUNDUP((H$1)/10,0)*10,[1]Hugst!$R$4:$W$4,0))))</f>
        <v>0</v>
      </c>
      <c r="I11" s="169">
        <f>IF($C11-I$1&lt;År1,0,H10*(1-VLOOKUP($A11,[1]Hugst!$R$5:$W$9,MATCH(ROUNDUP((I$1)/10,0)*10,[1]Hugst!$R$4:$W$4,0))))</f>
        <v>0</v>
      </c>
      <c r="J11" s="169">
        <f>IF($C11-J$1&lt;År1,0,I10*(1-VLOOKUP($A11,[1]Hugst!$R$5:$W$9,MATCH(ROUNDUP((J$1)/10,0)*10,[1]Hugst!$R$4:$W$4,0))))</f>
        <v>0</v>
      </c>
      <c r="K11" s="169">
        <f>IF($C11-K$1&lt;År1,0,J10*(1-VLOOKUP($A11,[1]Hugst!$R$5:$W$9,MATCH(ROUNDUP((K$1)/10,0)*10,[1]Hugst!$R$4:$W$4,0))))</f>
        <v>0</v>
      </c>
      <c r="L11" s="169">
        <f>IF($C11-L$1&lt;År1,0,K10*(1-VLOOKUP($A11,[1]Hugst!$R$5:$W$9,MATCH(ROUNDUP((L$1)/10,0)*10,[1]Hugst!$R$4:$W$4,0))))</f>
        <v>0</v>
      </c>
      <c r="M11" s="169">
        <f>IF($C11-M$1&lt;År1,0,L10*(1-VLOOKUP($A11,[1]Hugst!$R$5:$W$9,MATCH(ROUNDUP((M$1)/10,0)*10,[1]Hugst!$R$4:$W$4,0))))</f>
        <v>0</v>
      </c>
      <c r="N11" s="169">
        <f>IF($C11-N$1&lt;År1,0,M10*(1-VLOOKUP($A11,[1]Hugst!$R$5:$W$9,MATCH(ROUNDUP((N$1)/10,0)*10,[1]Hugst!$R$4:$W$4,0))))</f>
        <v>0</v>
      </c>
      <c r="O11" s="169">
        <f>IF($C11-O$1&lt;År1,0,N10*(1-VLOOKUP($A11,[1]Hugst!$R$5:$W$9,MATCH(ROUNDUP((O$1)/10,0)*10,[1]Hugst!$R$4:$W$4,0))))</f>
        <v>0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9">
        <f t="shared" si="0"/>
        <v>0</v>
      </c>
      <c r="F12" s="169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9">
        <f>IF($C12-G$1&lt;År1,0,F11*(1-VLOOKUP($A12,[1]Hugst!$R$5:$W$9,MATCH(ROUNDUP((G$1)/10,0)*10,[1]Hugst!$R$4:$W$4,0))))</f>
        <v>0</v>
      </c>
      <c r="H12" s="169">
        <f>IF($C12-H$1&lt;År1,0,G11*(1-VLOOKUP($A12,[1]Hugst!$R$5:$W$9,MATCH(ROUNDUP((H$1)/10,0)*10,[1]Hugst!$R$4:$W$4,0))))</f>
        <v>0</v>
      </c>
      <c r="I12" s="169">
        <f>IF($C12-I$1&lt;År1,0,H11*(1-VLOOKUP($A12,[1]Hugst!$R$5:$W$9,MATCH(ROUNDUP((I$1)/10,0)*10,[1]Hugst!$R$4:$W$4,0))))</f>
        <v>0</v>
      </c>
      <c r="J12" s="169">
        <f>IF($C12-J$1&lt;År1,0,I11*(1-VLOOKUP($A12,[1]Hugst!$R$5:$W$9,MATCH(ROUNDUP((J$1)/10,0)*10,[1]Hugst!$R$4:$W$4,0))))</f>
        <v>0</v>
      </c>
      <c r="K12" s="169">
        <f>IF($C12-K$1&lt;År1,0,J11*(1-VLOOKUP($A12,[1]Hugst!$R$5:$W$9,MATCH(ROUNDUP((K$1)/10,0)*10,[1]Hugst!$R$4:$W$4,0))))</f>
        <v>0</v>
      </c>
      <c r="L12" s="169">
        <f>IF($C12-L$1&lt;År1,0,K11*(1-VLOOKUP($A12,[1]Hugst!$R$5:$W$9,MATCH(ROUNDUP((L$1)/10,0)*10,[1]Hugst!$R$4:$W$4,0))))</f>
        <v>0</v>
      </c>
      <c r="M12" s="169">
        <f>IF($C12-M$1&lt;År1,0,L11*(1-VLOOKUP($A12,[1]Hugst!$R$5:$W$9,MATCH(ROUNDUP((M$1)/10,0)*10,[1]Hugst!$R$4:$W$4,0))))</f>
        <v>0</v>
      </c>
      <c r="N12" s="169">
        <f>IF($C12-N$1&lt;År1,0,M11*(1-VLOOKUP($A12,[1]Hugst!$R$5:$W$9,MATCH(ROUNDUP((N$1)/10,0)*10,[1]Hugst!$R$4:$W$4,0))))</f>
        <v>0</v>
      </c>
      <c r="O12" s="169">
        <f>IF($C12-O$1&lt;År1,0,N11*(1-VLOOKUP($A12,[1]Hugst!$R$5:$W$9,MATCH(ROUNDUP((O$1)/10,0)*10,[1]Hugst!$R$4:$W$4,0))))</f>
        <v>0</v>
      </c>
      <c r="P12" s="169">
        <f>IF($C12-P$1&lt;År1,0,O11*(1-VLOOKUP($A12,[1]Hugst!$R$5:$W$9,MATCH(ROUNDUP((P$1)/10,0)*10,[1]Hugst!$R$4:$W$4,0))))</f>
        <v>0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0</v>
      </c>
      <c r="E13" s="169">
        <f t="shared" si="0"/>
        <v>0</v>
      </c>
      <c r="F13" s="169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9">
        <f>IF($C13-G$1&lt;År1,0,F12*(1-VLOOKUP($A13,[1]Hugst!$R$5:$W$9,MATCH(ROUNDUP((G$1)/10,0)*10,[1]Hugst!$R$4:$W$4,0))))</f>
        <v>0</v>
      </c>
      <c r="H13" s="169">
        <f>IF($C13-H$1&lt;År1,0,G12*(1-VLOOKUP($A13,[1]Hugst!$R$5:$W$9,MATCH(ROUNDUP((H$1)/10,0)*10,[1]Hugst!$R$4:$W$4,0))))</f>
        <v>0</v>
      </c>
      <c r="I13" s="169">
        <f>IF($C13-I$1&lt;År1,0,H12*(1-VLOOKUP($A13,[1]Hugst!$R$5:$W$9,MATCH(ROUNDUP((I$1)/10,0)*10,[1]Hugst!$R$4:$W$4,0))))</f>
        <v>0</v>
      </c>
      <c r="J13" s="169">
        <f>IF($C13-J$1&lt;År1,0,I12*(1-VLOOKUP($A13,[1]Hugst!$R$5:$W$9,MATCH(ROUNDUP((J$1)/10,0)*10,[1]Hugst!$R$4:$W$4,0))))</f>
        <v>0</v>
      </c>
      <c r="K13" s="169">
        <f>IF($C13-K$1&lt;År1,0,J12*(1-VLOOKUP($A13,[1]Hugst!$R$5:$W$9,MATCH(ROUNDUP((K$1)/10,0)*10,[1]Hugst!$R$4:$W$4,0))))</f>
        <v>0</v>
      </c>
      <c r="L13" s="169">
        <f>IF($C13-L$1&lt;År1,0,K12*(1-VLOOKUP($A13,[1]Hugst!$R$5:$W$9,MATCH(ROUNDUP((L$1)/10,0)*10,[1]Hugst!$R$4:$W$4,0))))</f>
        <v>0</v>
      </c>
      <c r="M13" s="169">
        <f>IF($C13-M$1&lt;År1,0,L12*(1-VLOOKUP($A13,[1]Hugst!$R$5:$W$9,MATCH(ROUNDUP((M$1)/10,0)*10,[1]Hugst!$R$4:$W$4,0))))</f>
        <v>0</v>
      </c>
      <c r="N13" s="169">
        <f>IF($C13-N$1&lt;År1,0,M12*(1-VLOOKUP($A13,[1]Hugst!$R$5:$W$9,MATCH(ROUNDUP((N$1)/10,0)*10,[1]Hugst!$R$4:$W$4,0))))</f>
        <v>0</v>
      </c>
      <c r="O13" s="169">
        <f>IF($C13-O$1&lt;År1,0,N12*(1-VLOOKUP($A13,[1]Hugst!$R$5:$W$9,MATCH(ROUNDUP((O$1)/10,0)*10,[1]Hugst!$R$4:$W$4,0))))</f>
        <v>0</v>
      </c>
      <c r="P13" s="169">
        <f>IF($C13-P$1&lt;År1,0,O12*(1-VLOOKUP($A13,[1]Hugst!$R$5:$W$9,MATCH(ROUNDUP((P$1)/10,0)*10,[1]Hugst!$R$4:$W$4,0))))</f>
        <v>0</v>
      </c>
      <c r="Q13" s="169">
        <f>IF($C13-Q$1&lt;År1,0,P12*(1-VLOOKUP($A13,[1]Hugst!$R$5:$W$9,MATCH(ROUNDUP((Q$1)/10,0)*10,[1]Hugst!$R$4:$W$4,0))))</f>
        <v>0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0</v>
      </c>
      <c r="E14" s="169">
        <f t="shared" si="0"/>
        <v>0</v>
      </c>
      <c r="F14" s="169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9">
        <f>IF($C14-G$1&lt;År1,0,F13*(1-VLOOKUP($A14,[1]Hugst!$R$5:$W$9,MATCH(ROUNDUP((G$1)/10,0)*10,[1]Hugst!$R$4:$W$4,0))))</f>
        <v>0</v>
      </c>
      <c r="H14" s="169">
        <f>IF($C14-H$1&lt;År1,0,G13*(1-VLOOKUP($A14,[1]Hugst!$R$5:$W$9,MATCH(ROUNDUP((H$1)/10,0)*10,[1]Hugst!$R$4:$W$4,0))))</f>
        <v>0</v>
      </c>
      <c r="I14" s="169">
        <f>IF($C14-I$1&lt;År1,0,H13*(1-VLOOKUP($A14,[1]Hugst!$R$5:$W$9,MATCH(ROUNDUP((I$1)/10,0)*10,[1]Hugst!$R$4:$W$4,0))))</f>
        <v>0</v>
      </c>
      <c r="J14" s="169">
        <f>IF($C14-J$1&lt;År1,0,I13*(1-VLOOKUP($A14,[1]Hugst!$R$5:$W$9,MATCH(ROUNDUP((J$1)/10,0)*10,[1]Hugst!$R$4:$W$4,0))))</f>
        <v>0</v>
      </c>
      <c r="K14" s="169">
        <f>IF($C14-K$1&lt;År1,0,J13*(1-VLOOKUP($A14,[1]Hugst!$R$5:$W$9,MATCH(ROUNDUP((K$1)/10,0)*10,[1]Hugst!$R$4:$W$4,0))))</f>
        <v>0</v>
      </c>
      <c r="L14" s="169">
        <f>IF($C14-L$1&lt;År1,0,K13*(1-VLOOKUP($A14,[1]Hugst!$R$5:$W$9,MATCH(ROUNDUP((L$1)/10,0)*10,[1]Hugst!$R$4:$W$4,0))))</f>
        <v>0</v>
      </c>
      <c r="M14" s="169">
        <f>IF($C14-M$1&lt;År1,0,L13*(1-VLOOKUP($A14,[1]Hugst!$R$5:$W$9,MATCH(ROUNDUP((M$1)/10,0)*10,[1]Hugst!$R$4:$W$4,0))))</f>
        <v>0</v>
      </c>
      <c r="N14" s="169">
        <f>IF($C14-N$1&lt;År1,0,M13*(1-VLOOKUP($A14,[1]Hugst!$R$5:$W$9,MATCH(ROUNDUP((N$1)/10,0)*10,[1]Hugst!$R$4:$W$4,0))))</f>
        <v>0</v>
      </c>
      <c r="O14" s="169">
        <f>IF($C14-O$1&lt;År1,0,N13*(1-VLOOKUP($A14,[1]Hugst!$R$5:$W$9,MATCH(ROUNDUP((O$1)/10,0)*10,[1]Hugst!$R$4:$W$4,0))))</f>
        <v>0</v>
      </c>
      <c r="P14" s="169">
        <f>IF($C14-P$1&lt;År1,0,O13*(1-VLOOKUP($A14,[1]Hugst!$R$5:$W$9,MATCH(ROUNDUP((P$1)/10,0)*10,[1]Hugst!$R$4:$W$4,0))))</f>
        <v>0</v>
      </c>
      <c r="Q14" s="169">
        <f>IF($C14-Q$1&lt;År1,0,P13*(1-VLOOKUP($A14,[1]Hugst!$R$5:$W$9,MATCH(ROUNDUP((Q$1)/10,0)*10,[1]Hugst!$R$4:$W$4,0))))</f>
        <v>0</v>
      </c>
      <c r="R14" s="169">
        <f>IF($C14-R$1&lt;År1,0,Q13*(1-VLOOKUP($A14,[1]Hugst!$R$5:$W$9,MATCH(ROUNDUP((R$1)/10,0)*10,[1]Hugst!$R$4:$W$4,0))))</f>
        <v>0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0</v>
      </c>
      <c r="E15" s="169">
        <f t="shared" si="0"/>
        <v>0</v>
      </c>
      <c r="F15" s="169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9">
        <f>IF($C15-G$1&lt;År1,0,F14*(1-VLOOKUP($A15,[1]Hugst!$R$5:$W$9,MATCH(ROUNDUP((G$1)/10,0)*10,[1]Hugst!$R$4:$W$4,0))))</f>
        <v>0</v>
      </c>
      <c r="H15" s="169">
        <f>IF($C15-H$1&lt;År1,0,G14*(1-VLOOKUP($A15,[1]Hugst!$R$5:$W$9,MATCH(ROUNDUP((H$1)/10,0)*10,[1]Hugst!$R$4:$W$4,0))))</f>
        <v>0</v>
      </c>
      <c r="I15" s="169">
        <f>IF($C15-I$1&lt;År1,0,H14*(1-VLOOKUP($A15,[1]Hugst!$R$5:$W$9,MATCH(ROUNDUP((I$1)/10,0)*10,[1]Hugst!$R$4:$W$4,0))))</f>
        <v>0</v>
      </c>
      <c r="J15" s="169">
        <f>IF($C15-J$1&lt;År1,0,I14*(1-VLOOKUP($A15,[1]Hugst!$R$5:$W$9,MATCH(ROUNDUP((J$1)/10,0)*10,[1]Hugst!$R$4:$W$4,0))))</f>
        <v>0</v>
      </c>
      <c r="K15" s="169">
        <f>IF($C15-K$1&lt;År1,0,J14*(1-VLOOKUP($A15,[1]Hugst!$R$5:$W$9,MATCH(ROUNDUP((K$1)/10,0)*10,[1]Hugst!$R$4:$W$4,0))))</f>
        <v>0</v>
      </c>
      <c r="L15" s="169">
        <f>IF($C15-L$1&lt;År1,0,K14*(1-VLOOKUP($A15,[1]Hugst!$R$5:$W$9,MATCH(ROUNDUP((L$1)/10,0)*10,[1]Hugst!$R$4:$W$4,0))))</f>
        <v>0</v>
      </c>
      <c r="M15" s="169">
        <f>IF($C15-M$1&lt;År1,0,L14*(1-VLOOKUP($A15,[1]Hugst!$R$5:$W$9,MATCH(ROUNDUP((M$1)/10,0)*10,[1]Hugst!$R$4:$W$4,0))))</f>
        <v>0</v>
      </c>
      <c r="N15" s="169">
        <f>IF($C15-N$1&lt;År1,0,M14*(1-VLOOKUP($A15,[1]Hugst!$R$5:$W$9,MATCH(ROUNDUP((N$1)/10,0)*10,[1]Hugst!$R$4:$W$4,0))))</f>
        <v>0</v>
      </c>
      <c r="O15" s="169">
        <f>IF($C15-O$1&lt;År1,0,N14*(1-VLOOKUP($A15,[1]Hugst!$R$5:$W$9,MATCH(ROUNDUP((O$1)/10,0)*10,[1]Hugst!$R$4:$W$4,0))))</f>
        <v>0</v>
      </c>
      <c r="P15" s="169">
        <f>IF($C15-P$1&lt;År1,0,O14*(1-VLOOKUP($A15,[1]Hugst!$R$5:$W$9,MATCH(ROUNDUP((P$1)/10,0)*10,[1]Hugst!$R$4:$W$4,0))))</f>
        <v>0</v>
      </c>
      <c r="Q15" s="169">
        <f>IF($C15-Q$1&lt;År1,0,P14*(1-VLOOKUP($A15,[1]Hugst!$R$5:$W$9,MATCH(ROUNDUP((Q$1)/10,0)*10,[1]Hugst!$R$4:$W$4,0))))</f>
        <v>0</v>
      </c>
      <c r="R15" s="169">
        <f>IF($C15-R$1&lt;År1,0,Q14*(1-VLOOKUP($A15,[1]Hugst!$R$5:$W$9,MATCH(ROUNDUP((R$1)/10,0)*10,[1]Hugst!$R$4:$W$4,0))))</f>
        <v>0</v>
      </c>
      <c r="S15" s="169">
        <f>IF($C15-S$1&lt;År1,0,R14*(1-VLOOKUP($A15,[1]Hugst!$R$5:$W$9,MATCH(ROUNDUP((S$1)/10,0)*10,[1]Hugst!$R$4:$W$4,0))))</f>
        <v>0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0</v>
      </c>
      <c r="E16" s="169">
        <f t="shared" si="0"/>
        <v>0</v>
      </c>
      <c r="F16" s="169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9">
        <f>IF($C16-G$1&lt;År1,0,F15*(1-VLOOKUP($A16,[1]Hugst!$R$5:$W$9,MATCH(ROUNDUP((G$1)/10,0)*10,[1]Hugst!$R$4:$W$4,0))))</f>
        <v>0</v>
      </c>
      <c r="H16" s="169">
        <f>IF($C16-H$1&lt;År1,0,G15*(1-VLOOKUP($A16,[1]Hugst!$R$5:$W$9,MATCH(ROUNDUP((H$1)/10,0)*10,[1]Hugst!$R$4:$W$4,0))))</f>
        <v>0</v>
      </c>
      <c r="I16" s="169">
        <f>IF($C16-I$1&lt;År1,0,H15*(1-VLOOKUP($A16,[1]Hugst!$R$5:$W$9,MATCH(ROUNDUP((I$1)/10,0)*10,[1]Hugst!$R$4:$W$4,0))))</f>
        <v>0</v>
      </c>
      <c r="J16" s="169">
        <f>IF($C16-J$1&lt;År1,0,I15*(1-VLOOKUP($A16,[1]Hugst!$R$5:$W$9,MATCH(ROUNDUP((J$1)/10,0)*10,[1]Hugst!$R$4:$W$4,0))))</f>
        <v>0</v>
      </c>
      <c r="K16" s="169">
        <f>IF($C16-K$1&lt;År1,0,J15*(1-VLOOKUP($A16,[1]Hugst!$R$5:$W$9,MATCH(ROUNDUP((K$1)/10,0)*10,[1]Hugst!$R$4:$W$4,0))))</f>
        <v>0</v>
      </c>
      <c r="L16" s="169">
        <f>IF($C16-L$1&lt;År1,0,K15*(1-VLOOKUP($A16,[1]Hugst!$R$5:$W$9,MATCH(ROUNDUP((L$1)/10,0)*10,[1]Hugst!$R$4:$W$4,0))))</f>
        <v>0</v>
      </c>
      <c r="M16" s="169">
        <f>IF($C16-M$1&lt;År1,0,L15*(1-VLOOKUP($A16,[1]Hugst!$R$5:$W$9,MATCH(ROUNDUP((M$1)/10,0)*10,[1]Hugst!$R$4:$W$4,0))))</f>
        <v>0</v>
      </c>
      <c r="N16" s="169">
        <f>IF($C16-N$1&lt;År1,0,M15*(1-VLOOKUP($A16,[1]Hugst!$R$5:$W$9,MATCH(ROUNDUP((N$1)/10,0)*10,[1]Hugst!$R$4:$W$4,0))))</f>
        <v>0</v>
      </c>
      <c r="O16" s="169">
        <f>IF($C16-O$1&lt;År1,0,N15*(1-VLOOKUP($A16,[1]Hugst!$R$5:$W$9,MATCH(ROUNDUP((O$1)/10,0)*10,[1]Hugst!$R$4:$W$4,0))))</f>
        <v>0</v>
      </c>
      <c r="P16" s="169">
        <f>IF($C16-P$1&lt;År1,0,O15*(1-VLOOKUP($A16,[1]Hugst!$R$5:$W$9,MATCH(ROUNDUP((P$1)/10,0)*10,[1]Hugst!$R$4:$W$4,0))))</f>
        <v>0</v>
      </c>
      <c r="Q16" s="169">
        <f>IF($C16-Q$1&lt;År1,0,P15*(1-VLOOKUP($A16,[1]Hugst!$R$5:$W$9,MATCH(ROUNDUP((Q$1)/10,0)*10,[1]Hugst!$R$4:$W$4,0))))</f>
        <v>0</v>
      </c>
      <c r="R16" s="169">
        <f>IF($C16-R$1&lt;År1,0,Q15*(1-VLOOKUP($A16,[1]Hugst!$R$5:$W$9,MATCH(ROUNDUP((R$1)/10,0)*10,[1]Hugst!$R$4:$W$4,0))))</f>
        <v>0</v>
      </c>
      <c r="S16" s="169">
        <f>IF($C16-S$1&lt;År1,0,R15*(1-VLOOKUP($A16,[1]Hugst!$R$5:$W$9,MATCH(ROUNDUP((S$1)/10,0)*10,[1]Hugst!$R$4:$W$4,0))))</f>
        <v>0</v>
      </c>
      <c r="T16" s="169">
        <f>IF($C16-T$1&lt;År1,0,S15*(1-VLOOKUP($A16,[1]Hugst!$R$5:$W$9,MATCH(ROUNDUP((T$1)/10,0)*10,[1]Hugst!$R$4:$W$4,0))))</f>
        <v>0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0</v>
      </c>
      <c r="E17" s="169">
        <f t="shared" si="0"/>
        <v>0</v>
      </c>
      <c r="F17" s="169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9">
        <f>IF($C17-G$1&lt;År1,0,F16*(1-VLOOKUP($A17,[1]Hugst!$R$5:$W$9,MATCH(ROUNDUP((G$1)/10,0)*10,[1]Hugst!$R$4:$W$4,0))))</f>
        <v>0</v>
      </c>
      <c r="H17" s="169">
        <f>IF($C17-H$1&lt;År1,0,G16*(1-VLOOKUP($A17,[1]Hugst!$R$5:$W$9,MATCH(ROUNDUP((H$1)/10,0)*10,[1]Hugst!$R$4:$W$4,0))))</f>
        <v>0</v>
      </c>
      <c r="I17" s="169">
        <f>IF($C17-I$1&lt;År1,0,H16*(1-VLOOKUP($A17,[1]Hugst!$R$5:$W$9,MATCH(ROUNDUP((I$1)/10,0)*10,[1]Hugst!$R$4:$W$4,0))))</f>
        <v>0</v>
      </c>
      <c r="J17" s="169">
        <f>IF($C17-J$1&lt;År1,0,I16*(1-VLOOKUP($A17,[1]Hugst!$R$5:$W$9,MATCH(ROUNDUP((J$1)/10,0)*10,[1]Hugst!$R$4:$W$4,0))))</f>
        <v>0</v>
      </c>
      <c r="K17" s="169">
        <f>IF($C17-K$1&lt;År1,0,J16*(1-VLOOKUP($A17,[1]Hugst!$R$5:$W$9,MATCH(ROUNDUP((K$1)/10,0)*10,[1]Hugst!$R$4:$W$4,0))))</f>
        <v>0</v>
      </c>
      <c r="L17" s="169">
        <f>IF($C17-L$1&lt;År1,0,K16*(1-VLOOKUP($A17,[1]Hugst!$R$5:$W$9,MATCH(ROUNDUP((L$1)/10,0)*10,[1]Hugst!$R$4:$W$4,0))))</f>
        <v>0</v>
      </c>
      <c r="M17" s="169">
        <f>IF($C17-M$1&lt;År1,0,L16*(1-VLOOKUP($A17,[1]Hugst!$R$5:$W$9,MATCH(ROUNDUP((M$1)/10,0)*10,[1]Hugst!$R$4:$W$4,0))))</f>
        <v>0</v>
      </c>
      <c r="N17" s="169">
        <f>IF($C17-N$1&lt;År1,0,M16*(1-VLOOKUP($A17,[1]Hugst!$R$5:$W$9,MATCH(ROUNDUP((N$1)/10,0)*10,[1]Hugst!$R$4:$W$4,0))))</f>
        <v>0</v>
      </c>
      <c r="O17" s="169">
        <f>IF($C17-O$1&lt;År1,0,N16*(1-VLOOKUP($A17,[1]Hugst!$R$5:$W$9,MATCH(ROUNDUP((O$1)/10,0)*10,[1]Hugst!$R$4:$W$4,0))))</f>
        <v>0</v>
      </c>
      <c r="P17" s="169">
        <f>IF($C17-P$1&lt;År1,0,O16*(1-VLOOKUP($A17,[1]Hugst!$R$5:$W$9,MATCH(ROUNDUP((P$1)/10,0)*10,[1]Hugst!$R$4:$W$4,0))))</f>
        <v>0</v>
      </c>
      <c r="Q17" s="169">
        <f>IF($C17-Q$1&lt;År1,0,P16*(1-VLOOKUP($A17,[1]Hugst!$R$5:$W$9,MATCH(ROUNDUP((Q$1)/10,0)*10,[1]Hugst!$R$4:$W$4,0))))</f>
        <v>0</v>
      </c>
      <c r="R17" s="169">
        <f>IF($C17-R$1&lt;År1,0,Q16*(1-VLOOKUP($A17,[1]Hugst!$R$5:$W$9,MATCH(ROUNDUP((R$1)/10,0)*10,[1]Hugst!$R$4:$W$4,0))))</f>
        <v>0</v>
      </c>
      <c r="S17" s="169">
        <f>IF($C17-S$1&lt;År1,0,R16*(1-VLOOKUP($A17,[1]Hugst!$R$5:$W$9,MATCH(ROUNDUP((S$1)/10,0)*10,[1]Hugst!$R$4:$W$4,0))))</f>
        <v>0</v>
      </c>
      <c r="T17" s="169">
        <f>IF($C17-T$1&lt;År1,0,S16*(1-VLOOKUP($A17,[1]Hugst!$R$5:$W$9,MATCH(ROUNDUP((T$1)/10,0)*10,[1]Hugst!$R$4:$W$4,0))))</f>
        <v>0</v>
      </c>
      <c r="U17" s="169">
        <f>IF($C17-U$1&lt;År1,0,T16*(1-VLOOKUP($A17,[1]Hugst!$R$5:$W$9,MATCH(ROUNDUP((U$1)/10,0)*10,[1]Hugst!$R$4:$W$4,0))))</f>
        <v>0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0</v>
      </c>
      <c r="E18" s="169">
        <f t="shared" si="0"/>
        <v>0</v>
      </c>
      <c r="F18" s="169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9">
        <f>IF($C18-G$1&lt;År1,0,F17*(1-VLOOKUP($A18,[1]Hugst!$R$5:$W$9,MATCH(ROUNDUP((G$1)/10,0)*10,[1]Hugst!$R$4:$W$4,0))))</f>
        <v>0</v>
      </c>
      <c r="H18" s="169">
        <f>IF($C18-H$1&lt;År1,0,G17*(1-VLOOKUP($A18,[1]Hugst!$R$5:$W$9,MATCH(ROUNDUP((H$1)/10,0)*10,[1]Hugst!$R$4:$W$4,0))))</f>
        <v>0</v>
      </c>
      <c r="I18" s="169">
        <f>IF($C18-I$1&lt;År1,0,H17*(1-VLOOKUP($A18,[1]Hugst!$R$5:$W$9,MATCH(ROUNDUP((I$1)/10,0)*10,[1]Hugst!$R$4:$W$4,0))))</f>
        <v>0</v>
      </c>
      <c r="J18" s="169">
        <f>IF($C18-J$1&lt;År1,0,I17*(1-VLOOKUP($A18,[1]Hugst!$R$5:$W$9,MATCH(ROUNDUP((J$1)/10,0)*10,[1]Hugst!$R$4:$W$4,0))))</f>
        <v>0</v>
      </c>
      <c r="K18" s="169">
        <f>IF($C18-K$1&lt;År1,0,J17*(1-VLOOKUP($A18,[1]Hugst!$R$5:$W$9,MATCH(ROUNDUP((K$1)/10,0)*10,[1]Hugst!$R$4:$W$4,0))))</f>
        <v>0</v>
      </c>
      <c r="L18" s="169">
        <f>IF($C18-L$1&lt;År1,0,K17*(1-VLOOKUP($A18,[1]Hugst!$R$5:$W$9,MATCH(ROUNDUP((L$1)/10,0)*10,[1]Hugst!$R$4:$W$4,0))))</f>
        <v>0</v>
      </c>
      <c r="M18" s="169">
        <f>IF($C18-M$1&lt;År1,0,L17*(1-VLOOKUP($A18,[1]Hugst!$R$5:$W$9,MATCH(ROUNDUP((M$1)/10,0)*10,[1]Hugst!$R$4:$W$4,0))))</f>
        <v>0</v>
      </c>
      <c r="N18" s="169">
        <f>IF($C18-N$1&lt;År1,0,M17*(1-VLOOKUP($A18,[1]Hugst!$R$5:$W$9,MATCH(ROUNDUP((N$1)/10,0)*10,[1]Hugst!$R$4:$W$4,0))))</f>
        <v>0</v>
      </c>
      <c r="O18" s="169">
        <f>IF($C18-O$1&lt;År1,0,N17*(1-VLOOKUP($A18,[1]Hugst!$R$5:$W$9,MATCH(ROUNDUP((O$1)/10,0)*10,[1]Hugst!$R$4:$W$4,0))))</f>
        <v>0</v>
      </c>
      <c r="P18" s="169">
        <f>IF($C18-P$1&lt;År1,0,O17*(1-VLOOKUP($A18,[1]Hugst!$R$5:$W$9,MATCH(ROUNDUP((P$1)/10,0)*10,[1]Hugst!$R$4:$W$4,0))))</f>
        <v>0</v>
      </c>
      <c r="Q18" s="169">
        <f>IF($C18-Q$1&lt;År1,0,P17*(1-VLOOKUP($A18,[1]Hugst!$R$5:$W$9,MATCH(ROUNDUP((Q$1)/10,0)*10,[1]Hugst!$R$4:$W$4,0))))</f>
        <v>0</v>
      </c>
      <c r="R18" s="169">
        <f>IF($C18-R$1&lt;År1,0,Q17*(1-VLOOKUP($A18,[1]Hugst!$R$5:$W$9,MATCH(ROUNDUP((R$1)/10,0)*10,[1]Hugst!$R$4:$W$4,0))))</f>
        <v>0</v>
      </c>
      <c r="S18" s="169">
        <f>IF($C18-S$1&lt;År1,0,R17*(1-VLOOKUP($A18,[1]Hugst!$R$5:$W$9,MATCH(ROUNDUP((S$1)/10,0)*10,[1]Hugst!$R$4:$W$4,0))))</f>
        <v>0</v>
      </c>
      <c r="T18" s="169">
        <f>IF($C18-T$1&lt;År1,0,S17*(1-VLOOKUP($A18,[1]Hugst!$R$5:$W$9,MATCH(ROUNDUP((T$1)/10,0)*10,[1]Hugst!$R$4:$W$4,0))))</f>
        <v>0</v>
      </c>
      <c r="U18" s="169">
        <f>IF($C18-U$1&lt;År1,0,T17*(1-VLOOKUP($A18,[1]Hugst!$R$5:$W$9,MATCH(ROUNDUP((U$1)/10,0)*10,[1]Hugst!$R$4:$W$4,0))))</f>
        <v>0</v>
      </c>
      <c r="V18" s="169">
        <f>IF($C18-V$1&lt;År1,0,U17*(1-VLOOKUP($A18,[1]Hugst!$R$5:$W$9,MATCH(ROUNDUP((V$1)/10,0)*10,[1]Hugst!$R$4:$W$4,0))))</f>
        <v>0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0</v>
      </c>
      <c r="E19" s="169">
        <f t="shared" si="0"/>
        <v>0</v>
      </c>
      <c r="F19" s="169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9">
        <f>IF($C19-G$1&lt;År1,0,F18*(1-VLOOKUP($A19,[1]Hugst!$R$5:$W$9,MATCH(ROUNDUP((G$1)/10,0)*10,[1]Hugst!$R$4:$W$4,0))))</f>
        <v>0</v>
      </c>
      <c r="H19" s="169">
        <f>IF($C19-H$1&lt;År1,0,G18*(1-VLOOKUP($A19,[1]Hugst!$R$5:$W$9,MATCH(ROUNDUP((H$1)/10,0)*10,[1]Hugst!$R$4:$W$4,0))))</f>
        <v>0</v>
      </c>
      <c r="I19" s="169">
        <f>IF($C19-I$1&lt;År1,0,H18*(1-VLOOKUP($A19,[1]Hugst!$R$5:$W$9,MATCH(ROUNDUP((I$1)/10,0)*10,[1]Hugst!$R$4:$W$4,0))))</f>
        <v>0</v>
      </c>
      <c r="J19" s="169">
        <f>IF($C19-J$1&lt;År1,0,I18*(1-VLOOKUP($A19,[1]Hugst!$R$5:$W$9,MATCH(ROUNDUP((J$1)/10,0)*10,[1]Hugst!$R$4:$W$4,0))))</f>
        <v>0</v>
      </c>
      <c r="K19" s="169">
        <f>IF($C19-K$1&lt;År1,0,J18*(1-VLOOKUP($A19,[1]Hugst!$R$5:$W$9,MATCH(ROUNDUP((K$1)/10,0)*10,[1]Hugst!$R$4:$W$4,0))))</f>
        <v>0</v>
      </c>
      <c r="L19" s="169">
        <f>IF($C19-L$1&lt;År1,0,K18*(1-VLOOKUP($A19,[1]Hugst!$R$5:$W$9,MATCH(ROUNDUP((L$1)/10,0)*10,[1]Hugst!$R$4:$W$4,0))))</f>
        <v>0</v>
      </c>
      <c r="M19" s="169">
        <f>IF($C19-M$1&lt;År1,0,L18*(1-VLOOKUP($A19,[1]Hugst!$R$5:$W$9,MATCH(ROUNDUP((M$1)/10,0)*10,[1]Hugst!$R$4:$W$4,0))))</f>
        <v>0</v>
      </c>
      <c r="N19" s="169">
        <f>IF($C19-N$1&lt;År1,0,M18*(1-VLOOKUP($A19,[1]Hugst!$R$5:$W$9,MATCH(ROUNDUP((N$1)/10,0)*10,[1]Hugst!$R$4:$W$4,0))))</f>
        <v>0</v>
      </c>
      <c r="O19" s="169">
        <f>IF($C19-O$1&lt;År1,0,N18*(1-VLOOKUP($A19,[1]Hugst!$R$5:$W$9,MATCH(ROUNDUP((O$1)/10,0)*10,[1]Hugst!$R$4:$W$4,0))))</f>
        <v>0</v>
      </c>
      <c r="P19" s="169">
        <f>IF($C19-P$1&lt;År1,0,O18*(1-VLOOKUP($A19,[1]Hugst!$R$5:$W$9,MATCH(ROUNDUP((P$1)/10,0)*10,[1]Hugst!$R$4:$W$4,0))))</f>
        <v>0</v>
      </c>
      <c r="Q19" s="169">
        <f>IF($C19-Q$1&lt;År1,0,P18*(1-VLOOKUP($A19,[1]Hugst!$R$5:$W$9,MATCH(ROUNDUP((Q$1)/10,0)*10,[1]Hugst!$R$4:$W$4,0))))</f>
        <v>0</v>
      </c>
      <c r="R19" s="169">
        <f>IF($C19-R$1&lt;År1,0,Q18*(1-VLOOKUP($A19,[1]Hugst!$R$5:$W$9,MATCH(ROUNDUP((R$1)/10,0)*10,[1]Hugst!$R$4:$W$4,0))))</f>
        <v>0</v>
      </c>
      <c r="S19" s="169">
        <f>IF($C19-S$1&lt;År1,0,R18*(1-VLOOKUP($A19,[1]Hugst!$R$5:$W$9,MATCH(ROUNDUP((S$1)/10,0)*10,[1]Hugst!$R$4:$W$4,0))))</f>
        <v>0</v>
      </c>
      <c r="T19" s="169">
        <f>IF($C19-T$1&lt;År1,0,S18*(1-VLOOKUP($A19,[1]Hugst!$R$5:$W$9,MATCH(ROUNDUP((T$1)/10,0)*10,[1]Hugst!$R$4:$W$4,0))))</f>
        <v>0</v>
      </c>
      <c r="U19" s="169">
        <f>IF($C19-U$1&lt;År1,0,T18*(1-VLOOKUP($A19,[1]Hugst!$R$5:$W$9,MATCH(ROUNDUP((U$1)/10,0)*10,[1]Hugst!$R$4:$W$4,0))))</f>
        <v>0</v>
      </c>
      <c r="V19" s="169">
        <f>IF($C19-V$1&lt;År1,0,U18*(1-VLOOKUP($A19,[1]Hugst!$R$5:$W$9,MATCH(ROUNDUP((V$1)/10,0)*10,[1]Hugst!$R$4:$W$4,0))))</f>
        <v>0</v>
      </c>
      <c r="W19" s="169">
        <f>IF($C19-W$1&lt;År1,0,V18*(1-VLOOKUP($A19,[1]Hugst!$R$5:$W$9,MATCH(ROUNDUP((W$1)/10,0)*10,[1]Hugst!$R$4:$W$4,0))))</f>
        <v>0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0</v>
      </c>
      <c r="E20" s="169">
        <f t="shared" si="0"/>
        <v>0</v>
      </c>
      <c r="F20" s="169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9">
        <f>IF($C20-G$1&lt;År1,0,F19*(1-VLOOKUP($A20,[1]Hugst!$R$5:$W$9,MATCH(ROUNDUP((G$1)/10,0)*10,[1]Hugst!$R$4:$W$4,0))))</f>
        <v>0</v>
      </c>
      <c r="H20" s="169">
        <f>IF($C20-H$1&lt;År1,0,G19*(1-VLOOKUP($A20,[1]Hugst!$R$5:$W$9,MATCH(ROUNDUP((H$1)/10,0)*10,[1]Hugst!$R$4:$W$4,0))))</f>
        <v>0</v>
      </c>
      <c r="I20" s="169">
        <f>IF($C20-I$1&lt;År1,0,H19*(1-VLOOKUP($A20,[1]Hugst!$R$5:$W$9,MATCH(ROUNDUP((I$1)/10,0)*10,[1]Hugst!$R$4:$W$4,0))))</f>
        <v>0</v>
      </c>
      <c r="J20" s="169">
        <f>IF($C20-J$1&lt;År1,0,I19*(1-VLOOKUP($A20,[1]Hugst!$R$5:$W$9,MATCH(ROUNDUP((J$1)/10,0)*10,[1]Hugst!$R$4:$W$4,0))))</f>
        <v>0</v>
      </c>
      <c r="K20" s="169">
        <f>IF($C20-K$1&lt;År1,0,J19*(1-VLOOKUP($A20,[1]Hugst!$R$5:$W$9,MATCH(ROUNDUP((K$1)/10,0)*10,[1]Hugst!$R$4:$W$4,0))))</f>
        <v>0</v>
      </c>
      <c r="L20" s="169">
        <f>IF($C20-L$1&lt;År1,0,K19*(1-VLOOKUP($A20,[1]Hugst!$R$5:$W$9,MATCH(ROUNDUP((L$1)/10,0)*10,[1]Hugst!$R$4:$W$4,0))))</f>
        <v>0</v>
      </c>
      <c r="M20" s="169">
        <f>IF($C20-M$1&lt;År1,0,L19*(1-VLOOKUP($A20,[1]Hugst!$R$5:$W$9,MATCH(ROUNDUP((M$1)/10,0)*10,[1]Hugst!$R$4:$W$4,0))))</f>
        <v>0</v>
      </c>
      <c r="N20" s="169">
        <f>IF($C20-N$1&lt;År1,0,M19*(1-VLOOKUP($A20,[1]Hugst!$R$5:$W$9,MATCH(ROUNDUP((N$1)/10,0)*10,[1]Hugst!$R$4:$W$4,0))))</f>
        <v>0</v>
      </c>
      <c r="O20" s="169">
        <f>IF($C20-O$1&lt;År1,0,N19*(1-VLOOKUP($A20,[1]Hugst!$R$5:$W$9,MATCH(ROUNDUP((O$1)/10,0)*10,[1]Hugst!$R$4:$W$4,0))))</f>
        <v>0</v>
      </c>
      <c r="P20" s="169">
        <f>IF($C20-P$1&lt;År1,0,O19*(1-VLOOKUP($A20,[1]Hugst!$R$5:$W$9,MATCH(ROUNDUP((P$1)/10,0)*10,[1]Hugst!$R$4:$W$4,0))))</f>
        <v>0</v>
      </c>
      <c r="Q20" s="169">
        <f>IF($C20-Q$1&lt;År1,0,P19*(1-VLOOKUP($A20,[1]Hugst!$R$5:$W$9,MATCH(ROUNDUP((Q$1)/10,0)*10,[1]Hugst!$R$4:$W$4,0))))</f>
        <v>0</v>
      </c>
      <c r="R20" s="169">
        <f>IF($C20-R$1&lt;År1,0,Q19*(1-VLOOKUP($A20,[1]Hugst!$R$5:$W$9,MATCH(ROUNDUP((R$1)/10,0)*10,[1]Hugst!$R$4:$W$4,0))))</f>
        <v>0</v>
      </c>
      <c r="S20" s="169">
        <f>IF($C20-S$1&lt;År1,0,R19*(1-VLOOKUP($A20,[1]Hugst!$R$5:$W$9,MATCH(ROUNDUP((S$1)/10,0)*10,[1]Hugst!$R$4:$W$4,0))))</f>
        <v>0</v>
      </c>
      <c r="T20" s="169">
        <f>IF($C20-T$1&lt;År1,0,S19*(1-VLOOKUP($A20,[1]Hugst!$R$5:$W$9,MATCH(ROUNDUP((T$1)/10,0)*10,[1]Hugst!$R$4:$W$4,0))))</f>
        <v>0</v>
      </c>
      <c r="U20" s="169">
        <f>IF($C20-U$1&lt;År1,0,T19*(1-VLOOKUP($A20,[1]Hugst!$R$5:$W$9,MATCH(ROUNDUP((U$1)/10,0)*10,[1]Hugst!$R$4:$W$4,0))))</f>
        <v>0</v>
      </c>
      <c r="V20" s="169">
        <f>IF($C20-V$1&lt;År1,0,U19*(1-VLOOKUP($A20,[1]Hugst!$R$5:$W$9,MATCH(ROUNDUP((V$1)/10,0)*10,[1]Hugst!$R$4:$W$4,0))))</f>
        <v>0</v>
      </c>
      <c r="W20" s="169">
        <f>IF($C20-W$1&lt;År1,0,V19*(1-VLOOKUP($A20,[1]Hugst!$R$5:$W$9,MATCH(ROUNDUP((W$1)/10,0)*10,[1]Hugst!$R$4:$W$4,0))))</f>
        <v>0</v>
      </c>
      <c r="X20" s="169">
        <f>IF($C20-X$1&lt;År1,0,W19*(1-VLOOKUP($A20,[1]Hugst!$R$5:$W$9,MATCH(ROUNDUP((X$1)/10,0)*10,[1]Hugst!$R$4:$W$4,0))))</f>
        <v>0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0</v>
      </c>
      <c r="E21" s="169">
        <f t="shared" si="0"/>
        <v>0</v>
      </c>
      <c r="F21" s="169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9">
        <f>IF($C21-G$1&lt;År1,0,F20*(1-VLOOKUP($A21,[1]Hugst!$R$5:$W$9,MATCH(ROUNDUP((G$1)/10,0)*10,[1]Hugst!$R$4:$W$4,0))))</f>
        <v>0</v>
      </c>
      <c r="H21" s="169">
        <f>IF($C21-H$1&lt;År1,0,G20*(1-VLOOKUP($A21,[1]Hugst!$R$5:$W$9,MATCH(ROUNDUP((H$1)/10,0)*10,[1]Hugst!$R$4:$W$4,0))))</f>
        <v>0</v>
      </c>
      <c r="I21" s="169">
        <f>IF($C21-I$1&lt;År1,0,H20*(1-VLOOKUP($A21,[1]Hugst!$R$5:$W$9,MATCH(ROUNDUP((I$1)/10,0)*10,[1]Hugst!$R$4:$W$4,0))))</f>
        <v>0</v>
      </c>
      <c r="J21" s="169">
        <f>IF($C21-J$1&lt;År1,0,I20*(1-VLOOKUP($A21,[1]Hugst!$R$5:$W$9,MATCH(ROUNDUP((J$1)/10,0)*10,[1]Hugst!$R$4:$W$4,0))))</f>
        <v>0</v>
      </c>
      <c r="K21" s="169">
        <f>IF($C21-K$1&lt;År1,0,J20*(1-VLOOKUP($A21,[1]Hugst!$R$5:$W$9,MATCH(ROUNDUP((K$1)/10,0)*10,[1]Hugst!$R$4:$W$4,0))))</f>
        <v>0</v>
      </c>
      <c r="L21" s="169">
        <f>IF($C21-L$1&lt;År1,0,K20*(1-VLOOKUP($A21,[1]Hugst!$R$5:$W$9,MATCH(ROUNDUP((L$1)/10,0)*10,[1]Hugst!$R$4:$W$4,0))))</f>
        <v>0</v>
      </c>
      <c r="M21" s="169">
        <f>IF($C21-M$1&lt;År1,0,L20*(1-VLOOKUP($A21,[1]Hugst!$R$5:$W$9,MATCH(ROUNDUP((M$1)/10,0)*10,[1]Hugst!$R$4:$W$4,0))))</f>
        <v>0</v>
      </c>
      <c r="N21" s="169">
        <f>IF($C21-N$1&lt;År1,0,M20*(1-VLOOKUP($A21,[1]Hugst!$R$5:$W$9,MATCH(ROUNDUP((N$1)/10,0)*10,[1]Hugst!$R$4:$W$4,0))))</f>
        <v>0</v>
      </c>
      <c r="O21" s="169">
        <f>IF($C21-O$1&lt;År1,0,N20*(1-VLOOKUP($A21,[1]Hugst!$R$5:$W$9,MATCH(ROUNDUP((O$1)/10,0)*10,[1]Hugst!$R$4:$W$4,0))))</f>
        <v>0</v>
      </c>
      <c r="P21" s="169">
        <f>IF($C21-P$1&lt;År1,0,O20*(1-VLOOKUP($A21,[1]Hugst!$R$5:$W$9,MATCH(ROUNDUP((P$1)/10,0)*10,[1]Hugst!$R$4:$W$4,0))))</f>
        <v>0</v>
      </c>
      <c r="Q21" s="169">
        <f>IF($C21-Q$1&lt;År1,0,P20*(1-VLOOKUP($A21,[1]Hugst!$R$5:$W$9,MATCH(ROUNDUP((Q$1)/10,0)*10,[1]Hugst!$R$4:$W$4,0))))</f>
        <v>0</v>
      </c>
      <c r="R21" s="169">
        <f>IF($C21-R$1&lt;År1,0,Q20*(1-VLOOKUP($A21,[1]Hugst!$R$5:$W$9,MATCH(ROUNDUP((R$1)/10,0)*10,[1]Hugst!$R$4:$W$4,0))))</f>
        <v>0</v>
      </c>
      <c r="S21" s="169">
        <f>IF($C21-S$1&lt;År1,0,R20*(1-VLOOKUP($A21,[1]Hugst!$R$5:$W$9,MATCH(ROUNDUP((S$1)/10,0)*10,[1]Hugst!$R$4:$W$4,0))))</f>
        <v>0</v>
      </c>
      <c r="T21" s="169">
        <f>IF($C21-T$1&lt;År1,0,S20*(1-VLOOKUP($A21,[1]Hugst!$R$5:$W$9,MATCH(ROUNDUP((T$1)/10,0)*10,[1]Hugst!$R$4:$W$4,0))))</f>
        <v>0</v>
      </c>
      <c r="U21" s="169">
        <f>IF($C21-U$1&lt;År1,0,T20*(1-VLOOKUP($A21,[1]Hugst!$R$5:$W$9,MATCH(ROUNDUP((U$1)/10,0)*10,[1]Hugst!$R$4:$W$4,0))))</f>
        <v>0</v>
      </c>
      <c r="V21" s="169">
        <f>IF($C21-V$1&lt;År1,0,U20*(1-VLOOKUP($A21,[1]Hugst!$R$5:$W$9,MATCH(ROUNDUP((V$1)/10,0)*10,[1]Hugst!$R$4:$W$4,0))))</f>
        <v>0</v>
      </c>
      <c r="W21" s="169">
        <f>IF($C21-W$1&lt;År1,0,V20*(1-VLOOKUP($A21,[1]Hugst!$R$5:$W$9,MATCH(ROUNDUP((W$1)/10,0)*10,[1]Hugst!$R$4:$W$4,0))))</f>
        <v>0</v>
      </c>
      <c r="X21" s="169">
        <f>IF($C21-X$1&lt;År1,0,W20*(1-VLOOKUP($A21,[1]Hugst!$R$5:$W$9,MATCH(ROUNDUP((X$1)/10,0)*10,[1]Hugst!$R$4:$W$4,0))))</f>
        <v>0</v>
      </c>
      <c r="Y21" s="169">
        <f>IF($C21-Y$1&lt;År1,0,X20*(1-VLOOKUP($A21,[1]Hugst!$R$5:$W$9,MATCH(ROUNDUP((Y$1)/10,0)*10,[1]Hugst!$R$4:$W$4,0))))</f>
        <v>0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0</v>
      </c>
      <c r="E22" s="169">
        <f t="shared" si="0"/>
        <v>0</v>
      </c>
      <c r="F22" s="169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9">
        <f>IF($C22-G$1&lt;År1,0,F21*(1-VLOOKUP($A22,[1]Hugst!$R$5:$W$9,MATCH(ROUNDUP((G$1)/10,0)*10,[1]Hugst!$R$4:$W$4,0))))</f>
        <v>0</v>
      </c>
      <c r="H22" s="169">
        <f>IF($C22-H$1&lt;År1,0,G21*(1-VLOOKUP($A22,[1]Hugst!$R$5:$W$9,MATCH(ROUNDUP((H$1)/10,0)*10,[1]Hugst!$R$4:$W$4,0))))</f>
        <v>0</v>
      </c>
      <c r="I22" s="169">
        <f>IF($C22-I$1&lt;År1,0,H21*(1-VLOOKUP($A22,[1]Hugst!$R$5:$W$9,MATCH(ROUNDUP((I$1)/10,0)*10,[1]Hugst!$R$4:$W$4,0))))</f>
        <v>0</v>
      </c>
      <c r="J22" s="169">
        <f>IF($C22-J$1&lt;År1,0,I21*(1-VLOOKUP($A22,[1]Hugst!$R$5:$W$9,MATCH(ROUNDUP((J$1)/10,0)*10,[1]Hugst!$R$4:$W$4,0))))</f>
        <v>0</v>
      </c>
      <c r="K22" s="169">
        <f>IF($C22-K$1&lt;År1,0,J21*(1-VLOOKUP($A22,[1]Hugst!$R$5:$W$9,MATCH(ROUNDUP((K$1)/10,0)*10,[1]Hugst!$R$4:$W$4,0))))</f>
        <v>0</v>
      </c>
      <c r="L22" s="169">
        <f>IF($C22-L$1&lt;År1,0,K21*(1-VLOOKUP($A22,[1]Hugst!$R$5:$W$9,MATCH(ROUNDUP((L$1)/10,0)*10,[1]Hugst!$R$4:$W$4,0))))</f>
        <v>0</v>
      </c>
      <c r="M22" s="169">
        <f>IF($C22-M$1&lt;År1,0,L21*(1-VLOOKUP($A22,[1]Hugst!$R$5:$W$9,MATCH(ROUNDUP((M$1)/10,0)*10,[1]Hugst!$R$4:$W$4,0))))</f>
        <v>0</v>
      </c>
      <c r="N22" s="169">
        <f>IF($C22-N$1&lt;År1,0,M21*(1-VLOOKUP($A22,[1]Hugst!$R$5:$W$9,MATCH(ROUNDUP((N$1)/10,0)*10,[1]Hugst!$R$4:$W$4,0))))</f>
        <v>0</v>
      </c>
      <c r="O22" s="169">
        <f>IF($C22-O$1&lt;År1,0,N21*(1-VLOOKUP($A22,[1]Hugst!$R$5:$W$9,MATCH(ROUNDUP((O$1)/10,0)*10,[1]Hugst!$R$4:$W$4,0))))</f>
        <v>0</v>
      </c>
      <c r="P22" s="169">
        <f>IF($C22-P$1&lt;År1,0,O21*(1-VLOOKUP($A22,[1]Hugst!$R$5:$W$9,MATCH(ROUNDUP((P$1)/10,0)*10,[1]Hugst!$R$4:$W$4,0))))</f>
        <v>0</v>
      </c>
      <c r="Q22" s="169">
        <f>IF($C22-Q$1&lt;År1,0,P21*(1-VLOOKUP($A22,[1]Hugst!$R$5:$W$9,MATCH(ROUNDUP((Q$1)/10,0)*10,[1]Hugst!$R$4:$W$4,0))))</f>
        <v>0</v>
      </c>
      <c r="R22" s="169">
        <f>IF($C22-R$1&lt;År1,0,Q21*(1-VLOOKUP($A22,[1]Hugst!$R$5:$W$9,MATCH(ROUNDUP((R$1)/10,0)*10,[1]Hugst!$R$4:$W$4,0))))</f>
        <v>0</v>
      </c>
      <c r="S22" s="169">
        <f>IF($C22-S$1&lt;År1,0,R21*(1-VLOOKUP($A22,[1]Hugst!$R$5:$W$9,MATCH(ROUNDUP((S$1)/10,0)*10,[1]Hugst!$R$4:$W$4,0))))</f>
        <v>0</v>
      </c>
      <c r="T22" s="169">
        <f>IF($C22-T$1&lt;År1,0,S21*(1-VLOOKUP($A22,[1]Hugst!$R$5:$W$9,MATCH(ROUNDUP((T$1)/10,0)*10,[1]Hugst!$R$4:$W$4,0))))</f>
        <v>0</v>
      </c>
      <c r="U22" s="169">
        <f>IF($C22-U$1&lt;År1,0,T21*(1-VLOOKUP($A22,[1]Hugst!$R$5:$W$9,MATCH(ROUNDUP((U$1)/10,0)*10,[1]Hugst!$R$4:$W$4,0))))</f>
        <v>0</v>
      </c>
      <c r="V22" s="169">
        <f>IF($C22-V$1&lt;År1,0,U21*(1-VLOOKUP($A22,[1]Hugst!$R$5:$W$9,MATCH(ROUNDUP((V$1)/10,0)*10,[1]Hugst!$R$4:$W$4,0))))</f>
        <v>0</v>
      </c>
      <c r="W22" s="169">
        <f>IF($C22-W$1&lt;År1,0,V21*(1-VLOOKUP($A22,[1]Hugst!$R$5:$W$9,MATCH(ROUNDUP((W$1)/10,0)*10,[1]Hugst!$R$4:$W$4,0))))</f>
        <v>0</v>
      </c>
      <c r="X22" s="169">
        <f>IF($C22-X$1&lt;År1,0,W21*(1-VLOOKUP($A22,[1]Hugst!$R$5:$W$9,MATCH(ROUNDUP((X$1)/10,0)*10,[1]Hugst!$R$4:$W$4,0))))</f>
        <v>0</v>
      </c>
      <c r="Y22" s="169">
        <f>IF($C22-Y$1&lt;År1,0,X21*(1-VLOOKUP($A22,[1]Hugst!$R$5:$W$9,MATCH(ROUNDUP((Y$1)/10,0)*10,[1]Hugst!$R$4:$W$4,0))))</f>
        <v>0</v>
      </c>
      <c r="Z22" s="169">
        <f>IF($C22-Z$1&lt;År1,0,Y21*(1-VLOOKUP($A22,[1]Hugst!$R$5:$W$9,MATCH(ROUNDUP((Z$1)/10,0)*10,[1]Hugst!$R$4:$W$4,0))))</f>
        <v>0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0</v>
      </c>
      <c r="E23" s="169">
        <f t="shared" si="0"/>
        <v>0</v>
      </c>
      <c r="F23" s="169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9">
        <f>IF($C23-G$1&lt;År1,0,F22*(1-VLOOKUP($A23,[1]Hugst!$R$5:$W$9,MATCH(ROUNDUP((G$1)/10,0)*10,[1]Hugst!$R$4:$W$4,0))))</f>
        <v>0</v>
      </c>
      <c r="H23" s="169">
        <f>IF($C23-H$1&lt;År1,0,G22*(1-VLOOKUP($A23,[1]Hugst!$R$5:$W$9,MATCH(ROUNDUP((H$1)/10,0)*10,[1]Hugst!$R$4:$W$4,0))))</f>
        <v>0</v>
      </c>
      <c r="I23" s="169">
        <f>IF($C23-I$1&lt;År1,0,H22*(1-VLOOKUP($A23,[1]Hugst!$R$5:$W$9,MATCH(ROUNDUP((I$1)/10,0)*10,[1]Hugst!$R$4:$W$4,0))))</f>
        <v>0</v>
      </c>
      <c r="J23" s="169">
        <f>IF($C23-J$1&lt;År1,0,I22*(1-VLOOKUP($A23,[1]Hugst!$R$5:$W$9,MATCH(ROUNDUP((J$1)/10,0)*10,[1]Hugst!$R$4:$W$4,0))))</f>
        <v>0</v>
      </c>
      <c r="K23" s="169">
        <f>IF($C23-K$1&lt;År1,0,J22*(1-VLOOKUP($A23,[1]Hugst!$R$5:$W$9,MATCH(ROUNDUP((K$1)/10,0)*10,[1]Hugst!$R$4:$W$4,0))))</f>
        <v>0</v>
      </c>
      <c r="L23" s="169">
        <f>IF($C23-L$1&lt;År1,0,K22*(1-VLOOKUP($A23,[1]Hugst!$R$5:$W$9,MATCH(ROUNDUP((L$1)/10,0)*10,[1]Hugst!$R$4:$W$4,0))))</f>
        <v>0</v>
      </c>
      <c r="M23" s="169">
        <f>IF($C23-M$1&lt;År1,0,L22*(1-VLOOKUP($A23,[1]Hugst!$R$5:$W$9,MATCH(ROUNDUP((M$1)/10,0)*10,[1]Hugst!$R$4:$W$4,0))))</f>
        <v>0</v>
      </c>
      <c r="N23" s="169">
        <f>IF($C23-N$1&lt;År1,0,M22*(1-VLOOKUP($A23,[1]Hugst!$R$5:$W$9,MATCH(ROUNDUP((N$1)/10,0)*10,[1]Hugst!$R$4:$W$4,0))))</f>
        <v>0</v>
      </c>
      <c r="O23" s="169">
        <f>IF($C23-O$1&lt;År1,0,N22*(1-VLOOKUP($A23,[1]Hugst!$R$5:$W$9,MATCH(ROUNDUP((O$1)/10,0)*10,[1]Hugst!$R$4:$W$4,0))))</f>
        <v>0</v>
      </c>
      <c r="P23" s="169">
        <f>IF($C23-P$1&lt;År1,0,O22*(1-VLOOKUP($A23,[1]Hugst!$R$5:$W$9,MATCH(ROUNDUP((P$1)/10,0)*10,[1]Hugst!$R$4:$W$4,0))))</f>
        <v>0</v>
      </c>
      <c r="Q23" s="169">
        <f>IF($C23-Q$1&lt;År1,0,P22*(1-VLOOKUP($A23,[1]Hugst!$R$5:$W$9,MATCH(ROUNDUP((Q$1)/10,0)*10,[1]Hugst!$R$4:$W$4,0))))</f>
        <v>0</v>
      </c>
      <c r="R23" s="169">
        <f>IF($C23-R$1&lt;År1,0,Q22*(1-VLOOKUP($A23,[1]Hugst!$R$5:$W$9,MATCH(ROUNDUP((R$1)/10,0)*10,[1]Hugst!$R$4:$W$4,0))))</f>
        <v>0</v>
      </c>
      <c r="S23" s="169">
        <f>IF($C23-S$1&lt;År1,0,R22*(1-VLOOKUP($A23,[1]Hugst!$R$5:$W$9,MATCH(ROUNDUP((S$1)/10,0)*10,[1]Hugst!$R$4:$W$4,0))))</f>
        <v>0</v>
      </c>
      <c r="T23" s="169">
        <f>IF($C23-T$1&lt;År1,0,S22*(1-VLOOKUP($A23,[1]Hugst!$R$5:$W$9,MATCH(ROUNDUP((T$1)/10,0)*10,[1]Hugst!$R$4:$W$4,0))))</f>
        <v>0</v>
      </c>
      <c r="U23" s="169">
        <f>IF($C23-U$1&lt;År1,0,T22*(1-VLOOKUP($A23,[1]Hugst!$R$5:$W$9,MATCH(ROUNDUP((U$1)/10,0)*10,[1]Hugst!$R$4:$W$4,0))))</f>
        <v>0</v>
      </c>
      <c r="V23" s="169">
        <f>IF($C23-V$1&lt;År1,0,U22*(1-VLOOKUP($A23,[1]Hugst!$R$5:$W$9,MATCH(ROUNDUP((V$1)/10,0)*10,[1]Hugst!$R$4:$W$4,0))))</f>
        <v>0</v>
      </c>
      <c r="W23" s="169">
        <f>IF($C23-W$1&lt;År1,0,V22*(1-VLOOKUP($A23,[1]Hugst!$R$5:$W$9,MATCH(ROUNDUP((W$1)/10,0)*10,[1]Hugst!$R$4:$W$4,0))))</f>
        <v>0</v>
      </c>
      <c r="X23" s="169">
        <f>IF($C23-X$1&lt;År1,0,W22*(1-VLOOKUP($A23,[1]Hugst!$R$5:$W$9,MATCH(ROUNDUP((X$1)/10,0)*10,[1]Hugst!$R$4:$W$4,0))))</f>
        <v>0</v>
      </c>
      <c r="Y23" s="169">
        <f>IF($C23-Y$1&lt;År1,0,X22*(1-VLOOKUP($A23,[1]Hugst!$R$5:$W$9,MATCH(ROUNDUP((Y$1)/10,0)*10,[1]Hugst!$R$4:$W$4,0))))</f>
        <v>0</v>
      </c>
      <c r="Z23" s="169">
        <f>IF($C23-Z$1&lt;År1,0,Y22*(1-VLOOKUP($A23,[1]Hugst!$R$5:$W$9,MATCH(ROUNDUP((Z$1)/10,0)*10,[1]Hugst!$R$4:$W$4,0))))</f>
        <v>0</v>
      </c>
      <c r="AA23" s="169">
        <f>IF($C23-AA$1&lt;År1,0,Z22*(1-VLOOKUP($A23,[1]Hugst!$R$5:$W$9,MATCH(ROUNDUP((AA$1)/10,0)*10,[1]Hugst!$R$4:$W$4,0))))</f>
        <v>0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0</v>
      </c>
      <c r="E24" s="169">
        <f t="shared" si="0"/>
        <v>0</v>
      </c>
      <c r="F24" s="169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9">
        <f>IF($C24-G$1&lt;År1,0,F23*(1-VLOOKUP($A24,[1]Hugst!$R$5:$W$9,MATCH(ROUNDUP((G$1)/10,0)*10,[1]Hugst!$R$4:$W$4,0))))</f>
        <v>0</v>
      </c>
      <c r="H24" s="169">
        <f>IF($C24-H$1&lt;År1,0,G23*(1-VLOOKUP($A24,[1]Hugst!$R$5:$W$9,MATCH(ROUNDUP((H$1)/10,0)*10,[1]Hugst!$R$4:$W$4,0))))</f>
        <v>0</v>
      </c>
      <c r="I24" s="169">
        <f>IF($C24-I$1&lt;År1,0,H23*(1-VLOOKUP($A24,[1]Hugst!$R$5:$W$9,MATCH(ROUNDUP((I$1)/10,0)*10,[1]Hugst!$R$4:$W$4,0))))</f>
        <v>0</v>
      </c>
      <c r="J24" s="169">
        <f>IF($C24-J$1&lt;År1,0,I23*(1-VLOOKUP($A24,[1]Hugst!$R$5:$W$9,MATCH(ROUNDUP((J$1)/10,0)*10,[1]Hugst!$R$4:$W$4,0))))</f>
        <v>0</v>
      </c>
      <c r="K24" s="169">
        <f>IF($C24-K$1&lt;År1,0,J23*(1-VLOOKUP($A24,[1]Hugst!$R$5:$W$9,MATCH(ROUNDUP((K$1)/10,0)*10,[1]Hugst!$R$4:$W$4,0))))</f>
        <v>0</v>
      </c>
      <c r="L24" s="169">
        <f>IF($C24-L$1&lt;År1,0,K23*(1-VLOOKUP($A24,[1]Hugst!$R$5:$W$9,MATCH(ROUNDUP((L$1)/10,0)*10,[1]Hugst!$R$4:$W$4,0))))</f>
        <v>0</v>
      </c>
      <c r="M24" s="169">
        <f>IF($C24-M$1&lt;År1,0,L23*(1-VLOOKUP($A24,[1]Hugst!$R$5:$W$9,MATCH(ROUNDUP((M$1)/10,0)*10,[1]Hugst!$R$4:$W$4,0))))</f>
        <v>0</v>
      </c>
      <c r="N24" s="169">
        <f>IF($C24-N$1&lt;År1,0,M23*(1-VLOOKUP($A24,[1]Hugst!$R$5:$W$9,MATCH(ROUNDUP((N$1)/10,0)*10,[1]Hugst!$R$4:$W$4,0))))</f>
        <v>0</v>
      </c>
      <c r="O24" s="169">
        <f>IF($C24-O$1&lt;År1,0,N23*(1-VLOOKUP($A24,[1]Hugst!$R$5:$W$9,MATCH(ROUNDUP((O$1)/10,0)*10,[1]Hugst!$R$4:$W$4,0))))</f>
        <v>0</v>
      </c>
      <c r="P24" s="169">
        <f>IF($C24-P$1&lt;År1,0,O23*(1-VLOOKUP($A24,[1]Hugst!$R$5:$W$9,MATCH(ROUNDUP((P$1)/10,0)*10,[1]Hugst!$R$4:$W$4,0))))</f>
        <v>0</v>
      </c>
      <c r="Q24" s="169">
        <f>IF($C24-Q$1&lt;År1,0,P23*(1-VLOOKUP($A24,[1]Hugst!$R$5:$W$9,MATCH(ROUNDUP((Q$1)/10,0)*10,[1]Hugst!$R$4:$W$4,0))))</f>
        <v>0</v>
      </c>
      <c r="R24" s="169">
        <f>IF($C24-R$1&lt;År1,0,Q23*(1-VLOOKUP($A24,[1]Hugst!$R$5:$W$9,MATCH(ROUNDUP((R$1)/10,0)*10,[1]Hugst!$R$4:$W$4,0))))</f>
        <v>0</v>
      </c>
      <c r="S24" s="169">
        <f>IF($C24-S$1&lt;År1,0,R23*(1-VLOOKUP($A24,[1]Hugst!$R$5:$W$9,MATCH(ROUNDUP((S$1)/10,0)*10,[1]Hugst!$R$4:$W$4,0))))</f>
        <v>0</v>
      </c>
      <c r="T24" s="169">
        <f>IF($C24-T$1&lt;År1,0,S23*(1-VLOOKUP($A24,[1]Hugst!$R$5:$W$9,MATCH(ROUNDUP((T$1)/10,0)*10,[1]Hugst!$R$4:$W$4,0))))</f>
        <v>0</v>
      </c>
      <c r="U24" s="169">
        <f>IF($C24-U$1&lt;År1,0,T23*(1-VLOOKUP($A24,[1]Hugst!$R$5:$W$9,MATCH(ROUNDUP((U$1)/10,0)*10,[1]Hugst!$R$4:$W$4,0))))</f>
        <v>0</v>
      </c>
      <c r="V24" s="169">
        <f>IF($C24-V$1&lt;År1,0,U23*(1-VLOOKUP($A24,[1]Hugst!$R$5:$W$9,MATCH(ROUNDUP((V$1)/10,0)*10,[1]Hugst!$R$4:$W$4,0))))</f>
        <v>0</v>
      </c>
      <c r="W24" s="169">
        <f>IF($C24-W$1&lt;År1,0,V23*(1-VLOOKUP($A24,[1]Hugst!$R$5:$W$9,MATCH(ROUNDUP((W$1)/10,0)*10,[1]Hugst!$R$4:$W$4,0))))</f>
        <v>0</v>
      </c>
      <c r="X24" s="169">
        <f>IF($C24-X$1&lt;År1,0,W23*(1-VLOOKUP($A24,[1]Hugst!$R$5:$W$9,MATCH(ROUNDUP((X$1)/10,0)*10,[1]Hugst!$R$4:$W$4,0))))</f>
        <v>0</v>
      </c>
      <c r="Y24" s="169">
        <f>IF($C24-Y$1&lt;År1,0,X23*(1-VLOOKUP($A24,[1]Hugst!$R$5:$W$9,MATCH(ROUNDUP((Y$1)/10,0)*10,[1]Hugst!$R$4:$W$4,0))))</f>
        <v>0</v>
      </c>
      <c r="Z24" s="169">
        <f>IF($C24-Z$1&lt;År1,0,Y23*(1-VLOOKUP($A24,[1]Hugst!$R$5:$W$9,MATCH(ROUNDUP((Z$1)/10,0)*10,[1]Hugst!$R$4:$W$4,0))))</f>
        <v>0</v>
      </c>
      <c r="AA24" s="169">
        <f>IF($C24-AA$1&lt;År1,0,Z23*(1-VLOOKUP($A24,[1]Hugst!$R$5:$W$9,MATCH(ROUNDUP((AA$1)/10,0)*10,[1]Hugst!$R$4:$W$4,0))))</f>
        <v>0</v>
      </c>
      <c r="AB24" s="169">
        <f>IF($C24-AB$1&lt;År1,0,AA23*(1-VLOOKUP($A24,[1]Hugst!$R$5:$W$9,MATCH(ROUNDUP((AB$1)/10,0)*10,[1]Hugst!$R$4:$W$4,0))))</f>
        <v>0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0</v>
      </c>
      <c r="E25" s="169">
        <f t="shared" si="0"/>
        <v>0</v>
      </c>
      <c r="F25" s="169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9">
        <f>IF($C25-G$1&lt;År1,0,F24*(1-VLOOKUP($A25,[1]Hugst!$R$5:$W$9,MATCH(ROUNDUP((G$1)/10,0)*10,[1]Hugst!$R$4:$W$4,0))))</f>
        <v>0</v>
      </c>
      <c r="H25" s="169">
        <f>IF($C25-H$1&lt;År1,0,G24*(1-VLOOKUP($A25,[1]Hugst!$R$5:$W$9,MATCH(ROUNDUP((H$1)/10,0)*10,[1]Hugst!$R$4:$W$4,0))))</f>
        <v>0</v>
      </c>
      <c r="I25" s="169">
        <f>IF($C25-I$1&lt;År1,0,H24*(1-VLOOKUP($A25,[1]Hugst!$R$5:$W$9,MATCH(ROUNDUP((I$1)/10,0)*10,[1]Hugst!$R$4:$W$4,0))))</f>
        <v>0</v>
      </c>
      <c r="J25" s="169">
        <f>IF($C25-J$1&lt;År1,0,I24*(1-VLOOKUP($A25,[1]Hugst!$R$5:$W$9,MATCH(ROUNDUP((J$1)/10,0)*10,[1]Hugst!$R$4:$W$4,0))))</f>
        <v>0</v>
      </c>
      <c r="K25" s="169">
        <f>IF($C25-K$1&lt;År1,0,J24*(1-VLOOKUP($A25,[1]Hugst!$R$5:$W$9,MATCH(ROUNDUP((K$1)/10,0)*10,[1]Hugst!$R$4:$W$4,0))))</f>
        <v>0</v>
      </c>
      <c r="L25" s="169">
        <f>IF($C25-L$1&lt;År1,0,K24*(1-VLOOKUP($A25,[1]Hugst!$R$5:$W$9,MATCH(ROUNDUP((L$1)/10,0)*10,[1]Hugst!$R$4:$W$4,0))))</f>
        <v>0</v>
      </c>
      <c r="M25" s="169">
        <f>IF($C25-M$1&lt;År1,0,L24*(1-VLOOKUP($A25,[1]Hugst!$R$5:$W$9,MATCH(ROUNDUP((M$1)/10,0)*10,[1]Hugst!$R$4:$W$4,0))))</f>
        <v>0</v>
      </c>
      <c r="N25" s="169">
        <f>IF($C25-N$1&lt;År1,0,M24*(1-VLOOKUP($A25,[1]Hugst!$R$5:$W$9,MATCH(ROUNDUP((N$1)/10,0)*10,[1]Hugst!$R$4:$W$4,0))))</f>
        <v>0</v>
      </c>
      <c r="O25" s="169">
        <f>IF($C25-O$1&lt;År1,0,N24*(1-VLOOKUP($A25,[1]Hugst!$R$5:$W$9,MATCH(ROUNDUP((O$1)/10,0)*10,[1]Hugst!$R$4:$W$4,0))))</f>
        <v>0</v>
      </c>
      <c r="P25" s="169">
        <f>IF($C25-P$1&lt;År1,0,O24*(1-VLOOKUP($A25,[1]Hugst!$R$5:$W$9,MATCH(ROUNDUP((P$1)/10,0)*10,[1]Hugst!$R$4:$W$4,0))))</f>
        <v>0</v>
      </c>
      <c r="Q25" s="169">
        <f>IF($C25-Q$1&lt;År1,0,P24*(1-VLOOKUP($A25,[1]Hugst!$R$5:$W$9,MATCH(ROUNDUP((Q$1)/10,0)*10,[1]Hugst!$R$4:$W$4,0))))</f>
        <v>0</v>
      </c>
      <c r="R25" s="169">
        <f>IF($C25-R$1&lt;År1,0,Q24*(1-VLOOKUP($A25,[1]Hugst!$R$5:$W$9,MATCH(ROUNDUP((R$1)/10,0)*10,[1]Hugst!$R$4:$W$4,0))))</f>
        <v>0</v>
      </c>
      <c r="S25" s="169">
        <f>IF($C25-S$1&lt;År1,0,R24*(1-VLOOKUP($A25,[1]Hugst!$R$5:$W$9,MATCH(ROUNDUP((S$1)/10,0)*10,[1]Hugst!$R$4:$W$4,0))))</f>
        <v>0</v>
      </c>
      <c r="T25" s="169">
        <f>IF($C25-T$1&lt;År1,0,S24*(1-VLOOKUP($A25,[1]Hugst!$R$5:$W$9,MATCH(ROUNDUP((T$1)/10,0)*10,[1]Hugst!$R$4:$W$4,0))))</f>
        <v>0</v>
      </c>
      <c r="U25" s="169">
        <f>IF($C25-U$1&lt;År1,0,T24*(1-VLOOKUP($A25,[1]Hugst!$R$5:$W$9,MATCH(ROUNDUP((U$1)/10,0)*10,[1]Hugst!$R$4:$W$4,0))))</f>
        <v>0</v>
      </c>
      <c r="V25" s="169">
        <f>IF($C25-V$1&lt;År1,0,U24*(1-VLOOKUP($A25,[1]Hugst!$R$5:$W$9,MATCH(ROUNDUP((V$1)/10,0)*10,[1]Hugst!$R$4:$W$4,0))))</f>
        <v>0</v>
      </c>
      <c r="W25" s="169">
        <f>IF($C25-W$1&lt;År1,0,V24*(1-VLOOKUP($A25,[1]Hugst!$R$5:$W$9,MATCH(ROUNDUP((W$1)/10,0)*10,[1]Hugst!$R$4:$W$4,0))))</f>
        <v>0</v>
      </c>
      <c r="X25" s="169">
        <f>IF($C25-X$1&lt;År1,0,W24*(1-VLOOKUP($A25,[1]Hugst!$R$5:$W$9,MATCH(ROUNDUP((X$1)/10,0)*10,[1]Hugst!$R$4:$W$4,0))))</f>
        <v>0</v>
      </c>
      <c r="Y25" s="169">
        <f>IF($C25-Y$1&lt;År1,0,X24*(1-VLOOKUP($A25,[1]Hugst!$R$5:$W$9,MATCH(ROUNDUP((Y$1)/10,0)*10,[1]Hugst!$R$4:$W$4,0))))</f>
        <v>0</v>
      </c>
      <c r="Z25" s="169">
        <f>IF($C25-Z$1&lt;År1,0,Y24*(1-VLOOKUP($A25,[1]Hugst!$R$5:$W$9,MATCH(ROUNDUP((Z$1)/10,0)*10,[1]Hugst!$R$4:$W$4,0))))</f>
        <v>0</v>
      </c>
      <c r="AA25" s="169">
        <f>IF($C25-AA$1&lt;År1,0,Z24*(1-VLOOKUP($A25,[1]Hugst!$R$5:$W$9,MATCH(ROUNDUP((AA$1)/10,0)*10,[1]Hugst!$R$4:$W$4,0))))</f>
        <v>0</v>
      </c>
      <c r="AB25" s="169">
        <f>IF($C25-AB$1&lt;År1,0,AA24*(1-VLOOKUP($A25,[1]Hugst!$R$5:$W$9,MATCH(ROUNDUP((AB$1)/10,0)*10,[1]Hugst!$R$4:$W$4,0))))</f>
        <v>0</v>
      </c>
      <c r="AC25" s="169">
        <f>IF($C25-AC$1&lt;År1,0,AB24*(1-VLOOKUP($A25,[1]Hugst!$R$5:$W$9,MATCH(ROUNDUP((AC$1)/10,0)*10,[1]Hugst!$R$4:$W$4,0))))</f>
        <v>0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0</v>
      </c>
      <c r="E26" s="169">
        <f t="shared" si="0"/>
        <v>0</v>
      </c>
      <c r="F26" s="169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9">
        <f>IF($C26-G$1&lt;År1,0,F25*(1-VLOOKUP($A26,[1]Hugst!$R$5:$W$9,MATCH(ROUNDUP((G$1)/10,0)*10,[1]Hugst!$R$4:$W$4,0))))</f>
        <v>0</v>
      </c>
      <c r="H26" s="169">
        <f>IF($C26-H$1&lt;År1,0,G25*(1-VLOOKUP($A26,[1]Hugst!$R$5:$W$9,MATCH(ROUNDUP((H$1)/10,0)*10,[1]Hugst!$R$4:$W$4,0))))</f>
        <v>0</v>
      </c>
      <c r="I26" s="169">
        <f>IF($C26-I$1&lt;År1,0,H25*(1-VLOOKUP($A26,[1]Hugst!$R$5:$W$9,MATCH(ROUNDUP((I$1)/10,0)*10,[1]Hugst!$R$4:$W$4,0))))</f>
        <v>0</v>
      </c>
      <c r="J26" s="169">
        <f>IF($C26-J$1&lt;År1,0,I25*(1-VLOOKUP($A26,[1]Hugst!$R$5:$W$9,MATCH(ROUNDUP((J$1)/10,0)*10,[1]Hugst!$R$4:$W$4,0))))</f>
        <v>0</v>
      </c>
      <c r="K26" s="169">
        <f>IF($C26-K$1&lt;År1,0,J25*(1-VLOOKUP($A26,[1]Hugst!$R$5:$W$9,MATCH(ROUNDUP((K$1)/10,0)*10,[1]Hugst!$R$4:$W$4,0))))</f>
        <v>0</v>
      </c>
      <c r="L26" s="169">
        <f>IF($C26-L$1&lt;År1,0,K25*(1-VLOOKUP($A26,[1]Hugst!$R$5:$W$9,MATCH(ROUNDUP((L$1)/10,0)*10,[1]Hugst!$R$4:$W$4,0))))</f>
        <v>0</v>
      </c>
      <c r="M26" s="169">
        <f>IF($C26-M$1&lt;År1,0,L25*(1-VLOOKUP($A26,[1]Hugst!$R$5:$W$9,MATCH(ROUNDUP((M$1)/10,0)*10,[1]Hugst!$R$4:$W$4,0))))</f>
        <v>0</v>
      </c>
      <c r="N26" s="169">
        <f>IF($C26-N$1&lt;År1,0,M25*(1-VLOOKUP($A26,[1]Hugst!$R$5:$W$9,MATCH(ROUNDUP((N$1)/10,0)*10,[1]Hugst!$R$4:$W$4,0))))</f>
        <v>0</v>
      </c>
      <c r="O26" s="169">
        <f>IF($C26-O$1&lt;År1,0,N25*(1-VLOOKUP($A26,[1]Hugst!$R$5:$W$9,MATCH(ROUNDUP((O$1)/10,0)*10,[1]Hugst!$R$4:$W$4,0))))</f>
        <v>0</v>
      </c>
      <c r="P26" s="169">
        <f>IF($C26-P$1&lt;År1,0,O25*(1-VLOOKUP($A26,[1]Hugst!$R$5:$W$9,MATCH(ROUNDUP((P$1)/10,0)*10,[1]Hugst!$R$4:$W$4,0))))</f>
        <v>0</v>
      </c>
      <c r="Q26" s="169">
        <f>IF($C26-Q$1&lt;År1,0,P25*(1-VLOOKUP($A26,[1]Hugst!$R$5:$W$9,MATCH(ROUNDUP((Q$1)/10,0)*10,[1]Hugst!$R$4:$W$4,0))))</f>
        <v>0</v>
      </c>
      <c r="R26" s="169">
        <f>IF($C26-R$1&lt;År1,0,Q25*(1-VLOOKUP($A26,[1]Hugst!$R$5:$W$9,MATCH(ROUNDUP((R$1)/10,0)*10,[1]Hugst!$R$4:$W$4,0))))</f>
        <v>0</v>
      </c>
      <c r="S26" s="169">
        <f>IF($C26-S$1&lt;År1,0,R25*(1-VLOOKUP($A26,[1]Hugst!$R$5:$W$9,MATCH(ROUNDUP((S$1)/10,0)*10,[1]Hugst!$R$4:$W$4,0))))</f>
        <v>0</v>
      </c>
      <c r="T26" s="169">
        <f>IF($C26-T$1&lt;År1,0,S25*(1-VLOOKUP($A26,[1]Hugst!$R$5:$W$9,MATCH(ROUNDUP((T$1)/10,0)*10,[1]Hugst!$R$4:$W$4,0))))</f>
        <v>0</v>
      </c>
      <c r="U26" s="169">
        <f>IF($C26-U$1&lt;År1,0,T25*(1-VLOOKUP($A26,[1]Hugst!$R$5:$W$9,MATCH(ROUNDUP((U$1)/10,0)*10,[1]Hugst!$R$4:$W$4,0))))</f>
        <v>0</v>
      </c>
      <c r="V26" s="169">
        <f>IF($C26-V$1&lt;År1,0,U25*(1-VLOOKUP($A26,[1]Hugst!$R$5:$W$9,MATCH(ROUNDUP((V$1)/10,0)*10,[1]Hugst!$R$4:$W$4,0))))</f>
        <v>0</v>
      </c>
      <c r="W26" s="169">
        <f>IF($C26-W$1&lt;År1,0,V25*(1-VLOOKUP($A26,[1]Hugst!$R$5:$W$9,MATCH(ROUNDUP((W$1)/10,0)*10,[1]Hugst!$R$4:$W$4,0))))</f>
        <v>0</v>
      </c>
      <c r="X26" s="169">
        <f>IF($C26-X$1&lt;År1,0,W25*(1-VLOOKUP($A26,[1]Hugst!$R$5:$W$9,MATCH(ROUNDUP((X$1)/10,0)*10,[1]Hugst!$R$4:$W$4,0))))</f>
        <v>0</v>
      </c>
      <c r="Y26" s="169">
        <f>IF($C26-Y$1&lt;År1,0,X25*(1-VLOOKUP($A26,[1]Hugst!$R$5:$W$9,MATCH(ROUNDUP((Y$1)/10,0)*10,[1]Hugst!$R$4:$W$4,0))))</f>
        <v>0</v>
      </c>
      <c r="Z26" s="169">
        <f>IF($C26-Z$1&lt;År1,0,Y25*(1-VLOOKUP($A26,[1]Hugst!$R$5:$W$9,MATCH(ROUNDUP((Z$1)/10,0)*10,[1]Hugst!$R$4:$W$4,0))))</f>
        <v>0</v>
      </c>
      <c r="AA26" s="169">
        <f>IF($C26-AA$1&lt;År1,0,Z25*(1-VLOOKUP($A26,[1]Hugst!$R$5:$W$9,MATCH(ROUNDUP((AA$1)/10,0)*10,[1]Hugst!$R$4:$W$4,0))))</f>
        <v>0</v>
      </c>
      <c r="AB26" s="169">
        <f>IF($C26-AB$1&lt;År1,0,AA25*(1-VLOOKUP($A26,[1]Hugst!$R$5:$W$9,MATCH(ROUNDUP((AB$1)/10,0)*10,[1]Hugst!$R$4:$W$4,0))))</f>
        <v>0</v>
      </c>
      <c r="AC26" s="169">
        <f>IF($C26-AC$1&lt;År1,0,AB25*(1-VLOOKUP($A26,[1]Hugst!$R$5:$W$9,MATCH(ROUNDUP((AC$1)/10,0)*10,[1]Hugst!$R$4:$W$4,0))))</f>
        <v>0</v>
      </c>
      <c r="AD26" s="169">
        <f>IF($C26-AD$1&lt;År1,0,AC25*(1-VLOOKUP($A26,[1]Hugst!$R$5:$W$9,MATCH(ROUNDUP((AD$1)/10,0)*10,[1]Hugst!$R$4:$W$4,0))))</f>
        <v>0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0</v>
      </c>
      <c r="E27" s="169">
        <f t="shared" si="0"/>
        <v>0</v>
      </c>
      <c r="F27" s="169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9">
        <f>IF($C27-G$1&lt;År1,0,F26*(1-VLOOKUP($A27,[1]Hugst!$R$5:$W$9,MATCH(ROUNDUP((G$1)/10,0)*10,[1]Hugst!$R$4:$W$4,0))))</f>
        <v>0</v>
      </c>
      <c r="H27" s="169">
        <f>IF($C27-H$1&lt;År1,0,G26*(1-VLOOKUP($A27,[1]Hugst!$R$5:$W$9,MATCH(ROUNDUP((H$1)/10,0)*10,[1]Hugst!$R$4:$W$4,0))))</f>
        <v>0</v>
      </c>
      <c r="I27" s="169">
        <f>IF($C27-I$1&lt;År1,0,H26*(1-VLOOKUP($A27,[1]Hugst!$R$5:$W$9,MATCH(ROUNDUP((I$1)/10,0)*10,[1]Hugst!$R$4:$W$4,0))))</f>
        <v>0</v>
      </c>
      <c r="J27" s="169">
        <f>IF($C27-J$1&lt;År1,0,I26*(1-VLOOKUP($A27,[1]Hugst!$R$5:$W$9,MATCH(ROUNDUP((J$1)/10,0)*10,[1]Hugst!$R$4:$W$4,0))))</f>
        <v>0</v>
      </c>
      <c r="K27" s="169">
        <f>IF($C27-K$1&lt;År1,0,J26*(1-VLOOKUP($A27,[1]Hugst!$R$5:$W$9,MATCH(ROUNDUP((K$1)/10,0)*10,[1]Hugst!$R$4:$W$4,0))))</f>
        <v>0</v>
      </c>
      <c r="L27" s="169">
        <f>IF($C27-L$1&lt;År1,0,K26*(1-VLOOKUP($A27,[1]Hugst!$R$5:$W$9,MATCH(ROUNDUP((L$1)/10,0)*10,[1]Hugst!$R$4:$W$4,0))))</f>
        <v>0</v>
      </c>
      <c r="M27" s="169">
        <f>IF($C27-M$1&lt;År1,0,L26*(1-VLOOKUP($A27,[1]Hugst!$R$5:$W$9,MATCH(ROUNDUP((M$1)/10,0)*10,[1]Hugst!$R$4:$W$4,0))))</f>
        <v>0</v>
      </c>
      <c r="N27" s="169">
        <f>IF($C27-N$1&lt;År1,0,M26*(1-VLOOKUP($A27,[1]Hugst!$R$5:$W$9,MATCH(ROUNDUP((N$1)/10,0)*10,[1]Hugst!$R$4:$W$4,0))))</f>
        <v>0</v>
      </c>
      <c r="O27" s="169">
        <f>IF($C27-O$1&lt;År1,0,N26*(1-VLOOKUP($A27,[1]Hugst!$R$5:$W$9,MATCH(ROUNDUP((O$1)/10,0)*10,[1]Hugst!$R$4:$W$4,0))))</f>
        <v>0</v>
      </c>
      <c r="P27" s="169">
        <f>IF($C27-P$1&lt;År1,0,O26*(1-VLOOKUP($A27,[1]Hugst!$R$5:$W$9,MATCH(ROUNDUP((P$1)/10,0)*10,[1]Hugst!$R$4:$W$4,0))))</f>
        <v>0</v>
      </c>
      <c r="Q27" s="169">
        <f>IF($C27-Q$1&lt;År1,0,P26*(1-VLOOKUP($A27,[1]Hugst!$R$5:$W$9,MATCH(ROUNDUP((Q$1)/10,0)*10,[1]Hugst!$R$4:$W$4,0))))</f>
        <v>0</v>
      </c>
      <c r="R27" s="169">
        <f>IF($C27-R$1&lt;År1,0,Q26*(1-VLOOKUP($A27,[1]Hugst!$R$5:$W$9,MATCH(ROUNDUP((R$1)/10,0)*10,[1]Hugst!$R$4:$W$4,0))))</f>
        <v>0</v>
      </c>
      <c r="S27" s="169">
        <f>IF($C27-S$1&lt;År1,0,R26*(1-VLOOKUP($A27,[1]Hugst!$R$5:$W$9,MATCH(ROUNDUP((S$1)/10,0)*10,[1]Hugst!$R$4:$W$4,0))))</f>
        <v>0</v>
      </c>
      <c r="T27" s="169">
        <f>IF($C27-T$1&lt;År1,0,S26*(1-VLOOKUP($A27,[1]Hugst!$R$5:$W$9,MATCH(ROUNDUP((T$1)/10,0)*10,[1]Hugst!$R$4:$W$4,0))))</f>
        <v>0</v>
      </c>
      <c r="U27" s="169">
        <f>IF($C27-U$1&lt;År1,0,T26*(1-VLOOKUP($A27,[1]Hugst!$R$5:$W$9,MATCH(ROUNDUP((U$1)/10,0)*10,[1]Hugst!$R$4:$W$4,0))))</f>
        <v>0</v>
      </c>
      <c r="V27" s="169">
        <f>IF($C27-V$1&lt;År1,0,U26*(1-VLOOKUP($A27,[1]Hugst!$R$5:$W$9,MATCH(ROUNDUP((V$1)/10,0)*10,[1]Hugst!$R$4:$W$4,0))))</f>
        <v>0</v>
      </c>
      <c r="W27" s="169">
        <f>IF($C27-W$1&lt;År1,0,V26*(1-VLOOKUP($A27,[1]Hugst!$R$5:$W$9,MATCH(ROUNDUP((W$1)/10,0)*10,[1]Hugst!$R$4:$W$4,0))))</f>
        <v>0</v>
      </c>
      <c r="X27" s="169">
        <f>IF($C27-X$1&lt;År1,0,W26*(1-VLOOKUP($A27,[1]Hugst!$R$5:$W$9,MATCH(ROUNDUP((X$1)/10,0)*10,[1]Hugst!$R$4:$W$4,0))))</f>
        <v>0</v>
      </c>
      <c r="Y27" s="169">
        <f>IF($C27-Y$1&lt;År1,0,X26*(1-VLOOKUP($A27,[1]Hugst!$R$5:$W$9,MATCH(ROUNDUP((Y$1)/10,0)*10,[1]Hugst!$R$4:$W$4,0))))</f>
        <v>0</v>
      </c>
      <c r="Z27" s="169">
        <f>IF($C27-Z$1&lt;År1,0,Y26*(1-VLOOKUP($A27,[1]Hugst!$R$5:$W$9,MATCH(ROUNDUP((Z$1)/10,0)*10,[1]Hugst!$R$4:$W$4,0))))</f>
        <v>0</v>
      </c>
      <c r="AA27" s="169">
        <f>IF($C27-AA$1&lt;År1,0,Z26*(1-VLOOKUP($A27,[1]Hugst!$R$5:$W$9,MATCH(ROUNDUP((AA$1)/10,0)*10,[1]Hugst!$R$4:$W$4,0))))</f>
        <v>0</v>
      </c>
      <c r="AB27" s="169">
        <f>IF($C27-AB$1&lt;År1,0,AA26*(1-VLOOKUP($A27,[1]Hugst!$R$5:$W$9,MATCH(ROUNDUP((AB$1)/10,0)*10,[1]Hugst!$R$4:$W$4,0))))</f>
        <v>0</v>
      </c>
      <c r="AC27" s="169">
        <f>IF($C27-AC$1&lt;År1,0,AB26*(1-VLOOKUP($A27,[1]Hugst!$R$5:$W$9,MATCH(ROUNDUP((AC$1)/10,0)*10,[1]Hugst!$R$4:$W$4,0))))</f>
        <v>0</v>
      </c>
      <c r="AD27" s="169">
        <f>IF($C27-AD$1&lt;År1,0,AC26*(1-VLOOKUP($A27,[1]Hugst!$R$5:$W$9,MATCH(ROUNDUP((AD$1)/10,0)*10,[1]Hugst!$R$4:$W$4,0))))</f>
        <v>0</v>
      </c>
      <c r="AE27" s="169">
        <f>IF($C27-AE$1&lt;År1,0,AD26*(1-VLOOKUP($A27,[1]Hugst!$R$5:$W$9,MATCH(ROUNDUP((AE$1)/10,0)*10,[1]Hugst!$R$4:$W$4,0))))</f>
        <v>0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0</v>
      </c>
      <c r="E28" s="169">
        <f t="shared" si="0"/>
        <v>0</v>
      </c>
      <c r="F28" s="169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9">
        <f>IF($C28-G$1&lt;År1,0,F27*(1-VLOOKUP($A28,[1]Hugst!$R$5:$W$9,MATCH(ROUNDUP((G$1)/10,0)*10,[1]Hugst!$R$4:$W$4,0))))</f>
        <v>0</v>
      </c>
      <c r="H28" s="169">
        <f>IF($C28-H$1&lt;År1,0,G27*(1-VLOOKUP($A28,[1]Hugst!$R$5:$W$9,MATCH(ROUNDUP((H$1)/10,0)*10,[1]Hugst!$R$4:$W$4,0))))</f>
        <v>0</v>
      </c>
      <c r="I28" s="169">
        <f>IF($C28-I$1&lt;År1,0,H27*(1-VLOOKUP($A28,[1]Hugst!$R$5:$W$9,MATCH(ROUNDUP((I$1)/10,0)*10,[1]Hugst!$R$4:$W$4,0))))</f>
        <v>0</v>
      </c>
      <c r="J28" s="169">
        <f>IF($C28-J$1&lt;År1,0,I27*(1-VLOOKUP($A28,[1]Hugst!$R$5:$W$9,MATCH(ROUNDUP((J$1)/10,0)*10,[1]Hugst!$R$4:$W$4,0))))</f>
        <v>0</v>
      </c>
      <c r="K28" s="169">
        <f>IF($C28-K$1&lt;År1,0,J27*(1-VLOOKUP($A28,[1]Hugst!$R$5:$W$9,MATCH(ROUNDUP((K$1)/10,0)*10,[1]Hugst!$R$4:$W$4,0))))</f>
        <v>0</v>
      </c>
      <c r="L28" s="169">
        <f>IF($C28-L$1&lt;År1,0,K27*(1-VLOOKUP($A28,[1]Hugst!$R$5:$W$9,MATCH(ROUNDUP((L$1)/10,0)*10,[1]Hugst!$R$4:$W$4,0))))</f>
        <v>0</v>
      </c>
      <c r="M28" s="169">
        <f>IF($C28-M$1&lt;År1,0,L27*(1-VLOOKUP($A28,[1]Hugst!$R$5:$W$9,MATCH(ROUNDUP((M$1)/10,0)*10,[1]Hugst!$R$4:$W$4,0))))</f>
        <v>0</v>
      </c>
      <c r="N28" s="169">
        <f>IF($C28-N$1&lt;År1,0,M27*(1-VLOOKUP($A28,[1]Hugst!$R$5:$W$9,MATCH(ROUNDUP((N$1)/10,0)*10,[1]Hugst!$R$4:$W$4,0))))</f>
        <v>0</v>
      </c>
      <c r="O28" s="169">
        <f>IF($C28-O$1&lt;År1,0,N27*(1-VLOOKUP($A28,[1]Hugst!$R$5:$W$9,MATCH(ROUNDUP((O$1)/10,0)*10,[1]Hugst!$R$4:$W$4,0))))</f>
        <v>0</v>
      </c>
      <c r="P28" s="169">
        <f>IF($C28-P$1&lt;År1,0,O27*(1-VLOOKUP($A28,[1]Hugst!$R$5:$W$9,MATCH(ROUNDUP((P$1)/10,0)*10,[1]Hugst!$R$4:$W$4,0))))</f>
        <v>0</v>
      </c>
      <c r="Q28" s="169">
        <f>IF($C28-Q$1&lt;År1,0,P27*(1-VLOOKUP($A28,[1]Hugst!$R$5:$W$9,MATCH(ROUNDUP((Q$1)/10,0)*10,[1]Hugst!$R$4:$W$4,0))))</f>
        <v>0</v>
      </c>
      <c r="R28" s="169">
        <f>IF($C28-R$1&lt;År1,0,Q27*(1-VLOOKUP($A28,[1]Hugst!$R$5:$W$9,MATCH(ROUNDUP((R$1)/10,0)*10,[1]Hugst!$R$4:$W$4,0))))</f>
        <v>0</v>
      </c>
      <c r="S28" s="169">
        <f>IF($C28-S$1&lt;År1,0,R27*(1-VLOOKUP($A28,[1]Hugst!$R$5:$W$9,MATCH(ROUNDUP((S$1)/10,0)*10,[1]Hugst!$R$4:$W$4,0))))</f>
        <v>0</v>
      </c>
      <c r="T28" s="169">
        <f>IF($C28-T$1&lt;År1,0,S27*(1-VLOOKUP($A28,[1]Hugst!$R$5:$W$9,MATCH(ROUNDUP((T$1)/10,0)*10,[1]Hugst!$R$4:$W$4,0))))</f>
        <v>0</v>
      </c>
      <c r="U28" s="169">
        <f>IF($C28-U$1&lt;År1,0,T27*(1-VLOOKUP($A28,[1]Hugst!$R$5:$W$9,MATCH(ROUNDUP((U$1)/10,0)*10,[1]Hugst!$R$4:$W$4,0))))</f>
        <v>0</v>
      </c>
      <c r="V28" s="169">
        <f>IF($C28-V$1&lt;År1,0,U27*(1-VLOOKUP($A28,[1]Hugst!$R$5:$W$9,MATCH(ROUNDUP((V$1)/10,0)*10,[1]Hugst!$R$4:$W$4,0))))</f>
        <v>0</v>
      </c>
      <c r="W28" s="169">
        <f>IF($C28-W$1&lt;År1,0,V27*(1-VLOOKUP($A28,[1]Hugst!$R$5:$W$9,MATCH(ROUNDUP((W$1)/10,0)*10,[1]Hugst!$R$4:$W$4,0))))</f>
        <v>0</v>
      </c>
      <c r="X28" s="169">
        <f>IF($C28-X$1&lt;År1,0,W27*(1-VLOOKUP($A28,[1]Hugst!$R$5:$W$9,MATCH(ROUNDUP((X$1)/10,0)*10,[1]Hugst!$R$4:$W$4,0))))</f>
        <v>0</v>
      </c>
      <c r="Y28" s="169">
        <f>IF($C28-Y$1&lt;År1,0,X27*(1-VLOOKUP($A28,[1]Hugst!$R$5:$W$9,MATCH(ROUNDUP((Y$1)/10,0)*10,[1]Hugst!$R$4:$W$4,0))))</f>
        <v>0</v>
      </c>
      <c r="Z28" s="169">
        <f>IF($C28-Z$1&lt;År1,0,Y27*(1-VLOOKUP($A28,[1]Hugst!$R$5:$W$9,MATCH(ROUNDUP((Z$1)/10,0)*10,[1]Hugst!$R$4:$W$4,0))))</f>
        <v>0</v>
      </c>
      <c r="AA28" s="169">
        <f>IF($C28-AA$1&lt;År1,0,Z27*(1-VLOOKUP($A28,[1]Hugst!$R$5:$W$9,MATCH(ROUNDUP((AA$1)/10,0)*10,[1]Hugst!$R$4:$W$4,0))))</f>
        <v>0</v>
      </c>
      <c r="AB28" s="169">
        <f>IF($C28-AB$1&lt;År1,0,AA27*(1-VLOOKUP($A28,[1]Hugst!$R$5:$W$9,MATCH(ROUNDUP((AB$1)/10,0)*10,[1]Hugst!$R$4:$W$4,0))))</f>
        <v>0</v>
      </c>
      <c r="AC28" s="169">
        <f>IF($C28-AC$1&lt;År1,0,AB27*(1-VLOOKUP($A28,[1]Hugst!$R$5:$W$9,MATCH(ROUNDUP((AC$1)/10,0)*10,[1]Hugst!$R$4:$W$4,0))))</f>
        <v>0</v>
      </c>
      <c r="AD28" s="169">
        <f>IF($C28-AD$1&lt;År1,0,AC27*(1-VLOOKUP($A28,[1]Hugst!$R$5:$W$9,MATCH(ROUNDUP((AD$1)/10,0)*10,[1]Hugst!$R$4:$W$4,0))))</f>
        <v>0</v>
      </c>
      <c r="AE28" s="169">
        <f>IF($C28-AE$1&lt;År1,0,AD27*(1-VLOOKUP($A28,[1]Hugst!$R$5:$W$9,MATCH(ROUNDUP((AE$1)/10,0)*10,[1]Hugst!$R$4:$W$4,0))))</f>
        <v>0</v>
      </c>
      <c r="AF28" s="169">
        <f>IF($C28-AF$1&lt;År1,0,AE27*(1-VLOOKUP($A28,[1]Hugst!$R$5:$W$9,MATCH(ROUNDUP((AF$1)/10,0)*10,[1]Hugst!$R$4:$W$4,0))))</f>
        <v>0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0</v>
      </c>
      <c r="E29" s="169">
        <f t="shared" si="0"/>
        <v>0</v>
      </c>
      <c r="F29" s="169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9">
        <f>IF($C29-G$1&lt;År1,0,F28*(1-VLOOKUP($A29,[1]Hugst!$R$5:$W$9,MATCH(ROUNDUP((G$1)/10,0)*10,[1]Hugst!$R$4:$W$4,0))))</f>
        <v>0</v>
      </c>
      <c r="H29" s="169">
        <f>IF($C29-H$1&lt;År1,0,G28*(1-VLOOKUP($A29,[1]Hugst!$R$5:$W$9,MATCH(ROUNDUP((H$1)/10,0)*10,[1]Hugst!$R$4:$W$4,0))))</f>
        <v>0</v>
      </c>
      <c r="I29" s="169">
        <f>IF($C29-I$1&lt;År1,0,H28*(1-VLOOKUP($A29,[1]Hugst!$R$5:$W$9,MATCH(ROUNDUP((I$1)/10,0)*10,[1]Hugst!$R$4:$W$4,0))))</f>
        <v>0</v>
      </c>
      <c r="J29" s="169">
        <f>IF($C29-J$1&lt;År1,0,I28*(1-VLOOKUP($A29,[1]Hugst!$R$5:$W$9,MATCH(ROUNDUP((J$1)/10,0)*10,[1]Hugst!$R$4:$W$4,0))))</f>
        <v>0</v>
      </c>
      <c r="K29" s="169">
        <f>IF($C29-K$1&lt;År1,0,J28*(1-VLOOKUP($A29,[1]Hugst!$R$5:$W$9,MATCH(ROUNDUP((K$1)/10,0)*10,[1]Hugst!$R$4:$W$4,0))))</f>
        <v>0</v>
      </c>
      <c r="L29" s="169">
        <f>IF($C29-L$1&lt;År1,0,K28*(1-VLOOKUP($A29,[1]Hugst!$R$5:$W$9,MATCH(ROUNDUP((L$1)/10,0)*10,[1]Hugst!$R$4:$W$4,0))))</f>
        <v>0</v>
      </c>
      <c r="M29" s="169">
        <f>IF($C29-M$1&lt;År1,0,L28*(1-VLOOKUP($A29,[1]Hugst!$R$5:$W$9,MATCH(ROUNDUP((M$1)/10,0)*10,[1]Hugst!$R$4:$W$4,0))))</f>
        <v>0</v>
      </c>
      <c r="N29" s="169">
        <f>IF($C29-N$1&lt;År1,0,M28*(1-VLOOKUP($A29,[1]Hugst!$R$5:$W$9,MATCH(ROUNDUP((N$1)/10,0)*10,[1]Hugst!$R$4:$W$4,0))))</f>
        <v>0</v>
      </c>
      <c r="O29" s="169">
        <f>IF($C29-O$1&lt;År1,0,N28*(1-VLOOKUP($A29,[1]Hugst!$R$5:$W$9,MATCH(ROUNDUP((O$1)/10,0)*10,[1]Hugst!$R$4:$W$4,0))))</f>
        <v>0</v>
      </c>
      <c r="P29" s="169">
        <f>IF($C29-P$1&lt;År1,0,O28*(1-VLOOKUP($A29,[1]Hugst!$R$5:$W$9,MATCH(ROUNDUP((P$1)/10,0)*10,[1]Hugst!$R$4:$W$4,0))))</f>
        <v>0</v>
      </c>
      <c r="Q29" s="169">
        <f>IF($C29-Q$1&lt;År1,0,P28*(1-VLOOKUP($A29,[1]Hugst!$R$5:$W$9,MATCH(ROUNDUP((Q$1)/10,0)*10,[1]Hugst!$R$4:$W$4,0))))</f>
        <v>0</v>
      </c>
      <c r="R29" s="169">
        <f>IF($C29-R$1&lt;År1,0,Q28*(1-VLOOKUP($A29,[1]Hugst!$R$5:$W$9,MATCH(ROUNDUP((R$1)/10,0)*10,[1]Hugst!$R$4:$W$4,0))))</f>
        <v>0</v>
      </c>
      <c r="S29" s="169">
        <f>IF($C29-S$1&lt;År1,0,R28*(1-VLOOKUP($A29,[1]Hugst!$R$5:$W$9,MATCH(ROUNDUP((S$1)/10,0)*10,[1]Hugst!$R$4:$W$4,0))))</f>
        <v>0</v>
      </c>
      <c r="T29" s="169">
        <f>IF($C29-T$1&lt;År1,0,S28*(1-VLOOKUP($A29,[1]Hugst!$R$5:$W$9,MATCH(ROUNDUP((T$1)/10,0)*10,[1]Hugst!$R$4:$W$4,0))))</f>
        <v>0</v>
      </c>
      <c r="U29" s="169">
        <f>IF($C29-U$1&lt;År1,0,T28*(1-VLOOKUP($A29,[1]Hugst!$R$5:$W$9,MATCH(ROUNDUP((U$1)/10,0)*10,[1]Hugst!$R$4:$W$4,0))))</f>
        <v>0</v>
      </c>
      <c r="V29" s="169">
        <f>IF($C29-V$1&lt;År1,0,U28*(1-VLOOKUP($A29,[1]Hugst!$R$5:$W$9,MATCH(ROUNDUP((V$1)/10,0)*10,[1]Hugst!$R$4:$W$4,0))))</f>
        <v>0</v>
      </c>
      <c r="W29" s="169">
        <f>IF($C29-W$1&lt;År1,0,V28*(1-VLOOKUP($A29,[1]Hugst!$R$5:$W$9,MATCH(ROUNDUP((W$1)/10,0)*10,[1]Hugst!$R$4:$W$4,0))))</f>
        <v>0</v>
      </c>
      <c r="X29" s="169">
        <f>IF($C29-X$1&lt;År1,0,W28*(1-VLOOKUP($A29,[1]Hugst!$R$5:$W$9,MATCH(ROUNDUP((X$1)/10,0)*10,[1]Hugst!$R$4:$W$4,0))))</f>
        <v>0</v>
      </c>
      <c r="Y29" s="169">
        <f>IF($C29-Y$1&lt;År1,0,X28*(1-VLOOKUP($A29,[1]Hugst!$R$5:$W$9,MATCH(ROUNDUP((Y$1)/10,0)*10,[1]Hugst!$R$4:$W$4,0))))</f>
        <v>0</v>
      </c>
      <c r="Z29" s="169">
        <f>IF($C29-Z$1&lt;År1,0,Y28*(1-VLOOKUP($A29,[1]Hugst!$R$5:$W$9,MATCH(ROUNDUP((Z$1)/10,0)*10,[1]Hugst!$R$4:$W$4,0))))</f>
        <v>0</v>
      </c>
      <c r="AA29" s="169">
        <f>IF($C29-AA$1&lt;År1,0,Z28*(1-VLOOKUP($A29,[1]Hugst!$R$5:$W$9,MATCH(ROUNDUP((AA$1)/10,0)*10,[1]Hugst!$R$4:$W$4,0))))</f>
        <v>0</v>
      </c>
      <c r="AB29" s="169">
        <f>IF($C29-AB$1&lt;År1,0,AA28*(1-VLOOKUP($A29,[1]Hugst!$R$5:$W$9,MATCH(ROUNDUP((AB$1)/10,0)*10,[1]Hugst!$R$4:$W$4,0))))</f>
        <v>0</v>
      </c>
      <c r="AC29" s="169">
        <f>IF($C29-AC$1&lt;År1,0,AB28*(1-VLOOKUP($A29,[1]Hugst!$R$5:$W$9,MATCH(ROUNDUP((AC$1)/10,0)*10,[1]Hugst!$R$4:$W$4,0))))</f>
        <v>0</v>
      </c>
      <c r="AD29" s="169">
        <f>IF($C29-AD$1&lt;År1,0,AC28*(1-VLOOKUP($A29,[1]Hugst!$R$5:$W$9,MATCH(ROUNDUP((AD$1)/10,0)*10,[1]Hugst!$R$4:$W$4,0))))</f>
        <v>0</v>
      </c>
      <c r="AE29" s="169">
        <f>IF($C29-AE$1&lt;År1,0,AD28*(1-VLOOKUP($A29,[1]Hugst!$R$5:$W$9,MATCH(ROUNDUP((AE$1)/10,0)*10,[1]Hugst!$R$4:$W$4,0))))</f>
        <v>0</v>
      </c>
      <c r="AF29" s="169">
        <f>IF($C29-AF$1&lt;År1,0,AE28*(1-VLOOKUP($A29,[1]Hugst!$R$5:$W$9,MATCH(ROUNDUP((AF$1)/10,0)*10,[1]Hugst!$R$4:$W$4,0))))</f>
        <v>0</v>
      </c>
      <c r="AG29" s="169">
        <f>IF($C29-AG$1&lt;År1,0,AF28*(1-VLOOKUP($A29,[1]Hugst!$R$5:$W$9,MATCH(ROUNDUP((AG$1)/10,0)*10,[1]Hugst!$R$4:$W$4,0))))</f>
        <v>0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0</v>
      </c>
      <c r="E30" s="169">
        <f t="shared" si="0"/>
        <v>0</v>
      </c>
      <c r="F30" s="169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9">
        <f>IF($C30-G$1&lt;År1,0,F29*(1-VLOOKUP($A30,[1]Hugst!$R$5:$W$9,MATCH(ROUNDUP((G$1)/10,0)*10,[1]Hugst!$R$4:$W$4,0))))</f>
        <v>0</v>
      </c>
      <c r="H30" s="169">
        <f>IF($C30-H$1&lt;År1,0,G29*(1-VLOOKUP($A30,[1]Hugst!$R$5:$W$9,MATCH(ROUNDUP((H$1)/10,0)*10,[1]Hugst!$R$4:$W$4,0))))</f>
        <v>0</v>
      </c>
      <c r="I30" s="169">
        <f>IF($C30-I$1&lt;År1,0,H29*(1-VLOOKUP($A30,[1]Hugst!$R$5:$W$9,MATCH(ROUNDUP((I$1)/10,0)*10,[1]Hugst!$R$4:$W$4,0))))</f>
        <v>0</v>
      </c>
      <c r="J30" s="169">
        <f>IF($C30-J$1&lt;År1,0,I29*(1-VLOOKUP($A30,[1]Hugst!$R$5:$W$9,MATCH(ROUNDUP((J$1)/10,0)*10,[1]Hugst!$R$4:$W$4,0))))</f>
        <v>0</v>
      </c>
      <c r="K30" s="169">
        <f>IF($C30-K$1&lt;År1,0,J29*(1-VLOOKUP($A30,[1]Hugst!$R$5:$W$9,MATCH(ROUNDUP((K$1)/10,0)*10,[1]Hugst!$R$4:$W$4,0))))</f>
        <v>0</v>
      </c>
      <c r="L30" s="169">
        <f>IF($C30-L$1&lt;År1,0,K29*(1-VLOOKUP($A30,[1]Hugst!$R$5:$W$9,MATCH(ROUNDUP((L$1)/10,0)*10,[1]Hugst!$R$4:$W$4,0))))</f>
        <v>0</v>
      </c>
      <c r="M30" s="169">
        <f>IF($C30-M$1&lt;År1,0,L29*(1-VLOOKUP($A30,[1]Hugst!$R$5:$W$9,MATCH(ROUNDUP((M$1)/10,0)*10,[1]Hugst!$R$4:$W$4,0))))</f>
        <v>0</v>
      </c>
      <c r="N30" s="169">
        <f>IF($C30-N$1&lt;År1,0,M29*(1-VLOOKUP($A30,[1]Hugst!$R$5:$W$9,MATCH(ROUNDUP((N$1)/10,0)*10,[1]Hugst!$R$4:$W$4,0))))</f>
        <v>0</v>
      </c>
      <c r="O30" s="169">
        <f>IF($C30-O$1&lt;År1,0,N29*(1-VLOOKUP($A30,[1]Hugst!$R$5:$W$9,MATCH(ROUNDUP((O$1)/10,0)*10,[1]Hugst!$R$4:$W$4,0))))</f>
        <v>0</v>
      </c>
      <c r="P30" s="169">
        <f>IF($C30-P$1&lt;År1,0,O29*(1-VLOOKUP($A30,[1]Hugst!$R$5:$W$9,MATCH(ROUNDUP((P$1)/10,0)*10,[1]Hugst!$R$4:$W$4,0))))</f>
        <v>0</v>
      </c>
      <c r="Q30" s="169">
        <f>IF($C30-Q$1&lt;År1,0,P29*(1-VLOOKUP($A30,[1]Hugst!$R$5:$W$9,MATCH(ROUNDUP((Q$1)/10,0)*10,[1]Hugst!$R$4:$W$4,0))))</f>
        <v>0</v>
      </c>
      <c r="R30" s="169">
        <f>IF($C30-R$1&lt;År1,0,Q29*(1-VLOOKUP($A30,[1]Hugst!$R$5:$W$9,MATCH(ROUNDUP((R$1)/10,0)*10,[1]Hugst!$R$4:$W$4,0))))</f>
        <v>0</v>
      </c>
      <c r="S30" s="169">
        <f>IF($C30-S$1&lt;År1,0,R29*(1-VLOOKUP($A30,[1]Hugst!$R$5:$W$9,MATCH(ROUNDUP((S$1)/10,0)*10,[1]Hugst!$R$4:$W$4,0))))</f>
        <v>0</v>
      </c>
      <c r="T30" s="169">
        <f>IF($C30-T$1&lt;År1,0,S29*(1-VLOOKUP($A30,[1]Hugst!$R$5:$W$9,MATCH(ROUNDUP((T$1)/10,0)*10,[1]Hugst!$R$4:$W$4,0))))</f>
        <v>0</v>
      </c>
      <c r="U30" s="169">
        <f>IF($C30-U$1&lt;År1,0,T29*(1-VLOOKUP($A30,[1]Hugst!$R$5:$W$9,MATCH(ROUNDUP((U$1)/10,0)*10,[1]Hugst!$R$4:$W$4,0))))</f>
        <v>0</v>
      </c>
      <c r="V30" s="169">
        <f>IF($C30-V$1&lt;År1,0,U29*(1-VLOOKUP($A30,[1]Hugst!$R$5:$W$9,MATCH(ROUNDUP((V$1)/10,0)*10,[1]Hugst!$R$4:$W$4,0))))</f>
        <v>0</v>
      </c>
      <c r="W30" s="169">
        <f>IF($C30-W$1&lt;År1,0,V29*(1-VLOOKUP($A30,[1]Hugst!$R$5:$W$9,MATCH(ROUNDUP((W$1)/10,0)*10,[1]Hugst!$R$4:$W$4,0))))</f>
        <v>0</v>
      </c>
      <c r="X30" s="169">
        <f>IF($C30-X$1&lt;År1,0,W29*(1-VLOOKUP($A30,[1]Hugst!$R$5:$W$9,MATCH(ROUNDUP((X$1)/10,0)*10,[1]Hugst!$R$4:$W$4,0))))</f>
        <v>0</v>
      </c>
      <c r="Y30" s="169">
        <f>IF($C30-Y$1&lt;År1,0,X29*(1-VLOOKUP($A30,[1]Hugst!$R$5:$W$9,MATCH(ROUNDUP((Y$1)/10,0)*10,[1]Hugst!$R$4:$W$4,0))))</f>
        <v>0</v>
      </c>
      <c r="Z30" s="169">
        <f>IF($C30-Z$1&lt;År1,0,Y29*(1-VLOOKUP($A30,[1]Hugst!$R$5:$W$9,MATCH(ROUNDUP((Z$1)/10,0)*10,[1]Hugst!$R$4:$W$4,0))))</f>
        <v>0</v>
      </c>
      <c r="AA30" s="169">
        <f>IF($C30-AA$1&lt;År1,0,Z29*(1-VLOOKUP($A30,[1]Hugst!$R$5:$W$9,MATCH(ROUNDUP((AA$1)/10,0)*10,[1]Hugst!$R$4:$W$4,0))))</f>
        <v>0</v>
      </c>
      <c r="AB30" s="169">
        <f>IF($C30-AB$1&lt;År1,0,AA29*(1-VLOOKUP($A30,[1]Hugst!$R$5:$W$9,MATCH(ROUNDUP((AB$1)/10,0)*10,[1]Hugst!$R$4:$W$4,0))))</f>
        <v>0</v>
      </c>
      <c r="AC30" s="169">
        <f>IF($C30-AC$1&lt;År1,0,AB29*(1-VLOOKUP($A30,[1]Hugst!$R$5:$W$9,MATCH(ROUNDUP((AC$1)/10,0)*10,[1]Hugst!$R$4:$W$4,0))))</f>
        <v>0</v>
      </c>
      <c r="AD30" s="169">
        <f>IF($C30-AD$1&lt;År1,0,AC29*(1-VLOOKUP($A30,[1]Hugst!$R$5:$W$9,MATCH(ROUNDUP((AD$1)/10,0)*10,[1]Hugst!$R$4:$W$4,0))))</f>
        <v>0</v>
      </c>
      <c r="AE30" s="169">
        <f>IF($C30-AE$1&lt;År1,0,AD29*(1-VLOOKUP($A30,[1]Hugst!$R$5:$W$9,MATCH(ROUNDUP((AE$1)/10,0)*10,[1]Hugst!$R$4:$W$4,0))))</f>
        <v>0</v>
      </c>
      <c r="AF30" s="169">
        <f>IF($C30-AF$1&lt;År1,0,AE29*(1-VLOOKUP($A30,[1]Hugst!$R$5:$W$9,MATCH(ROUNDUP((AF$1)/10,0)*10,[1]Hugst!$R$4:$W$4,0))))</f>
        <v>0</v>
      </c>
      <c r="AG30" s="169">
        <f>IF($C30-AG$1&lt;År1,0,AF29*(1-VLOOKUP($A30,[1]Hugst!$R$5:$W$9,MATCH(ROUNDUP((AG$1)/10,0)*10,[1]Hugst!$R$4:$W$4,0))))</f>
        <v>0</v>
      </c>
      <c r="AH30" s="169">
        <f>IF($C30-AH$1&lt;År1,0,AG29*(1-VLOOKUP($A30,[1]Hugst!$R$5:$W$9,MATCH(ROUNDUP((AH$1)/10,0)*10,[1]Hugst!$R$4:$W$4,0))))</f>
        <v>0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0</v>
      </c>
      <c r="E31" s="169">
        <f t="shared" si="0"/>
        <v>0</v>
      </c>
      <c r="F31" s="169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9">
        <f>IF($C31-G$1&lt;År1,0,F30*(1-VLOOKUP($A31,[1]Hugst!$R$5:$W$9,MATCH(ROUNDUP((G$1)/10,0)*10,[1]Hugst!$R$4:$W$4,0))))</f>
        <v>0</v>
      </c>
      <c r="H31" s="169">
        <f>IF($C31-H$1&lt;År1,0,G30*(1-VLOOKUP($A31,[1]Hugst!$R$5:$W$9,MATCH(ROUNDUP((H$1)/10,0)*10,[1]Hugst!$R$4:$W$4,0))))</f>
        <v>0</v>
      </c>
      <c r="I31" s="169">
        <f>IF($C31-I$1&lt;År1,0,H30*(1-VLOOKUP($A31,[1]Hugst!$R$5:$W$9,MATCH(ROUNDUP((I$1)/10,0)*10,[1]Hugst!$R$4:$W$4,0))))</f>
        <v>0</v>
      </c>
      <c r="J31" s="169">
        <f>IF($C31-J$1&lt;År1,0,I30*(1-VLOOKUP($A31,[1]Hugst!$R$5:$W$9,MATCH(ROUNDUP((J$1)/10,0)*10,[1]Hugst!$R$4:$W$4,0))))</f>
        <v>0</v>
      </c>
      <c r="K31" s="169">
        <f>IF($C31-K$1&lt;År1,0,J30*(1-VLOOKUP($A31,[1]Hugst!$R$5:$W$9,MATCH(ROUNDUP((K$1)/10,0)*10,[1]Hugst!$R$4:$W$4,0))))</f>
        <v>0</v>
      </c>
      <c r="L31" s="169">
        <f>IF($C31-L$1&lt;År1,0,K30*(1-VLOOKUP($A31,[1]Hugst!$R$5:$W$9,MATCH(ROUNDUP((L$1)/10,0)*10,[1]Hugst!$R$4:$W$4,0))))</f>
        <v>0</v>
      </c>
      <c r="M31" s="169">
        <f>IF($C31-M$1&lt;År1,0,L30*(1-VLOOKUP($A31,[1]Hugst!$R$5:$W$9,MATCH(ROUNDUP((M$1)/10,0)*10,[1]Hugst!$R$4:$W$4,0))))</f>
        <v>0</v>
      </c>
      <c r="N31" s="169">
        <f>IF($C31-N$1&lt;År1,0,M30*(1-VLOOKUP($A31,[1]Hugst!$R$5:$W$9,MATCH(ROUNDUP((N$1)/10,0)*10,[1]Hugst!$R$4:$W$4,0))))</f>
        <v>0</v>
      </c>
      <c r="O31" s="169">
        <f>IF($C31-O$1&lt;År1,0,N30*(1-VLOOKUP($A31,[1]Hugst!$R$5:$W$9,MATCH(ROUNDUP((O$1)/10,0)*10,[1]Hugst!$R$4:$W$4,0))))</f>
        <v>0</v>
      </c>
      <c r="P31" s="169">
        <f>IF($C31-P$1&lt;År1,0,O30*(1-VLOOKUP($A31,[1]Hugst!$R$5:$W$9,MATCH(ROUNDUP((P$1)/10,0)*10,[1]Hugst!$R$4:$W$4,0))))</f>
        <v>0</v>
      </c>
      <c r="Q31" s="169">
        <f>IF($C31-Q$1&lt;År1,0,P30*(1-VLOOKUP($A31,[1]Hugst!$R$5:$W$9,MATCH(ROUNDUP((Q$1)/10,0)*10,[1]Hugst!$R$4:$W$4,0))))</f>
        <v>0</v>
      </c>
      <c r="R31" s="169">
        <f>IF($C31-R$1&lt;År1,0,Q30*(1-VLOOKUP($A31,[1]Hugst!$R$5:$W$9,MATCH(ROUNDUP((R$1)/10,0)*10,[1]Hugst!$R$4:$W$4,0))))</f>
        <v>0</v>
      </c>
      <c r="S31" s="169">
        <f>IF($C31-S$1&lt;År1,0,R30*(1-VLOOKUP($A31,[1]Hugst!$R$5:$W$9,MATCH(ROUNDUP((S$1)/10,0)*10,[1]Hugst!$R$4:$W$4,0))))</f>
        <v>0</v>
      </c>
      <c r="T31" s="169">
        <f>IF($C31-T$1&lt;År1,0,S30*(1-VLOOKUP($A31,[1]Hugst!$R$5:$W$9,MATCH(ROUNDUP((T$1)/10,0)*10,[1]Hugst!$R$4:$W$4,0))))</f>
        <v>0</v>
      </c>
      <c r="U31" s="169">
        <f>IF($C31-U$1&lt;År1,0,T30*(1-VLOOKUP($A31,[1]Hugst!$R$5:$W$9,MATCH(ROUNDUP((U$1)/10,0)*10,[1]Hugst!$R$4:$W$4,0))))</f>
        <v>0</v>
      </c>
      <c r="V31" s="169">
        <f>IF($C31-V$1&lt;År1,0,U30*(1-VLOOKUP($A31,[1]Hugst!$R$5:$W$9,MATCH(ROUNDUP((V$1)/10,0)*10,[1]Hugst!$R$4:$W$4,0))))</f>
        <v>0</v>
      </c>
      <c r="W31" s="169">
        <f>IF($C31-W$1&lt;År1,0,V30*(1-VLOOKUP($A31,[1]Hugst!$R$5:$W$9,MATCH(ROUNDUP((W$1)/10,0)*10,[1]Hugst!$R$4:$W$4,0))))</f>
        <v>0</v>
      </c>
      <c r="X31" s="169">
        <f>IF($C31-X$1&lt;År1,0,W30*(1-VLOOKUP($A31,[1]Hugst!$R$5:$W$9,MATCH(ROUNDUP((X$1)/10,0)*10,[1]Hugst!$R$4:$W$4,0))))</f>
        <v>0</v>
      </c>
      <c r="Y31" s="169">
        <f>IF($C31-Y$1&lt;År1,0,X30*(1-VLOOKUP($A31,[1]Hugst!$R$5:$W$9,MATCH(ROUNDUP((Y$1)/10,0)*10,[1]Hugst!$R$4:$W$4,0))))</f>
        <v>0</v>
      </c>
      <c r="Z31" s="169">
        <f>IF($C31-Z$1&lt;År1,0,Y30*(1-VLOOKUP($A31,[1]Hugst!$R$5:$W$9,MATCH(ROUNDUP((Z$1)/10,0)*10,[1]Hugst!$R$4:$W$4,0))))</f>
        <v>0</v>
      </c>
      <c r="AA31" s="169">
        <f>IF($C31-AA$1&lt;År1,0,Z30*(1-VLOOKUP($A31,[1]Hugst!$R$5:$W$9,MATCH(ROUNDUP((AA$1)/10,0)*10,[1]Hugst!$R$4:$W$4,0))))</f>
        <v>0</v>
      </c>
      <c r="AB31" s="169">
        <f>IF($C31-AB$1&lt;År1,0,AA30*(1-VLOOKUP($A31,[1]Hugst!$R$5:$W$9,MATCH(ROUNDUP((AB$1)/10,0)*10,[1]Hugst!$R$4:$W$4,0))))</f>
        <v>0</v>
      </c>
      <c r="AC31" s="169">
        <f>IF($C31-AC$1&lt;År1,0,AB30*(1-VLOOKUP($A31,[1]Hugst!$R$5:$W$9,MATCH(ROUNDUP((AC$1)/10,0)*10,[1]Hugst!$R$4:$W$4,0))))</f>
        <v>0</v>
      </c>
      <c r="AD31" s="169">
        <f>IF($C31-AD$1&lt;År1,0,AC30*(1-VLOOKUP($A31,[1]Hugst!$R$5:$W$9,MATCH(ROUNDUP((AD$1)/10,0)*10,[1]Hugst!$R$4:$W$4,0))))</f>
        <v>0</v>
      </c>
      <c r="AE31" s="169">
        <f>IF($C31-AE$1&lt;År1,0,AD30*(1-VLOOKUP($A31,[1]Hugst!$R$5:$W$9,MATCH(ROUNDUP((AE$1)/10,0)*10,[1]Hugst!$R$4:$W$4,0))))</f>
        <v>0</v>
      </c>
      <c r="AF31" s="169">
        <f>IF($C31-AF$1&lt;År1,0,AE30*(1-VLOOKUP($A31,[1]Hugst!$R$5:$W$9,MATCH(ROUNDUP((AF$1)/10,0)*10,[1]Hugst!$R$4:$W$4,0))))</f>
        <v>0</v>
      </c>
      <c r="AG31" s="169">
        <f>IF($C31-AG$1&lt;År1,0,AF30*(1-VLOOKUP($A31,[1]Hugst!$R$5:$W$9,MATCH(ROUNDUP((AG$1)/10,0)*10,[1]Hugst!$R$4:$W$4,0))))</f>
        <v>0</v>
      </c>
      <c r="AH31" s="169">
        <f>IF($C31-AH$1&lt;År1,0,AG30*(1-VLOOKUP($A31,[1]Hugst!$R$5:$W$9,MATCH(ROUNDUP((AH$1)/10,0)*10,[1]Hugst!$R$4:$W$4,0))))</f>
        <v>0</v>
      </c>
      <c r="AI31" s="169">
        <f>IF($C31-AI$1&lt;År1,0,AH30*(1-VLOOKUP($A31,[1]Hugst!$R$5:$W$9,MATCH(ROUNDUP((AI$1)/10,0)*10,[1]Hugst!$R$4:$W$4,0))))</f>
        <v>0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0</v>
      </c>
      <c r="E32" s="169">
        <f t="shared" si="0"/>
        <v>0</v>
      </c>
      <c r="F32" s="169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9">
        <f>IF($C32-G$1&lt;År1,0,F31*(1-VLOOKUP($A32,[1]Hugst!$R$5:$W$9,MATCH(ROUNDUP((G$1)/10,0)*10,[1]Hugst!$R$4:$W$4,0))))</f>
        <v>0</v>
      </c>
      <c r="H32" s="169">
        <f>IF($C32-H$1&lt;År1,0,G31*(1-VLOOKUP($A32,[1]Hugst!$R$5:$W$9,MATCH(ROUNDUP((H$1)/10,0)*10,[1]Hugst!$R$4:$W$4,0))))</f>
        <v>0</v>
      </c>
      <c r="I32" s="169">
        <f>IF($C32-I$1&lt;År1,0,H31*(1-VLOOKUP($A32,[1]Hugst!$R$5:$W$9,MATCH(ROUNDUP((I$1)/10,0)*10,[1]Hugst!$R$4:$W$4,0))))</f>
        <v>0</v>
      </c>
      <c r="J32" s="169">
        <f>IF($C32-J$1&lt;År1,0,I31*(1-VLOOKUP($A32,[1]Hugst!$R$5:$W$9,MATCH(ROUNDUP((J$1)/10,0)*10,[1]Hugst!$R$4:$W$4,0))))</f>
        <v>0</v>
      </c>
      <c r="K32" s="169">
        <f>IF($C32-K$1&lt;År1,0,J31*(1-VLOOKUP($A32,[1]Hugst!$R$5:$W$9,MATCH(ROUNDUP((K$1)/10,0)*10,[1]Hugst!$R$4:$W$4,0))))</f>
        <v>0</v>
      </c>
      <c r="L32" s="169">
        <f>IF($C32-L$1&lt;År1,0,K31*(1-VLOOKUP($A32,[1]Hugst!$R$5:$W$9,MATCH(ROUNDUP((L$1)/10,0)*10,[1]Hugst!$R$4:$W$4,0))))</f>
        <v>0</v>
      </c>
      <c r="M32" s="169">
        <f>IF($C32-M$1&lt;År1,0,L31*(1-VLOOKUP($A32,[1]Hugst!$R$5:$W$9,MATCH(ROUNDUP((M$1)/10,0)*10,[1]Hugst!$R$4:$W$4,0))))</f>
        <v>0</v>
      </c>
      <c r="N32" s="169">
        <f>IF($C32-N$1&lt;År1,0,M31*(1-VLOOKUP($A32,[1]Hugst!$R$5:$W$9,MATCH(ROUNDUP((N$1)/10,0)*10,[1]Hugst!$R$4:$W$4,0))))</f>
        <v>0</v>
      </c>
      <c r="O32" s="169">
        <f>IF($C32-O$1&lt;År1,0,N31*(1-VLOOKUP($A32,[1]Hugst!$R$5:$W$9,MATCH(ROUNDUP((O$1)/10,0)*10,[1]Hugst!$R$4:$W$4,0))))</f>
        <v>0</v>
      </c>
      <c r="P32" s="169">
        <f>IF($C32-P$1&lt;År1,0,O31*(1-VLOOKUP($A32,[1]Hugst!$R$5:$W$9,MATCH(ROUNDUP((P$1)/10,0)*10,[1]Hugst!$R$4:$W$4,0))))</f>
        <v>0</v>
      </c>
      <c r="Q32" s="169">
        <f>IF($C32-Q$1&lt;År1,0,P31*(1-VLOOKUP($A32,[1]Hugst!$R$5:$W$9,MATCH(ROUNDUP((Q$1)/10,0)*10,[1]Hugst!$R$4:$W$4,0))))</f>
        <v>0</v>
      </c>
      <c r="R32" s="169">
        <f>IF($C32-R$1&lt;År1,0,Q31*(1-VLOOKUP($A32,[1]Hugst!$R$5:$W$9,MATCH(ROUNDUP((R$1)/10,0)*10,[1]Hugst!$R$4:$W$4,0))))</f>
        <v>0</v>
      </c>
      <c r="S32" s="169">
        <f>IF($C32-S$1&lt;År1,0,R31*(1-VLOOKUP($A32,[1]Hugst!$R$5:$W$9,MATCH(ROUNDUP((S$1)/10,0)*10,[1]Hugst!$R$4:$W$4,0))))</f>
        <v>0</v>
      </c>
      <c r="T32" s="169">
        <f>IF($C32-T$1&lt;År1,0,S31*(1-VLOOKUP($A32,[1]Hugst!$R$5:$W$9,MATCH(ROUNDUP((T$1)/10,0)*10,[1]Hugst!$R$4:$W$4,0))))</f>
        <v>0</v>
      </c>
      <c r="U32" s="169">
        <f>IF($C32-U$1&lt;År1,0,T31*(1-VLOOKUP($A32,[1]Hugst!$R$5:$W$9,MATCH(ROUNDUP((U$1)/10,0)*10,[1]Hugst!$R$4:$W$4,0))))</f>
        <v>0</v>
      </c>
      <c r="V32" s="169">
        <f>IF($C32-V$1&lt;År1,0,U31*(1-VLOOKUP($A32,[1]Hugst!$R$5:$W$9,MATCH(ROUNDUP((V$1)/10,0)*10,[1]Hugst!$R$4:$W$4,0))))</f>
        <v>0</v>
      </c>
      <c r="W32" s="169">
        <f>IF($C32-W$1&lt;År1,0,V31*(1-VLOOKUP($A32,[1]Hugst!$R$5:$W$9,MATCH(ROUNDUP((W$1)/10,0)*10,[1]Hugst!$R$4:$W$4,0))))</f>
        <v>0</v>
      </c>
      <c r="X32" s="169">
        <f>IF($C32-X$1&lt;År1,0,W31*(1-VLOOKUP($A32,[1]Hugst!$R$5:$W$9,MATCH(ROUNDUP((X$1)/10,0)*10,[1]Hugst!$R$4:$W$4,0))))</f>
        <v>0</v>
      </c>
      <c r="Y32" s="169">
        <f>IF($C32-Y$1&lt;År1,0,X31*(1-VLOOKUP($A32,[1]Hugst!$R$5:$W$9,MATCH(ROUNDUP((Y$1)/10,0)*10,[1]Hugst!$R$4:$W$4,0))))</f>
        <v>0</v>
      </c>
      <c r="Z32" s="169">
        <f>IF($C32-Z$1&lt;År1,0,Y31*(1-VLOOKUP($A32,[1]Hugst!$R$5:$W$9,MATCH(ROUNDUP((Z$1)/10,0)*10,[1]Hugst!$R$4:$W$4,0))))</f>
        <v>0</v>
      </c>
      <c r="AA32" s="169">
        <f>IF($C32-AA$1&lt;År1,0,Z31*(1-VLOOKUP($A32,[1]Hugst!$R$5:$W$9,MATCH(ROUNDUP((AA$1)/10,0)*10,[1]Hugst!$R$4:$W$4,0))))</f>
        <v>0</v>
      </c>
      <c r="AB32" s="169">
        <f>IF($C32-AB$1&lt;År1,0,AA31*(1-VLOOKUP($A32,[1]Hugst!$R$5:$W$9,MATCH(ROUNDUP((AB$1)/10,0)*10,[1]Hugst!$R$4:$W$4,0))))</f>
        <v>0</v>
      </c>
      <c r="AC32" s="169">
        <f>IF($C32-AC$1&lt;År1,0,AB31*(1-VLOOKUP($A32,[1]Hugst!$R$5:$W$9,MATCH(ROUNDUP((AC$1)/10,0)*10,[1]Hugst!$R$4:$W$4,0))))</f>
        <v>0</v>
      </c>
      <c r="AD32" s="169">
        <f>IF($C32-AD$1&lt;År1,0,AC31*(1-VLOOKUP($A32,[1]Hugst!$R$5:$W$9,MATCH(ROUNDUP((AD$1)/10,0)*10,[1]Hugst!$R$4:$W$4,0))))</f>
        <v>0</v>
      </c>
      <c r="AE32" s="169">
        <f>IF($C32-AE$1&lt;År1,0,AD31*(1-VLOOKUP($A32,[1]Hugst!$R$5:$W$9,MATCH(ROUNDUP((AE$1)/10,0)*10,[1]Hugst!$R$4:$W$4,0))))</f>
        <v>0</v>
      </c>
      <c r="AF32" s="169">
        <f>IF($C32-AF$1&lt;År1,0,AE31*(1-VLOOKUP($A32,[1]Hugst!$R$5:$W$9,MATCH(ROUNDUP((AF$1)/10,0)*10,[1]Hugst!$R$4:$W$4,0))))</f>
        <v>0</v>
      </c>
      <c r="AG32" s="169">
        <f>IF($C32-AG$1&lt;År1,0,AF31*(1-VLOOKUP($A32,[1]Hugst!$R$5:$W$9,MATCH(ROUNDUP((AG$1)/10,0)*10,[1]Hugst!$R$4:$W$4,0))))</f>
        <v>0</v>
      </c>
      <c r="AH32" s="169">
        <f>IF($C32-AH$1&lt;År1,0,AG31*(1-VLOOKUP($A32,[1]Hugst!$R$5:$W$9,MATCH(ROUNDUP((AH$1)/10,0)*10,[1]Hugst!$R$4:$W$4,0))))</f>
        <v>0</v>
      </c>
      <c r="AI32" s="169">
        <f>IF($C32-AI$1&lt;År1,0,AH31*(1-VLOOKUP($A32,[1]Hugst!$R$5:$W$9,MATCH(ROUNDUP((AI$1)/10,0)*10,[1]Hugst!$R$4:$W$4,0))))</f>
        <v>0</v>
      </c>
      <c r="AJ32" s="169">
        <f>IF($C32-AJ$1&lt;År1,0,AI31*(1-VLOOKUP($A32,[1]Hugst!$R$5:$W$9,MATCH(ROUNDUP((AJ$1)/10,0)*10,[1]Hugst!$R$4:$W$4,0))))</f>
        <v>0</v>
      </c>
      <c r="AL32" s="169">
        <f>SUM(F32:AJ32)</f>
        <v>0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9">
        <f t="shared" si="0"/>
        <v>0</v>
      </c>
      <c r="F34" s="169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9">
        <f>IF($C34-G$1&lt;År1,0,F33*(1-VLOOKUP($A34,[1]Hugst!$R$5:$W$9,MATCH(ROUNDUP((G$1)/10,0)*10,[1]Hugst!$R$4:$W$4,0))))</f>
        <v>0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9">
        <f t="shared" si="0"/>
        <v>0</v>
      </c>
      <c r="F35" s="169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9">
        <f>IF($C35-G$1&lt;År1,0,F34*(1-VLOOKUP($A35,[1]Hugst!$R$5:$W$9,MATCH(ROUNDUP((G$1)/10,0)*10,[1]Hugst!$R$4:$W$4,0))))</f>
        <v>0</v>
      </c>
      <c r="H35" s="169">
        <f>IF($C35-H$1&lt;År1,0,G34*(1-VLOOKUP($A35,[1]Hugst!$R$5:$W$9,MATCH(ROUNDUP((H$1)/10,0)*10,[1]Hugst!$R$4:$W$4,0))))</f>
        <v>0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9">
        <f t="shared" si="0"/>
        <v>0</v>
      </c>
      <c r="F36" s="169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9">
        <f>IF($C36-G$1&lt;År1,0,F35*(1-VLOOKUP($A36,[1]Hugst!$R$5:$W$9,MATCH(ROUNDUP((G$1)/10,0)*10,[1]Hugst!$R$4:$W$4,0))))</f>
        <v>0</v>
      </c>
      <c r="H36" s="169">
        <f>IF($C36-H$1&lt;År1,0,G35*(1-VLOOKUP($A36,[1]Hugst!$R$5:$W$9,MATCH(ROUNDUP((H$1)/10,0)*10,[1]Hugst!$R$4:$W$4,0))))</f>
        <v>0</v>
      </c>
      <c r="I36" s="169">
        <f>IF($C36-I$1&lt;År1,0,H35*(1-VLOOKUP($A36,[1]Hugst!$R$5:$W$9,MATCH(ROUNDUP((I$1)/10,0)*10,[1]Hugst!$R$4:$W$4,0))))</f>
        <v>0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9">
        <f t="shared" si="0"/>
        <v>0</v>
      </c>
      <c r="F37" s="169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9">
        <f>IF($C37-G$1&lt;År1,0,F36*(1-VLOOKUP($A37,[1]Hugst!$R$5:$W$9,MATCH(ROUNDUP((G$1)/10,0)*10,[1]Hugst!$R$4:$W$4,0))))</f>
        <v>0</v>
      </c>
      <c r="H37" s="169">
        <f>IF($C37-H$1&lt;År1,0,G36*(1-VLOOKUP($A37,[1]Hugst!$R$5:$W$9,MATCH(ROUNDUP((H$1)/10,0)*10,[1]Hugst!$R$4:$W$4,0))))</f>
        <v>0</v>
      </c>
      <c r="I37" s="169">
        <f>IF($C37-I$1&lt;År1,0,H36*(1-VLOOKUP($A37,[1]Hugst!$R$5:$W$9,MATCH(ROUNDUP((I$1)/10,0)*10,[1]Hugst!$R$4:$W$4,0))))</f>
        <v>0</v>
      </c>
      <c r="J37" s="169">
        <f>IF($C37-J$1&lt;År1,0,I36*(1-VLOOKUP($A37,[1]Hugst!$R$5:$W$9,MATCH(ROUNDUP((J$1)/10,0)*10,[1]Hugst!$R$4:$W$4,0))))</f>
        <v>0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9">
        <f t="shared" si="0"/>
        <v>0</v>
      </c>
      <c r="F38" s="169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9">
        <f>IF($C38-G$1&lt;År1,0,F37*(1-VLOOKUP($A38,[1]Hugst!$R$5:$W$9,MATCH(ROUNDUP((G$1)/10,0)*10,[1]Hugst!$R$4:$W$4,0))))</f>
        <v>0</v>
      </c>
      <c r="H38" s="169">
        <f>IF($C38-H$1&lt;År1,0,G37*(1-VLOOKUP($A38,[1]Hugst!$R$5:$W$9,MATCH(ROUNDUP((H$1)/10,0)*10,[1]Hugst!$R$4:$W$4,0))))</f>
        <v>0</v>
      </c>
      <c r="I38" s="169">
        <f>IF($C38-I$1&lt;År1,0,H37*(1-VLOOKUP($A38,[1]Hugst!$R$5:$W$9,MATCH(ROUNDUP((I$1)/10,0)*10,[1]Hugst!$R$4:$W$4,0))))</f>
        <v>0</v>
      </c>
      <c r="J38" s="169">
        <f>IF($C38-J$1&lt;År1,0,I37*(1-VLOOKUP($A38,[1]Hugst!$R$5:$W$9,MATCH(ROUNDUP((J$1)/10,0)*10,[1]Hugst!$R$4:$W$4,0))))</f>
        <v>0</v>
      </c>
      <c r="K38" s="169">
        <f>IF($C38-K$1&lt;År1,0,J37*(1-VLOOKUP($A38,[1]Hugst!$R$5:$W$9,MATCH(ROUNDUP((K$1)/10,0)*10,[1]Hugst!$R$4:$W$4,0))))</f>
        <v>0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9">
        <f t="shared" si="0"/>
        <v>0</v>
      </c>
      <c r="F39" s="169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9">
        <f>IF($C39-G$1&lt;År1,0,F38*(1-VLOOKUP($A39,[1]Hugst!$R$5:$W$9,MATCH(ROUNDUP((G$1)/10,0)*10,[1]Hugst!$R$4:$W$4,0))))</f>
        <v>0</v>
      </c>
      <c r="H39" s="169">
        <f>IF($C39-H$1&lt;År1,0,G38*(1-VLOOKUP($A39,[1]Hugst!$R$5:$W$9,MATCH(ROUNDUP((H$1)/10,0)*10,[1]Hugst!$R$4:$W$4,0))))</f>
        <v>0</v>
      </c>
      <c r="I39" s="169">
        <f>IF($C39-I$1&lt;År1,0,H38*(1-VLOOKUP($A39,[1]Hugst!$R$5:$W$9,MATCH(ROUNDUP((I$1)/10,0)*10,[1]Hugst!$R$4:$W$4,0))))</f>
        <v>0</v>
      </c>
      <c r="J39" s="169">
        <f>IF($C39-J$1&lt;År1,0,I38*(1-VLOOKUP($A39,[1]Hugst!$R$5:$W$9,MATCH(ROUNDUP((J$1)/10,0)*10,[1]Hugst!$R$4:$W$4,0))))</f>
        <v>0</v>
      </c>
      <c r="K39" s="169">
        <f>IF($C39-K$1&lt;År1,0,J38*(1-VLOOKUP($A39,[1]Hugst!$R$5:$W$9,MATCH(ROUNDUP((K$1)/10,0)*10,[1]Hugst!$R$4:$W$4,0))))</f>
        <v>0</v>
      </c>
      <c r="L39" s="169">
        <f>IF($C39-L$1&lt;År1,0,K38*(1-VLOOKUP($A39,[1]Hugst!$R$5:$W$9,MATCH(ROUNDUP((L$1)/10,0)*10,[1]Hugst!$R$4:$W$4,0))))</f>
        <v>0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9">
        <f t="shared" si="0"/>
        <v>0</v>
      </c>
      <c r="F40" s="169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9">
        <f>IF($C40-G$1&lt;År1,0,F39*(1-VLOOKUP($A40,[1]Hugst!$R$5:$W$9,MATCH(ROUNDUP((G$1)/10,0)*10,[1]Hugst!$R$4:$W$4,0))))</f>
        <v>0</v>
      </c>
      <c r="H40" s="169">
        <f>IF($C40-H$1&lt;År1,0,G39*(1-VLOOKUP($A40,[1]Hugst!$R$5:$W$9,MATCH(ROUNDUP((H$1)/10,0)*10,[1]Hugst!$R$4:$W$4,0))))</f>
        <v>0</v>
      </c>
      <c r="I40" s="169">
        <f>IF($C40-I$1&lt;År1,0,H39*(1-VLOOKUP($A40,[1]Hugst!$R$5:$W$9,MATCH(ROUNDUP((I$1)/10,0)*10,[1]Hugst!$R$4:$W$4,0))))</f>
        <v>0</v>
      </c>
      <c r="J40" s="169">
        <f>IF($C40-J$1&lt;År1,0,I39*(1-VLOOKUP($A40,[1]Hugst!$R$5:$W$9,MATCH(ROUNDUP((J$1)/10,0)*10,[1]Hugst!$R$4:$W$4,0))))</f>
        <v>0</v>
      </c>
      <c r="K40" s="169">
        <f>IF($C40-K$1&lt;År1,0,J39*(1-VLOOKUP($A40,[1]Hugst!$R$5:$W$9,MATCH(ROUNDUP((K$1)/10,0)*10,[1]Hugst!$R$4:$W$4,0))))</f>
        <v>0</v>
      </c>
      <c r="L40" s="169">
        <f>IF($C40-L$1&lt;År1,0,K39*(1-VLOOKUP($A40,[1]Hugst!$R$5:$W$9,MATCH(ROUNDUP((L$1)/10,0)*10,[1]Hugst!$R$4:$W$4,0))))</f>
        <v>0</v>
      </c>
      <c r="M40" s="169">
        <f>IF($C40-M$1&lt;År1,0,L39*(1-VLOOKUP($A40,[1]Hugst!$R$5:$W$9,MATCH(ROUNDUP((M$1)/10,0)*10,[1]Hugst!$R$4:$W$4,0))))</f>
        <v>0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9">
        <f t="shared" si="0"/>
        <v>0</v>
      </c>
      <c r="F41" s="169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9">
        <f>IF($C41-G$1&lt;År1,0,F40*(1-VLOOKUP($A41,[1]Hugst!$R$5:$W$9,MATCH(ROUNDUP((G$1)/10,0)*10,[1]Hugst!$R$4:$W$4,0))))</f>
        <v>0</v>
      </c>
      <c r="H41" s="169">
        <f>IF($C41-H$1&lt;År1,0,G40*(1-VLOOKUP($A41,[1]Hugst!$R$5:$W$9,MATCH(ROUNDUP((H$1)/10,0)*10,[1]Hugst!$R$4:$W$4,0))))</f>
        <v>0</v>
      </c>
      <c r="I41" s="169">
        <f>IF($C41-I$1&lt;År1,0,H40*(1-VLOOKUP($A41,[1]Hugst!$R$5:$W$9,MATCH(ROUNDUP((I$1)/10,0)*10,[1]Hugst!$R$4:$W$4,0))))</f>
        <v>0</v>
      </c>
      <c r="J41" s="169">
        <f>IF($C41-J$1&lt;År1,0,I40*(1-VLOOKUP($A41,[1]Hugst!$R$5:$W$9,MATCH(ROUNDUP((J$1)/10,0)*10,[1]Hugst!$R$4:$W$4,0))))</f>
        <v>0</v>
      </c>
      <c r="K41" s="169">
        <f>IF($C41-K$1&lt;År1,0,J40*(1-VLOOKUP($A41,[1]Hugst!$R$5:$W$9,MATCH(ROUNDUP((K$1)/10,0)*10,[1]Hugst!$R$4:$W$4,0))))</f>
        <v>0</v>
      </c>
      <c r="L41" s="169">
        <f>IF($C41-L$1&lt;År1,0,K40*(1-VLOOKUP($A41,[1]Hugst!$R$5:$W$9,MATCH(ROUNDUP((L$1)/10,0)*10,[1]Hugst!$R$4:$W$4,0))))</f>
        <v>0</v>
      </c>
      <c r="M41" s="169">
        <f>IF($C41-M$1&lt;År1,0,L40*(1-VLOOKUP($A41,[1]Hugst!$R$5:$W$9,MATCH(ROUNDUP((M$1)/10,0)*10,[1]Hugst!$R$4:$W$4,0))))</f>
        <v>0</v>
      </c>
      <c r="N41" s="169">
        <f>IF($C41-N$1&lt;År1,0,M40*(1-VLOOKUP($A41,[1]Hugst!$R$5:$W$9,MATCH(ROUNDUP((N$1)/10,0)*10,[1]Hugst!$R$4:$W$4,0))))</f>
        <v>0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9">
        <f t="shared" si="0"/>
        <v>0</v>
      </c>
      <c r="F42" s="169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9">
        <f>IF($C42-G$1&lt;År1,0,F41*(1-VLOOKUP($A42,[1]Hugst!$R$5:$W$9,MATCH(ROUNDUP((G$1)/10,0)*10,[1]Hugst!$R$4:$W$4,0))))</f>
        <v>0</v>
      </c>
      <c r="H42" s="169">
        <f>IF($C42-H$1&lt;År1,0,G41*(1-VLOOKUP($A42,[1]Hugst!$R$5:$W$9,MATCH(ROUNDUP((H$1)/10,0)*10,[1]Hugst!$R$4:$W$4,0))))</f>
        <v>0</v>
      </c>
      <c r="I42" s="169">
        <f>IF($C42-I$1&lt;År1,0,H41*(1-VLOOKUP($A42,[1]Hugst!$R$5:$W$9,MATCH(ROUNDUP((I$1)/10,0)*10,[1]Hugst!$R$4:$W$4,0))))</f>
        <v>0</v>
      </c>
      <c r="J42" s="169">
        <f>IF($C42-J$1&lt;År1,0,I41*(1-VLOOKUP($A42,[1]Hugst!$R$5:$W$9,MATCH(ROUNDUP((J$1)/10,0)*10,[1]Hugst!$R$4:$W$4,0))))</f>
        <v>0</v>
      </c>
      <c r="K42" s="169">
        <f>IF($C42-K$1&lt;År1,0,J41*(1-VLOOKUP($A42,[1]Hugst!$R$5:$W$9,MATCH(ROUNDUP((K$1)/10,0)*10,[1]Hugst!$R$4:$W$4,0))))</f>
        <v>0</v>
      </c>
      <c r="L42" s="169">
        <f>IF($C42-L$1&lt;År1,0,K41*(1-VLOOKUP($A42,[1]Hugst!$R$5:$W$9,MATCH(ROUNDUP((L$1)/10,0)*10,[1]Hugst!$R$4:$W$4,0))))</f>
        <v>0</v>
      </c>
      <c r="M42" s="169">
        <f>IF($C42-M$1&lt;År1,0,L41*(1-VLOOKUP($A42,[1]Hugst!$R$5:$W$9,MATCH(ROUNDUP((M$1)/10,0)*10,[1]Hugst!$R$4:$W$4,0))))</f>
        <v>0</v>
      </c>
      <c r="N42" s="169">
        <f>IF($C42-N$1&lt;År1,0,M41*(1-VLOOKUP($A42,[1]Hugst!$R$5:$W$9,MATCH(ROUNDUP((N$1)/10,0)*10,[1]Hugst!$R$4:$W$4,0))))</f>
        <v>0</v>
      </c>
      <c r="O42" s="169">
        <f>IF($C42-O$1&lt;År1,0,N41*(1-VLOOKUP($A42,[1]Hugst!$R$5:$W$9,MATCH(ROUNDUP((O$1)/10,0)*10,[1]Hugst!$R$4:$W$4,0))))</f>
        <v>0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9">
        <f t="shared" si="0"/>
        <v>0</v>
      </c>
      <c r="F43" s="169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9">
        <f>IF($C43-G$1&lt;År1,0,F42*(1-VLOOKUP($A43,[1]Hugst!$R$5:$W$9,MATCH(ROUNDUP((G$1)/10,0)*10,[1]Hugst!$R$4:$W$4,0))))</f>
        <v>0</v>
      </c>
      <c r="H43" s="169">
        <f>IF($C43-H$1&lt;År1,0,G42*(1-VLOOKUP($A43,[1]Hugst!$R$5:$W$9,MATCH(ROUNDUP((H$1)/10,0)*10,[1]Hugst!$R$4:$W$4,0))))</f>
        <v>0</v>
      </c>
      <c r="I43" s="169">
        <f>IF($C43-I$1&lt;År1,0,H42*(1-VLOOKUP($A43,[1]Hugst!$R$5:$W$9,MATCH(ROUNDUP((I$1)/10,0)*10,[1]Hugst!$R$4:$W$4,0))))</f>
        <v>0</v>
      </c>
      <c r="J43" s="169">
        <f>IF($C43-J$1&lt;År1,0,I42*(1-VLOOKUP($A43,[1]Hugst!$R$5:$W$9,MATCH(ROUNDUP((J$1)/10,0)*10,[1]Hugst!$R$4:$W$4,0))))</f>
        <v>0</v>
      </c>
      <c r="K43" s="169">
        <f>IF($C43-K$1&lt;År1,0,J42*(1-VLOOKUP($A43,[1]Hugst!$R$5:$W$9,MATCH(ROUNDUP((K$1)/10,0)*10,[1]Hugst!$R$4:$W$4,0))))</f>
        <v>0</v>
      </c>
      <c r="L43" s="169">
        <f>IF($C43-L$1&lt;År1,0,K42*(1-VLOOKUP($A43,[1]Hugst!$R$5:$W$9,MATCH(ROUNDUP((L$1)/10,0)*10,[1]Hugst!$R$4:$W$4,0))))</f>
        <v>0</v>
      </c>
      <c r="M43" s="169">
        <f>IF($C43-M$1&lt;År1,0,L42*(1-VLOOKUP($A43,[1]Hugst!$R$5:$W$9,MATCH(ROUNDUP((M$1)/10,0)*10,[1]Hugst!$R$4:$W$4,0))))</f>
        <v>0</v>
      </c>
      <c r="N43" s="169">
        <f>IF($C43-N$1&lt;År1,0,M42*(1-VLOOKUP($A43,[1]Hugst!$R$5:$W$9,MATCH(ROUNDUP((N$1)/10,0)*10,[1]Hugst!$R$4:$W$4,0))))</f>
        <v>0</v>
      </c>
      <c r="O43" s="169">
        <f>IF($C43-O$1&lt;År1,0,N42*(1-VLOOKUP($A43,[1]Hugst!$R$5:$W$9,MATCH(ROUNDUP((O$1)/10,0)*10,[1]Hugst!$R$4:$W$4,0))))</f>
        <v>0</v>
      </c>
      <c r="P43" s="169">
        <f>IF($C43-P$1&lt;År1,0,O42*(1-VLOOKUP($A43,[1]Hugst!$R$5:$W$9,MATCH(ROUNDUP((P$1)/10,0)*10,[1]Hugst!$R$4:$W$4,0))))</f>
        <v>0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0</v>
      </c>
      <c r="E44" s="169">
        <f t="shared" si="0"/>
        <v>0</v>
      </c>
      <c r="F44" s="169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9">
        <f>IF($C44-G$1&lt;År1,0,F43*(1-VLOOKUP($A44,[1]Hugst!$R$5:$W$9,MATCH(ROUNDUP((G$1)/10,0)*10,[1]Hugst!$R$4:$W$4,0))))</f>
        <v>0</v>
      </c>
      <c r="H44" s="169">
        <f>IF($C44-H$1&lt;År1,0,G43*(1-VLOOKUP($A44,[1]Hugst!$R$5:$W$9,MATCH(ROUNDUP((H$1)/10,0)*10,[1]Hugst!$R$4:$W$4,0))))</f>
        <v>0</v>
      </c>
      <c r="I44" s="169">
        <f>IF($C44-I$1&lt;År1,0,H43*(1-VLOOKUP($A44,[1]Hugst!$R$5:$W$9,MATCH(ROUNDUP((I$1)/10,0)*10,[1]Hugst!$R$4:$W$4,0))))</f>
        <v>0</v>
      </c>
      <c r="J44" s="169">
        <f>IF($C44-J$1&lt;År1,0,I43*(1-VLOOKUP($A44,[1]Hugst!$R$5:$W$9,MATCH(ROUNDUP((J$1)/10,0)*10,[1]Hugst!$R$4:$W$4,0))))</f>
        <v>0</v>
      </c>
      <c r="K44" s="169">
        <f>IF($C44-K$1&lt;År1,0,J43*(1-VLOOKUP($A44,[1]Hugst!$R$5:$W$9,MATCH(ROUNDUP((K$1)/10,0)*10,[1]Hugst!$R$4:$W$4,0))))</f>
        <v>0</v>
      </c>
      <c r="L44" s="169">
        <f>IF($C44-L$1&lt;År1,0,K43*(1-VLOOKUP($A44,[1]Hugst!$R$5:$W$9,MATCH(ROUNDUP((L$1)/10,0)*10,[1]Hugst!$R$4:$W$4,0))))</f>
        <v>0</v>
      </c>
      <c r="M44" s="169">
        <f>IF($C44-M$1&lt;År1,0,L43*(1-VLOOKUP($A44,[1]Hugst!$R$5:$W$9,MATCH(ROUNDUP((M$1)/10,0)*10,[1]Hugst!$R$4:$W$4,0))))</f>
        <v>0</v>
      </c>
      <c r="N44" s="169">
        <f>IF($C44-N$1&lt;År1,0,M43*(1-VLOOKUP($A44,[1]Hugst!$R$5:$W$9,MATCH(ROUNDUP((N$1)/10,0)*10,[1]Hugst!$R$4:$W$4,0))))</f>
        <v>0</v>
      </c>
      <c r="O44" s="169">
        <f>IF($C44-O$1&lt;År1,0,N43*(1-VLOOKUP($A44,[1]Hugst!$R$5:$W$9,MATCH(ROUNDUP((O$1)/10,0)*10,[1]Hugst!$R$4:$W$4,0))))</f>
        <v>0</v>
      </c>
      <c r="P44" s="169">
        <f>IF($C44-P$1&lt;År1,0,O43*(1-VLOOKUP($A44,[1]Hugst!$R$5:$W$9,MATCH(ROUNDUP((P$1)/10,0)*10,[1]Hugst!$R$4:$W$4,0))))</f>
        <v>0</v>
      </c>
      <c r="Q44" s="169">
        <f>IF($C44-Q$1&lt;År1,0,P43*(1-VLOOKUP($A44,[1]Hugst!$R$5:$W$9,MATCH(ROUNDUP((Q$1)/10,0)*10,[1]Hugst!$R$4:$W$4,0))))</f>
        <v>0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0</v>
      </c>
      <c r="E45" s="169">
        <f t="shared" si="0"/>
        <v>0</v>
      </c>
      <c r="F45" s="169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9">
        <f>IF($C45-G$1&lt;År1,0,F44*(1-VLOOKUP($A45,[1]Hugst!$R$5:$W$9,MATCH(ROUNDUP((G$1)/10,0)*10,[1]Hugst!$R$4:$W$4,0))))</f>
        <v>0</v>
      </c>
      <c r="H45" s="169">
        <f>IF($C45-H$1&lt;År1,0,G44*(1-VLOOKUP($A45,[1]Hugst!$R$5:$W$9,MATCH(ROUNDUP((H$1)/10,0)*10,[1]Hugst!$R$4:$W$4,0))))</f>
        <v>0</v>
      </c>
      <c r="I45" s="169">
        <f>IF($C45-I$1&lt;År1,0,H44*(1-VLOOKUP($A45,[1]Hugst!$R$5:$W$9,MATCH(ROUNDUP((I$1)/10,0)*10,[1]Hugst!$R$4:$W$4,0))))</f>
        <v>0</v>
      </c>
      <c r="J45" s="169">
        <f>IF($C45-J$1&lt;År1,0,I44*(1-VLOOKUP($A45,[1]Hugst!$R$5:$W$9,MATCH(ROUNDUP((J$1)/10,0)*10,[1]Hugst!$R$4:$W$4,0))))</f>
        <v>0</v>
      </c>
      <c r="K45" s="169">
        <f>IF($C45-K$1&lt;År1,0,J44*(1-VLOOKUP($A45,[1]Hugst!$R$5:$W$9,MATCH(ROUNDUP((K$1)/10,0)*10,[1]Hugst!$R$4:$W$4,0))))</f>
        <v>0</v>
      </c>
      <c r="L45" s="169">
        <f>IF($C45-L$1&lt;År1,0,K44*(1-VLOOKUP($A45,[1]Hugst!$R$5:$W$9,MATCH(ROUNDUP((L$1)/10,0)*10,[1]Hugst!$R$4:$W$4,0))))</f>
        <v>0</v>
      </c>
      <c r="M45" s="169">
        <f>IF($C45-M$1&lt;År1,0,L44*(1-VLOOKUP($A45,[1]Hugst!$R$5:$W$9,MATCH(ROUNDUP((M$1)/10,0)*10,[1]Hugst!$R$4:$W$4,0))))</f>
        <v>0</v>
      </c>
      <c r="N45" s="169">
        <f>IF($C45-N$1&lt;År1,0,M44*(1-VLOOKUP($A45,[1]Hugst!$R$5:$W$9,MATCH(ROUNDUP((N$1)/10,0)*10,[1]Hugst!$R$4:$W$4,0))))</f>
        <v>0</v>
      </c>
      <c r="O45" s="169">
        <f>IF($C45-O$1&lt;År1,0,N44*(1-VLOOKUP($A45,[1]Hugst!$R$5:$W$9,MATCH(ROUNDUP((O$1)/10,0)*10,[1]Hugst!$R$4:$W$4,0))))</f>
        <v>0</v>
      </c>
      <c r="P45" s="169">
        <f>IF($C45-P$1&lt;År1,0,O44*(1-VLOOKUP($A45,[1]Hugst!$R$5:$W$9,MATCH(ROUNDUP((P$1)/10,0)*10,[1]Hugst!$R$4:$W$4,0))))</f>
        <v>0</v>
      </c>
      <c r="Q45" s="169">
        <f>IF($C45-Q$1&lt;År1,0,P44*(1-VLOOKUP($A45,[1]Hugst!$R$5:$W$9,MATCH(ROUNDUP((Q$1)/10,0)*10,[1]Hugst!$R$4:$W$4,0))))</f>
        <v>0</v>
      </c>
      <c r="R45" s="169">
        <f>IF($C45-R$1&lt;År1,0,Q44*(1-VLOOKUP($A45,[1]Hugst!$R$5:$W$9,MATCH(ROUNDUP((R$1)/10,0)*10,[1]Hugst!$R$4:$W$4,0))))</f>
        <v>0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0</v>
      </c>
      <c r="E46" s="169">
        <f t="shared" si="0"/>
        <v>0</v>
      </c>
      <c r="F46" s="169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9">
        <f>IF($C46-G$1&lt;År1,0,F45*(1-VLOOKUP($A46,[1]Hugst!$R$5:$W$9,MATCH(ROUNDUP((G$1)/10,0)*10,[1]Hugst!$R$4:$W$4,0))))</f>
        <v>0</v>
      </c>
      <c r="H46" s="169">
        <f>IF($C46-H$1&lt;År1,0,G45*(1-VLOOKUP($A46,[1]Hugst!$R$5:$W$9,MATCH(ROUNDUP((H$1)/10,0)*10,[1]Hugst!$R$4:$W$4,0))))</f>
        <v>0</v>
      </c>
      <c r="I46" s="169">
        <f>IF($C46-I$1&lt;År1,0,H45*(1-VLOOKUP($A46,[1]Hugst!$R$5:$W$9,MATCH(ROUNDUP((I$1)/10,0)*10,[1]Hugst!$R$4:$W$4,0))))</f>
        <v>0</v>
      </c>
      <c r="J46" s="169">
        <f>IF($C46-J$1&lt;År1,0,I45*(1-VLOOKUP($A46,[1]Hugst!$R$5:$W$9,MATCH(ROUNDUP((J$1)/10,0)*10,[1]Hugst!$R$4:$W$4,0))))</f>
        <v>0</v>
      </c>
      <c r="K46" s="169">
        <f>IF($C46-K$1&lt;År1,0,J45*(1-VLOOKUP($A46,[1]Hugst!$R$5:$W$9,MATCH(ROUNDUP((K$1)/10,0)*10,[1]Hugst!$R$4:$W$4,0))))</f>
        <v>0</v>
      </c>
      <c r="L46" s="169">
        <f>IF($C46-L$1&lt;År1,0,K45*(1-VLOOKUP($A46,[1]Hugst!$R$5:$W$9,MATCH(ROUNDUP((L$1)/10,0)*10,[1]Hugst!$R$4:$W$4,0))))</f>
        <v>0</v>
      </c>
      <c r="M46" s="169">
        <f>IF($C46-M$1&lt;År1,0,L45*(1-VLOOKUP($A46,[1]Hugst!$R$5:$W$9,MATCH(ROUNDUP((M$1)/10,0)*10,[1]Hugst!$R$4:$W$4,0))))</f>
        <v>0</v>
      </c>
      <c r="N46" s="169">
        <f>IF($C46-N$1&lt;År1,0,M45*(1-VLOOKUP($A46,[1]Hugst!$R$5:$W$9,MATCH(ROUNDUP((N$1)/10,0)*10,[1]Hugst!$R$4:$W$4,0))))</f>
        <v>0</v>
      </c>
      <c r="O46" s="169">
        <f>IF($C46-O$1&lt;År1,0,N45*(1-VLOOKUP($A46,[1]Hugst!$R$5:$W$9,MATCH(ROUNDUP((O$1)/10,0)*10,[1]Hugst!$R$4:$W$4,0))))</f>
        <v>0</v>
      </c>
      <c r="P46" s="169">
        <f>IF($C46-P$1&lt;År1,0,O45*(1-VLOOKUP($A46,[1]Hugst!$R$5:$W$9,MATCH(ROUNDUP((P$1)/10,0)*10,[1]Hugst!$R$4:$W$4,0))))</f>
        <v>0</v>
      </c>
      <c r="Q46" s="169">
        <f>IF($C46-Q$1&lt;År1,0,P45*(1-VLOOKUP($A46,[1]Hugst!$R$5:$W$9,MATCH(ROUNDUP((Q$1)/10,0)*10,[1]Hugst!$R$4:$W$4,0))))</f>
        <v>0</v>
      </c>
      <c r="R46" s="169">
        <f>IF($C46-R$1&lt;År1,0,Q45*(1-VLOOKUP($A46,[1]Hugst!$R$5:$W$9,MATCH(ROUNDUP((R$1)/10,0)*10,[1]Hugst!$R$4:$W$4,0))))</f>
        <v>0</v>
      </c>
      <c r="S46" s="169">
        <f>IF($C46-S$1&lt;År1,0,R45*(1-VLOOKUP($A46,[1]Hugst!$R$5:$W$9,MATCH(ROUNDUP((S$1)/10,0)*10,[1]Hugst!$R$4:$W$4,0))))</f>
        <v>0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0</v>
      </c>
      <c r="E47" s="169">
        <f t="shared" si="0"/>
        <v>0</v>
      </c>
      <c r="F47" s="169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9">
        <f>IF($C47-G$1&lt;År1,0,F46*(1-VLOOKUP($A47,[1]Hugst!$R$5:$W$9,MATCH(ROUNDUP((G$1)/10,0)*10,[1]Hugst!$R$4:$W$4,0))))</f>
        <v>0</v>
      </c>
      <c r="H47" s="169">
        <f>IF($C47-H$1&lt;År1,0,G46*(1-VLOOKUP($A47,[1]Hugst!$R$5:$W$9,MATCH(ROUNDUP((H$1)/10,0)*10,[1]Hugst!$R$4:$W$4,0))))</f>
        <v>0</v>
      </c>
      <c r="I47" s="169">
        <f>IF($C47-I$1&lt;År1,0,H46*(1-VLOOKUP($A47,[1]Hugst!$R$5:$W$9,MATCH(ROUNDUP((I$1)/10,0)*10,[1]Hugst!$R$4:$W$4,0))))</f>
        <v>0</v>
      </c>
      <c r="J47" s="169">
        <f>IF($C47-J$1&lt;År1,0,I46*(1-VLOOKUP($A47,[1]Hugst!$R$5:$W$9,MATCH(ROUNDUP((J$1)/10,0)*10,[1]Hugst!$R$4:$W$4,0))))</f>
        <v>0</v>
      </c>
      <c r="K47" s="169">
        <f>IF($C47-K$1&lt;År1,0,J46*(1-VLOOKUP($A47,[1]Hugst!$R$5:$W$9,MATCH(ROUNDUP((K$1)/10,0)*10,[1]Hugst!$R$4:$W$4,0))))</f>
        <v>0</v>
      </c>
      <c r="L47" s="169">
        <f>IF($C47-L$1&lt;År1,0,K46*(1-VLOOKUP($A47,[1]Hugst!$R$5:$W$9,MATCH(ROUNDUP((L$1)/10,0)*10,[1]Hugst!$R$4:$W$4,0))))</f>
        <v>0</v>
      </c>
      <c r="M47" s="169">
        <f>IF($C47-M$1&lt;År1,0,L46*(1-VLOOKUP($A47,[1]Hugst!$R$5:$W$9,MATCH(ROUNDUP((M$1)/10,0)*10,[1]Hugst!$R$4:$W$4,0))))</f>
        <v>0</v>
      </c>
      <c r="N47" s="169">
        <f>IF($C47-N$1&lt;År1,0,M46*(1-VLOOKUP($A47,[1]Hugst!$R$5:$W$9,MATCH(ROUNDUP((N$1)/10,0)*10,[1]Hugst!$R$4:$W$4,0))))</f>
        <v>0</v>
      </c>
      <c r="O47" s="169">
        <f>IF($C47-O$1&lt;År1,0,N46*(1-VLOOKUP($A47,[1]Hugst!$R$5:$W$9,MATCH(ROUNDUP((O$1)/10,0)*10,[1]Hugst!$R$4:$W$4,0))))</f>
        <v>0</v>
      </c>
      <c r="P47" s="169">
        <f>IF($C47-P$1&lt;År1,0,O46*(1-VLOOKUP($A47,[1]Hugst!$R$5:$W$9,MATCH(ROUNDUP((P$1)/10,0)*10,[1]Hugst!$R$4:$W$4,0))))</f>
        <v>0</v>
      </c>
      <c r="Q47" s="169">
        <f>IF($C47-Q$1&lt;År1,0,P46*(1-VLOOKUP($A47,[1]Hugst!$R$5:$W$9,MATCH(ROUNDUP((Q$1)/10,0)*10,[1]Hugst!$R$4:$W$4,0))))</f>
        <v>0</v>
      </c>
      <c r="R47" s="169">
        <f>IF($C47-R$1&lt;År1,0,Q46*(1-VLOOKUP($A47,[1]Hugst!$R$5:$W$9,MATCH(ROUNDUP((R$1)/10,0)*10,[1]Hugst!$R$4:$W$4,0))))</f>
        <v>0</v>
      </c>
      <c r="S47" s="169">
        <f>IF($C47-S$1&lt;År1,0,R46*(1-VLOOKUP($A47,[1]Hugst!$R$5:$W$9,MATCH(ROUNDUP((S$1)/10,0)*10,[1]Hugst!$R$4:$W$4,0))))</f>
        <v>0</v>
      </c>
      <c r="T47" s="169">
        <f>IF($C47-T$1&lt;År1,0,S46*(1-VLOOKUP($A47,[1]Hugst!$R$5:$W$9,MATCH(ROUNDUP((T$1)/10,0)*10,[1]Hugst!$R$4:$W$4,0))))</f>
        <v>0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0</v>
      </c>
      <c r="E48" s="169">
        <f t="shared" si="0"/>
        <v>0</v>
      </c>
      <c r="F48" s="169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9">
        <f>IF($C48-G$1&lt;År1,0,F47*(1-VLOOKUP($A48,[1]Hugst!$R$5:$W$9,MATCH(ROUNDUP((G$1)/10,0)*10,[1]Hugst!$R$4:$W$4,0))))</f>
        <v>0</v>
      </c>
      <c r="H48" s="169">
        <f>IF($C48-H$1&lt;År1,0,G47*(1-VLOOKUP($A48,[1]Hugst!$R$5:$W$9,MATCH(ROUNDUP((H$1)/10,0)*10,[1]Hugst!$R$4:$W$4,0))))</f>
        <v>0</v>
      </c>
      <c r="I48" s="169">
        <f>IF($C48-I$1&lt;År1,0,H47*(1-VLOOKUP($A48,[1]Hugst!$R$5:$W$9,MATCH(ROUNDUP((I$1)/10,0)*10,[1]Hugst!$R$4:$W$4,0))))</f>
        <v>0</v>
      </c>
      <c r="J48" s="169">
        <f>IF($C48-J$1&lt;År1,0,I47*(1-VLOOKUP($A48,[1]Hugst!$R$5:$W$9,MATCH(ROUNDUP((J$1)/10,0)*10,[1]Hugst!$R$4:$W$4,0))))</f>
        <v>0</v>
      </c>
      <c r="K48" s="169">
        <f>IF($C48-K$1&lt;År1,0,J47*(1-VLOOKUP($A48,[1]Hugst!$R$5:$W$9,MATCH(ROUNDUP((K$1)/10,0)*10,[1]Hugst!$R$4:$W$4,0))))</f>
        <v>0</v>
      </c>
      <c r="L48" s="169">
        <f>IF($C48-L$1&lt;År1,0,K47*(1-VLOOKUP($A48,[1]Hugst!$R$5:$W$9,MATCH(ROUNDUP((L$1)/10,0)*10,[1]Hugst!$R$4:$W$4,0))))</f>
        <v>0</v>
      </c>
      <c r="M48" s="169">
        <f>IF($C48-M$1&lt;År1,0,L47*(1-VLOOKUP($A48,[1]Hugst!$R$5:$W$9,MATCH(ROUNDUP((M$1)/10,0)*10,[1]Hugst!$R$4:$W$4,0))))</f>
        <v>0</v>
      </c>
      <c r="N48" s="169">
        <f>IF($C48-N$1&lt;År1,0,M47*(1-VLOOKUP($A48,[1]Hugst!$R$5:$W$9,MATCH(ROUNDUP((N$1)/10,0)*10,[1]Hugst!$R$4:$W$4,0))))</f>
        <v>0</v>
      </c>
      <c r="O48" s="169">
        <f>IF($C48-O$1&lt;År1,0,N47*(1-VLOOKUP($A48,[1]Hugst!$R$5:$W$9,MATCH(ROUNDUP((O$1)/10,0)*10,[1]Hugst!$R$4:$W$4,0))))</f>
        <v>0</v>
      </c>
      <c r="P48" s="169">
        <f>IF($C48-P$1&lt;År1,0,O47*(1-VLOOKUP($A48,[1]Hugst!$R$5:$W$9,MATCH(ROUNDUP((P$1)/10,0)*10,[1]Hugst!$R$4:$W$4,0))))</f>
        <v>0</v>
      </c>
      <c r="Q48" s="169">
        <f>IF($C48-Q$1&lt;År1,0,P47*(1-VLOOKUP($A48,[1]Hugst!$R$5:$W$9,MATCH(ROUNDUP((Q$1)/10,0)*10,[1]Hugst!$R$4:$W$4,0))))</f>
        <v>0</v>
      </c>
      <c r="R48" s="169">
        <f>IF($C48-R$1&lt;År1,0,Q47*(1-VLOOKUP($A48,[1]Hugst!$R$5:$W$9,MATCH(ROUNDUP((R$1)/10,0)*10,[1]Hugst!$R$4:$W$4,0))))</f>
        <v>0</v>
      </c>
      <c r="S48" s="169">
        <f>IF($C48-S$1&lt;År1,0,R47*(1-VLOOKUP($A48,[1]Hugst!$R$5:$W$9,MATCH(ROUNDUP((S$1)/10,0)*10,[1]Hugst!$R$4:$W$4,0))))</f>
        <v>0</v>
      </c>
      <c r="T48" s="169">
        <f>IF($C48-T$1&lt;År1,0,S47*(1-VLOOKUP($A48,[1]Hugst!$R$5:$W$9,MATCH(ROUNDUP((T$1)/10,0)*10,[1]Hugst!$R$4:$W$4,0))))</f>
        <v>0</v>
      </c>
      <c r="U48" s="169">
        <f>IF($C48-U$1&lt;År1,0,T47*(1-VLOOKUP($A48,[1]Hugst!$R$5:$W$9,MATCH(ROUNDUP((U$1)/10,0)*10,[1]Hugst!$R$4:$W$4,0))))</f>
        <v>0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0</v>
      </c>
      <c r="E49" s="169">
        <f t="shared" si="0"/>
        <v>0</v>
      </c>
      <c r="F49" s="169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9">
        <f>IF($C49-G$1&lt;År1,0,F48*(1-VLOOKUP($A49,[1]Hugst!$R$5:$W$9,MATCH(ROUNDUP((G$1)/10,0)*10,[1]Hugst!$R$4:$W$4,0))))</f>
        <v>0</v>
      </c>
      <c r="H49" s="169">
        <f>IF($C49-H$1&lt;År1,0,G48*(1-VLOOKUP($A49,[1]Hugst!$R$5:$W$9,MATCH(ROUNDUP((H$1)/10,0)*10,[1]Hugst!$R$4:$W$4,0))))</f>
        <v>0</v>
      </c>
      <c r="I49" s="169">
        <f>IF($C49-I$1&lt;År1,0,H48*(1-VLOOKUP($A49,[1]Hugst!$R$5:$W$9,MATCH(ROUNDUP((I$1)/10,0)*10,[1]Hugst!$R$4:$W$4,0))))</f>
        <v>0</v>
      </c>
      <c r="J49" s="169">
        <f>IF($C49-J$1&lt;År1,0,I48*(1-VLOOKUP($A49,[1]Hugst!$R$5:$W$9,MATCH(ROUNDUP((J$1)/10,0)*10,[1]Hugst!$R$4:$W$4,0))))</f>
        <v>0</v>
      </c>
      <c r="K49" s="169">
        <f>IF($C49-K$1&lt;År1,0,J48*(1-VLOOKUP($A49,[1]Hugst!$R$5:$W$9,MATCH(ROUNDUP((K$1)/10,0)*10,[1]Hugst!$R$4:$W$4,0))))</f>
        <v>0</v>
      </c>
      <c r="L49" s="169">
        <f>IF($C49-L$1&lt;År1,0,K48*(1-VLOOKUP($A49,[1]Hugst!$R$5:$W$9,MATCH(ROUNDUP((L$1)/10,0)*10,[1]Hugst!$R$4:$W$4,0))))</f>
        <v>0</v>
      </c>
      <c r="M49" s="169">
        <f>IF($C49-M$1&lt;År1,0,L48*(1-VLOOKUP($A49,[1]Hugst!$R$5:$W$9,MATCH(ROUNDUP((M$1)/10,0)*10,[1]Hugst!$R$4:$W$4,0))))</f>
        <v>0</v>
      </c>
      <c r="N49" s="169">
        <f>IF($C49-N$1&lt;År1,0,M48*(1-VLOOKUP($A49,[1]Hugst!$R$5:$W$9,MATCH(ROUNDUP((N$1)/10,0)*10,[1]Hugst!$R$4:$W$4,0))))</f>
        <v>0</v>
      </c>
      <c r="O49" s="169">
        <f>IF($C49-O$1&lt;År1,0,N48*(1-VLOOKUP($A49,[1]Hugst!$R$5:$W$9,MATCH(ROUNDUP((O$1)/10,0)*10,[1]Hugst!$R$4:$W$4,0))))</f>
        <v>0</v>
      </c>
      <c r="P49" s="169">
        <f>IF($C49-P$1&lt;År1,0,O48*(1-VLOOKUP($A49,[1]Hugst!$R$5:$W$9,MATCH(ROUNDUP((P$1)/10,0)*10,[1]Hugst!$R$4:$W$4,0))))</f>
        <v>0</v>
      </c>
      <c r="Q49" s="169">
        <f>IF($C49-Q$1&lt;År1,0,P48*(1-VLOOKUP($A49,[1]Hugst!$R$5:$W$9,MATCH(ROUNDUP((Q$1)/10,0)*10,[1]Hugst!$R$4:$W$4,0))))</f>
        <v>0</v>
      </c>
      <c r="R49" s="169">
        <f>IF($C49-R$1&lt;År1,0,Q48*(1-VLOOKUP($A49,[1]Hugst!$R$5:$W$9,MATCH(ROUNDUP((R$1)/10,0)*10,[1]Hugst!$R$4:$W$4,0))))</f>
        <v>0</v>
      </c>
      <c r="S49" s="169">
        <f>IF($C49-S$1&lt;År1,0,R48*(1-VLOOKUP($A49,[1]Hugst!$R$5:$W$9,MATCH(ROUNDUP((S$1)/10,0)*10,[1]Hugst!$R$4:$W$4,0))))</f>
        <v>0</v>
      </c>
      <c r="T49" s="169">
        <f>IF($C49-T$1&lt;År1,0,S48*(1-VLOOKUP($A49,[1]Hugst!$R$5:$W$9,MATCH(ROUNDUP((T$1)/10,0)*10,[1]Hugst!$R$4:$W$4,0))))</f>
        <v>0</v>
      </c>
      <c r="U49" s="169">
        <f>IF($C49-U$1&lt;År1,0,T48*(1-VLOOKUP($A49,[1]Hugst!$R$5:$W$9,MATCH(ROUNDUP((U$1)/10,0)*10,[1]Hugst!$R$4:$W$4,0))))</f>
        <v>0</v>
      </c>
      <c r="V49" s="169">
        <f>IF($C49-V$1&lt;År1,0,U48*(1-VLOOKUP($A49,[1]Hugst!$R$5:$W$9,MATCH(ROUNDUP((V$1)/10,0)*10,[1]Hugst!$R$4:$W$4,0))))</f>
        <v>0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0</v>
      </c>
      <c r="E50" s="169">
        <f t="shared" si="0"/>
        <v>0</v>
      </c>
      <c r="F50" s="169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9">
        <f>IF($C50-G$1&lt;År1,0,F49*(1-VLOOKUP($A50,[1]Hugst!$R$5:$W$9,MATCH(ROUNDUP((G$1)/10,0)*10,[1]Hugst!$R$4:$W$4,0))))</f>
        <v>0</v>
      </c>
      <c r="H50" s="169">
        <f>IF($C50-H$1&lt;År1,0,G49*(1-VLOOKUP($A50,[1]Hugst!$R$5:$W$9,MATCH(ROUNDUP((H$1)/10,0)*10,[1]Hugst!$R$4:$W$4,0))))</f>
        <v>0</v>
      </c>
      <c r="I50" s="169">
        <f>IF($C50-I$1&lt;År1,0,H49*(1-VLOOKUP($A50,[1]Hugst!$R$5:$W$9,MATCH(ROUNDUP((I$1)/10,0)*10,[1]Hugst!$R$4:$W$4,0))))</f>
        <v>0</v>
      </c>
      <c r="J50" s="169">
        <f>IF($C50-J$1&lt;År1,0,I49*(1-VLOOKUP($A50,[1]Hugst!$R$5:$W$9,MATCH(ROUNDUP((J$1)/10,0)*10,[1]Hugst!$R$4:$W$4,0))))</f>
        <v>0</v>
      </c>
      <c r="K50" s="169">
        <f>IF($C50-K$1&lt;År1,0,J49*(1-VLOOKUP($A50,[1]Hugst!$R$5:$W$9,MATCH(ROUNDUP((K$1)/10,0)*10,[1]Hugst!$R$4:$W$4,0))))</f>
        <v>0</v>
      </c>
      <c r="L50" s="169">
        <f>IF($C50-L$1&lt;År1,0,K49*(1-VLOOKUP($A50,[1]Hugst!$R$5:$W$9,MATCH(ROUNDUP((L$1)/10,0)*10,[1]Hugst!$R$4:$W$4,0))))</f>
        <v>0</v>
      </c>
      <c r="M50" s="169">
        <f>IF($C50-M$1&lt;År1,0,L49*(1-VLOOKUP($A50,[1]Hugst!$R$5:$W$9,MATCH(ROUNDUP((M$1)/10,0)*10,[1]Hugst!$R$4:$W$4,0))))</f>
        <v>0</v>
      </c>
      <c r="N50" s="169">
        <f>IF($C50-N$1&lt;År1,0,M49*(1-VLOOKUP($A50,[1]Hugst!$R$5:$W$9,MATCH(ROUNDUP((N$1)/10,0)*10,[1]Hugst!$R$4:$W$4,0))))</f>
        <v>0</v>
      </c>
      <c r="O50" s="169">
        <f>IF($C50-O$1&lt;År1,0,N49*(1-VLOOKUP($A50,[1]Hugst!$R$5:$W$9,MATCH(ROUNDUP((O$1)/10,0)*10,[1]Hugst!$R$4:$W$4,0))))</f>
        <v>0</v>
      </c>
      <c r="P50" s="169">
        <f>IF($C50-P$1&lt;År1,0,O49*(1-VLOOKUP($A50,[1]Hugst!$R$5:$W$9,MATCH(ROUNDUP((P$1)/10,0)*10,[1]Hugst!$R$4:$W$4,0))))</f>
        <v>0</v>
      </c>
      <c r="Q50" s="169">
        <f>IF($C50-Q$1&lt;År1,0,P49*(1-VLOOKUP($A50,[1]Hugst!$R$5:$W$9,MATCH(ROUNDUP((Q$1)/10,0)*10,[1]Hugst!$R$4:$W$4,0))))</f>
        <v>0</v>
      </c>
      <c r="R50" s="169">
        <f>IF($C50-R$1&lt;År1,0,Q49*(1-VLOOKUP($A50,[1]Hugst!$R$5:$W$9,MATCH(ROUNDUP((R$1)/10,0)*10,[1]Hugst!$R$4:$W$4,0))))</f>
        <v>0</v>
      </c>
      <c r="S50" s="169">
        <f>IF($C50-S$1&lt;År1,0,R49*(1-VLOOKUP($A50,[1]Hugst!$R$5:$W$9,MATCH(ROUNDUP((S$1)/10,0)*10,[1]Hugst!$R$4:$W$4,0))))</f>
        <v>0</v>
      </c>
      <c r="T50" s="169">
        <f>IF($C50-T$1&lt;År1,0,S49*(1-VLOOKUP($A50,[1]Hugst!$R$5:$W$9,MATCH(ROUNDUP((T$1)/10,0)*10,[1]Hugst!$R$4:$W$4,0))))</f>
        <v>0</v>
      </c>
      <c r="U50" s="169">
        <f>IF($C50-U$1&lt;År1,0,T49*(1-VLOOKUP($A50,[1]Hugst!$R$5:$W$9,MATCH(ROUNDUP((U$1)/10,0)*10,[1]Hugst!$R$4:$W$4,0))))</f>
        <v>0</v>
      </c>
      <c r="V50" s="169">
        <f>IF($C50-V$1&lt;År1,0,U49*(1-VLOOKUP($A50,[1]Hugst!$R$5:$W$9,MATCH(ROUNDUP((V$1)/10,0)*10,[1]Hugst!$R$4:$W$4,0))))</f>
        <v>0</v>
      </c>
      <c r="W50" s="169">
        <f>IF($C50-W$1&lt;År1,0,V49*(1-VLOOKUP($A50,[1]Hugst!$R$5:$W$9,MATCH(ROUNDUP((W$1)/10,0)*10,[1]Hugst!$R$4:$W$4,0))))</f>
        <v>0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0</v>
      </c>
      <c r="E51" s="169">
        <f t="shared" si="0"/>
        <v>0</v>
      </c>
      <c r="F51" s="169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9">
        <f>IF($C51-G$1&lt;År1,0,F50*(1-VLOOKUP($A51,[1]Hugst!$R$5:$W$9,MATCH(ROUNDUP((G$1)/10,0)*10,[1]Hugst!$R$4:$W$4,0))))</f>
        <v>0</v>
      </c>
      <c r="H51" s="169">
        <f>IF($C51-H$1&lt;År1,0,G50*(1-VLOOKUP($A51,[1]Hugst!$R$5:$W$9,MATCH(ROUNDUP((H$1)/10,0)*10,[1]Hugst!$R$4:$W$4,0))))</f>
        <v>0</v>
      </c>
      <c r="I51" s="169">
        <f>IF($C51-I$1&lt;År1,0,H50*(1-VLOOKUP($A51,[1]Hugst!$R$5:$W$9,MATCH(ROUNDUP((I$1)/10,0)*10,[1]Hugst!$R$4:$W$4,0))))</f>
        <v>0</v>
      </c>
      <c r="J51" s="169">
        <f>IF($C51-J$1&lt;År1,0,I50*(1-VLOOKUP($A51,[1]Hugst!$R$5:$W$9,MATCH(ROUNDUP((J$1)/10,0)*10,[1]Hugst!$R$4:$W$4,0))))</f>
        <v>0</v>
      </c>
      <c r="K51" s="169">
        <f>IF($C51-K$1&lt;År1,0,J50*(1-VLOOKUP($A51,[1]Hugst!$R$5:$W$9,MATCH(ROUNDUP((K$1)/10,0)*10,[1]Hugst!$R$4:$W$4,0))))</f>
        <v>0</v>
      </c>
      <c r="L51" s="169">
        <f>IF($C51-L$1&lt;År1,0,K50*(1-VLOOKUP($A51,[1]Hugst!$R$5:$W$9,MATCH(ROUNDUP((L$1)/10,0)*10,[1]Hugst!$R$4:$W$4,0))))</f>
        <v>0</v>
      </c>
      <c r="M51" s="169">
        <f>IF($C51-M$1&lt;År1,0,L50*(1-VLOOKUP($A51,[1]Hugst!$R$5:$W$9,MATCH(ROUNDUP((M$1)/10,0)*10,[1]Hugst!$R$4:$W$4,0))))</f>
        <v>0</v>
      </c>
      <c r="N51" s="169">
        <f>IF($C51-N$1&lt;År1,0,M50*(1-VLOOKUP($A51,[1]Hugst!$R$5:$W$9,MATCH(ROUNDUP((N$1)/10,0)*10,[1]Hugst!$R$4:$W$4,0))))</f>
        <v>0</v>
      </c>
      <c r="O51" s="169">
        <f>IF($C51-O$1&lt;År1,0,N50*(1-VLOOKUP($A51,[1]Hugst!$R$5:$W$9,MATCH(ROUNDUP((O$1)/10,0)*10,[1]Hugst!$R$4:$W$4,0))))</f>
        <v>0</v>
      </c>
      <c r="P51" s="169">
        <f>IF($C51-P$1&lt;År1,0,O50*(1-VLOOKUP($A51,[1]Hugst!$R$5:$W$9,MATCH(ROUNDUP((P$1)/10,0)*10,[1]Hugst!$R$4:$W$4,0))))</f>
        <v>0</v>
      </c>
      <c r="Q51" s="169">
        <f>IF($C51-Q$1&lt;År1,0,P50*(1-VLOOKUP($A51,[1]Hugst!$R$5:$W$9,MATCH(ROUNDUP((Q$1)/10,0)*10,[1]Hugst!$R$4:$W$4,0))))</f>
        <v>0</v>
      </c>
      <c r="R51" s="169">
        <f>IF($C51-R$1&lt;År1,0,Q50*(1-VLOOKUP($A51,[1]Hugst!$R$5:$W$9,MATCH(ROUNDUP((R$1)/10,0)*10,[1]Hugst!$R$4:$W$4,0))))</f>
        <v>0</v>
      </c>
      <c r="S51" s="169">
        <f>IF($C51-S$1&lt;År1,0,R50*(1-VLOOKUP($A51,[1]Hugst!$R$5:$W$9,MATCH(ROUNDUP((S$1)/10,0)*10,[1]Hugst!$R$4:$W$4,0))))</f>
        <v>0</v>
      </c>
      <c r="T51" s="169">
        <f>IF($C51-T$1&lt;År1,0,S50*(1-VLOOKUP($A51,[1]Hugst!$R$5:$W$9,MATCH(ROUNDUP((T$1)/10,0)*10,[1]Hugst!$R$4:$W$4,0))))</f>
        <v>0</v>
      </c>
      <c r="U51" s="169">
        <f>IF($C51-U$1&lt;År1,0,T50*(1-VLOOKUP($A51,[1]Hugst!$R$5:$W$9,MATCH(ROUNDUP((U$1)/10,0)*10,[1]Hugst!$R$4:$W$4,0))))</f>
        <v>0</v>
      </c>
      <c r="V51" s="169">
        <f>IF($C51-V$1&lt;År1,0,U50*(1-VLOOKUP($A51,[1]Hugst!$R$5:$W$9,MATCH(ROUNDUP((V$1)/10,0)*10,[1]Hugst!$R$4:$W$4,0))))</f>
        <v>0</v>
      </c>
      <c r="W51" s="169">
        <f>IF($C51-W$1&lt;År1,0,V50*(1-VLOOKUP($A51,[1]Hugst!$R$5:$W$9,MATCH(ROUNDUP((W$1)/10,0)*10,[1]Hugst!$R$4:$W$4,0))))</f>
        <v>0</v>
      </c>
      <c r="X51" s="169">
        <f>IF($C51-X$1&lt;År1,0,W50*(1-VLOOKUP($A51,[1]Hugst!$R$5:$W$9,MATCH(ROUNDUP((X$1)/10,0)*10,[1]Hugst!$R$4:$W$4,0))))</f>
        <v>0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0</v>
      </c>
      <c r="E52" s="169">
        <f t="shared" si="0"/>
        <v>0</v>
      </c>
      <c r="F52" s="169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9">
        <f>IF($C52-G$1&lt;År1,0,F51*(1-VLOOKUP($A52,[1]Hugst!$R$5:$W$9,MATCH(ROUNDUP((G$1)/10,0)*10,[1]Hugst!$R$4:$W$4,0))))</f>
        <v>0</v>
      </c>
      <c r="H52" s="169">
        <f>IF($C52-H$1&lt;År1,0,G51*(1-VLOOKUP($A52,[1]Hugst!$R$5:$W$9,MATCH(ROUNDUP((H$1)/10,0)*10,[1]Hugst!$R$4:$W$4,0))))</f>
        <v>0</v>
      </c>
      <c r="I52" s="169">
        <f>IF($C52-I$1&lt;År1,0,H51*(1-VLOOKUP($A52,[1]Hugst!$R$5:$W$9,MATCH(ROUNDUP((I$1)/10,0)*10,[1]Hugst!$R$4:$W$4,0))))</f>
        <v>0</v>
      </c>
      <c r="J52" s="169">
        <f>IF($C52-J$1&lt;År1,0,I51*(1-VLOOKUP($A52,[1]Hugst!$R$5:$W$9,MATCH(ROUNDUP((J$1)/10,0)*10,[1]Hugst!$R$4:$W$4,0))))</f>
        <v>0</v>
      </c>
      <c r="K52" s="169">
        <f>IF($C52-K$1&lt;År1,0,J51*(1-VLOOKUP($A52,[1]Hugst!$R$5:$W$9,MATCH(ROUNDUP((K$1)/10,0)*10,[1]Hugst!$R$4:$W$4,0))))</f>
        <v>0</v>
      </c>
      <c r="L52" s="169">
        <f>IF($C52-L$1&lt;År1,0,K51*(1-VLOOKUP($A52,[1]Hugst!$R$5:$W$9,MATCH(ROUNDUP((L$1)/10,0)*10,[1]Hugst!$R$4:$W$4,0))))</f>
        <v>0</v>
      </c>
      <c r="M52" s="169">
        <f>IF($C52-M$1&lt;År1,0,L51*(1-VLOOKUP($A52,[1]Hugst!$R$5:$W$9,MATCH(ROUNDUP((M$1)/10,0)*10,[1]Hugst!$R$4:$W$4,0))))</f>
        <v>0</v>
      </c>
      <c r="N52" s="169">
        <f>IF($C52-N$1&lt;År1,0,M51*(1-VLOOKUP($A52,[1]Hugst!$R$5:$W$9,MATCH(ROUNDUP((N$1)/10,0)*10,[1]Hugst!$R$4:$W$4,0))))</f>
        <v>0</v>
      </c>
      <c r="O52" s="169">
        <f>IF($C52-O$1&lt;År1,0,N51*(1-VLOOKUP($A52,[1]Hugst!$R$5:$W$9,MATCH(ROUNDUP((O$1)/10,0)*10,[1]Hugst!$R$4:$W$4,0))))</f>
        <v>0</v>
      </c>
      <c r="P52" s="169">
        <f>IF($C52-P$1&lt;År1,0,O51*(1-VLOOKUP($A52,[1]Hugst!$R$5:$W$9,MATCH(ROUNDUP((P$1)/10,0)*10,[1]Hugst!$R$4:$W$4,0))))</f>
        <v>0</v>
      </c>
      <c r="Q52" s="169">
        <f>IF($C52-Q$1&lt;År1,0,P51*(1-VLOOKUP($A52,[1]Hugst!$R$5:$W$9,MATCH(ROUNDUP((Q$1)/10,0)*10,[1]Hugst!$R$4:$W$4,0))))</f>
        <v>0</v>
      </c>
      <c r="R52" s="169">
        <f>IF($C52-R$1&lt;År1,0,Q51*(1-VLOOKUP($A52,[1]Hugst!$R$5:$W$9,MATCH(ROUNDUP((R$1)/10,0)*10,[1]Hugst!$R$4:$W$4,0))))</f>
        <v>0</v>
      </c>
      <c r="S52" s="169">
        <f>IF($C52-S$1&lt;År1,0,R51*(1-VLOOKUP($A52,[1]Hugst!$R$5:$W$9,MATCH(ROUNDUP((S$1)/10,0)*10,[1]Hugst!$R$4:$W$4,0))))</f>
        <v>0</v>
      </c>
      <c r="T52" s="169">
        <f>IF($C52-T$1&lt;År1,0,S51*(1-VLOOKUP($A52,[1]Hugst!$R$5:$W$9,MATCH(ROUNDUP((T$1)/10,0)*10,[1]Hugst!$R$4:$W$4,0))))</f>
        <v>0</v>
      </c>
      <c r="U52" s="169">
        <f>IF($C52-U$1&lt;År1,0,T51*(1-VLOOKUP($A52,[1]Hugst!$R$5:$W$9,MATCH(ROUNDUP((U$1)/10,0)*10,[1]Hugst!$R$4:$W$4,0))))</f>
        <v>0</v>
      </c>
      <c r="V52" s="169">
        <f>IF($C52-V$1&lt;År1,0,U51*(1-VLOOKUP($A52,[1]Hugst!$R$5:$W$9,MATCH(ROUNDUP((V$1)/10,0)*10,[1]Hugst!$R$4:$W$4,0))))</f>
        <v>0</v>
      </c>
      <c r="W52" s="169">
        <f>IF($C52-W$1&lt;År1,0,V51*(1-VLOOKUP($A52,[1]Hugst!$R$5:$W$9,MATCH(ROUNDUP((W$1)/10,0)*10,[1]Hugst!$R$4:$W$4,0))))</f>
        <v>0</v>
      </c>
      <c r="X52" s="169">
        <f>IF($C52-X$1&lt;År1,0,W51*(1-VLOOKUP($A52,[1]Hugst!$R$5:$W$9,MATCH(ROUNDUP((X$1)/10,0)*10,[1]Hugst!$R$4:$W$4,0))))</f>
        <v>0</v>
      </c>
      <c r="Y52" s="169">
        <f>IF($C52-Y$1&lt;År1,0,X51*(1-VLOOKUP($A52,[1]Hugst!$R$5:$W$9,MATCH(ROUNDUP((Y$1)/10,0)*10,[1]Hugst!$R$4:$W$4,0))))</f>
        <v>0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0</v>
      </c>
      <c r="E53" s="169">
        <f t="shared" si="0"/>
        <v>0</v>
      </c>
      <c r="F53" s="169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9">
        <f>IF($C53-G$1&lt;År1,0,F52*(1-VLOOKUP($A53,[1]Hugst!$R$5:$W$9,MATCH(ROUNDUP((G$1)/10,0)*10,[1]Hugst!$R$4:$W$4,0))))</f>
        <v>0</v>
      </c>
      <c r="H53" s="169">
        <f>IF($C53-H$1&lt;År1,0,G52*(1-VLOOKUP($A53,[1]Hugst!$R$5:$W$9,MATCH(ROUNDUP((H$1)/10,0)*10,[1]Hugst!$R$4:$W$4,0))))</f>
        <v>0</v>
      </c>
      <c r="I53" s="169">
        <f>IF($C53-I$1&lt;År1,0,H52*(1-VLOOKUP($A53,[1]Hugst!$R$5:$W$9,MATCH(ROUNDUP((I$1)/10,0)*10,[1]Hugst!$R$4:$W$4,0))))</f>
        <v>0</v>
      </c>
      <c r="J53" s="169">
        <f>IF($C53-J$1&lt;År1,0,I52*(1-VLOOKUP($A53,[1]Hugst!$R$5:$W$9,MATCH(ROUNDUP((J$1)/10,0)*10,[1]Hugst!$R$4:$W$4,0))))</f>
        <v>0</v>
      </c>
      <c r="K53" s="169">
        <f>IF($C53-K$1&lt;År1,0,J52*(1-VLOOKUP($A53,[1]Hugst!$R$5:$W$9,MATCH(ROUNDUP((K$1)/10,0)*10,[1]Hugst!$R$4:$W$4,0))))</f>
        <v>0</v>
      </c>
      <c r="L53" s="169">
        <f>IF($C53-L$1&lt;År1,0,K52*(1-VLOOKUP($A53,[1]Hugst!$R$5:$W$9,MATCH(ROUNDUP((L$1)/10,0)*10,[1]Hugst!$R$4:$W$4,0))))</f>
        <v>0</v>
      </c>
      <c r="M53" s="169">
        <f>IF($C53-M$1&lt;År1,0,L52*(1-VLOOKUP($A53,[1]Hugst!$R$5:$W$9,MATCH(ROUNDUP((M$1)/10,0)*10,[1]Hugst!$R$4:$W$4,0))))</f>
        <v>0</v>
      </c>
      <c r="N53" s="169">
        <f>IF($C53-N$1&lt;År1,0,M52*(1-VLOOKUP($A53,[1]Hugst!$R$5:$W$9,MATCH(ROUNDUP((N$1)/10,0)*10,[1]Hugst!$R$4:$W$4,0))))</f>
        <v>0</v>
      </c>
      <c r="O53" s="169">
        <f>IF($C53-O$1&lt;År1,0,N52*(1-VLOOKUP($A53,[1]Hugst!$R$5:$W$9,MATCH(ROUNDUP((O$1)/10,0)*10,[1]Hugst!$R$4:$W$4,0))))</f>
        <v>0</v>
      </c>
      <c r="P53" s="169">
        <f>IF($C53-P$1&lt;År1,0,O52*(1-VLOOKUP($A53,[1]Hugst!$R$5:$W$9,MATCH(ROUNDUP((P$1)/10,0)*10,[1]Hugst!$R$4:$W$4,0))))</f>
        <v>0</v>
      </c>
      <c r="Q53" s="169">
        <f>IF($C53-Q$1&lt;År1,0,P52*(1-VLOOKUP($A53,[1]Hugst!$R$5:$W$9,MATCH(ROUNDUP((Q$1)/10,0)*10,[1]Hugst!$R$4:$W$4,0))))</f>
        <v>0</v>
      </c>
      <c r="R53" s="169">
        <f>IF($C53-R$1&lt;År1,0,Q52*(1-VLOOKUP($A53,[1]Hugst!$R$5:$W$9,MATCH(ROUNDUP((R$1)/10,0)*10,[1]Hugst!$R$4:$W$4,0))))</f>
        <v>0</v>
      </c>
      <c r="S53" s="169">
        <f>IF($C53-S$1&lt;År1,0,R52*(1-VLOOKUP($A53,[1]Hugst!$R$5:$W$9,MATCH(ROUNDUP((S$1)/10,0)*10,[1]Hugst!$R$4:$W$4,0))))</f>
        <v>0</v>
      </c>
      <c r="T53" s="169">
        <f>IF($C53-T$1&lt;År1,0,S52*(1-VLOOKUP($A53,[1]Hugst!$R$5:$W$9,MATCH(ROUNDUP((T$1)/10,0)*10,[1]Hugst!$R$4:$W$4,0))))</f>
        <v>0</v>
      </c>
      <c r="U53" s="169">
        <f>IF($C53-U$1&lt;År1,0,T52*(1-VLOOKUP($A53,[1]Hugst!$R$5:$W$9,MATCH(ROUNDUP((U$1)/10,0)*10,[1]Hugst!$R$4:$W$4,0))))</f>
        <v>0</v>
      </c>
      <c r="V53" s="169">
        <f>IF($C53-V$1&lt;År1,0,U52*(1-VLOOKUP($A53,[1]Hugst!$R$5:$W$9,MATCH(ROUNDUP((V$1)/10,0)*10,[1]Hugst!$R$4:$W$4,0))))</f>
        <v>0</v>
      </c>
      <c r="W53" s="169">
        <f>IF($C53-W$1&lt;År1,0,V52*(1-VLOOKUP($A53,[1]Hugst!$R$5:$W$9,MATCH(ROUNDUP((W$1)/10,0)*10,[1]Hugst!$R$4:$W$4,0))))</f>
        <v>0</v>
      </c>
      <c r="X53" s="169">
        <f>IF($C53-X$1&lt;År1,0,W52*(1-VLOOKUP($A53,[1]Hugst!$R$5:$W$9,MATCH(ROUNDUP((X$1)/10,0)*10,[1]Hugst!$R$4:$W$4,0))))</f>
        <v>0</v>
      </c>
      <c r="Y53" s="169">
        <f>IF($C53-Y$1&lt;År1,0,X52*(1-VLOOKUP($A53,[1]Hugst!$R$5:$W$9,MATCH(ROUNDUP((Y$1)/10,0)*10,[1]Hugst!$R$4:$W$4,0))))</f>
        <v>0</v>
      </c>
      <c r="Z53" s="169">
        <f>IF($C53-Z$1&lt;År1,0,Y52*(1-VLOOKUP($A53,[1]Hugst!$R$5:$W$9,MATCH(ROUNDUP((Z$1)/10,0)*10,[1]Hugst!$R$4:$W$4,0))))</f>
        <v>0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0</v>
      </c>
      <c r="E54" s="169">
        <f t="shared" si="0"/>
        <v>0</v>
      </c>
      <c r="F54" s="169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9">
        <f>IF($C54-G$1&lt;År1,0,F53*(1-VLOOKUP($A54,[1]Hugst!$R$5:$W$9,MATCH(ROUNDUP((G$1)/10,0)*10,[1]Hugst!$R$4:$W$4,0))))</f>
        <v>0</v>
      </c>
      <c r="H54" s="169">
        <f>IF($C54-H$1&lt;År1,0,G53*(1-VLOOKUP($A54,[1]Hugst!$R$5:$W$9,MATCH(ROUNDUP((H$1)/10,0)*10,[1]Hugst!$R$4:$W$4,0))))</f>
        <v>0</v>
      </c>
      <c r="I54" s="169">
        <f>IF($C54-I$1&lt;År1,0,H53*(1-VLOOKUP($A54,[1]Hugst!$R$5:$W$9,MATCH(ROUNDUP((I$1)/10,0)*10,[1]Hugst!$R$4:$W$4,0))))</f>
        <v>0</v>
      </c>
      <c r="J54" s="169">
        <f>IF($C54-J$1&lt;År1,0,I53*(1-VLOOKUP($A54,[1]Hugst!$R$5:$W$9,MATCH(ROUNDUP((J$1)/10,0)*10,[1]Hugst!$R$4:$W$4,0))))</f>
        <v>0</v>
      </c>
      <c r="K54" s="169">
        <f>IF($C54-K$1&lt;År1,0,J53*(1-VLOOKUP($A54,[1]Hugst!$R$5:$W$9,MATCH(ROUNDUP((K$1)/10,0)*10,[1]Hugst!$R$4:$W$4,0))))</f>
        <v>0</v>
      </c>
      <c r="L54" s="169">
        <f>IF($C54-L$1&lt;År1,0,K53*(1-VLOOKUP($A54,[1]Hugst!$R$5:$W$9,MATCH(ROUNDUP((L$1)/10,0)*10,[1]Hugst!$R$4:$W$4,0))))</f>
        <v>0</v>
      </c>
      <c r="M54" s="169">
        <f>IF($C54-M$1&lt;År1,0,L53*(1-VLOOKUP($A54,[1]Hugst!$R$5:$W$9,MATCH(ROUNDUP((M$1)/10,0)*10,[1]Hugst!$R$4:$W$4,0))))</f>
        <v>0</v>
      </c>
      <c r="N54" s="169">
        <f>IF($C54-N$1&lt;År1,0,M53*(1-VLOOKUP($A54,[1]Hugst!$R$5:$W$9,MATCH(ROUNDUP((N$1)/10,0)*10,[1]Hugst!$R$4:$W$4,0))))</f>
        <v>0</v>
      </c>
      <c r="O54" s="169">
        <f>IF($C54-O$1&lt;År1,0,N53*(1-VLOOKUP($A54,[1]Hugst!$R$5:$W$9,MATCH(ROUNDUP((O$1)/10,0)*10,[1]Hugst!$R$4:$W$4,0))))</f>
        <v>0</v>
      </c>
      <c r="P54" s="169">
        <f>IF($C54-P$1&lt;År1,0,O53*(1-VLOOKUP($A54,[1]Hugst!$R$5:$W$9,MATCH(ROUNDUP((P$1)/10,0)*10,[1]Hugst!$R$4:$W$4,0))))</f>
        <v>0</v>
      </c>
      <c r="Q54" s="169">
        <f>IF($C54-Q$1&lt;År1,0,P53*(1-VLOOKUP($A54,[1]Hugst!$R$5:$W$9,MATCH(ROUNDUP((Q$1)/10,0)*10,[1]Hugst!$R$4:$W$4,0))))</f>
        <v>0</v>
      </c>
      <c r="R54" s="169">
        <f>IF($C54-R$1&lt;År1,0,Q53*(1-VLOOKUP($A54,[1]Hugst!$R$5:$W$9,MATCH(ROUNDUP((R$1)/10,0)*10,[1]Hugst!$R$4:$W$4,0))))</f>
        <v>0</v>
      </c>
      <c r="S54" s="169">
        <f>IF($C54-S$1&lt;År1,0,R53*(1-VLOOKUP($A54,[1]Hugst!$R$5:$W$9,MATCH(ROUNDUP((S$1)/10,0)*10,[1]Hugst!$R$4:$W$4,0))))</f>
        <v>0</v>
      </c>
      <c r="T54" s="169">
        <f>IF($C54-T$1&lt;År1,0,S53*(1-VLOOKUP($A54,[1]Hugst!$R$5:$W$9,MATCH(ROUNDUP((T$1)/10,0)*10,[1]Hugst!$R$4:$W$4,0))))</f>
        <v>0</v>
      </c>
      <c r="U54" s="169">
        <f>IF($C54-U$1&lt;År1,0,T53*(1-VLOOKUP($A54,[1]Hugst!$R$5:$W$9,MATCH(ROUNDUP((U$1)/10,0)*10,[1]Hugst!$R$4:$W$4,0))))</f>
        <v>0</v>
      </c>
      <c r="V54" s="169">
        <f>IF($C54-V$1&lt;År1,0,U53*(1-VLOOKUP($A54,[1]Hugst!$R$5:$W$9,MATCH(ROUNDUP((V$1)/10,0)*10,[1]Hugst!$R$4:$W$4,0))))</f>
        <v>0</v>
      </c>
      <c r="W54" s="169">
        <f>IF($C54-W$1&lt;År1,0,V53*(1-VLOOKUP($A54,[1]Hugst!$R$5:$W$9,MATCH(ROUNDUP((W$1)/10,0)*10,[1]Hugst!$R$4:$W$4,0))))</f>
        <v>0</v>
      </c>
      <c r="X54" s="169">
        <f>IF($C54-X$1&lt;År1,0,W53*(1-VLOOKUP($A54,[1]Hugst!$R$5:$W$9,MATCH(ROUNDUP((X$1)/10,0)*10,[1]Hugst!$R$4:$W$4,0))))</f>
        <v>0</v>
      </c>
      <c r="Y54" s="169">
        <f>IF($C54-Y$1&lt;År1,0,X53*(1-VLOOKUP($A54,[1]Hugst!$R$5:$W$9,MATCH(ROUNDUP((Y$1)/10,0)*10,[1]Hugst!$R$4:$W$4,0))))</f>
        <v>0</v>
      </c>
      <c r="Z54" s="169">
        <f>IF($C54-Z$1&lt;År1,0,Y53*(1-VLOOKUP($A54,[1]Hugst!$R$5:$W$9,MATCH(ROUNDUP((Z$1)/10,0)*10,[1]Hugst!$R$4:$W$4,0))))</f>
        <v>0</v>
      </c>
      <c r="AA54" s="169">
        <f>IF($C54-AA$1&lt;År1,0,Z53*(1-VLOOKUP($A54,[1]Hugst!$R$5:$W$9,MATCH(ROUNDUP((AA$1)/10,0)*10,[1]Hugst!$R$4:$W$4,0))))</f>
        <v>0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0</v>
      </c>
      <c r="E55" s="169">
        <f t="shared" si="0"/>
        <v>0</v>
      </c>
      <c r="F55" s="169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9">
        <f>IF($C55-G$1&lt;År1,0,F54*(1-VLOOKUP($A55,[1]Hugst!$R$5:$W$9,MATCH(ROUNDUP((G$1)/10,0)*10,[1]Hugst!$R$4:$W$4,0))))</f>
        <v>0</v>
      </c>
      <c r="H55" s="169">
        <f>IF($C55-H$1&lt;År1,0,G54*(1-VLOOKUP($A55,[1]Hugst!$R$5:$W$9,MATCH(ROUNDUP((H$1)/10,0)*10,[1]Hugst!$R$4:$W$4,0))))</f>
        <v>0</v>
      </c>
      <c r="I55" s="169">
        <f>IF($C55-I$1&lt;År1,0,H54*(1-VLOOKUP($A55,[1]Hugst!$R$5:$W$9,MATCH(ROUNDUP((I$1)/10,0)*10,[1]Hugst!$R$4:$W$4,0))))</f>
        <v>0</v>
      </c>
      <c r="J55" s="169">
        <f>IF($C55-J$1&lt;År1,0,I54*(1-VLOOKUP($A55,[1]Hugst!$R$5:$W$9,MATCH(ROUNDUP((J$1)/10,0)*10,[1]Hugst!$R$4:$W$4,0))))</f>
        <v>0</v>
      </c>
      <c r="K55" s="169">
        <f>IF($C55-K$1&lt;År1,0,J54*(1-VLOOKUP($A55,[1]Hugst!$R$5:$W$9,MATCH(ROUNDUP((K$1)/10,0)*10,[1]Hugst!$R$4:$W$4,0))))</f>
        <v>0</v>
      </c>
      <c r="L55" s="169">
        <f>IF($C55-L$1&lt;År1,0,K54*(1-VLOOKUP($A55,[1]Hugst!$R$5:$W$9,MATCH(ROUNDUP((L$1)/10,0)*10,[1]Hugst!$R$4:$W$4,0))))</f>
        <v>0</v>
      </c>
      <c r="M55" s="169">
        <f>IF($C55-M$1&lt;År1,0,L54*(1-VLOOKUP($A55,[1]Hugst!$R$5:$W$9,MATCH(ROUNDUP((M$1)/10,0)*10,[1]Hugst!$R$4:$W$4,0))))</f>
        <v>0</v>
      </c>
      <c r="N55" s="169">
        <f>IF($C55-N$1&lt;År1,0,M54*(1-VLOOKUP($A55,[1]Hugst!$R$5:$W$9,MATCH(ROUNDUP((N$1)/10,0)*10,[1]Hugst!$R$4:$W$4,0))))</f>
        <v>0</v>
      </c>
      <c r="O55" s="169">
        <f>IF($C55-O$1&lt;År1,0,N54*(1-VLOOKUP($A55,[1]Hugst!$R$5:$W$9,MATCH(ROUNDUP((O$1)/10,0)*10,[1]Hugst!$R$4:$W$4,0))))</f>
        <v>0</v>
      </c>
      <c r="P55" s="169">
        <f>IF($C55-P$1&lt;År1,0,O54*(1-VLOOKUP($A55,[1]Hugst!$R$5:$W$9,MATCH(ROUNDUP((P$1)/10,0)*10,[1]Hugst!$R$4:$W$4,0))))</f>
        <v>0</v>
      </c>
      <c r="Q55" s="169">
        <f>IF($C55-Q$1&lt;År1,0,P54*(1-VLOOKUP($A55,[1]Hugst!$R$5:$W$9,MATCH(ROUNDUP((Q$1)/10,0)*10,[1]Hugst!$R$4:$W$4,0))))</f>
        <v>0</v>
      </c>
      <c r="R55" s="169">
        <f>IF($C55-R$1&lt;År1,0,Q54*(1-VLOOKUP($A55,[1]Hugst!$R$5:$W$9,MATCH(ROUNDUP((R$1)/10,0)*10,[1]Hugst!$R$4:$W$4,0))))</f>
        <v>0</v>
      </c>
      <c r="S55" s="169">
        <f>IF($C55-S$1&lt;År1,0,R54*(1-VLOOKUP($A55,[1]Hugst!$R$5:$W$9,MATCH(ROUNDUP((S$1)/10,0)*10,[1]Hugst!$R$4:$W$4,0))))</f>
        <v>0</v>
      </c>
      <c r="T55" s="169">
        <f>IF($C55-T$1&lt;År1,0,S54*(1-VLOOKUP($A55,[1]Hugst!$R$5:$W$9,MATCH(ROUNDUP((T$1)/10,0)*10,[1]Hugst!$R$4:$W$4,0))))</f>
        <v>0</v>
      </c>
      <c r="U55" s="169">
        <f>IF($C55-U$1&lt;År1,0,T54*(1-VLOOKUP($A55,[1]Hugst!$R$5:$W$9,MATCH(ROUNDUP((U$1)/10,0)*10,[1]Hugst!$R$4:$W$4,0))))</f>
        <v>0</v>
      </c>
      <c r="V55" s="169">
        <f>IF($C55-V$1&lt;År1,0,U54*(1-VLOOKUP($A55,[1]Hugst!$R$5:$W$9,MATCH(ROUNDUP((V$1)/10,0)*10,[1]Hugst!$R$4:$W$4,0))))</f>
        <v>0</v>
      </c>
      <c r="W55" s="169">
        <f>IF($C55-W$1&lt;År1,0,V54*(1-VLOOKUP($A55,[1]Hugst!$R$5:$W$9,MATCH(ROUNDUP((W$1)/10,0)*10,[1]Hugst!$R$4:$W$4,0))))</f>
        <v>0</v>
      </c>
      <c r="X55" s="169">
        <f>IF($C55-X$1&lt;År1,0,W54*(1-VLOOKUP($A55,[1]Hugst!$R$5:$W$9,MATCH(ROUNDUP((X$1)/10,0)*10,[1]Hugst!$R$4:$W$4,0))))</f>
        <v>0</v>
      </c>
      <c r="Y55" s="169">
        <f>IF($C55-Y$1&lt;År1,0,X54*(1-VLOOKUP($A55,[1]Hugst!$R$5:$W$9,MATCH(ROUNDUP((Y$1)/10,0)*10,[1]Hugst!$R$4:$W$4,0))))</f>
        <v>0</v>
      </c>
      <c r="Z55" s="169">
        <f>IF($C55-Z$1&lt;År1,0,Y54*(1-VLOOKUP($A55,[1]Hugst!$R$5:$W$9,MATCH(ROUNDUP((Z$1)/10,0)*10,[1]Hugst!$R$4:$W$4,0))))</f>
        <v>0</v>
      </c>
      <c r="AA55" s="169">
        <f>IF($C55-AA$1&lt;År1,0,Z54*(1-VLOOKUP($A55,[1]Hugst!$R$5:$W$9,MATCH(ROUNDUP((AA$1)/10,0)*10,[1]Hugst!$R$4:$W$4,0))))</f>
        <v>0</v>
      </c>
      <c r="AB55" s="169">
        <f>IF($C55-AB$1&lt;År1,0,AA54*(1-VLOOKUP($A55,[1]Hugst!$R$5:$W$9,MATCH(ROUNDUP((AB$1)/10,0)*10,[1]Hugst!$R$4:$W$4,0))))</f>
        <v>0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0</v>
      </c>
      <c r="E56" s="169">
        <f t="shared" si="0"/>
        <v>0</v>
      </c>
      <c r="F56" s="169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9">
        <f>IF($C56-G$1&lt;År1,0,F55*(1-VLOOKUP($A56,[1]Hugst!$R$5:$W$9,MATCH(ROUNDUP((G$1)/10,0)*10,[1]Hugst!$R$4:$W$4,0))))</f>
        <v>0</v>
      </c>
      <c r="H56" s="169">
        <f>IF($C56-H$1&lt;År1,0,G55*(1-VLOOKUP($A56,[1]Hugst!$R$5:$W$9,MATCH(ROUNDUP((H$1)/10,0)*10,[1]Hugst!$R$4:$W$4,0))))</f>
        <v>0</v>
      </c>
      <c r="I56" s="169">
        <f>IF($C56-I$1&lt;År1,0,H55*(1-VLOOKUP($A56,[1]Hugst!$R$5:$W$9,MATCH(ROUNDUP((I$1)/10,0)*10,[1]Hugst!$R$4:$W$4,0))))</f>
        <v>0</v>
      </c>
      <c r="J56" s="169">
        <f>IF($C56-J$1&lt;År1,0,I55*(1-VLOOKUP($A56,[1]Hugst!$R$5:$W$9,MATCH(ROUNDUP((J$1)/10,0)*10,[1]Hugst!$R$4:$W$4,0))))</f>
        <v>0</v>
      </c>
      <c r="K56" s="169">
        <f>IF($C56-K$1&lt;År1,0,J55*(1-VLOOKUP($A56,[1]Hugst!$R$5:$W$9,MATCH(ROUNDUP((K$1)/10,0)*10,[1]Hugst!$R$4:$W$4,0))))</f>
        <v>0</v>
      </c>
      <c r="L56" s="169">
        <f>IF($C56-L$1&lt;År1,0,K55*(1-VLOOKUP($A56,[1]Hugst!$R$5:$W$9,MATCH(ROUNDUP((L$1)/10,0)*10,[1]Hugst!$R$4:$W$4,0))))</f>
        <v>0</v>
      </c>
      <c r="M56" s="169">
        <f>IF($C56-M$1&lt;År1,0,L55*(1-VLOOKUP($A56,[1]Hugst!$R$5:$W$9,MATCH(ROUNDUP((M$1)/10,0)*10,[1]Hugst!$R$4:$W$4,0))))</f>
        <v>0</v>
      </c>
      <c r="N56" s="169">
        <f>IF($C56-N$1&lt;År1,0,M55*(1-VLOOKUP($A56,[1]Hugst!$R$5:$W$9,MATCH(ROUNDUP((N$1)/10,0)*10,[1]Hugst!$R$4:$W$4,0))))</f>
        <v>0</v>
      </c>
      <c r="O56" s="169">
        <f>IF($C56-O$1&lt;År1,0,N55*(1-VLOOKUP($A56,[1]Hugst!$R$5:$W$9,MATCH(ROUNDUP((O$1)/10,0)*10,[1]Hugst!$R$4:$W$4,0))))</f>
        <v>0</v>
      </c>
      <c r="P56" s="169">
        <f>IF($C56-P$1&lt;År1,0,O55*(1-VLOOKUP($A56,[1]Hugst!$R$5:$W$9,MATCH(ROUNDUP((P$1)/10,0)*10,[1]Hugst!$R$4:$W$4,0))))</f>
        <v>0</v>
      </c>
      <c r="Q56" s="169">
        <f>IF($C56-Q$1&lt;År1,0,P55*(1-VLOOKUP($A56,[1]Hugst!$R$5:$W$9,MATCH(ROUNDUP((Q$1)/10,0)*10,[1]Hugst!$R$4:$W$4,0))))</f>
        <v>0</v>
      </c>
      <c r="R56" s="169">
        <f>IF($C56-R$1&lt;År1,0,Q55*(1-VLOOKUP($A56,[1]Hugst!$R$5:$W$9,MATCH(ROUNDUP((R$1)/10,0)*10,[1]Hugst!$R$4:$W$4,0))))</f>
        <v>0</v>
      </c>
      <c r="S56" s="169">
        <f>IF($C56-S$1&lt;År1,0,R55*(1-VLOOKUP($A56,[1]Hugst!$R$5:$W$9,MATCH(ROUNDUP((S$1)/10,0)*10,[1]Hugst!$R$4:$W$4,0))))</f>
        <v>0</v>
      </c>
      <c r="T56" s="169">
        <f>IF($C56-T$1&lt;År1,0,S55*(1-VLOOKUP($A56,[1]Hugst!$R$5:$W$9,MATCH(ROUNDUP((T$1)/10,0)*10,[1]Hugst!$R$4:$W$4,0))))</f>
        <v>0</v>
      </c>
      <c r="U56" s="169">
        <f>IF($C56-U$1&lt;År1,0,T55*(1-VLOOKUP($A56,[1]Hugst!$R$5:$W$9,MATCH(ROUNDUP((U$1)/10,0)*10,[1]Hugst!$R$4:$W$4,0))))</f>
        <v>0</v>
      </c>
      <c r="V56" s="169">
        <f>IF($C56-V$1&lt;År1,0,U55*(1-VLOOKUP($A56,[1]Hugst!$R$5:$W$9,MATCH(ROUNDUP((V$1)/10,0)*10,[1]Hugst!$R$4:$W$4,0))))</f>
        <v>0</v>
      </c>
      <c r="W56" s="169">
        <f>IF($C56-W$1&lt;År1,0,V55*(1-VLOOKUP($A56,[1]Hugst!$R$5:$W$9,MATCH(ROUNDUP((W$1)/10,0)*10,[1]Hugst!$R$4:$W$4,0))))</f>
        <v>0</v>
      </c>
      <c r="X56" s="169">
        <f>IF($C56-X$1&lt;År1,0,W55*(1-VLOOKUP($A56,[1]Hugst!$R$5:$W$9,MATCH(ROUNDUP((X$1)/10,0)*10,[1]Hugst!$R$4:$W$4,0))))</f>
        <v>0</v>
      </c>
      <c r="Y56" s="169">
        <f>IF($C56-Y$1&lt;År1,0,X55*(1-VLOOKUP($A56,[1]Hugst!$R$5:$W$9,MATCH(ROUNDUP((Y$1)/10,0)*10,[1]Hugst!$R$4:$W$4,0))))</f>
        <v>0</v>
      </c>
      <c r="Z56" s="169">
        <f>IF($C56-Z$1&lt;År1,0,Y55*(1-VLOOKUP($A56,[1]Hugst!$R$5:$W$9,MATCH(ROUNDUP((Z$1)/10,0)*10,[1]Hugst!$R$4:$W$4,0))))</f>
        <v>0</v>
      </c>
      <c r="AA56" s="169">
        <f>IF($C56-AA$1&lt;År1,0,Z55*(1-VLOOKUP($A56,[1]Hugst!$R$5:$W$9,MATCH(ROUNDUP((AA$1)/10,0)*10,[1]Hugst!$R$4:$W$4,0))))</f>
        <v>0</v>
      </c>
      <c r="AB56" s="169">
        <f>IF($C56-AB$1&lt;År1,0,AA55*(1-VLOOKUP($A56,[1]Hugst!$R$5:$W$9,MATCH(ROUNDUP((AB$1)/10,0)*10,[1]Hugst!$R$4:$W$4,0))))</f>
        <v>0</v>
      </c>
      <c r="AC56" s="169">
        <f>IF($C56-AC$1&lt;År1,0,AB55*(1-VLOOKUP($A56,[1]Hugst!$R$5:$W$9,MATCH(ROUNDUP((AC$1)/10,0)*10,[1]Hugst!$R$4:$W$4,0))))</f>
        <v>0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0</v>
      </c>
      <c r="E57" s="169">
        <f t="shared" si="0"/>
        <v>0</v>
      </c>
      <c r="F57" s="169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9">
        <f>IF($C57-G$1&lt;År1,0,F56*(1-VLOOKUP($A57,[1]Hugst!$R$5:$W$9,MATCH(ROUNDUP((G$1)/10,0)*10,[1]Hugst!$R$4:$W$4,0))))</f>
        <v>0</v>
      </c>
      <c r="H57" s="169">
        <f>IF($C57-H$1&lt;År1,0,G56*(1-VLOOKUP($A57,[1]Hugst!$R$5:$W$9,MATCH(ROUNDUP((H$1)/10,0)*10,[1]Hugst!$R$4:$W$4,0))))</f>
        <v>0</v>
      </c>
      <c r="I57" s="169">
        <f>IF($C57-I$1&lt;År1,0,H56*(1-VLOOKUP($A57,[1]Hugst!$R$5:$W$9,MATCH(ROUNDUP((I$1)/10,0)*10,[1]Hugst!$R$4:$W$4,0))))</f>
        <v>0</v>
      </c>
      <c r="J57" s="169">
        <f>IF($C57-J$1&lt;År1,0,I56*(1-VLOOKUP($A57,[1]Hugst!$R$5:$W$9,MATCH(ROUNDUP((J$1)/10,0)*10,[1]Hugst!$R$4:$W$4,0))))</f>
        <v>0</v>
      </c>
      <c r="K57" s="169">
        <f>IF($C57-K$1&lt;År1,0,J56*(1-VLOOKUP($A57,[1]Hugst!$R$5:$W$9,MATCH(ROUNDUP((K$1)/10,0)*10,[1]Hugst!$R$4:$W$4,0))))</f>
        <v>0</v>
      </c>
      <c r="L57" s="169">
        <f>IF($C57-L$1&lt;År1,0,K56*(1-VLOOKUP($A57,[1]Hugst!$R$5:$W$9,MATCH(ROUNDUP((L$1)/10,0)*10,[1]Hugst!$R$4:$W$4,0))))</f>
        <v>0</v>
      </c>
      <c r="M57" s="169">
        <f>IF($C57-M$1&lt;År1,0,L56*(1-VLOOKUP($A57,[1]Hugst!$R$5:$W$9,MATCH(ROUNDUP((M$1)/10,0)*10,[1]Hugst!$R$4:$W$4,0))))</f>
        <v>0</v>
      </c>
      <c r="N57" s="169">
        <f>IF($C57-N$1&lt;År1,0,M56*(1-VLOOKUP($A57,[1]Hugst!$R$5:$W$9,MATCH(ROUNDUP((N$1)/10,0)*10,[1]Hugst!$R$4:$W$4,0))))</f>
        <v>0</v>
      </c>
      <c r="O57" s="169">
        <f>IF($C57-O$1&lt;År1,0,N56*(1-VLOOKUP($A57,[1]Hugst!$R$5:$W$9,MATCH(ROUNDUP((O$1)/10,0)*10,[1]Hugst!$R$4:$W$4,0))))</f>
        <v>0</v>
      </c>
      <c r="P57" s="169">
        <f>IF($C57-P$1&lt;År1,0,O56*(1-VLOOKUP($A57,[1]Hugst!$R$5:$W$9,MATCH(ROUNDUP((P$1)/10,0)*10,[1]Hugst!$R$4:$W$4,0))))</f>
        <v>0</v>
      </c>
      <c r="Q57" s="169">
        <f>IF($C57-Q$1&lt;År1,0,P56*(1-VLOOKUP($A57,[1]Hugst!$R$5:$W$9,MATCH(ROUNDUP((Q$1)/10,0)*10,[1]Hugst!$R$4:$W$4,0))))</f>
        <v>0</v>
      </c>
      <c r="R57" s="169">
        <f>IF($C57-R$1&lt;År1,0,Q56*(1-VLOOKUP($A57,[1]Hugst!$R$5:$W$9,MATCH(ROUNDUP((R$1)/10,0)*10,[1]Hugst!$R$4:$W$4,0))))</f>
        <v>0</v>
      </c>
      <c r="S57" s="169">
        <f>IF($C57-S$1&lt;År1,0,R56*(1-VLOOKUP($A57,[1]Hugst!$R$5:$W$9,MATCH(ROUNDUP((S$1)/10,0)*10,[1]Hugst!$R$4:$W$4,0))))</f>
        <v>0</v>
      </c>
      <c r="T57" s="169">
        <f>IF($C57-T$1&lt;År1,0,S56*(1-VLOOKUP($A57,[1]Hugst!$R$5:$W$9,MATCH(ROUNDUP((T$1)/10,0)*10,[1]Hugst!$R$4:$W$4,0))))</f>
        <v>0</v>
      </c>
      <c r="U57" s="169">
        <f>IF($C57-U$1&lt;År1,0,T56*(1-VLOOKUP($A57,[1]Hugst!$R$5:$W$9,MATCH(ROUNDUP((U$1)/10,0)*10,[1]Hugst!$R$4:$W$4,0))))</f>
        <v>0</v>
      </c>
      <c r="V57" s="169">
        <f>IF($C57-V$1&lt;År1,0,U56*(1-VLOOKUP($A57,[1]Hugst!$R$5:$W$9,MATCH(ROUNDUP((V$1)/10,0)*10,[1]Hugst!$R$4:$W$4,0))))</f>
        <v>0</v>
      </c>
      <c r="W57" s="169">
        <f>IF($C57-W$1&lt;År1,0,V56*(1-VLOOKUP($A57,[1]Hugst!$R$5:$W$9,MATCH(ROUNDUP((W$1)/10,0)*10,[1]Hugst!$R$4:$W$4,0))))</f>
        <v>0</v>
      </c>
      <c r="X57" s="169">
        <f>IF($C57-X$1&lt;År1,0,W56*(1-VLOOKUP($A57,[1]Hugst!$R$5:$W$9,MATCH(ROUNDUP((X$1)/10,0)*10,[1]Hugst!$R$4:$W$4,0))))</f>
        <v>0</v>
      </c>
      <c r="Y57" s="169">
        <f>IF($C57-Y$1&lt;År1,0,X56*(1-VLOOKUP($A57,[1]Hugst!$R$5:$W$9,MATCH(ROUNDUP((Y$1)/10,0)*10,[1]Hugst!$R$4:$W$4,0))))</f>
        <v>0</v>
      </c>
      <c r="Z57" s="169">
        <f>IF($C57-Z$1&lt;År1,0,Y56*(1-VLOOKUP($A57,[1]Hugst!$R$5:$W$9,MATCH(ROUNDUP((Z$1)/10,0)*10,[1]Hugst!$R$4:$W$4,0))))</f>
        <v>0</v>
      </c>
      <c r="AA57" s="169">
        <f>IF($C57-AA$1&lt;År1,0,Z56*(1-VLOOKUP($A57,[1]Hugst!$R$5:$W$9,MATCH(ROUNDUP((AA$1)/10,0)*10,[1]Hugst!$R$4:$W$4,0))))</f>
        <v>0</v>
      </c>
      <c r="AB57" s="169">
        <f>IF($C57-AB$1&lt;År1,0,AA56*(1-VLOOKUP($A57,[1]Hugst!$R$5:$W$9,MATCH(ROUNDUP((AB$1)/10,0)*10,[1]Hugst!$R$4:$W$4,0))))</f>
        <v>0</v>
      </c>
      <c r="AC57" s="169">
        <f>IF($C57-AC$1&lt;År1,0,AB56*(1-VLOOKUP($A57,[1]Hugst!$R$5:$W$9,MATCH(ROUNDUP((AC$1)/10,0)*10,[1]Hugst!$R$4:$W$4,0))))</f>
        <v>0</v>
      </c>
      <c r="AD57" s="169">
        <f>IF($C57-AD$1&lt;År1,0,AC56*(1-VLOOKUP($A57,[1]Hugst!$R$5:$W$9,MATCH(ROUNDUP((AD$1)/10,0)*10,[1]Hugst!$R$4:$W$4,0))))</f>
        <v>0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0</v>
      </c>
      <c r="E58" s="169">
        <f t="shared" si="0"/>
        <v>0</v>
      </c>
      <c r="F58" s="169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9">
        <f>IF($C58-G$1&lt;År1,0,F57*(1-VLOOKUP($A58,[1]Hugst!$R$5:$W$9,MATCH(ROUNDUP((G$1)/10,0)*10,[1]Hugst!$R$4:$W$4,0))))</f>
        <v>0</v>
      </c>
      <c r="H58" s="169">
        <f>IF($C58-H$1&lt;År1,0,G57*(1-VLOOKUP($A58,[1]Hugst!$R$5:$W$9,MATCH(ROUNDUP((H$1)/10,0)*10,[1]Hugst!$R$4:$W$4,0))))</f>
        <v>0</v>
      </c>
      <c r="I58" s="169">
        <f>IF($C58-I$1&lt;År1,0,H57*(1-VLOOKUP($A58,[1]Hugst!$R$5:$W$9,MATCH(ROUNDUP((I$1)/10,0)*10,[1]Hugst!$R$4:$W$4,0))))</f>
        <v>0</v>
      </c>
      <c r="J58" s="169">
        <f>IF($C58-J$1&lt;År1,0,I57*(1-VLOOKUP($A58,[1]Hugst!$R$5:$W$9,MATCH(ROUNDUP((J$1)/10,0)*10,[1]Hugst!$R$4:$W$4,0))))</f>
        <v>0</v>
      </c>
      <c r="K58" s="169">
        <f>IF($C58-K$1&lt;År1,0,J57*(1-VLOOKUP($A58,[1]Hugst!$R$5:$W$9,MATCH(ROUNDUP((K$1)/10,0)*10,[1]Hugst!$R$4:$W$4,0))))</f>
        <v>0</v>
      </c>
      <c r="L58" s="169">
        <f>IF($C58-L$1&lt;År1,0,K57*(1-VLOOKUP($A58,[1]Hugst!$R$5:$W$9,MATCH(ROUNDUP((L$1)/10,0)*10,[1]Hugst!$R$4:$W$4,0))))</f>
        <v>0</v>
      </c>
      <c r="M58" s="169">
        <f>IF($C58-M$1&lt;År1,0,L57*(1-VLOOKUP($A58,[1]Hugst!$R$5:$W$9,MATCH(ROUNDUP((M$1)/10,0)*10,[1]Hugst!$R$4:$W$4,0))))</f>
        <v>0</v>
      </c>
      <c r="N58" s="169">
        <f>IF($C58-N$1&lt;År1,0,M57*(1-VLOOKUP($A58,[1]Hugst!$R$5:$W$9,MATCH(ROUNDUP((N$1)/10,0)*10,[1]Hugst!$R$4:$W$4,0))))</f>
        <v>0</v>
      </c>
      <c r="O58" s="169">
        <f>IF($C58-O$1&lt;År1,0,N57*(1-VLOOKUP($A58,[1]Hugst!$R$5:$W$9,MATCH(ROUNDUP((O$1)/10,0)*10,[1]Hugst!$R$4:$W$4,0))))</f>
        <v>0</v>
      </c>
      <c r="P58" s="169">
        <f>IF($C58-P$1&lt;År1,0,O57*(1-VLOOKUP($A58,[1]Hugst!$R$5:$W$9,MATCH(ROUNDUP((P$1)/10,0)*10,[1]Hugst!$R$4:$W$4,0))))</f>
        <v>0</v>
      </c>
      <c r="Q58" s="169">
        <f>IF($C58-Q$1&lt;År1,0,P57*(1-VLOOKUP($A58,[1]Hugst!$R$5:$W$9,MATCH(ROUNDUP((Q$1)/10,0)*10,[1]Hugst!$R$4:$W$4,0))))</f>
        <v>0</v>
      </c>
      <c r="R58" s="169">
        <f>IF($C58-R$1&lt;År1,0,Q57*(1-VLOOKUP($A58,[1]Hugst!$R$5:$W$9,MATCH(ROUNDUP((R$1)/10,0)*10,[1]Hugst!$R$4:$W$4,0))))</f>
        <v>0</v>
      </c>
      <c r="S58" s="169">
        <f>IF($C58-S$1&lt;År1,0,R57*(1-VLOOKUP($A58,[1]Hugst!$R$5:$W$9,MATCH(ROUNDUP((S$1)/10,0)*10,[1]Hugst!$R$4:$W$4,0))))</f>
        <v>0</v>
      </c>
      <c r="T58" s="169">
        <f>IF($C58-T$1&lt;År1,0,S57*(1-VLOOKUP($A58,[1]Hugst!$R$5:$W$9,MATCH(ROUNDUP((T$1)/10,0)*10,[1]Hugst!$R$4:$W$4,0))))</f>
        <v>0</v>
      </c>
      <c r="U58" s="169">
        <f>IF($C58-U$1&lt;År1,0,T57*(1-VLOOKUP($A58,[1]Hugst!$R$5:$W$9,MATCH(ROUNDUP((U$1)/10,0)*10,[1]Hugst!$R$4:$W$4,0))))</f>
        <v>0</v>
      </c>
      <c r="V58" s="169">
        <f>IF($C58-V$1&lt;År1,0,U57*(1-VLOOKUP($A58,[1]Hugst!$R$5:$W$9,MATCH(ROUNDUP((V$1)/10,0)*10,[1]Hugst!$R$4:$W$4,0))))</f>
        <v>0</v>
      </c>
      <c r="W58" s="169">
        <f>IF($C58-W$1&lt;År1,0,V57*(1-VLOOKUP($A58,[1]Hugst!$R$5:$W$9,MATCH(ROUNDUP((W$1)/10,0)*10,[1]Hugst!$R$4:$W$4,0))))</f>
        <v>0</v>
      </c>
      <c r="X58" s="169">
        <f>IF($C58-X$1&lt;År1,0,W57*(1-VLOOKUP($A58,[1]Hugst!$R$5:$W$9,MATCH(ROUNDUP((X$1)/10,0)*10,[1]Hugst!$R$4:$W$4,0))))</f>
        <v>0</v>
      </c>
      <c r="Y58" s="169">
        <f>IF($C58-Y$1&lt;År1,0,X57*(1-VLOOKUP($A58,[1]Hugst!$R$5:$W$9,MATCH(ROUNDUP((Y$1)/10,0)*10,[1]Hugst!$R$4:$W$4,0))))</f>
        <v>0</v>
      </c>
      <c r="Z58" s="169">
        <f>IF($C58-Z$1&lt;År1,0,Y57*(1-VLOOKUP($A58,[1]Hugst!$R$5:$W$9,MATCH(ROUNDUP((Z$1)/10,0)*10,[1]Hugst!$R$4:$W$4,0))))</f>
        <v>0</v>
      </c>
      <c r="AA58" s="169">
        <f>IF($C58-AA$1&lt;År1,0,Z57*(1-VLOOKUP($A58,[1]Hugst!$R$5:$W$9,MATCH(ROUNDUP((AA$1)/10,0)*10,[1]Hugst!$R$4:$W$4,0))))</f>
        <v>0</v>
      </c>
      <c r="AB58" s="169">
        <f>IF($C58-AB$1&lt;År1,0,AA57*(1-VLOOKUP($A58,[1]Hugst!$R$5:$W$9,MATCH(ROUNDUP((AB$1)/10,0)*10,[1]Hugst!$R$4:$W$4,0))))</f>
        <v>0</v>
      </c>
      <c r="AC58" s="169">
        <f>IF($C58-AC$1&lt;År1,0,AB57*(1-VLOOKUP($A58,[1]Hugst!$R$5:$W$9,MATCH(ROUNDUP((AC$1)/10,0)*10,[1]Hugst!$R$4:$W$4,0))))</f>
        <v>0</v>
      </c>
      <c r="AD58" s="169">
        <f>IF($C58-AD$1&lt;År1,0,AC57*(1-VLOOKUP($A58,[1]Hugst!$R$5:$W$9,MATCH(ROUNDUP((AD$1)/10,0)*10,[1]Hugst!$R$4:$W$4,0))))</f>
        <v>0</v>
      </c>
      <c r="AE58" s="169">
        <f>IF($C58-AE$1&lt;År1,0,AD57*(1-VLOOKUP($A58,[1]Hugst!$R$5:$W$9,MATCH(ROUNDUP((AE$1)/10,0)*10,[1]Hugst!$R$4:$W$4,0))))</f>
        <v>0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0</v>
      </c>
      <c r="E59" s="169">
        <f t="shared" si="0"/>
        <v>0</v>
      </c>
      <c r="F59" s="169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9">
        <f>IF($C59-G$1&lt;År1,0,F58*(1-VLOOKUP($A59,[1]Hugst!$R$5:$W$9,MATCH(ROUNDUP((G$1)/10,0)*10,[1]Hugst!$R$4:$W$4,0))))</f>
        <v>0</v>
      </c>
      <c r="H59" s="169">
        <f>IF($C59-H$1&lt;År1,0,G58*(1-VLOOKUP($A59,[1]Hugst!$R$5:$W$9,MATCH(ROUNDUP((H$1)/10,0)*10,[1]Hugst!$R$4:$W$4,0))))</f>
        <v>0</v>
      </c>
      <c r="I59" s="169">
        <f>IF($C59-I$1&lt;År1,0,H58*(1-VLOOKUP($A59,[1]Hugst!$R$5:$W$9,MATCH(ROUNDUP((I$1)/10,0)*10,[1]Hugst!$R$4:$W$4,0))))</f>
        <v>0</v>
      </c>
      <c r="J59" s="169">
        <f>IF($C59-J$1&lt;År1,0,I58*(1-VLOOKUP($A59,[1]Hugst!$R$5:$W$9,MATCH(ROUNDUP((J$1)/10,0)*10,[1]Hugst!$R$4:$W$4,0))))</f>
        <v>0</v>
      </c>
      <c r="K59" s="169">
        <f>IF($C59-K$1&lt;År1,0,J58*(1-VLOOKUP($A59,[1]Hugst!$R$5:$W$9,MATCH(ROUNDUP((K$1)/10,0)*10,[1]Hugst!$R$4:$W$4,0))))</f>
        <v>0</v>
      </c>
      <c r="L59" s="169">
        <f>IF($C59-L$1&lt;År1,0,K58*(1-VLOOKUP($A59,[1]Hugst!$R$5:$W$9,MATCH(ROUNDUP((L$1)/10,0)*10,[1]Hugst!$R$4:$W$4,0))))</f>
        <v>0</v>
      </c>
      <c r="M59" s="169">
        <f>IF($C59-M$1&lt;År1,0,L58*(1-VLOOKUP($A59,[1]Hugst!$R$5:$W$9,MATCH(ROUNDUP((M$1)/10,0)*10,[1]Hugst!$R$4:$W$4,0))))</f>
        <v>0</v>
      </c>
      <c r="N59" s="169">
        <f>IF($C59-N$1&lt;År1,0,M58*(1-VLOOKUP($A59,[1]Hugst!$R$5:$W$9,MATCH(ROUNDUP((N$1)/10,0)*10,[1]Hugst!$R$4:$W$4,0))))</f>
        <v>0</v>
      </c>
      <c r="O59" s="169">
        <f>IF($C59-O$1&lt;År1,0,N58*(1-VLOOKUP($A59,[1]Hugst!$R$5:$W$9,MATCH(ROUNDUP((O$1)/10,0)*10,[1]Hugst!$R$4:$W$4,0))))</f>
        <v>0</v>
      </c>
      <c r="P59" s="169">
        <f>IF($C59-P$1&lt;År1,0,O58*(1-VLOOKUP($A59,[1]Hugst!$R$5:$W$9,MATCH(ROUNDUP((P$1)/10,0)*10,[1]Hugst!$R$4:$W$4,0))))</f>
        <v>0</v>
      </c>
      <c r="Q59" s="169">
        <f>IF($C59-Q$1&lt;År1,0,P58*(1-VLOOKUP($A59,[1]Hugst!$R$5:$W$9,MATCH(ROUNDUP((Q$1)/10,0)*10,[1]Hugst!$R$4:$W$4,0))))</f>
        <v>0</v>
      </c>
      <c r="R59" s="169">
        <f>IF($C59-R$1&lt;År1,0,Q58*(1-VLOOKUP($A59,[1]Hugst!$R$5:$W$9,MATCH(ROUNDUP((R$1)/10,0)*10,[1]Hugst!$R$4:$W$4,0))))</f>
        <v>0</v>
      </c>
      <c r="S59" s="169">
        <f>IF($C59-S$1&lt;År1,0,R58*(1-VLOOKUP($A59,[1]Hugst!$R$5:$W$9,MATCH(ROUNDUP((S$1)/10,0)*10,[1]Hugst!$R$4:$W$4,0))))</f>
        <v>0</v>
      </c>
      <c r="T59" s="169">
        <f>IF($C59-T$1&lt;År1,0,S58*(1-VLOOKUP($A59,[1]Hugst!$R$5:$W$9,MATCH(ROUNDUP((T$1)/10,0)*10,[1]Hugst!$R$4:$W$4,0))))</f>
        <v>0</v>
      </c>
      <c r="U59" s="169">
        <f>IF($C59-U$1&lt;År1,0,T58*(1-VLOOKUP($A59,[1]Hugst!$R$5:$W$9,MATCH(ROUNDUP((U$1)/10,0)*10,[1]Hugst!$R$4:$W$4,0))))</f>
        <v>0</v>
      </c>
      <c r="V59" s="169">
        <f>IF($C59-V$1&lt;År1,0,U58*(1-VLOOKUP($A59,[1]Hugst!$R$5:$W$9,MATCH(ROUNDUP((V$1)/10,0)*10,[1]Hugst!$R$4:$W$4,0))))</f>
        <v>0</v>
      </c>
      <c r="W59" s="169">
        <f>IF($C59-W$1&lt;År1,0,V58*(1-VLOOKUP($A59,[1]Hugst!$R$5:$W$9,MATCH(ROUNDUP((W$1)/10,0)*10,[1]Hugst!$R$4:$W$4,0))))</f>
        <v>0</v>
      </c>
      <c r="X59" s="169">
        <f>IF($C59-X$1&lt;År1,0,W58*(1-VLOOKUP($A59,[1]Hugst!$R$5:$W$9,MATCH(ROUNDUP((X$1)/10,0)*10,[1]Hugst!$R$4:$W$4,0))))</f>
        <v>0</v>
      </c>
      <c r="Y59" s="169">
        <f>IF($C59-Y$1&lt;År1,0,X58*(1-VLOOKUP($A59,[1]Hugst!$R$5:$W$9,MATCH(ROUNDUP((Y$1)/10,0)*10,[1]Hugst!$R$4:$W$4,0))))</f>
        <v>0</v>
      </c>
      <c r="Z59" s="169">
        <f>IF($C59-Z$1&lt;År1,0,Y58*(1-VLOOKUP($A59,[1]Hugst!$R$5:$W$9,MATCH(ROUNDUP((Z$1)/10,0)*10,[1]Hugst!$R$4:$W$4,0))))</f>
        <v>0</v>
      </c>
      <c r="AA59" s="169">
        <f>IF($C59-AA$1&lt;År1,0,Z58*(1-VLOOKUP($A59,[1]Hugst!$R$5:$W$9,MATCH(ROUNDUP((AA$1)/10,0)*10,[1]Hugst!$R$4:$W$4,0))))</f>
        <v>0</v>
      </c>
      <c r="AB59" s="169">
        <f>IF($C59-AB$1&lt;År1,0,AA58*(1-VLOOKUP($A59,[1]Hugst!$R$5:$W$9,MATCH(ROUNDUP((AB$1)/10,0)*10,[1]Hugst!$R$4:$W$4,0))))</f>
        <v>0</v>
      </c>
      <c r="AC59" s="169">
        <f>IF($C59-AC$1&lt;År1,0,AB58*(1-VLOOKUP($A59,[1]Hugst!$R$5:$W$9,MATCH(ROUNDUP((AC$1)/10,0)*10,[1]Hugst!$R$4:$W$4,0))))</f>
        <v>0</v>
      </c>
      <c r="AD59" s="169">
        <f>IF($C59-AD$1&lt;År1,0,AC58*(1-VLOOKUP($A59,[1]Hugst!$R$5:$W$9,MATCH(ROUNDUP((AD$1)/10,0)*10,[1]Hugst!$R$4:$W$4,0))))</f>
        <v>0</v>
      </c>
      <c r="AE59" s="169">
        <f>IF($C59-AE$1&lt;År1,0,AD58*(1-VLOOKUP($A59,[1]Hugst!$R$5:$W$9,MATCH(ROUNDUP((AE$1)/10,0)*10,[1]Hugst!$R$4:$W$4,0))))</f>
        <v>0</v>
      </c>
      <c r="AF59" s="169">
        <f>IF($C59-AF$1&lt;År1,0,AE58*(1-VLOOKUP($A59,[1]Hugst!$R$5:$W$9,MATCH(ROUNDUP((AF$1)/10,0)*10,[1]Hugst!$R$4:$W$4,0))))</f>
        <v>0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0</v>
      </c>
      <c r="E60" s="169">
        <f t="shared" si="0"/>
        <v>0</v>
      </c>
      <c r="F60" s="169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9">
        <f>IF($C60-G$1&lt;År1,0,F59*(1-VLOOKUP($A60,[1]Hugst!$R$5:$W$9,MATCH(ROUNDUP((G$1)/10,0)*10,[1]Hugst!$R$4:$W$4,0))))</f>
        <v>0</v>
      </c>
      <c r="H60" s="169">
        <f>IF($C60-H$1&lt;År1,0,G59*(1-VLOOKUP($A60,[1]Hugst!$R$5:$W$9,MATCH(ROUNDUP((H$1)/10,0)*10,[1]Hugst!$R$4:$W$4,0))))</f>
        <v>0</v>
      </c>
      <c r="I60" s="169">
        <f>IF($C60-I$1&lt;År1,0,H59*(1-VLOOKUP($A60,[1]Hugst!$R$5:$W$9,MATCH(ROUNDUP((I$1)/10,0)*10,[1]Hugst!$R$4:$W$4,0))))</f>
        <v>0</v>
      </c>
      <c r="J60" s="169">
        <f>IF($C60-J$1&lt;År1,0,I59*(1-VLOOKUP($A60,[1]Hugst!$R$5:$W$9,MATCH(ROUNDUP((J$1)/10,0)*10,[1]Hugst!$R$4:$W$4,0))))</f>
        <v>0</v>
      </c>
      <c r="K60" s="169">
        <f>IF($C60-K$1&lt;År1,0,J59*(1-VLOOKUP($A60,[1]Hugst!$R$5:$W$9,MATCH(ROUNDUP((K$1)/10,0)*10,[1]Hugst!$R$4:$W$4,0))))</f>
        <v>0</v>
      </c>
      <c r="L60" s="169">
        <f>IF($C60-L$1&lt;År1,0,K59*(1-VLOOKUP($A60,[1]Hugst!$R$5:$W$9,MATCH(ROUNDUP((L$1)/10,0)*10,[1]Hugst!$R$4:$W$4,0))))</f>
        <v>0</v>
      </c>
      <c r="M60" s="169">
        <f>IF($C60-M$1&lt;År1,0,L59*(1-VLOOKUP($A60,[1]Hugst!$R$5:$W$9,MATCH(ROUNDUP((M$1)/10,0)*10,[1]Hugst!$R$4:$W$4,0))))</f>
        <v>0</v>
      </c>
      <c r="N60" s="169">
        <f>IF($C60-N$1&lt;År1,0,M59*(1-VLOOKUP($A60,[1]Hugst!$R$5:$W$9,MATCH(ROUNDUP((N$1)/10,0)*10,[1]Hugst!$R$4:$W$4,0))))</f>
        <v>0</v>
      </c>
      <c r="O60" s="169">
        <f>IF($C60-O$1&lt;År1,0,N59*(1-VLOOKUP($A60,[1]Hugst!$R$5:$W$9,MATCH(ROUNDUP((O$1)/10,0)*10,[1]Hugst!$R$4:$W$4,0))))</f>
        <v>0</v>
      </c>
      <c r="P60" s="169">
        <f>IF($C60-P$1&lt;År1,0,O59*(1-VLOOKUP($A60,[1]Hugst!$R$5:$W$9,MATCH(ROUNDUP((P$1)/10,0)*10,[1]Hugst!$R$4:$W$4,0))))</f>
        <v>0</v>
      </c>
      <c r="Q60" s="169">
        <f>IF($C60-Q$1&lt;År1,0,P59*(1-VLOOKUP($A60,[1]Hugst!$R$5:$W$9,MATCH(ROUNDUP((Q$1)/10,0)*10,[1]Hugst!$R$4:$W$4,0))))</f>
        <v>0</v>
      </c>
      <c r="R60" s="169">
        <f>IF($C60-R$1&lt;År1,0,Q59*(1-VLOOKUP($A60,[1]Hugst!$R$5:$W$9,MATCH(ROUNDUP((R$1)/10,0)*10,[1]Hugst!$R$4:$W$4,0))))</f>
        <v>0</v>
      </c>
      <c r="S60" s="169">
        <f>IF($C60-S$1&lt;År1,0,R59*(1-VLOOKUP($A60,[1]Hugst!$R$5:$W$9,MATCH(ROUNDUP((S$1)/10,0)*10,[1]Hugst!$R$4:$W$4,0))))</f>
        <v>0</v>
      </c>
      <c r="T60" s="169">
        <f>IF($C60-T$1&lt;År1,0,S59*(1-VLOOKUP($A60,[1]Hugst!$R$5:$W$9,MATCH(ROUNDUP((T$1)/10,0)*10,[1]Hugst!$R$4:$W$4,0))))</f>
        <v>0</v>
      </c>
      <c r="U60" s="169">
        <f>IF($C60-U$1&lt;År1,0,T59*(1-VLOOKUP($A60,[1]Hugst!$R$5:$W$9,MATCH(ROUNDUP((U$1)/10,0)*10,[1]Hugst!$R$4:$W$4,0))))</f>
        <v>0</v>
      </c>
      <c r="V60" s="169">
        <f>IF($C60-V$1&lt;År1,0,U59*(1-VLOOKUP($A60,[1]Hugst!$R$5:$W$9,MATCH(ROUNDUP((V$1)/10,0)*10,[1]Hugst!$R$4:$W$4,0))))</f>
        <v>0</v>
      </c>
      <c r="W60" s="169">
        <f>IF($C60-W$1&lt;År1,0,V59*(1-VLOOKUP($A60,[1]Hugst!$R$5:$W$9,MATCH(ROUNDUP((W$1)/10,0)*10,[1]Hugst!$R$4:$W$4,0))))</f>
        <v>0</v>
      </c>
      <c r="X60" s="169">
        <f>IF($C60-X$1&lt;År1,0,W59*(1-VLOOKUP($A60,[1]Hugst!$R$5:$W$9,MATCH(ROUNDUP((X$1)/10,0)*10,[1]Hugst!$R$4:$W$4,0))))</f>
        <v>0</v>
      </c>
      <c r="Y60" s="169">
        <f>IF($C60-Y$1&lt;År1,0,X59*(1-VLOOKUP($A60,[1]Hugst!$R$5:$W$9,MATCH(ROUNDUP((Y$1)/10,0)*10,[1]Hugst!$R$4:$W$4,0))))</f>
        <v>0</v>
      </c>
      <c r="Z60" s="169">
        <f>IF($C60-Z$1&lt;År1,0,Y59*(1-VLOOKUP($A60,[1]Hugst!$R$5:$W$9,MATCH(ROUNDUP((Z$1)/10,0)*10,[1]Hugst!$R$4:$W$4,0))))</f>
        <v>0</v>
      </c>
      <c r="AA60" s="169">
        <f>IF($C60-AA$1&lt;År1,0,Z59*(1-VLOOKUP($A60,[1]Hugst!$R$5:$W$9,MATCH(ROUNDUP((AA$1)/10,0)*10,[1]Hugst!$R$4:$W$4,0))))</f>
        <v>0</v>
      </c>
      <c r="AB60" s="169">
        <f>IF($C60-AB$1&lt;År1,0,AA59*(1-VLOOKUP($A60,[1]Hugst!$R$5:$W$9,MATCH(ROUNDUP((AB$1)/10,0)*10,[1]Hugst!$R$4:$W$4,0))))</f>
        <v>0</v>
      </c>
      <c r="AC60" s="169">
        <f>IF($C60-AC$1&lt;År1,0,AB59*(1-VLOOKUP($A60,[1]Hugst!$R$5:$W$9,MATCH(ROUNDUP((AC$1)/10,0)*10,[1]Hugst!$R$4:$W$4,0))))</f>
        <v>0</v>
      </c>
      <c r="AD60" s="169">
        <f>IF($C60-AD$1&lt;År1,0,AC59*(1-VLOOKUP($A60,[1]Hugst!$R$5:$W$9,MATCH(ROUNDUP((AD$1)/10,0)*10,[1]Hugst!$R$4:$W$4,0))))</f>
        <v>0</v>
      </c>
      <c r="AE60" s="169">
        <f>IF($C60-AE$1&lt;År1,0,AD59*(1-VLOOKUP($A60,[1]Hugst!$R$5:$W$9,MATCH(ROUNDUP((AE$1)/10,0)*10,[1]Hugst!$R$4:$W$4,0))))</f>
        <v>0</v>
      </c>
      <c r="AF60" s="169">
        <f>IF($C60-AF$1&lt;År1,0,AE59*(1-VLOOKUP($A60,[1]Hugst!$R$5:$W$9,MATCH(ROUNDUP((AF$1)/10,0)*10,[1]Hugst!$R$4:$W$4,0))))</f>
        <v>0</v>
      </c>
      <c r="AG60" s="169">
        <f>IF($C60-AG$1&lt;År1,0,AF59*(1-VLOOKUP($A60,[1]Hugst!$R$5:$W$9,MATCH(ROUNDUP((AG$1)/10,0)*10,[1]Hugst!$R$4:$W$4,0))))</f>
        <v>0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0</v>
      </c>
      <c r="E61" s="169">
        <f t="shared" si="0"/>
        <v>0</v>
      </c>
      <c r="F61" s="169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9">
        <f>IF($C61-G$1&lt;År1,0,F60*(1-VLOOKUP($A61,[1]Hugst!$R$5:$W$9,MATCH(ROUNDUP((G$1)/10,0)*10,[1]Hugst!$R$4:$W$4,0))))</f>
        <v>0</v>
      </c>
      <c r="H61" s="169">
        <f>IF($C61-H$1&lt;År1,0,G60*(1-VLOOKUP($A61,[1]Hugst!$R$5:$W$9,MATCH(ROUNDUP((H$1)/10,0)*10,[1]Hugst!$R$4:$W$4,0))))</f>
        <v>0</v>
      </c>
      <c r="I61" s="169">
        <f>IF($C61-I$1&lt;År1,0,H60*(1-VLOOKUP($A61,[1]Hugst!$R$5:$W$9,MATCH(ROUNDUP((I$1)/10,0)*10,[1]Hugst!$R$4:$W$4,0))))</f>
        <v>0</v>
      </c>
      <c r="J61" s="169">
        <f>IF($C61-J$1&lt;År1,0,I60*(1-VLOOKUP($A61,[1]Hugst!$R$5:$W$9,MATCH(ROUNDUP((J$1)/10,0)*10,[1]Hugst!$R$4:$W$4,0))))</f>
        <v>0</v>
      </c>
      <c r="K61" s="169">
        <f>IF($C61-K$1&lt;År1,0,J60*(1-VLOOKUP($A61,[1]Hugst!$R$5:$W$9,MATCH(ROUNDUP((K$1)/10,0)*10,[1]Hugst!$R$4:$W$4,0))))</f>
        <v>0</v>
      </c>
      <c r="L61" s="169">
        <f>IF($C61-L$1&lt;År1,0,K60*(1-VLOOKUP($A61,[1]Hugst!$R$5:$W$9,MATCH(ROUNDUP((L$1)/10,0)*10,[1]Hugst!$R$4:$W$4,0))))</f>
        <v>0</v>
      </c>
      <c r="M61" s="169">
        <f>IF($C61-M$1&lt;År1,0,L60*(1-VLOOKUP($A61,[1]Hugst!$R$5:$W$9,MATCH(ROUNDUP((M$1)/10,0)*10,[1]Hugst!$R$4:$W$4,0))))</f>
        <v>0</v>
      </c>
      <c r="N61" s="169">
        <f>IF($C61-N$1&lt;År1,0,M60*(1-VLOOKUP($A61,[1]Hugst!$R$5:$W$9,MATCH(ROUNDUP((N$1)/10,0)*10,[1]Hugst!$R$4:$W$4,0))))</f>
        <v>0</v>
      </c>
      <c r="O61" s="169">
        <f>IF($C61-O$1&lt;År1,0,N60*(1-VLOOKUP($A61,[1]Hugst!$R$5:$W$9,MATCH(ROUNDUP((O$1)/10,0)*10,[1]Hugst!$R$4:$W$4,0))))</f>
        <v>0</v>
      </c>
      <c r="P61" s="169">
        <f>IF($C61-P$1&lt;År1,0,O60*(1-VLOOKUP($A61,[1]Hugst!$R$5:$W$9,MATCH(ROUNDUP((P$1)/10,0)*10,[1]Hugst!$R$4:$W$4,0))))</f>
        <v>0</v>
      </c>
      <c r="Q61" s="169">
        <f>IF($C61-Q$1&lt;År1,0,P60*(1-VLOOKUP($A61,[1]Hugst!$R$5:$W$9,MATCH(ROUNDUP((Q$1)/10,0)*10,[1]Hugst!$R$4:$W$4,0))))</f>
        <v>0</v>
      </c>
      <c r="R61" s="169">
        <f>IF($C61-R$1&lt;År1,0,Q60*(1-VLOOKUP($A61,[1]Hugst!$R$5:$W$9,MATCH(ROUNDUP((R$1)/10,0)*10,[1]Hugst!$R$4:$W$4,0))))</f>
        <v>0</v>
      </c>
      <c r="S61" s="169">
        <f>IF($C61-S$1&lt;År1,0,R60*(1-VLOOKUP($A61,[1]Hugst!$R$5:$W$9,MATCH(ROUNDUP((S$1)/10,0)*10,[1]Hugst!$R$4:$W$4,0))))</f>
        <v>0</v>
      </c>
      <c r="T61" s="169">
        <f>IF($C61-T$1&lt;År1,0,S60*(1-VLOOKUP($A61,[1]Hugst!$R$5:$W$9,MATCH(ROUNDUP((T$1)/10,0)*10,[1]Hugst!$R$4:$W$4,0))))</f>
        <v>0</v>
      </c>
      <c r="U61" s="169">
        <f>IF($C61-U$1&lt;År1,0,T60*(1-VLOOKUP($A61,[1]Hugst!$R$5:$W$9,MATCH(ROUNDUP((U$1)/10,0)*10,[1]Hugst!$R$4:$W$4,0))))</f>
        <v>0</v>
      </c>
      <c r="V61" s="169">
        <f>IF($C61-V$1&lt;År1,0,U60*(1-VLOOKUP($A61,[1]Hugst!$R$5:$W$9,MATCH(ROUNDUP((V$1)/10,0)*10,[1]Hugst!$R$4:$W$4,0))))</f>
        <v>0</v>
      </c>
      <c r="W61" s="169">
        <f>IF($C61-W$1&lt;År1,0,V60*(1-VLOOKUP($A61,[1]Hugst!$R$5:$W$9,MATCH(ROUNDUP((W$1)/10,0)*10,[1]Hugst!$R$4:$W$4,0))))</f>
        <v>0</v>
      </c>
      <c r="X61" s="169">
        <f>IF($C61-X$1&lt;År1,0,W60*(1-VLOOKUP($A61,[1]Hugst!$R$5:$W$9,MATCH(ROUNDUP((X$1)/10,0)*10,[1]Hugst!$R$4:$W$4,0))))</f>
        <v>0</v>
      </c>
      <c r="Y61" s="169">
        <f>IF($C61-Y$1&lt;År1,0,X60*(1-VLOOKUP($A61,[1]Hugst!$R$5:$W$9,MATCH(ROUNDUP((Y$1)/10,0)*10,[1]Hugst!$R$4:$W$4,0))))</f>
        <v>0</v>
      </c>
      <c r="Z61" s="169">
        <f>IF($C61-Z$1&lt;År1,0,Y60*(1-VLOOKUP($A61,[1]Hugst!$R$5:$W$9,MATCH(ROUNDUP((Z$1)/10,0)*10,[1]Hugst!$R$4:$W$4,0))))</f>
        <v>0</v>
      </c>
      <c r="AA61" s="169">
        <f>IF($C61-AA$1&lt;År1,0,Z60*(1-VLOOKUP($A61,[1]Hugst!$R$5:$W$9,MATCH(ROUNDUP((AA$1)/10,0)*10,[1]Hugst!$R$4:$W$4,0))))</f>
        <v>0</v>
      </c>
      <c r="AB61" s="169">
        <f>IF($C61-AB$1&lt;År1,0,AA60*(1-VLOOKUP($A61,[1]Hugst!$R$5:$W$9,MATCH(ROUNDUP((AB$1)/10,0)*10,[1]Hugst!$R$4:$W$4,0))))</f>
        <v>0</v>
      </c>
      <c r="AC61" s="169">
        <f>IF($C61-AC$1&lt;År1,0,AB60*(1-VLOOKUP($A61,[1]Hugst!$R$5:$W$9,MATCH(ROUNDUP((AC$1)/10,0)*10,[1]Hugst!$R$4:$W$4,0))))</f>
        <v>0</v>
      </c>
      <c r="AD61" s="169">
        <f>IF($C61-AD$1&lt;År1,0,AC60*(1-VLOOKUP($A61,[1]Hugst!$R$5:$W$9,MATCH(ROUNDUP((AD$1)/10,0)*10,[1]Hugst!$R$4:$W$4,0))))</f>
        <v>0</v>
      </c>
      <c r="AE61" s="169">
        <f>IF($C61-AE$1&lt;År1,0,AD60*(1-VLOOKUP($A61,[1]Hugst!$R$5:$W$9,MATCH(ROUNDUP((AE$1)/10,0)*10,[1]Hugst!$R$4:$W$4,0))))</f>
        <v>0</v>
      </c>
      <c r="AF61" s="169">
        <f>IF($C61-AF$1&lt;År1,0,AE60*(1-VLOOKUP($A61,[1]Hugst!$R$5:$W$9,MATCH(ROUNDUP((AF$1)/10,0)*10,[1]Hugst!$R$4:$W$4,0))))</f>
        <v>0</v>
      </c>
      <c r="AG61" s="169">
        <f>IF($C61-AG$1&lt;År1,0,AF60*(1-VLOOKUP($A61,[1]Hugst!$R$5:$W$9,MATCH(ROUNDUP((AG$1)/10,0)*10,[1]Hugst!$R$4:$W$4,0))))</f>
        <v>0</v>
      </c>
      <c r="AH61" s="169">
        <f>IF($C61-AH$1&lt;År1,0,AG60*(1-VLOOKUP($A61,[1]Hugst!$R$5:$W$9,MATCH(ROUNDUP((AH$1)/10,0)*10,[1]Hugst!$R$4:$W$4,0))))</f>
        <v>0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0</v>
      </c>
      <c r="E62" s="169">
        <f t="shared" si="0"/>
        <v>0</v>
      </c>
      <c r="F62" s="169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9">
        <f>IF($C62-G$1&lt;År1,0,F61*(1-VLOOKUP($A62,[1]Hugst!$R$5:$W$9,MATCH(ROUNDUP((G$1)/10,0)*10,[1]Hugst!$R$4:$W$4,0))))</f>
        <v>0</v>
      </c>
      <c r="H62" s="169">
        <f>IF($C62-H$1&lt;År1,0,G61*(1-VLOOKUP($A62,[1]Hugst!$R$5:$W$9,MATCH(ROUNDUP((H$1)/10,0)*10,[1]Hugst!$R$4:$W$4,0))))</f>
        <v>0</v>
      </c>
      <c r="I62" s="169">
        <f>IF($C62-I$1&lt;År1,0,H61*(1-VLOOKUP($A62,[1]Hugst!$R$5:$W$9,MATCH(ROUNDUP((I$1)/10,0)*10,[1]Hugst!$R$4:$W$4,0))))</f>
        <v>0</v>
      </c>
      <c r="J62" s="169">
        <f>IF($C62-J$1&lt;År1,0,I61*(1-VLOOKUP($A62,[1]Hugst!$R$5:$W$9,MATCH(ROUNDUP((J$1)/10,0)*10,[1]Hugst!$R$4:$W$4,0))))</f>
        <v>0</v>
      </c>
      <c r="K62" s="169">
        <f>IF($C62-K$1&lt;År1,0,J61*(1-VLOOKUP($A62,[1]Hugst!$R$5:$W$9,MATCH(ROUNDUP((K$1)/10,0)*10,[1]Hugst!$R$4:$W$4,0))))</f>
        <v>0</v>
      </c>
      <c r="L62" s="169">
        <f>IF($C62-L$1&lt;År1,0,K61*(1-VLOOKUP($A62,[1]Hugst!$R$5:$W$9,MATCH(ROUNDUP((L$1)/10,0)*10,[1]Hugst!$R$4:$W$4,0))))</f>
        <v>0</v>
      </c>
      <c r="M62" s="169">
        <f>IF($C62-M$1&lt;År1,0,L61*(1-VLOOKUP($A62,[1]Hugst!$R$5:$W$9,MATCH(ROUNDUP((M$1)/10,0)*10,[1]Hugst!$R$4:$W$4,0))))</f>
        <v>0</v>
      </c>
      <c r="N62" s="169">
        <f>IF($C62-N$1&lt;År1,0,M61*(1-VLOOKUP($A62,[1]Hugst!$R$5:$W$9,MATCH(ROUNDUP((N$1)/10,0)*10,[1]Hugst!$R$4:$W$4,0))))</f>
        <v>0</v>
      </c>
      <c r="O62" s="169">
        <f>IF($C62-O$1&lt;År1,0,N61*(1-VLOOKUP($A62,[1]Hugst!$R$5:$W$9,MATCH(ROUNDUP((O$1)/10,0)*10,[1]Hugst!$R$4:$W$4,0))))</f>
        <v>0</v>
      </c>
      <c r="P62" s="169">
        <f>IF($C62-P$1&lt;År1,0,O61*(1-VLOOKUP($A62,[1]Hugst!$R$5:$W$9,MATCH(ROUNDUP((P$1)/10,0)*10,[1]Hugst!$R$4:$W$4,0))))</f>
        <v>0</v>
      </c>
      <c r="Q62" s="169">
        <f>IF($C62-Q$1&lt;År1,0,P61*(1-VLOOKUP($A62,[1]Hugst!$R$5:$W$9,MATCH(ROUNDUP((Q$1)/10,0)*10,[1]Hugst!$R$4:$W$4,0))))</f>
        <v>0</v>
      </c>
      <c r="R62" s="169">
        <f>IF($C62-R$1&lt;År1,0,Q61*(1-VLOOKUP($A62,[1]Hugst!$R$5:$W$9,MATCH(ROUNDUP((R$1)/10,0)*10,[1]Hugst!$R$4:$W$4,0))))</f>
        <v>0</v>
      </c>
      <c r="S62" s="169">
        <f>IF($C62-S$1&lt;År1,0,R61*(1-VLOOKUP($A62,[1]Hugst!$R$5:$W$9,MATCH(ROUNDUP((S$1)/10,0)*10,[1]Hugst!$R$4:$W$4,0))))</f>
        <v>0</v>
      </c>
      <c r="T62" s="169">
        <f>IF($C62-T$1&lt;År1,0,S61*(1-VLOOKUP($A62,[1]Hugst!$R$5:$W$9,MATCH(ROUNDUP((T$1)/10,0)*10,[1]Hugst!$R$4:$W$4,0))))</f>
        <v>0</v>
      </c>
      <c r="U62" s="169">
        <f>IF($C62-U$1&lt;År1,0,T61*(1-VLOOKUP($A62,[1]Hugst!$R$5:$W$9,MATCH(ROUNDUP((U$1)/10,0)*10,[1]Hugst!$R$4:$W$4,0))))</f>
        <v>0</v>
      </c>
      <c r="V62" s="169">
        <f>IF($C62-V$1&lt;År1,0,U61*(1-VLOOKUP($A62,[1]Hugst!$R$5:$W$9,MATCH(ROUNDUP((V$1)/10,0)*10,[1]Hugst!$R$4:$W$4,0))))</f>
        <v>0</v>
      </c>
      <c r="W62" s="169">
        <f>IF($C62-W$1&lt;År1,0,V61*(1-VLOOKUP($A62,[1]Hugst!$R$5:$W$9,MATCH(ROUNDUP((W$1)/10,0)*10,[1]Hugst!$R$4:$W$4,0))))</f>
        <v>0</v>
      </c>
      <c r="X62" s="169">
        <f>IF($C62-X$1&lt;År1,0,W61*(1-VLOOKUP($A62,[1]Hugst!$R$5:$W$9,MATCH(ROUNDUP((X$1)/10,0)*10,[1]Hugst!$R$4:$W$4,0))))</f>
        <v>0</v>
      </c>
      <c r="Y62" s="169">
        <f>IF($C62-Y$1&lt;År1,0,X61*(1-VLOOKUP($A62,[1]Hugst!$R$5:$W$9,MATCH(ROUNDUP((Y$1)/10,0)*10,[1]Hugst!$R$4:$W$4,0))))</f>
        <v>0</v>
      </c>
      <c r="Z62" s="169">
        <f>IF($C62-Z$1&lt;År1,0,Y61*(1-VLOOKUP($A62,[1]Hugst!$R$5:$W$9,MATCH(ROUNDUP((Z$1)/10,0)*10,[1]Hugst!$R$4:$W$4,0))))</f>
        <v>0</v>
      </c>
      <c r="AA62" s="169">
        <f>IF($C62-AA$1&lt;År1,0,Z61*(1-VLOOKUP($A62,[1]Hugst!$R$5:$W$9,MATCH(ROUNDUP((AA$1)/10,0)*10,[1]Hugst!$R$4:$W$4,0))))</f>
        <v>0</v>
      </c>
      <c r="AB62" s="169">
        <f>IF($C62-AB$1&lt;År1,0,AA61*(1-VLOOKUP($A62,[1]Hugst!$R$5:$W$9,MATCH(ROUNDUP((AB$1)/10,0)*10,[1]Hugst!$R$4:$W$4,0))))</f>
        <v>0</v>
      </c>
      <c r="AC62" s="169">
        <f>IF($C62-AC$1&lt;År1,0,AB61*(1-VLOOKUP($A62,[1]Hugst!$R$5:$W$9,MATCH(ROUNDUP((AC$1)/10,0)*10,[1]Hugst!$R$4:$W$4,0))))</f>
        <v>0</v>
      </c>
      <c r="AD62" s="169">
        <f>IF($C62-AD$1&lt;År1,0,AC61*(1-VLOOKUP($A62,[1]Hugst!$R$5:$W$9,MATCH(ROUNDUP((AD$1)/10,0)*10,[1]Hugst!$R$4:$W$4,0))))</f>
        <v>0</v>
      </c>
      <c r="AE62" s="169">
        <f>IF($C62-AE$1&lt;År1,0,AD61*(1-VLOOKUP($A62,[1]Hugst!$R$5:$W$9,MATCH(ROUNDUP((AE$1)/10,0)*10,[1]Hugst!$R$4:$W$4,0))))</f>
        <v>0</v>
      </c>
      <c r="AF62" s="169">
        <f>IF($C62-AF$1&lt;År1,0,AE61*(1-VLOOKUP($A62,[1]Hugst!$R$5:$W$9,MATCH(ROUNDUP((AF$1)/10,0)*10,[1]Hugst!$R$4:$W$4,0))))</f>
        <v>0</v>
      </c>
      <c r="AG62" s="169">
        <f>IF($C62-AG$1&lt;År1,0,AF61*(1-VLOOKUP($A62,[1]Hugst!$R$5:$W$9,MATCH(ROUNDUP((AG$1)/10,0)*10,[1]Hugst!$R$4:$W$4,0))))</f>
        <v>0</v>
      </c>
      <c r="AH62" s="169">
        <f>IF($C62-AH$1&lt;År1,0,AG61*(1-VLOOKUP($A62,[1]Hugst!$R$5:$W$9,MATCH(ROUNDUP((AH$1)/10,0)*10,[1]Hugst!$R$4:$W$4,0))))</f>
        <v>0</v>
      </c>
      <c r="AI62" s="169">
        <f>IF($C62-AI$1&lt;År1,0,AH61*(1-VLOOKUP($A62,[1]Hugst!$R$5:$W$9,MATCH(ROUNDUP((AI$1)/10,0)*10,[1]Hugst!$R$4:$W$4,0))))</f>
        <v>0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0</v>
      </c>
      <c r="E63" s="169">
        <f t="shared" si="0"/>
        <v>0</v>
      </c>
      <c r="F63" s="169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9">
        <f>IF($C63-G$1&lt;År1,0,F62*(1-VLOOKUP($A63,[1]Hugst!$R$5:$W$9,MATCH(ROUNDUP((G$1)/10,0)*10,[1]Hugst!$R$4:$W$4,0))))</f>
        <v>0</v>
      </c>
      <c r="H63" s="169">
        <f>IF($C63-H$1&lt;År1,0,G62*(1-VLOOKUP($A63,[1]Hugst!$R$5:$W$9,MATCH(ROUNDUP((H$1)/10,0)*10,[1]Hugst!$R$4:$W$4,0))))</f>
        <v>0</v>
      </c>
      <c r="I63" s="169">
        <f>IF($C63-I$1&lt;År1,0,H62*(1-VLOOKUP($A63,[1]Hugst!$R$5:$W$9,MATCH(ROUNDUP((I$1)/10,0)*10,[1]Hugst!$R$4:$W$4,0))))</f>
        <v>0</v>
      </c>
      <c r="J63" s="169">
        <f>IF($C63-J$1&lt;År1,0,I62*(1-VLOOKUP($A63,[1]Hugst!$R$5:$W$9,MATCH(ROUNDUP((J$1)/10,0)*10,[1]Hugst!$R$4:$W$4,0))))</f>
        <v>0</v>
      </c>
      <c r="K63" s="169">
        <f>IF($C63-K$1&lt;År1,0,J62*(1-VLOOKUP($A63,[1]Hugst!$R$5:$W$9,MATCH(ROUNDUP((K$1)/10,0)*10,[1]Hugst!$R$4:$W$4,0))))</f>
        <v>0</v>
      </c>
      <c r="L63" s="169">
        <f>IF($C63-L$1&lt;År1,0,K62*(1-VLOOKUP($A63,[1]Hugst!$R$5:$W$9,MATCH(ROUNDUP((L$1)/10,0)*10,[1]Hugst!$R$4:$W$4,0))))</f>
        <v>0</v>
      </c>
      <c r="M63" s="169">
        <f>IF($C63-M$1&lt;År1,0,L62*(1-VLOOKUP($A63,[1]Hugst!$R$5:$W$9,MATCH(ROUNDUP((M$1)/10,0)*10,[1]Hugst!$R$4:$W$4,0))))</f>
        <v>0</v>
      </c>
      <c r="N63" s="169">
        <f>IF($C63-N$1&lt;År1,0,M62*(1-VLOOKUP($A63,[1]Hugst!$R$5:$W$9,MATCH(ROUNDUP((N$1)/10,0)*10,[1]Hugst!$R$4:$W$4,0))))</f>
        <v>0</v>
      </c>
      <c r="O63" s="169">
        <f>IF($C63-O$1&lt;År1,0,N62*(1-VLOOKUP($A63,[1]Hugst!$R$5:$W$9,MATCH(ROUNDUP((O$1)/10,0)*10,[1]Hugst!$R$4:$W$4,0))))</f>
        <v>0</v>
      </c>
      <c r="P63" s="169">
        <f>IF($C63-P$1&lt;År1,0,O62*(1-VLOOKUP($A63,[1]Hugst!$R$5:$W$9,MATCH(ROUNDUP((P$1)/10,0)*10,[1]Hugst!$R$4:$W$4,0))))</f>
        <v>0</v>
      </c>
      <c r="Q63" s="169">
        <f>IF($C63-Q$1&lt;År1,0,P62*(1-VLOOKUP($A63,[1]Hugst!$R$5:$W$9,MATCH(ROUNDUP((Q$1)/10,0)*10,[1]Hugst!$R$4:$W$4,0))))</f>
        <v>0</v>
      </c>
      <c r="R63" s="169">
        <f>IF($C63-R$1&lt;År1,0,Q62*(1-VLOOKUP($A63,[1]Hugst!$R$5:$W$9,MATCH(ROUNDUP((R$1)/10,0)*10,[1]Hugst!$R$4:$W$4,0))))</f>
        <v>0</v>
      </c>
      <c r="S63" s="169">
        <f>IF($C63-S$1&lt;År1,0,R62*(1-VLOOKUP($A63,[1]Hugst!$R$5:$W$9,MATCH(ROUNDUP((S$1)/10,0)*10,[1]Hugst!$R$4:$W$4,0))))</f>
        <v>0</v>
      </c>
      <c r="T63" s="169">
        <f>IF($C63-T$1&lt;År1,0,S62*(1-VLOOKUP($A63,[1]Hugst!$R$5:$W$9,MATCH(ROUNDUP((T$1)/10,0)*10,[1]Hugst!$R$4:$W$4,0))))</f>
        <v>0</v>
      </c>
      <c r="U63" s="169">
        <f>IF($C63-U$1&lt;År1,0,T62*(1-VLOOKUP($A63,[1]Hugst!$R$5:$W$9,MATCH(ROUNDUP((U$1)/10,0)*10,[1]Hugst!$R$4:$W$4,0))))</f>
        <v>0</v>
      </c>
      <c r="V63" s="169">
        <f>IF($C63-V$1&lt;År1,0,U62*(1-VLOOKUP($A63,[1]Hugst!$R$5:$W$9,MATCH(ROUNDUP((V$1)/10,0)*10,[1]Hugst!$R$4:$W$4,0))))</f>
        <v>0</v>
      </c>
      <c r="W63" s="169">
        <f>IF($C63-W$1&lt;År1,0,V62*(1-VLOOKUP($A63,[1]Hugst!$R$5:$W$9,MATCH(ROUNDUP((W$1)/10,0)*10,[1]Hugst!$R$4:$W$4,0))))</f>
        <v>0</v>
      </c>
      <c r="X63" s="169">
        <f>IF($C63-X$1&lt;År1,0,W62*(1-VLOOKUP($A63,[1]Hugst!$R$5:$W$9,MATCH(ROUNDUP((X$1)/10,0)*10,[1]Hugst!$R$4:$W$4,0))))</f>
        <v>0</v>
      </c>
      <c r="Y63" s="169">
        <f>IF($C63-Y$1&lt;År1,0,X62*(1-VLOOKUP($A63,[1]Hugst!$R$5:$W$9,MATCH(ROUNDUP((Y$1)/10,0)*10,[1]Hugst!$R$4:$W$4,0))))</f>
        <v>0</v>
      </c>
      <c r="Z63" s="169">
        <f>IF($C63-Z$1&lt;År1,0,Y62*(1-VLOOKUP($A63,[1]Hugst!$R$5:$W$9,MATCH(ROUNDUP((Z$1)/10,0)*10,[1]Hugst!$R$4:$W$4,0))))</f>
        <v>0</v>
      </c>
      <c r="AA63" s="169">
        <f>IF($C63-AA$1&lt;År1,0,Z62*(1-VLOOKUP($A63,[1]Hugst!$R$5:$W$9,MATCH(ROUNDUP((AA$1)/10,0)*10,[1]Hugst!$R$4:$W$4,0))))</f>
        <v>0</v>
      </c>
      <c r="AB63" s="169">
        <f>IF($C63-AB$1&lt;År1,0,AA62*(1-VLOOKUP($A63,[1]Hugst!$R$5:$W$9,MATCH(ROUNDUP((AB$1)/10,0)*10,[1]Hugst!$R$4:$W$4,0))))</f>
        <v>0</v>
      </c>
      <c r="AC63" s="169">
        <f>IF($C63-AC$1&lt;År1,0,AB62*(1-VLOOKUP($A63,[1]Hugst!$R$5:$W$9,MATCH(ROUNDUP((AC$1)/10,0)*10,[1]Hugst!$R$4:$W$4,0))))</f>
        <v>0</v>
      </c>
      <c r="AD63" s="169">
        <f>IF($C63-AD$1&lt;År1,0,AC62*(1-VLOOKUP($A63,[1]Hugst!$R$5:$W$9,MATCH(ROUNDUP((AD$1)/10,0)*10,[1]Hugst!$R$4:$W$4,0))))</f>
        <v>0</v>
      </c>
      <c r="AE63" s="169">
        <f>IF($C63-AE$1&lt;År1,0,AD62*(1-VLOOKUP($A63,[1]Hugst!$R$5:$W$9,MATCH(ROUNDUP((AE$1)/10,0)*10,[1]Hugst!$R$4:$W$4,0))))</f>
        <v>0</v>
      </c>
      <c r="AF63" s="169">
        <f>IF($C63-AF$1&lt;År1,0,AE62*(1-VLOOKUP($A63,[1]Hugst!$R$5:$W$9,MATCH(ROUNDUP((AF$1)/10,0)*10,[1]Hugst!$R$4:$W$4,0))))</f>
        <v>0</v>
      </c>
      <c r="AG63" s="169">
        <f>IF($C63-AG$1&lt;År1,0,AF62*(1-VLOOKUP($A63,[1]Hugst!$R$5:$W$9,MATCH(ROUNDUP((AG$1)/10,0)*10,[1]Hugst!$R$4:$W$4,0))))</f>
        <v>0</v>
      </c>
      <c r="AH63" s="169">
        <f>IF($C63-AH$1&lt;År1,0,AG62*(1-VLOOKUP($A63,[1]Hugst!$R$5:$W$9,MATCH(ROUNDUP((AH$1)/10,0)*10,[1]Hugst!$R$4:$W$4,0))))</f>
        <v>0</v>
      </c>
      <c r="AI63" s="169">
        <f>IF($C63-AI$1&lt;År1,0,AH62*(1-VLOOKUP($A63,[1]Hugst!$R$5:$W$9,MATCH(ROUNDUP((AI$1)/10,0)*10,[1]Hugst!$R$4:$W$4,0))))</f>
        <v>0</v>
      </c>
      <c r="AJ63" s="169">
        <f>IF($C63-AJ$1&lt;År1,0,AI62*(1-VLOOKUP($A63,[1]Hugst!$R$5:$W$9,MATCH(ROUNDUP((AJ$1)/10,0)*10,[1]Hugst!$R$4:$W$4,0))))</f>
        <v>0</v>
      </c>
      <c r="AL63" s="169">
        <f>SUM(F63:AJ63)</f>
        <v>0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9">
        <f t="shared" ref="E65:E94" si="1">IF(C65=2020,SUM(G65:AJ65),SUM(F64:AJ64)-SUM(G65:AJ65))</f>
        <v>0</v>
      </c>
      <c r="F65" s="169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9">
        <f>IF($C65-G$1&lt;År1,0,F64*(1-VLOOKUP($A65,[1]Hugst!$R$5:$W$9,MATCH(ROUNDUP((G$1)/10,0)*10,[1]Hugst!$R$4:$W$4,0))))</f>
        <v>0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9">
        <f t="shared" si="1"/>
        <v>0</v>
      </c>
      <c r="F66" s="169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9">
        <f>IF($C66-G$1&lt;År1,0,F65*(1-VLOOKUP($A66,[1]Hugst!$R$5:$W$9,MATCH(ROUNDUP((G$1)/10,0)*10,[1]Hugst!$R$4:$W$4,0))))</f>
        <v>0</v>
      </c>
      <c r="H66" s="169">
        <f>IF($C66-H$1&lt;År1,0,G65*(1-VLOOKUP($A66,[1]Hugst!$R$5:$W$9,MATCH(ROUNDUP((H$1)/10,0)*10,[1]Hugst!$R$4:$W$4,0))))</f>
        <v>0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9">
        <f t="shared" si="1"/>
        <v>0</v>
      </c>
      <c r="F67" s="169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9">
        <f>IF($C67-G$1&lt;År1,0,F66*(1-VLOOKUP($A67,[1]Hugst!$R$5:$W$9,MATCH(ROUNDUP((G$1)/10,0)*10,[1]Hugst!$R$4:$W$4,0))))</f>
        <v>0</v>
      </c>
      <c r="H67" s="169">
        <f>IF($C67-H$1&lt;År1,0,G66*(1-VLOOKUP($A67,[1]Hugst!$R$5:$W$9,MATCH(ROUNDUP((H$1)/10,0)*10,[1]Hugst!$R$4:$W$4,0))))</f>
        <v>0</v>
      </c>
      <c r="I67" s="169">
        <f>IF($C67-I$1&lt;År1,0,H66*(1-VLOOKUP($A67,[1]Hugst!$R$5:$W$9,MATCH(ROUNDUP((I$1)/10,0)*10,[1]Hugst!$R$4:$W$4,0))))</f>
        <v>0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9">
        <f t="shared" si="1"/>
        <v>0</v>
      </c>
      <c r="F68" s="169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9">
        <f>IF($C68-G$1&lt;År1,0,F67*(1-VLOOKUP($A68,[1]Hugst!$R$5:$W$9,MATCH(ROUNDUP((G$1)/10,0)*10,[1]Hugst!$R$4:$W$4,0))))</f>
        <v>0</v>
      </c>
      <c r="H68" s="169">
        <f>IF($C68-H$1&lt;År1,0,G67*(1-VLOOKUP($A68,[1]Hugst!$R$5:$W$9,MATCH(ROUNDUP((H$1)/10,0)*10,[1]Hugst!$R$4:$W$4,0))))</f>
        <v>0</v>
      </c>
      <c r="I68" s="169">
        <f>IF($C68-I$1&lt;År1,0,H67*(1-VLOOKUP($A68,[1]Hugst!$R$5:$W$9,MATCH(ROUNDUP((I$1)/10,0)*10,[1]Hugst!$R$4:$W$4,0))))</f>
        <v>0</v>
      </c>
      <c r="J68" s="169">
        <f>IF($C68-J$1&lt;År1,0,I67*(1-VLOOKUP($A68,[1]Hugst!$R$5:$W$9,MATCH(ROUNDUP((J$1)/10,0)*10,[1]Hugst!$R$4:$W$4,0))))</f>
        <v>0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9">
        <f t="shared" si="1"/>
        <v>0</v>
      </c>
      <c r="F69" s="169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9">
        <f>IF($C69-G$1&lt;År1,0,F68*(1-VLOOKUP($A69,[1]Hugst!$R$5:$W$9,MATCH(ROUNDUP((G$1)/10,0)*10,[1]Hugst!$R$4:$W$4,0))))</f>
        <v>0</v>
      </c>
      <c r="H69" s="169">
        <f>IF($C69-H$1&lt;År1,0,G68*(1-VLOOKUP($A69,[1]Hugst!$R$5:$W$9,MATCH(ROUNDUP((H$1)/10,0)*10,[1]Hugst!$R$4:$W$4,0))))</f>
        <v>0</v>
      </c>
      <c r="I69" s="169">
        <f>IF($C69-I$1&lt;År1,0,H68*(1-VLOOKUP($A69,[1]Hugst!$R$5:$W$9,MATCH(ROUNDUP((I$1)/10,0)*10,[1]Hugst!$R$4:$W$4,0))))</f>
        <v>0</v>
      </c>
      <c r="J69" s="169">
        <f>IF($C69-J$1&lt;År1,0,I68*(1-VLOOKUP($A69,[1]Hugst!$R$5:$W$9,MATCH(ROUNDUP((J$1)/10,0)*10,[1]Hugst!$R$4:$W$4,0))))</f>
        <v>0</v>
      </c>
      <c r="K69" s="169">
        <f>IF($C69-K$1&lt;År1,0,J68*(1-VLOOKUP($A69,[1]Hugst!$R$5:$W$9,MATCH(ROUNDUP((K$1)/10,0)*10,[1]Hugst!$R$4:$W$4,0))))</f>
        <v>0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9">
        <f t="shared" si="1"/>
        <v>0</v>
      </c>
      <c r="F70" s="169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9">
        <f>IF($C70-G$1&lt;År1,0,F69*(1-VLOOKUP($A70,[1]Hugst!$R$5:$W$9,MATCH(ROUNDUP((G$1)/10,0)*10,[1]Hugst!$R$4:$W$4,0))))</f>
        <v>0</v>
      </c>
      <c r="H70" s="169">
        <f>IF($C70-H$1&lt;År1,0,G69*(1-VLOOKUP($A70,[1]Hugst!$R$5:$W$9,MATCH(ROUNDUP((H$1)/10,0)*10,[1]Hugst!$R$4:$W$4,0))))</f>
        <v>0</v>
      </c>
      <c r="I70" s="169">
        <f>IF($C70-I$1&lt;År1,0,H69*(1-VLOOKUP($A70,[1]Hugst!$R$5:$W$9,MATCH(ROUNDUP((I$1)/10,0)*10,[1]Hugst!$R$4:$W$4,0))))</f>
        <v>0</v>
      </c>
      <c r="J70" s="169">
        <f>IF($C70-J$1&lt;År1,0,I69*(1-VLOOKUP($A70,[1]Hugst!$R$5:$W$9,MATCH(ROUNDUP((J$1)/10,0)*10,[1]Hugst!$R$4:$W$4,0))))</f>
        <v>0</v>
      </c>
      <c r="K70" s="169">
        <f>IF($C70-K$1&lt;År1,0,J69*(1-VLOOKUP($A70,[1]Hugst!$R$5:$W$9,MATCH(ROUNDUP((K$1)/10,0)*10,[1]Hugst!$R$4:$W$4,0))))</f>
        <v>0</v>
      </c>
      <c r="L70" s="169">
        <f>IF($C70-L$1&lt;År1,0,K69*(1-VLOOKUP($A70,[1]Hugst!$R$5:$W$9,MATCH(ROUNDUP((L$1)/10,0)*10,[1]Hugst!$R$4:$W$4,0))))</f>
        <v>0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9">
        <f t="shared" si="1"/>
        <v>0</v>
      </c>
      <c r="F71" s="169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9">
        <f>IF($C71-G$1&lt;År1,0,F70*(1-VLOOKUP($A71,[1]Hugst!$R$5:$W$9,MATCH(ROUNDUP((G$1)/10,0)*10,[1]Hugst!$R$4:$W$4,0))))</f>
        <v>0</v>
      </c>
      <c r="H71" s="169">
        <f>IF($C71-H$1&lt;År1,0,G70*(1-VLOOKUP($A71,[1]Hugst!$R$5:$W$9,MATCH(ROUNDUP((H$1)/10,0)*10,[1]Hugst!$R$4:$W$4,0))))</f>
        <v>0</v>
      </c>
      <c r="I71" s="169">
        <f>IF($C71-I$1&lt;År1,0,H70*(1-VLOOKUP($A71,[1]Hugst!$R$5:$W$9,MATCH(ROUNDUP((I$1)/10,0)*10,[1]Hugst!$R$4:$W$4,0))))</f>
        <v>0</v>
      </c>
      <c r="J71" s="169">
        <f>IF($C71-J$1&lt;År1,0,I70*(1-VLOOKUP($A71,[1]Hugst!$R$5:$W$9,MATCH(ROUNDUP((J$1)/10,0)*10,[1]Hugst!$R$4:$W$4,0))))</f>
        <v>0</v>
      </c>
      <c r="K71" s="169">
        <f>IF($C71-K$1&lt;År1,0,J70*(1-VLOOKUP($A71,[1]Hugst!$R$5:$W$9,MATCH(ROUNDUP((K$1)/10,0)*10,[1]Hugst!$R$4:$W$4,0))))</f>
        <v>0</v>
      </c>
      <c r="L71" s="169">
        <f>IF($C71-L$1&lt;År1,0,K70*(1-VLOOKUP($A71,[1]Hugst!$R$5:$W$9,MATCH(ROUNDUP((L$1)/10,0)*10,[1]Hugst!$R$4:$W$4,0))))</f>
        <v>0</v>
      </c>
      <c r="M71" s="169">
        <f>IF($C71-M$1&lt;År1,0,L70*(1-VLOOKUP($A71,[1]Hugst!$R$5:$W$9,MATCH(ROUNDUP((M$1)/10,0)*10,[1]Hugst!$R$4:$W$4,0))))</f>
        <v>0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9">
        <f t="shared" si="1"/>
        <v>0</v>
      </c>
      <c r="F72" s="169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9">
        <f>IF($C72-G$1&lt;År1,0,F71*(1-VLOOKUP($A72,[1]Hugst!$R$5:$W$9,MATCH(ROUNDUP((G$1)/10,0)*10,[1]Hugst!$R$4:$W$4,0))))</f>
        <v>0</v>
      </c>
      <c r="H72" s="169">
        <f>IF($C72-H$1&lt;År1,0,G71*(1-VLOOKUP($A72,[1]Hugst!$R$5:$W$9,MATCH(ROUNDUP((H$1)/10,0)*10,[1]Hugst!$R$4:$W$4,0))))</f>
        <v>0</v>
      </c>
      <c r="I72" s="169">
        <f>IF($C72-I$1&lt;År1,0,H71*(1-VLOOKUP($A72,[1]Hugst!$R$5:$W$9,MATCH(ROUNDUP((I$1)/10,0)*10,[1]Hugst!$R$4:$W$4,0))))</f>
        <v>0</v>
      </c>
      <c r="J72" s="169">
        <f>IF($C72-J$1&lt;År1,0,I71*(1-VLOOKUP($A72,[1]Hugst!$R$5:$W$9,MATCH(ROUNDUP((J$1)/10,0)*10,[1]Hugst!$R$4:$W$4,0))))</f>
        <v>0</v>
      </c>
      <c r="K72" s="169">
        <f>IF($C72-K$1&lt;År1,0,J71*(1-VLOOKUP($A72,[1]Hugst!$R$5:$W$9,MATCH(ROUNDUP((K$1)/10,0)*10,[1]Hugst!$R$4:$W$4,0))))</f>
        <v>0</v>
      </c>
      <c r="L72" s="169">
        <f>IF($C72-L$1&lt;År1,0,K71*(1-VLOOKUP($A72,[1]Hugst!$R$5:$W$9,MATCH(ROUNDUP((L$1)/10,0)*10,[1]Hugst!$R$4:$W$4,0))))</f>
        <v>0</v>
      </c>
      <c r="M72" s="169">
        <f>IF($C72-M$1&lt;År1,0,L71*(1-VLOOKUP($A72,[1]Hugst!$R$5:$W$9,MATCH(ROUNDUP((M$1)/10,0)*10,[1]Hugst!$R$4:$W$4,0))))</f>
        <v>0</v>
      </c>
      <c r="N72" s="169">
        <f>IF($C72-N$1&lt;År1,0,M71*(1-VLOOKUP($A72,[1]Hugst!$R$5:$W$9,MATCH(ROUNDUP((N$1)/10,0)*10,[1]Hugst!$R$4:$W$4,0))))</f>
        <v>0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9">
        <f t="shared" si="1"/>
        <v>0</v>
      </c>
      <c r="F73" s="169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9">
        <f>IF($C73-G$1&lt;År1,0,F72*(1-VLOOKUP($A73,[1]Hugst!$R$5:$W$9,MATCH(ROUNDUP((G$1)/10,0)*10,[1]Hugst!$R$4:$W$4,0))))</f>
        <v>0</v>
      </c>
      <c r="H73" s="169">
        <f>IF($C73-H$1&lt;År1,0,G72*(1-VLOOKUP($A73,[1]Hugst!$R$5:$W$9,MATCH(ROUNDUP((H$1)/10,0)*10,[1]Hugst!$R$4:$W$4,0))))</f>
        <v>0</v>
      </c>
      <c r="I73" s="169">
        <f>IF($C73-I$1&lt;År1,0,H72*(1-VLOOKUP($A73,[1]Hugst!$R$5:$W$9,MATCH(ROUNDUP((I$1)/10,0)*10,[1]Hugst!$R$4:$W$4,0))))</f>
        <v>0</v>
      </c>
      <c r="J73" s="169">
        <f>IF($C73-J$1&lt;År1,0,I72*(1-VLOOKUP($A73,[1]Hugst!$R$5:$W$9,MATCH(ROUNDUP((J$1)/10,0)*10,[1]Hugst!$R$4:$W$4,0))))</f>
        <v>0</v>
      </c>
      <c r="K73" s="169">
        <f>IF($C73-K$1&lt;År1,0,J72*(1-VLOOKUP($A73,[1]Hugst!$R$5:$W$9,MATCH(ROUNDUP((K$1)/10,0)*10,[1]Hugst!$R$4:$W$4,0))))</f>
        <v>0</v>
      </c>
      <c r="L73" s="169">
        <f>IF($C73-L$1&lt;År1,0,K72*(1-VLOOKUP($A73,[1]Hugst!$R$5:$W$9,MATCH(ROUNDUP((L$1)/10,0)*10,[1]Hugst!$R$4:$W$4,0))))</f>
        <v>0</v>
      </c>
      <c r="M73" s="169">
        <f>IF($C73-M$1&lt;År1,0,L72*(1-VLOOKUP($A73,[1]Hugst!$R$5:$W$9,MATCH(ROUNDUP((M$1)/10,0)*10,[1]Hugst!$R$4:$W$4,0))))</f>
        <v>0</v>
      </c>
      <c r="N73" s="169">
        <f>IF($C73-N$1&lt;År1,0,M72*(1-VLOOKUP($A73,[1]Hugst!$R$5:$W$9,MATCH(ROUNDUP((N$1)/10,0)*10,[1]Hugst!$R$4:$W$4,0))))</f>
        <v>0</v>
      </c>
      <c r="O73" s="169">
        <f>IF($C73-O$1&lt;År1,0,N72*(1-VLOOKUP($A73,[1]Hugst!$R$5:$W$9,MATCH(ROUNDUP((O$1)/10,0)*10,[1]Hugst!$R$4:$W$4,0))))</f>
        <v>0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9">
        <f t="shared" si="1"/>
        <v>0</v>
      </c>
      <c r="F74" s="169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9">
        <f>IF($C74-G$1&lt;År1,0,F73*(1-VLOOKUP($A74,[1]Hugst!$R$5:$W$9,MATCH(ROUNDUP((G$1)/10,0)*10,[1]Hugst!$R$4:$W$4,0))))</f>
        <v>0</v>
      </c>
      <c r="H74" s="169">
        <f>IF($C74-H$1&lt;År1,0,G73*(1-VLOOKUP($A74,[1]Hugst!$R$5:$W$9,MATCH(ROUNDUP((H$1)/10,0)*10,[1]Hugst!$R$4:$W$4,0))))</f>
        <v>0</v>
      </c>
      <c r="I74" s="169">
        <f>IF($C74-I$1&lt;År1,0,H73*(1-VLOOKUP($A74,[1]Hugst!$R$5:$W$9,MATCH(ROUNDUP((I$1)/10,0)*10,[1]Hugst!$R$4:$W$4,0))))</f>
        <v>0</v>
      </c>
      <c r="J74" s="169">
        <f>IF($C74-J$1&lt;År1,0,I73*(1-VLOOKUP($A74,[1]Hugst!$R$5:$W$9,MATCH(ROUNDUP((J$1)/10,0)*10,[1]Hugst!$R$4:$W$4,0))))</f>
        <v>0</v>
      </c>
      <c r="K74" s="169">
        <f>IF($C74-K$1&lt;År1,0,J73*(1-VLOOKUP($A74,[1]Hugst!$R$5:$W$9,MATCH(ROUNDUP((K$1)/10,0)*10,[1]Hugst!$R$4:$W$4,0))))</f>
        <v>0</v>
      </c>
      <c r="L74" s="169">
        <f>IF($C74-L$1&lt;År1,0,K73*(1-VLOOKUP($A74,[1]Hugst!$R$5:$W$9,MATCH(ROUNDUP((L$1)/10,0)*10,[1]Hugst!$R$4:$W$4,0))))</f>
        <v>0</v>
      </c>
      <c r="M74" s="169">
        <f>IF($C74-M$1&lt;År1,0,L73*(1-VLOOKUP($A74,[1]Hugst!$R$5:$W$9,MATCH(ROUNDUP((M$1)/10,0)*10,[1]Hugst!$R$4:$W$4,0))))</f>
        <v>0</v>
      </c>
      <c r="N74" s="169">
        <f>IF($C74-N$1&lt;År1,0,M73*(1-VLOOKUP($A74,[1]Hugst!$R$5:$W$9,MATCH(ROUNDUP((N$1)/10,0)*10,[1]Hugst!$R$4:$W$4,0))))</f>
        <v>0</v>
      </c>
      <c r="O74" s="169">
        <f>IF($C74-O$1&lt;År1,0,N73*(1-VLOOKUP($A74,[1]Hugst!$R$5:$W$9,MATCH(ROUNDUP((O$1)/10,0)*10,[1]Hugst!$R$4:$W$4,0))))</f>
        <v>0</v>
      </c>
      <c r="P74" s="169">
        <f>IF($C74-P$1&lt;År1,0,O73*(1-VLOOKUP($A74,[1]Hugst!$R$5:$W$9,MATCH(ROUNDUP((P$1)/10,0)*10,[1]Hugst!$R$4:$W$4,0))))</f>
        <v>0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9">
        <f t="shared" si="1"/>
        <v>0</v>
      </c>
      <c r="F75" s="169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9">
        <f>IF($C75-G$1&lt;År1,0,F74*(1-VLOOKUP($A75,[1]Hugst!$R$5:$W$9,MATCH(ROUNDUP((G$1)/10,0)*10,[1]Hugst!$R$4:$W$4,0))))</f>
        <v>0</v>
      </c>
      <c r="H75" s="169">
        <f>IF($C75-H$1&lt;År1,0,G74*(1-VLOOKUP($A75,[1]Hugst!$R$5:$W$9,MATCH(ROUNDUP((H$1)/10,0)*10,[1]Hugst!$R$4:$W$4,0))))</f>
        <v>0</v>
      </c>
      <c r="I75" s="169">
        <f>IF($C75-I$1&lt;År1,0,H74*(1-VLOOKUP($A75,[1]Hugst!$R$5:$W$9,MATCH(ROUNDUP((I$1)/10,0)*10,[1]Hugst!$R$4:$W$4,0))))</f>
        <v>0</v>
      </c>
      <c r="J75" s="169">
        <f>IF($C75-J$1&lt;År1,0,I74*(1-VLOOKUP($A75,[1]Hugst!$R$5:$W$9,MATCH(ROUNDUP((J$1)/10,0)*10,[1]Hugst!$R$4:$W$4,0))))</f>
        <v>0</v>
      </c>
      <c r="K75" s="169">
        <f>IF($C75-K$1&lt;År1,0,J74*(1-VLOOKUP($A75,[1]Hugst!$R$5:$W$9,MATCH(ROUNDUP((K$1)/10,0)*10,[1]Hugst!$R$4:$W$4,0))))</f>
        <v>0</v>
      </c>
      <c r="L75" s="169">
        <f>IF($C75-L$1&lt;År1,0,K74*(1-VLOOKUP($A75,[1]Hugst!$R$5:$W$9,MATCH(ROUNDUP((L$1)/10,0)*10,[1]Hugst!$R$4:$W$4,0))))</f>
        <v>0</v>
      </c>
      <c r="M75" s="169">
        <f>IF($C75-M$1&lt;År1,0,L74*(1-VLOOKUP($A75,[1]Hugst!$R$5:$W$9,MATCH(ROUNDUP((M$1)/10,0)*10,[1]Hugst!$R$4:$W$4,0))))</f>
        <v>0</v>
      </c>
      <c r="N75" s="169">
        <f>IF($C75-N$1&lt;År1,0,M74*(1-VLOOKUP($A75,[1]Hugst!$R$5:$W$9,MATCH(ROUNDUP((N$1)/10,0)*10,[1]Hugst!$R$4:$W$4,0))))</f>
        <v>0</v>
      </c>
      <c r="O75" s="169">
        <f>IF($C75-O$1&lt;År1,0,N74*(1-VLOOKUP($A75,[1]Hugst!$R$5:$W$9,MATCH(ROUNDUP((O$1)/10,0)*10,[1]Hugst!$R$4:$W$4,0))))</f>
        <v>0</v>
      </c>
      <c r="P75" s="169">
        <f>IF($C75-P$1&lt;År1,0,O74*(1-VLOOKUP($A75,[1]Hugst!$R$5:$W$9,MATCH(ROUNDUP((P$1)/10,0)*10,[1]Hugst!$R$4:$W$4,0))))</f>
        <v>0</v>
      </c>
      <c r="Q75" s="169">
        <f>IF($C75-Q$1&lt;År1,0,P74*(1-VLOOKUP($A75,[1]Hugst!$R$5:$W$9,MATCH(ROUNDUP((Q$1)/10,0)*10,[1]Hugst!$R$4:$W$4,0))))</f>
        <v>0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9">
        <f t="shared" si="1"/>
        <v>0</v>
      </c>
      <c r="F76" s="169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9">
        <f>IF($C76-G$1&lt;År1,0,F75*(1-VLOOKUP($A76,[1]Hugst!$R$5:$W$9,MATCH(ROUNDUP((G$1)/10,0)*10,[1]Hugst!$R$4:$W$4,0))))</f>
        <v>0</v>
      </c>
      <c r="H76" s="169">
        <f>IF($C76-H$1&lt;År1,0,G75*(1-VLOOKUP($A76,[1]Hugst!$R$5:$W$9,MATCH(ROUNDUP((H$1)/10,0)*10,[1]Hugst!$R$4:$W$4,0))))</f>
        <v>0</v>
      </c>
      <c r="I76" s="169">
        <f>IF($C76-I$1&lt;År1,0,H75*(1-VLOOKUP($A76,[1]Hugst!$R$5:$W$9,MATCH(ROUNDUP((I$1)/10,0)*10,[1]Hugst!$R$4:$W$4,0))))</f>
        <v>0</v>
      </c>
      <c r="J76" s="169">
        <f>IF($C76-J$1&lt;År1,0,I75*(1-VLOOKUP($A76,[1]Hugst!$R$5:$W$9,MATCH(ROUNDUP((J$1)/10,0)*10,[1]Hugst!$R$4:$W$4,0))))</f>
        <v>0</v>
      </c>
      <c r="K76" s="169">
        <f>IF($C76-K$1&lt;År1,0,J75*(1-VLOOKUP($A76,[1]Hugst!$R$5:$W$9,MATCH(ROUNDUP((K$1)/10,0)*10,[1]Hugst!$R$4:$W$4,0))))</f>
        <v>0</v>
      </c>
      <c r="L76" s="169">
        <f>IF($C76-L$1&lt;År1,0,K75*(1-VLOOKUP($A76,[1]Hugst!$R$5:$W$9,MATCH(ROUNDUP((L$1)/10,0)*10,[1]Hugst!$R$4:$W$4,0))))</f>
        <v>0</v>
      </c>
      <c r="M76" s="169">
        <f>IF($C76-M$1&lt;År1,0,L75*(1-VLOOKUP($A76,[1]Hugst!$R$5:$W$9,MATCH(ROUNDUP((M$1)/10,0)*10,[1]Hugst!$R$4:$W$4,0))))</f>
        <v>0</v>
      </c>
      <c r="N76" s="169">
        <f>IF($C76-N$1&lt;År1,0,M75*(1-VLOOKUP($A76,[1]Hugst!$R$5:$W$9,MATCH(ROUNDUP((N$1)/10,0)*10,[1]Hugst!$R$4:$W$4,0))))</f>
        <v>0</v>
      </c>
      <c r="O76" s="169">
        <f>IF($C76-O$1&lt;År1,0,N75*(1-VLOOKUP($A76,[1]Hugst!$R$5:$W$9,MATCH(ROUNDUP((O$1)/10,0)*10,[1]Hugst!$R$4:$W$4,0))))</f>
        <v>0</v>
      </c>
      <c r="P76" s="169">
        <f>IF($C76-P$1&lt;År1,0,O75*(1-VLOOKUP($A76,[1]Hugst!$R$5:$W$9,MATCH(ROUNDUP((P$1)/10,0)*10,[1]Hugst!$R$4:$W$4,0))))</f>
        <v>0</v>
      </c>
      <c r="Q76" s="169">
        <f>IF($C76-Q$1&lt;År1,0,P75*(1-VLOOKUP($A76,[1]Hugst!$R$5:$W$9,MATCH(ROUNDUP((Q$1)/10,0)*10,[1]Hugst!$R$4:$W$4,0))))</f>
        <v>0</v>
      </c>
      <c r="R76" s="169">
        <f>IF($C76-R$1&lt;År1,0,Q75*(1-VLOOKUP($A76,[1]Hugst!$R$5:$W$9,MATCH(ROUNDUP((R$1)/10,0)*10,[1]Hugst!$R$4:$W$4,0))))</f>
        <v>0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9">
        <f t="shared" si="1"/>
        <v>0</v>
      </c>
      <c r="F77" s="169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9">
        <f>IF($C77-G$1&lt;År1,0,F76*(1-VLOOKUP($A77,[1]Hugst!$R$5:$W$9,MATCH(ROUNDUP((G$1)/10,0)*10,[1]Hugst!$R$4:$W$4,0))))</f>
        <v>0</v>
      </c>
      <c r="H77" s="169">
        <f>IF($C77-H$1&lt;År1,0,G76*(1-VLOOKUP($A77,[1]Hugst!$R$5:$W$9,MATCH(ROUNDUP((H$1)/10,0)*10,[1]Hugst!$R$4:$W$4,0))))</f>
        <v>0</v>
      </c>
      <c r="I77" s="169">
        <f>IF($C77-I$1&lt;År1,0,H76*(1-VLOOKUP($A77,[1]Hugst!$R$5:$W$9,MATCH(ROUNDUP((I$1)/10,0)*10,[1]Hugst!$R$4:$W$4,0))))</f>
        <v>0</v>
      </c>
      <c r="J77" s="169">
        <f>IF($C77-J$1&lt;År1,0,I76*(1-VLOOKUP($A77,[1]Hugst!$R$5:$W$9,MATCH(ROUNDUP((J$1)/10,0)*10,[1]Hugst!$R$4:$W$4,0))))</f>
        <v>0</v>
      </c>
      <c r="K77" s="169">
        <f>IF($C77-K$1&lt;År1,0,J76*(1-VLOOKUP($A77,[1]Hugst!$R$5:$W$9,MATCH(ROUNDUP((K$1)/10,0)*10,[1]Hugst!$R$4:$W$4,0))))</f>
        <v>0</v>
      </c>
      <c r="L77" s="169">
        <f>IF($C77-L$1&lt;År1,0,K76*(1-VLOOKUP($A77,[1]Hugst!$R$5:$W$9,MATCH(ROUNDUP((L$1)/10,0)*10,[1]Hugst!$R$4:$W$4,0))))</f>
        <v>0</v>
      </c>
      <c r="M77" s="169">
        <f>IF($C77-M$1&lt;År1,0,L76*(1-VLOOKUP($A77,[1]Hugst!$R$5:$W$9,MATCH(ROUNDUP((M$1)/10,0)*10,[1]Hugst!$R$4:$W$4,0))))</f>
        <v>0</v>
      </c>
      <c r="N77" s="169">
        <f>IF($C77-N$1&lt;År1,0,M76*(1-VLOOKUP($A77,[1]Hugst!$R$5:$W$9,MATCH(ROUNDUP((N$1)/10,0)*10,[1]Hugst!$R$4:$W$4,0))))</f>
        <v>0</v>
      </c>
      <c r="O77" s="169">
        <f>IF($C77-O$1&lt;År1,0,N76*(1-VLOOKUP($A77,[1]Hugst!$R$5:$W$9,MATCH(ROUNDUP((O$1)/10,0)*10,[1]Hugst!$R$4:$W$4,0))))</f>
        <v>0</v>
      </c>
      <c r="P77" s="169">
        <f>IF($C77-P$1&lt;År1,0,O76*(1-VLOOKUP($A77,[1]Hugst!$R$5:$W$9,MATCH(ROUNDUP((P$1)/10,0)*10,[1]Hugst!$R$4:$W$4,0))))</f>
        <v>0</v>
      </c>
      <c r="Q77" s="169">
        <f>IF($C77-Q$1&lt;År1,0,P76*(1-VLOOKUP($A77,[1]Hugst!$R$5:$W$9,MATCH(ROUNDUP((Q$1)/10,0)*10,[1]Hugst!$R$4:$W$4,0))))</f>
        <v>0</v>
      </c>
      <c r="R77" s="169">
        <f>IF($C77-R$1&lt;År1,0,Q76*(1-VLOOKUP($A77,[1]Hugst!$R$5:$W$9,MATCH(ROUNDUP((R$1)/10,0)*10,[1]Hugst!$R$4:$W$4,0))))</f>
        <v>0</v>
      </c>
      <c r="S77" s="169">
        <f>IF($C77-S$1&lt;År1,0,R76*(1-VLOOKUP($A77,[1]Hugst!$R$5:$W$9,MATCH(ROUNDUP((S$1)/10,0)*10,[1]Hugst!$R$4:$W$4,0))))</f>
        <v>0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9">
        <f t="shared" si="1"/>
        <v>0</v>
      </c>
      <c r="F78" s="169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9">
        <f>IF($C78-G$1&lt;År1,0,F77*(1-VLOOKUP($A78,[1]Hugst!$R$5:$W$9,MATCH(ROUNDUP((G$1)/10,0)*10,[1]Hugst!$R$4:$W$4,0))))</f>
        <v>0</v>
      </c>
      <c r="H78" s="169">
        <f>IF($C78-H$1&lt;År1,0,G77*(1-VLOOKUP($A78,[1]Hugst!$R$5:$W$9,MATCH(ROUNDUP((H$1)/10,0)*10,[1]Hugst!$R$4:$W$4,0))))</f>
        <v>0</v>
      </c>
      <c r="I78" s="169">
        <f>IF($C78-I$1&lt;År1,0,H77*(1-VLOOKUP($A78,[1]Hugst!$R$5:$W$9,MATCH(ROUNDUP((I$1)/10,0)*10,[1]Hugst!$R$4:$W$4,0))))</f>
        <v>0</v>
      </c>
      <c r="J78" s="169">
        <f>IF($C78-J$1&lt;År1,0,I77*(1-VLOOKUP($A78,[1]Hugst!$R$5:$W$9,MATCH(ROUNDUP((J$1)/10,0)*10,[1]Hugst!$R$4:$W$4,0))))</f>
        <v>0</v>
      </c>
      <c r="K78" s="169">
        <f>IF($C78-K$1&lt;År1,0,J77*(1-VLOOKUP($A78,[1]Hugst!$R$5:$W$9,MATCH(ROUNDUP((K$1)/10,0)*10,[1]Hugst!$R$4:$W$4,0))))</f>
        <v>0</v>
      </c>
      <c r="L78" s="169">
        <f>IF($C78-L$1&lt;År1,0,K77*(1-VLOOKUP($A78,[1]Hugst!$R$5:$W$9,MATCH(ROUNDUP((L$1)/10,0)*10,[1]Hugst!$R$4:$W$4,0))))</f>
        <v>0</v>
      </c>
      <c r="M78" s="169">
        <f>IF($C78-M$1&lt;År1,0,L77*(1-VLOOKUP($A78,[1]Hugst!$R$5:$W$9,MATCH(ROUNDUP((M$1)/10,0)*10,[1]Hugst!$R$4:$W$4,0))))</f>
        <v>0</v>
      </c>
      <c r="N78" s="169">
        <f>IF($C78-N$1&lt;År1,0,M77*(1-VLOOKUP($A78,[1]Hugst!$R$5:$W$9,MATCH(ROUNDUP((N$1)/10,0)*10,[1]Hugst!$R$4:$W$4,0))))</f>
        <v>0</v>
      </c>
      <c r="O78" s="169">
        <f>IF($C78-O$1&lt;År1,0,N77*(1-VLOOKUP($A78,[1]Hugst!$R$5:$W$9,MATCH(ROUNDUP((O$1)/10,0)*10,[1]Hugst!$R$4:$W$4,0))))</f>
        <v>0</v>
      </c>
      <c r="P78" s="169">
        <f>IF($C78-P$1&lt;År1,0,O77*(1-VLOOKUP($A78,[1]Hugst!$R$5:$W$9,MATCH(ROUNDUP((P$1)/10,0)*10,[1]Hugst!$R$4:$W$4,0))))</f>
        <v>0</v>
      </c>
      <c r="Q78" s="169">
        <f>IF($C78-Q$1&lt;År1,0,P77*(1-VLOOKUP($A78,[1]Hugst!$R$5:$W$9,MATCH(ROUNDUP((Q$1)/10,0)*10,[1]Hugst!$R$4:$W$4,0))))</f>
        <v>0</v>
      </c>
      <c r="R78" s="169">
        <f>IF($C78-R$1&lt;År1,0,Q77*(1-VLOOKUP($A78,[1]Hugst!$R$5:$W$9,MATCH(ROUNDUP((R$1)/10,0)*10,[1]Hugst!$R$4:$W$4,0))))</f>
        <v>0</v>
      </c>
      <c r="S78" s="169">
        <f>IF($C78-S$1&lt;År1,0,R77*(1-VLOOKUP($A78,[1]Hugst!$R$5:$W$9,MATCH(ROUNDUP((S$1)/10,0)*10,[1]Hugst!$R$4:$W$4,0))))</f>
        <v>0</v>
      </c>
      <c r="T78" s="169">
        <f>IF($C78-T$1&lt;År1,0,S77*(1-VLOOKUP($A78,[1]Hugst!$R$5:$W$9,MATCH(ROUNDUP((T$1)/10,0)*10,[1]Hugst!$R$4:$W$4,0))))</f>
        <v>0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9">
        <f t="shared" si="1"/>
        <v>0</v>
      </c>
      <c r="F79" s="169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9">
        <f>IF($C79-G$1&lt;År1,0,F78*(1-VLOOKUP($A79,[1]Hugst!$R$5:$W$9,MATCH(ROUNDUP((G$1)/10,0)*10,[1]Hugst!$R$4:$W$4,0))))</f>
        <v>0</v>
      </c>
      <c r="H79" s="169">
        <f>IF($C79-H$1&lt;År1,0,G78*(1-VLOOKUP($A79,[1]Hugst!$R$5:$W$9,MATCH(ROUNDUP((H$1)/10,0)*10,[1]Hugst!$R$4:$W$4,0))))</f>
        <v>0</v>
      </c>
      <c r="I79" s="169">
        <f>IF($C79-I$1&lt;År1,0,H78*(1-VLOOKUP($A79,[1]Hugst!$R$5:$W$9,MATCH(ROUNDUP((I$1)/10,0)*10,[1]Hugst!$R$4:$W$4,0))))</f>
        <v>0</v>
      </c>
      <c r="J79" s="169">
        <f>IF($C79-J$1&lt;År1,0,I78*(1-VLOOKUP($A79,[1]Hugst!$R$5:$W$9,MATCH(ROUNDUP((J$1)/10,0)*10,[1]Hugst!$R$4:$W$4,0))))</f>
        <v>0</v>
      </c>
      <c r="K79" s="169">
        <f>IF($C79-K$1&lt;År1,0,J78*(1-VLOOKUP($A79,[1]Hugst!$R$5:$W$9,MATCH(ROUNDUP((K$1)/10,0)*10,[1]Hugst!$R$4:$W$4,0))))</f>
        <v>0</v>
      </c>
      <c r="L79" s="169">
        <f>IF($C79-L$1&lt;År1,0,K78*(1-VLOOKUP($A79,[1]Hugst!$R$5:$W$9,MATCH(ROUNDUP((L$1)/10,0)*10,[1]Hugst!$R$4:$W$4,0))))</f>
        <v>0</v>
      </c>
      <c r="M79" s="169">
        <f>IF($C79-M$1&lt;År1,0,L78*(1-VLOOKUP($A79,[1]Hugst!$R$5:$W$9,MATCH(ROUNDUP((M$1)/10,0)*10,[1]Hugst!$R$4:$W$4,0))))</f>
        <v>0</v>
      </c>
      <c r="N79" s="169">
        <f>IF($C79-N$1&lt;År1,0,M78*(1-VLOOKUP($A79,[1]Hugst!$R$5:$W$9,MATCH(ROUNDUP((N$1)/10,0)*10,[1]Hugst!$R$4:$W$4,0))))</f>
        <v>0</v>
      </c>
      <c r="O79" s="169">
        <f>IF($C79-O$1&lt;År1,0,N78*(1-VLOOKUP($A79,[1]Hugst!$R$5:$W$9,MATCH(ROUNDUP((O$1)/10,0)*10,[1]Hugst!$R$4:$W$4,0))))</f>
        <v>0</v>
      </c>
      <c r="P79" s="169">
        <f>IF($C79-P$1&lt;År1,0,O78*(1-VLOOKUP($A79,[1]Hugst!$R$5:$W$9,MATCH(ROUNDUP((P$1)/10,0)*10,[1]Hugst!$R$4:$W$4,0))))</f>
        <v>0</v>
      </c>
      <c r="Q79" s="169">
        <f>IF($C79-Q$1&lt;År1,0,P78*(1-VLOOKUP($A79,[1]Hugst!$R$5:$W$9,MATCH(ROUNDUP((Q$1)/10,0)*10,[1]Hugst!$R$4:$W$4,0))))</f>
        <v>0</v>
      </c>
      <c r="R79" s="169">
        <f>IF($C79-R$1&lt;År1,0,Q78*(1-VLOOKUP($A79,[1]Hugst!$R$5:$W$9,MATCH(ROUNDUP((R$1)/10,0)*10,[1]Hugst!$R$4:$W$4,0))))</f>
        <v>0</v>
      </c>
      <c r="S79" s="169">
        <f>IF($C79-S$1&lt;År1,0,R78*(1-VLOOKUP($A79,[1]Hugst!$R$5:$W$9,MATCH(ROUNDUP((S$1)/10,0)*10,[1]Hugst!$R$4:$W$4,0))))</f>
        <v>0</v>
      </c>
      <c r="T79" s="169">
        <f>IF($C79-T$1&lt;År1,0,S78*(1-VLOOKUP($A79,[1]Hugst!$R$5:$W$9,MATCH(ROUNDUP((T$1)/10,0)*10,[1]Hugst!$R$4:$W$4,0))))</f>
        <v>0</v>
      </c>
      <c r="U79" s="169">
        <f>IF($C79-U$1&lt;År1,0,T78*(1-VLOOKUP($A79,[1]Hugst!$R$5:$W$9,MATCH(ROUNDUP((U$1)/10,0)*10,[1]Hugst!$R$4:$W$4,0))))</f>
        <v>0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9">
        <f t="shared" si="1"/>
        <v>0</v>
      </c>
      <c r="F80" s="169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9">
        <f>IF($C80-G$1&lt;År1,0,F79*(1-VLOOKUP($A80,[1]Hugst!$R$5:$W$9,MATCH(ROUNDUP((G$1)/10,0)*10,[1]Hugst!$R$4:$W$4,0))))</f>
        <v>0</v>
      </c>
      <c r="H80" s="169">
        <f>IF($C80-H$1&lt;År1,0,G79*(1-VLOOKUP($A80,[1]Hugst!$R$5:$W$9,MATCH(ROUNDUP((H$1)/10,0)*10,[1]Hugst!$R$4:$W$4,0))))</f>
        <v>0</v>
      </c>
      <c r="I80" s="169">
        <f>IF($C80-I$1&lt;År1,0,H79*(1-VLOOKUP($A80,[1]Hugst!$R$5:$W$9,MATCH(ROUNDUP((I$1)/10,0)*10,[1]Hugst!$R$4:$W$4,0))))</f>
        <v>0</v>
      </c>
      <c r="J80" s="169">
        <f>IF($C80-J$1&lt;År1,0,I79*(1-VLOOKUP($A80,[1]Hugst!$R$5:$W$9,MATCH(ROUNDUP((J$1)/10,0)*10,[1]Hugst!$R$4:$W$4,0))))</f>
        <v>0</v>
      </c>
      <c r="K80" s="169">
        <f>IF($C80-K$1&lt;År1,0,J79*(1-VLOOKUP($A80,[1]Hugst!$R$5:$W$9,MATCH(ROUNDUP((K$1)/10,0)*10,[1]Hugst!$R$4:$W$4,0))))</f>
        <v>0</v>
      </c>
      <c r="L80" s="169">
        <f>IF($C80-L$1&lt;År1,0,K79*(1-VLOOKUP($A80,[1]Hugst!$R$5:$W$9,MATCH(ROUNDUP((L$1)/10,0)*10,[1]Hugst!$R$4:$W$4,0))))</f>
        <v>0</v>
      </c>
      <c r="M80" s="169">
        <f>IF($C80-M$1&lt;År1,0,L79*(1-VLOOKUP($A80,[1]Hugst!$R$5:$W$9,MATCH(ROUNDUP((M$1)/10,0)*10,[1]Hugst!$R$4:$W$4,0))))</f>
        <v>0</v>
      </c>
      <c r="N80" s="169">
        <f>IF($C80-N$1&lt;År1,0,M79*(1-VLOOKUP($A80,[1]Hugst!$R$5:$W$9,MATCH(ROUNDUP((N$1)/10,0)*10,[1]Hugst!$R$4:$W$4,0))))</f>
        <v>0</v>
      </c>
      <c r="O80" s="169">
        <f>IF($C80-O$1&lt;År1,0,N79*(1-VLOOKUP($A80,[1]Hugst!$R$5:$W$9,MATCH(ROUNDUP((O$1)/10,0)*10,[1]Hugst!$R$4:$W$4,0))))</f>
        <v>0</v>
      </c>
      <c r="P80" s="169">
        <f>IF($C80-P$1&lt;År1,0,O79*(1-VLOOKUP($A80,[1]Hugst!$R$5:$W$9,MATCH(ROUNDUP((P$1)/10,0)*10,[1]Hugst!$R$4:$W$4,0))))</f>
        <v>0</v>
      </c>
      <c r="Q80" s="169">
        <f>IF($C80-Q$1&lt;År1,0,P79*(1-VLOOKUP($A80,[1]Hugst!$R$5:$W$9,MATCH(ROUNDUP((Q$1)/10,0)*10,[1]Hugst!$R$4:$W$4,0))))</f>
        <v>0</v>
      </c>
      <c r="R80" s="169">
        <f>IF($C80-R$1&lt;År1,0,Q79*(1-VLOOKUP($A80,[1]Hugst!$R$5:$W$9,MATCH(ROUNDUP((R$1)/10,0)*10,[1]Hugst!$R$4:$W$4,0))))</f>
        <v>0</v>
      </c>
      <c r="S80" s="169">
        <f>IF($C80-S$1&lt;År1,0,R79*(1-VLOOKUP($A80,[1]Hugst!$R$5:$W$9,MATCH(ROUNDUP((S$1)/10,0)*10,[1]Hugst!$R$4:$W$4,0))))</f>
        <v>0</v>
      </c>
      <c r="T80" s="169">
        <f>IF($C80-T$1&lt;År1,0,S79*(1-VLOOKUP($A80,[1]Hugst!$R$5:$W$9,MATCH(ROUNDUP((T$1)/10,0)*10,[1]Hugst!$R$4:$W$4,0))))</f>
        <v>0</v>
      </c>
      <c r="U80" s="169">
        <f>IF($C80-U$1&lt;År1,0,T79*(1-VLOOKUP($A80,[1]Hugst!$R$5:$W$9,MATCH(ROUNDUP((U$1)/10,0)*10,[1]Hugst!$R$4:$W$4,0))))</f>
        <v>0</v>
      </c>
      <c r="V80" s="169">
        <f>IF($C80-V$1&lt;År1,0,U79*(1-VLOOKUP($A80,[1]Hugst!$R$5:$W$9,MATCH(ROUNDUP((V$1)/10,0)*10,[1]Hugst!$R$4:$W$4,0))))</f>
        <v>0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9">
        <f t="shared" si="1"/>
        <v>0</v>
      </c>
      <c r="F81" s="169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9">
        <f>IF($C81-G$1&lt;År1,0,F80*(1-VLOOKUP($A81,[1]Hugst!$R$5:$W$9,MATCH(ROUNDUP((G$1)/10,0)*10,[1]Hugst!$R$4:$W$4,0))))</f>
        <v>0</v>
      </c>
      <c r="H81" s="169">
        <f>IF($C81-H$1&lt;År1,0,G80*(1-VLOOKUP($A81,[1]Hugst!$R$5:$W$9,MATCH(ROUNDUP((H$1)/10,0)*10,[1]Hugst!$R$4:$W$4,0))))</f>
        <v>0</v>
      </c>
      <c r="I81" s="169">
        <f>IF($C81-I$1&lt;År1,0,H80*(1-VLOOKUP($A81,[1]Hugst!$R$5:$W$9,MATCH(ROUNDUP((I$1)/10,0)*10,[1]Hugst!$R$4:$W$4,0))))</f>
        <v>0</v>
      </c>
      <c r="J81" s="169">
        <f>IF($C81-J$1&lt;År1,0,I80*(1-VLOOKUP($A81,[1]Hugst!$R$5:$W$9,MATCH(ROUNDUP((J$1)/10,0)*10,[1]Hugst!$R$4:$W$4,0))))</f>
        <v>0</v>
      </c>
      <c r="K81" s="169">
        <f>IF($C81-K$1&lt;År1,0,J80*(1-VLOOKUP($A81,[1]Hugst!$R$5:$W$9,MATCH(ROUNDUP((K$1)/10,0)*10,[1]Hugst!$R$4:$W$4,0))))</f>
        <v>0</v>
      </c>
      <c r="L81" s="169">
        <f>IF($C81-L$1&lt;År1,0,K80*(1-VLOOKUP($A81,[1]Hugst!$R$5:$W$9,MATCH(ROUNDUP((L$1)/10,0)*10,[1]Hugst!$R$4:$W$4,0))))</f>
        <v>0</v>
      </c>
      <c r="M81" s="169">
        <f>IF($C81-M$1&lt;År1,0,L80*(1-VLOOKUP($A81,[1]Hugst!$R$5:$W$9,MATCH(ROUNDUP((M$1)/10,0)*10,[1]Hugst!$R$4:$W$4,0))))</f>
        <v>0</v>
      </c>
      <c r="N81" s="169">
        <f>IF($C81-N$1&lt;År1,0,M80*(1-VLOOKUP($A81,[1]Hugst!$R$5:$W$9,MATCH(ROUNDUP((N$1)/10,0)*10,[1]Hugst!$R$4:$W$4,0))))</f>
        <v>0</v>
      </c>
      <c r="O81" s="169">
        <f>IF($C81-O$1&lt;År1,0,N80*(1-VLOOKUP($A81,[1]Hugst!$R$5:$W$9,MATCH(ROUNDUP((O$1)/10,0)*10,[1]Hugst!$R$4:$W$4,0))))</f>
        <v>0</v>
      </c>
      <c r="P81" s="169">
        <f>IF($C81-P$1&lt;År1,0,O80*(1-VLOOKUP($A81,[1]Hugst!$R$5:$W$9,MATCH(ROUNDUP((P$1)/10,0)*10,[1]Hugst!$R$4:$W$4,0))))</f>
        <v>0</v>
      </c>
      <c r="Q81" s="169">
        <f>IF($C81-Q$1&lt;År1,0,P80*(1-VLOOKUP($A81,[1]Hugst!$R$5:$W$9,MATCH(ROUNDUP((Q$1)/10,0)*10,[1]Hugst!$R$4:$W$4,0))))</f>
        <v>0</v>
      </c>
      <c r="R81" s="169">
        <f>IF($C81-R$1&lt;År1,0,Q80*(1-VLOOKUP($A81,[1]Hugst!$R$5:$W$9,MATCH(ROUNDUP((R$1)/10,0)*10,[1]Hugst!$R$4:$W$4,0))))</f>
        <v>0</v>
      </c>
      <c r="S81" s="169">
        <f>IF($C81-S$1&lt;År1,0,R80*(1-VLOOKUP($A81,[1]Hugst!$R$5:$W$9,MATCH(ROUNDUP((S$1)/10,0)*10,[1]Hugst!$R$4:$W$4,0))))</f>
        <v>0</v>
      </c>
      <c r="T81" s="169">
        <f>IF($C81-T$1&lt;År1,0,S80*(1-VLOOKUP($A81,[1]Hugst!$R$5:$W$9,MATCH(ROUNDUP((T$1)/10,0)*10,[1]Hugst!$R$4:$W$4,0))))</f>
        <v>0</v>
      </c>
      <c r="U81" s="169">
        <f>IF($C81-U$1&lt;År1,0,T80*(1-VLOOKUP($A81,[1]Hugst!$R$5:$W$9,MATCH(ROUNDUP((U$1)/10,0)*10,[1]Hugst!$R$4:$W$4,0))))</f>
        <v>0</v>
      </c>
      <c r="V81" s="169">
        <f>IF($C81-V$1&lt;År1,0,U80*(1-VLOOKUP($A81,[1]Hugst!$R$5:$W$9,MATCH(ROUNDUP((V$1)/10,0)*10,[1]Hugst!$R$4:$W$4,0))))</f>
        <v>0</v>
      </c>
      <c r="W81" s="169">
        <f>IF($C81-W$1&lt;År1,0,V80*(1-VLOOKUP($A81,[1]Hugst!$R$5:$W$9,MATCH(ROUNDUP((W$1)/10,0)*10,[1]Hugst!$R$4:$W$4,0))))</f>
        <v>0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9">
        <f t="shared" si="1"/>
        <v>0</v>
      </c>
      <c r="F82" s="169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9">
        <f>IF($C82-G$1&lt;År1,0,F81*(1-VLOOKUP($A82,[1]Hugst!$R$5:$W$9,MATCH(ROUNDUP((G$1)/10,0)*10,[1]Hugst!$R$4:$W$4,0))))</f>
        <v>0</v>
      </c>
      <c r="H82" s="169">
        <f>IF($C82-H$1&lt;År1,0,G81*(1-VLOOKUP($A82,[1]Hugst!$R$5:$W$9,MATCH(ROUNDUP((H$1)/10,0)*10,[1]Hugst!$R$4:$W$4,0))))</f>
        <v>0</v>
      </c>
      <c r="I82" s="169">
        <f>IF($C82-I$1&lt;År1,0,H81*(1-VLOOKUP($A82,[1]Hugst!$R$5:$W$9,MATCH(ROUNDUP((I$1)/10,0)*10,[1]Hugst!$R$4:$W$4,0))))</f>
        <v>0</v>
      </c>
      <c r="J82" s="169">
        <f>IF($C82-J$1&lt;År1,0,I81*(1-VLOOKUP($A82,[1]Hugst!$R$5:$W$9,MATCH(ROUNDUP((J$1)/10,0)*10,[1]Hugst!$R$4:$W$4,0))))</f>
        <v>0</v>
      </c>
      <c r="K82" s="169">
        <f>IF($C82-K$1&lt;År1,0,J81*(1-VLOOKUP($A82,[1]Hugst!$R$5:$W$9,MATCH(ROUNDUP((K$1)/10,0)*10,[1]Hugst!$R$4:$W$4,0))))</f>
        <v>0</v>
      </c>
      <c r="L82" s="169">
        <f>IF($C82-L$1&lt;År1,0,K81*(1-VLOOKUP($A82,[1]Hugst!$R$5:$W$9,MATCH(ROUNDUP((L$1)/10,0)*10,[1]Hugst!$R$4:$W$4,0))))</f>
        <v>0</v>
      </c>
      <c r="M82" s="169">
        <f>IF($C82-M$1&lt;År1,0,L81*(1-VLOOKUP($A82,[1]Hugst!$R$5:$W$9,MATCH(ROUNDUP((M$1)/10,0)*10,[1]Hugst!$R$4:$W$4,0))))</f>
        <v>0</v>
      </c>
      <c r="N82" s="169">
        <f>IF($C82-N$1&lt;År1,0,M81*(1-VLOOKUP($A82,[1]Hugst!$R$5:$W$9,MATCH(ROUNDUP((N$1)/10,0)*10,[1]Hugst!$R$4:$W$4,0))))</f>
        <v>0</v>
      </c>
      <c r="O82" s="169">
        <f>IF($C82-O$1&lt;År1,0,N81*(1-VLOOKUP($A82,[1]Hugst!$R$5:$W$9,MATCH(ROUNDUP((O$1)/10,0)*10,[1]Hugst!$R$4:$W$4,0))))</f>
        <v>0</v>
      </c>
      <c r="P82" s="169">
        <f>IF($C82-P$1&lt;År1,0,O81*(1-VLOOKUP($A82,[1]Hugst!$R$5:$W$9,MATCH(ROUNDUP((P$1)/10,0)*10,[1]Hugst!$R$4:$W$4,0))))</f>
        <v>0</v>
      </c>
      <c r="Q82" s="169">
        <f>IF($C82-Q$1&lt;År1,0,P81*(1-VLOOKUP($A82,[1]Hugst!$R$5:$W$9,MATCH(ROUNDUP((Q$1)/10,0)*10,[1]Hugst!$R$4:$W$4,0))))</f>
        <v>0</v>
      </c>
      <c r="R82" s="169">
        <f>IF($C82-R$1&lt;År1,0,Q81*(1-VLOOKUP($A82,[1]Hugst!$R$5:$W$9,MATCH(ROUNDUP((R$1)/10,0)*10,[1]Hugst!$R$4:$W$4,0))))</f>
        <v>0</v>
      </c>
      <c r="S82" s="169">
        <f>IF($C82-S$1&lt;År1,0,R81*(1-VLOOKUP($A82,[1]Hugst!$R$5:$W$9,MATCH(ROUNDUP((S$1)/10,0)*10,[1]Hugst!$R$4:$W$4,0))))</f>
        <v>0</v>
      </c>
      <c r="T82" s="169">
        <f>IF($C82-T$1&lt;År1,0,S81*(1-VLOOKUP($A82,[1]Hugst!$R$5:$W$9,MATCH(ROUNDUP((T$1)/10,0)*10,[1]Hugst!$R$4:$W$4,0))))</f>
        <v>0</v>
      </c>
      <c r="U82" s="169">
        <f>IF($C82-U$1&lt;År1,0,T81*(1-VLOOKUP($A82,[1]Hugst!$R$5:$W$9,MATCH(ROUNDUP((U$1)/10,0)*10,[1]Hugst!$R$4:$W$4,0))))</f>
        <v>0</v>
      </c>
      <c r="V82" s="169">
        <f>IF($C82-V$1&lt;År1,0,U81*(1-VLOOKUP($A82,[1]Hugst!$R$5:$W$9,MATCH(ROUNDUP((V$1)/10,0)*10,[1]Hugst!$R$4:$W$4,0))))</f>
        <v>0</v>
      </c>
      <c r="W82" s="169">
        <f>IF($C82-W$1&lt;År1,0,V81*(1-VLOOKUP($A82,[1]Hugst!$R$5:$W$9,MATCH(ROUNDUP((W$1)/10,0)*10,[1]Hugst!$R$4:$W$4,0))))</f>
        <v>0</v>
      </c>
      <c r="X82" s="169">
        <f>IF($C82-X$1&lt;År1,0,W81*(1-VLOOKUP($A82,[1]Hugst!$R$5:$W$9,MATCH(ROUNDUP((X$1)/10,0)*10,[1]Hugst!$R$4:$W$4,0))))</f>
        <v>0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9">
        <f t="shared" si="1"/>
        <v>0</v>
      </c>
      <c r="F83" s="169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9">
        <f>IF($C83-G$1&lt;År1,0,F82*(1-VLOOKUP($A83,[1]Hugst!$R$5:$W$9,MATCH(ROUNDUP((G$1)/10,0)*10,[1]Hugst!$R$4:$W$4,0))))</f>
        <v>0</v>
      </c>
      <c r="H83" s="169">
        <f>IF($C83-H$1&lt;År1,0,G82*(1-VLOOKUP($A83,[1]Hugst!$R$5:$W$9,MATCH(ROUNDUP((H$1)/10,0)*10,[1]Hugst!$R$4:$W$4,0))))</f>
        <v>0</v>
      </c>
      <c r="I83" s="169">
        <f>IF($C83-I$1&lt;År1,0,H82*(1-VLOOKUP($A83,[1]Hugst!$R$5:$W$9,MATCH(ROUNDUP((I$1)/10,0)*10,[1]Hugst!$R$4:$W$4,0))))</f>
        <v>0</v>
      </c>
      <c r="J83" s="169">
        <f>IF($C83-J$1&lt;År1,0,I82*(1-VLOOKUP($A83,[1]Hugst!$R$5:$W$9,MATCH(ROUNDUP((J$1)/10,0)*10,[1]Hugst!$R$4:$W$4,0))))</f>
        <v>0</v>
      </c>
      <c r="K83" s="169">
        <f>IF($C83-K$1&lt;År1,0,J82*(1-VLOOKUP($A83,[1]Hugst!$R$5:$W$9,MATCH(ROUNDUP((K$1)/10,0)*10,[1]Hugst!$R$4:$W$4,0))))</f>
        <v>0</v>
      </c>
      <c r="L83" s="169">
        <f>IF($C83-L$1&lt;År1,0,K82*(1-VLOOKUP($A83,[1]Hugst!$R$5:$W$9,MATCH(ROUNDUP((L$1)/10,0)*10,[1]Hugst!$R$4:$W$4,0))))</f>
        <v>0</v>
      </c>
      <c r="M83" s="169">
        <f>IF($C83-M$1&lt;År1,0,L82*(1-VLOOKUP($A83,[1]Hugst!$R$5:$W$9,MATCH(ROUNDUP((M$1)/10,0)*10,[1]Hugst!$R$4:$W$4,0))))</f>
        <v>0</v>
      </c>
      <c r="N83" s="169">
        <f>IF($C83-N$1&lt;År1,0,M82*(1-VLOOKUP($A83,[1]Hugst!$R$5:$W$9,MATCH(ROUNDUP((N$1)/10,0)*10,[1]Hugst!$R$4:$W$4,0))))</f>
        <v>0</v>
      </c>
      <c r="O83" s="169">
        <f>IF($C83-O$1&lt;År1,0,N82*(1-VLOOKUP($A83,[1]Hugst!$R$5:$W$9,MATCH(ROUNDUP((O$1)/10,0)*10,[1]Hugst!$R$4:$W$4,0))))</f>
        <v>0</v>
      </c>
      <c r="P83" s="169">
        <f>IF($C83-P$1&lt;År1,0,O82*(1-VLOOKUP($A83,[1]Hugst!$R$5:$W$9,MATCH(ROUNDUP((P$1)/10,0)*10,[1]Hugst!$R$4:$W$4,0))))</f>
        <v>0</v>
      </c>
      <c r="Q83" s="169">
        <f>IF($C83-Q$1&lt;År1,0,P82*(1-VLOOKUP($A83,[1]Hugst!$R$5:$W$9,MATCH(ROUNDUP((Q$1)/10,0)*10,[1]Hugst!$R$4:$W$4,0))))</f>
        <v>0</v>
      </c>
      <c r="R83" s="169">
        <f>IF($C83-R$1&lt;År1,0,Q82*(1-VLOOKUP($A83,[1]Hugst!$R$5:$W$9,MATCH(ROUNDUP((R$1)/10,0)*10,[1]Hugst!$R$4:$W$4,0))))</f>
        <v>0</v>
      </c>
      <c r="S83" s="169">
        <f>IF($C83-S$1&lt;År1,0,R82*(1-VLOOKUP($A83,[1]Hugst!$R$5:$W$9,MATCH(ROUNDUP((S$1)/10,0)*10,[1]Hugst!$R$4:$W$4,0))))</f>
        <v>0</v>
      </c>
      <c r="T83" s="169">
        <f>IF($C83-T$1&lt;År1,0,S82*(1-VLOOKUP($A83,[1]Hugst!$R$5:$W$9,MATCH(ROUNDUP((T$1)/10,0)*10,[1]Hugst!$R$4:$W$4,0))))</f>
        <v>0</v>
      </c>
      <c r="U83" s="169">
        <f>IF($C83-U$1&lt;År1,0,T82*(1-VLOOKUP($A83,[1]Hugst!$R$5:$W$9,MATCH(ROUNDUP((U$1)/10,0)*10,[1]Hugst!$R$4:$W$4,0))))</f>
        <v>0</v>
      </c>
      <c r="V83" s="169">
        <f>IF($C83-V$1&lt;År1,0,U82*(1-VLOOKUP($A83,[1]Hugst!$R$5:$W$9,MATCH(ROUNDUP((V$1)/10,0)*10,[1]Hugst!$R$4:$W$4,0))))</f>
        <v>0</v>
      </c>
      <c r="W83" s="169">
        <f>IF($C83-W$1&lt;År1,0,V82*(1-VLOOKUP($A83,[1]Hugst!$R$5:$W$9,MATCH(ROUNDUP((W$1)/10,0)*10,[1]Hugst!$R$4:$W$4,0))))</f>
        <v>0</v>
      </c>
      <c r="X83" s="169">
        <f>IF($C83-X$1&lt;År1,0,W82*(1-VLOOKUP($A83,[1]Hugst!$R$5:$W$9,MATCH(ROUNDUP((X$1)/10,0)*10,[1]Hugst!$R$4:$W$4,0))))</f>
        <v>0</v>
      </c>
      <c r="Y83" s="169">
        <f>IF($C83-Y$1&lt;År1,0,X82*(1-VLOOKUP($A83,[1]Hugst!$R$5:$W$9,MATCH(ROUNDUP((Y$1)/10,0)*10,[1]Hugst!$R$4:$W$4,0))))</f>
        <v>0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9">
        <f t="shared" si="1"/>
        <v>0</v>
      </c>
      <c r="F84" s="169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9">
        <f>IF($C84-G$1&lt;År1,0,F83*(1-VLOOKUP($A84,[1]Hugst!$R$5:$W$9,MATCH(ROUNDUP((G$1)/10,0)*10,[1]Hugst!$R$4:$W$4,0))))</f>
        <v>0</v>
      </c>
      <c r="H84" s="169">
        <f>IF($C84-H$1&lt;År1,0,G83*(1-VLOOKUP($A84,[1]Hugst!$R$5:$W$9,MATCH(ROUNDUP((H$1)/10,0)*10,[1]Hugst!$R$4:$W$4,0))))</f>
        <v>0</v>
      </c>
      <c r="I84" s="169">
        <f>IF($C84-I$1&lt;År1,0,H83*(1-VLOOKUP($A84,[1]Hugst!$R$5:$W$9,MATCH(ROUNDUP((I$1)/10,0)*10,[1]Hugst!$R$4:$W$4,0))))</f>
        <v>0</v>
      </c>
      <c r="J84" s="169">
        <f>IF($C84-J$1&lt;År1,0,I83*(1-VLOOKUP($A84,[1]Hugst!$R$5:$W$9,MATCH(ROUNDUP((J$1)/10,0)*10,[1]Hugst!$R$4:$W$4,0))))</f>
        <v>0</v>
      </c>
      <c r="K84" s="169">
        <f>IF($C84-K$1&lt;År1,0,J83*(1-VLOOKUP($A84,[1]Hugst!$R$5:$W$9,MATCH(ROUNDUP((K$1)/10,0)*10,[1]Hugst!$R$4:$W$4,0))))</f>
        <v>0</v>
      </c>
      <c r="L84" s="169">
        <f>IF($C84-L$1&lt;År1,0,K83*(1-VLOOKUP($A84,[1]Hugst!$R$5:$W$9,MATCH(ROUNDUP((L$1)/10,0)*10,[1]Hugst!$R$4:$W$4,0))))</f>
        <v>0</v>
      </c>
      <c r="M84" s="169">
        <f>IF($C84-M$1&lt;År1,0,L83*(1-VLOOKUP($A84,[1]Hugst!$R$5:$W$9,MATCH(ROUNDUP((M$1)/10,0)*10,[1]Hugst!$R$4:$W$4,0))))</f>
        <v>0</v>
      </c>
      <c r="N84" s="169">
        <f>IF($C84-N$1&lt;År1,0,M83*(1-VLOOKUP($A84,[1]Hugst!$R$5:$W$9,MATCH(ROUNDUP((N$1)/10,0)*10,[1]Hugst!$R$4:$W$4,0))))</f>
        <v>0</v>
      </c>
      <c r="O84" s="169">
        <f>IF($C84-O$1&lt;År1,0,N83*(1-VLOOKUP($A84,[1]Hugst!$R$5:$W$9,MATCH(ROUNDUP((O$1)/10,0)*10,[1]Hugst!$R$4:$W$4,0))))</f>
        <v>0</v>
      </c>
      <c r="P84" s="169">
        <f>IF($C84-P$1&lt;År1,0,O83*(1-VLOOKUP($A84,[1]Hugst!$R$5:$W$9,MATCH(ROUNDUP((P$1)/10,0)*10,[1]Hugst!$R$4:$W$4,0))))</f>
        <v>0</v>
      </c>
      <c r="Q84" s="169">
        <f>IF($C84-Q$1&lt;År1,0,P83*(1-VLOOKUP($A84,[1]Hugst!$R$5:$W$9,MATCH(ROUNDUP((Q$1)/10,0)*10,[1]Hugst!$R$4:$W$4,0))))</f>
        <v>0</v>
      </c>
      <c r="R84" s="169">
        <f>IF($C84-R$1&lt;År1,0,Q83*(1-VLOOKUP($A84,[1]Hugst!$R$5:$W$9,MATCH(ROUNDUP((R$1)/10,0)*10,[1]Hugst!$R$4:$W$4,0))))</f>
        <v>0</v>
      </c>
      <c r="S84" s="169">
        <f>IF($C84-S$1&lt;År1,0,R83*(1-VLOOKUP($A84,[1]Hugst!$R$5:$W$9,MATCH(ROUNDUP((S$1)/10,0)*10,[1]Hugst!$R$4:$W$4,0))))</f>
        <v>0</v>
      </c>
      <c r="T84" s="169">
        <f>IF($C84-T$1&lt;År1,0,S83*(1-VLOOKUP($A84,[1]Hugst!$R$5:$W$9,MATCH(ROUNDUP((T$1)/10,0)*10,[1]Hugst!$R$4:$W$4,0))))</f>
        <v>0</v>
      </c>
      <c r="U84" s="169">
        <f>IF($C84-U$1&lt;År1,0,T83*(1-VLOOKUP($A84,[1]Hugst!$R$5:$W$9,MATCH(ROUNDUP((U$1)/10,0)*10,[1]Hugst!$R$4:$W$4,0))))</f>
        <v>0</v>
      </c>
      <c r="V84" s="169">
        <f>IF($C84-V$1&lt;År1,0,U83*(1-VLOOKUP($A84,[1]Hugst!$R$5:$W$9,MATCH(ROUNDUP((V$1)/10,0)*10,[1]Hugst!$R$4:$W$4,0))))</f>
        <v>0</v>
      </c>
      <c r="W84" s="169">
        <f>IF($C84-W$1&lt;År1,0,V83*(1-VLOOKUP($A84,[1]Hugst!$R$5:$W$9,MATCH(ROUNDUP((W$1)/10,0)*10,[1]Hugst!$R$4:$W$4,0))))</f>
        <v>0</v>
      </c>
      <c r="X84" s="169">
        <f>IF($C84-X$1&lt;År1,0,W83*(1-VLOOKUP($A84,[1]Hugst!$R$5:$W$9,MATCH(ROUNDUP((X$1)/10,0)*10,[1]Hugst!$R$4:$W$4,0))))</f>
        <v>0</v>
      </c>
      <c r="Y84" s="169">
        <f>IF($C84-Y$1&lt;År1,0,X83*(1-VLOOKUP($A84,[1]Hugst!$R$5:$W$9,MATCH(ROUNDUP((Y$1)/10,0)*10,[1]Hugst!$R$4:$W$4,0))))</f>
        <v>0</v>
      </c>
      <c r="Z84" s="169">
        <f>IF($C84-Z$1&lt;År1,0,Y83*(1-VLOOKUP($A84,[1]Hugst!$R$5:$W$9,MATCH(ROUNDUP((Z$1)/10,0)*10,[1]Hugst!$R$4:$W$4,0))))</f>
        <v>0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9">
        <f t="shared" si="1"/>
        <v>0</v>
      </c>
      <c r="F85" s="169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9">
        <f>IF($C85-G$1&lt;År1,0,F84*(1-VLOOKUP($A85,[1]Hugst!$R$5:$W$9,MATCH(ROUNDUP((G$1)/10,0)*10,[1]Hugst!$R$4:$W$4,0))))</f>
        <v>0</v>
      </c>
      <c r="H85" s="169">
        <f>IF($C85-H$1&lt;År1,0,G84*(1-VLOOKUP($A85,[1]Hugst!$R$5:$W$9,MATCH(ROUNDUP((H$1)/10,0)*10,[1]Hugst!$R$4:$W$4,0))))</f>
        <v>0</v>
      </c>
      <c r="I85" s="169">
        <f>IF($C85-I$1&lt;År1,0,H84*(1-VLOOKUP($A85,[1]Hugst!$R$5:$W$9,MATCH(ROUNDUP((I$1)/10,0)*10,[1]Hugst!$R$4:$W$4,0))))</f>
        <v>0</v>
      </c>
      <c r="J85" s="169">
        <f>IF($C85-J$1&lt;År1,0,I84*(1-VLOOKUP($A85,[1]Hugst!$R$5:$W$9,MATCH(ROUNDUP((J$1)/10,0)*10,[1]Hugst!$R$4:$W$4,0))))</f>
        <v>0</v>
      </c>
      <c r="K85" s="169">
        <f>IF($C85-K$1&lt;År1,0,J84*(1-VLOOKUP($A85,[1]Hugst!$R$5:$W$9,MATCH(ROUNDUP((K$1)/10,0)*10,[1]Hugst!$R$4:$W$4,0))))</f>
        <v>0</v>
      </c>
      <c r="L85" s="169">
        <f>IF($C85-L$1&lt;År1,0,K84*(1-VLOOKUP($A85,[1]Hugst!$R$5:$W$9,MATCH(ROUNDUP((L$1)/10,0)*10,[1]Hugst!$R$4:$W$4,0))))</f>
        <v>0</v>
      </c>
      <c r="M85" s="169">
        <f>IF($C85-M$1&lt;År1,0,L84*(1-VLOOKUP($A85,[1]Hugst!$R$5:$W$9,MATCH(ROUNDUP((M$1)/10,0)*10,[1]Hugst!$R$4:$W$4,0))))</f>
        <v>0</v>
      </c>
      <c r="N85" s="169">
        <f>IF($C85-N$1&lt;År1,0,M84*(1-VLOOKUP($A85,[1]Hugst!$R$5:$W$9,MATCH(ROUNDUP((N$1)/10,0)*10,[1]Hugst!$R$4:$W$4,0))))</f>
        <v>0</v>
      </c>
      <c r="O85" s="169">
        <f>IF($C85-O$1&lt;År1,0,N84*(1-VLOOKUP($A85,[1]Hugst!$R$5:$W$9,MATCH(ROUNDUP((O$1)/10,0)*10,[1]Hugst!$R$4:$W$4,0))))</f>
        <v>0</v>
      </c>
      <c r="P85" s="169">
        <f>IF($C85-P$1&lt;År1,0,O84*(1-VLOOKUP($A85,[1]Hugst!$R$5:$W$9,MATCH(ROUNDUP((P$1)/10,0)*10,[1]Hugst!$R$4:$W$4,0))))</f>
        <v>0</v>
      </c>
      <c r="Q85" s="169">
        <f>IF($C85-Q$1&lt;År1,0,P84*(1-VLOOKUP($A85,[1]Hugst!$R$5:$W$9,MATCH(ROUNDUP((Q$1)/10,0)*10,[1]Hugst!$R$4:$W$4,0))))</f>
        <v>0</v>
      </c>
      <c r="R85" s="169">
        <f>IF($C85-R$1&lt;År1,0,Q84*(1-VLOOKUP($A85,[1]Hugst!$R$5:$W$9,MATCH(ROUNDUP((R$1)/10,0)*10,[1]Hugst!$R$4:$W$4,0))))</f>
        <v>0</v>
      </c>
      <c r="S85" s="169">
        <f>IF($C85-S$1&lt;År1,0,R84*(1-VLOOKUP($A85,[1]Hugst!$R$5:$W$9,MATCH(ROUNDUP((S$1)/10,0)*10,[1]Hugst!$R$4:$W$4,0))))</f>
        <v>0</v>
      </c>
      <c r="T85" s="169">
        <f>IF($C85-T$1&lt;År1,0,S84*(1-VLOOKUP($A85,[1]Hugst!$R$5:$W$9,MATCH(ROUNDUP((T$1)/10,0)*10,[1]Hugst!$R$4:$W$4,0))))</f>
        <v>0</v>
      </c>
      <c r="U85" s="169">
        <f>IF($C85-U$1&lt;År1,0,T84*(1-VLOOKUP($A85,[1]Hugst!$R$5:$W$9,MATCH(ROUNDUP((U$1)/10,0)*10,[1]Hugst!$R$4:$W$4,0))))</f>
        <v>0</v>
      </c>
      <c r="V85" s="169">
        <f>IF($C85-V$1&lt;År1,0,U84*(1-VLOOKUP($A85,[1]Hugst!$R$5:$W$9,MATCH(ROUNDUP((V$1)/10,0)*10,[1]Hugst!$R$4:$W$4,0))))</f>
        <v>0</v>
      </c>
      <c r="W85" s="169">
        <f>IF($C85-W$1&lt;År1,0,V84*(1-VLOOKUP($A85,[1]Hugst!$R$5:$W$9,MATCH(ROUNDUP((W$1)/10,0)*10,[1]Hugst!$R$4:$W$4,0))))</f>
        <v>0</v>
      </c>
      <c r="X85" s="169">
        <f>IF($C85-X$1&lt;År1,0,W84*(1-VLOOKUP($A85,[1]Hugst!$R$5:$W$9,MATCH(ROUNDUP((X$1)/10,0)*10,[1]Hugst!$R$4:$W$4,0))))</f>
        <v>0</v>
      </c>
      <c r="Y85" s="169">
        <f>IF($C85-Y$1&lt;År1,0,X84*(1-VLOOKUP($A85,[1]Hugst!$R$5:$W$9,MATCH(ROUNDUP((Y$1)/10,0)*10,[1]Hugst!$R$4:$W$4,0))))</f>
        <v>0</v>
      </c>
      <c r="Z85" s="169">
        <f>IF($C85-Z$1&lt;År1,0,Y84*(1-VLOOKUP($A85,[1]Hugst!$R$5:$W$9,MATCH(ROUNDUP((Z$1)/10,0)*10,[1]Hugst!$R$4:$W$4,0))))</f>
        <v>0</v>
      </c>
      <c r="AA85" s="169">
        <f>IF($C85-AA$1&lt;År1,0,Z84*(1-VLOOKUP($A85,[1]Hugst!$R$5:$W$9,MATCH(ROUNDUP((AA$1)/10,0)*10,[1]Hugst!$R$4:$W$4,0))))</f>
        <v>0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9">
        <f t="shared" si="1"/>
        <v>0</v>
      </c>
      <c r="F86" s="169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9">
        <f>IF($C86-G$1&lt;År1,0,F85*(1-VLOOKUP($A86,[1]Hugst!$R$5:$W$9,MATCH(ROUNDUP((G$1)/10,0)*10,[1]Hugst!$R$4:$W$4,0))))</f>
        <v>0</v>
      </c>
      <c r="H86" s="169">
        <f>IF($C86-H$1&lt;År1,0,G85*(1-VLOOKUP($A86,[1]Hugst!$R$5:$W$9,MATCH(ROUNDUP((H$1)/10,0)*10,[1]Hugst!$R$4:$W$4,0))))</f>
        <v>0</v>
      </c>
      <c r="I86" s="169">
        <f>IF($C86-I$1&lt;År1,0,H85*(1-VLOOKUP($A86,[1]Hugst!$R$5:$W$9,MATCH(ROUNDUP((I$1)/10,0)*10,[1]Hugst!$R$4:$W$4,0))))</f>
        <v>0</v>
      </c>
      <c r="J86" s="169">
        <f>IF($C86-J$1&lt;År1,0,I85*(1-VLOOKUP($A86,[1]Hugst!$R$5:$W$9,MATCH(ROUNDUP((J$1)/10,0)*10,[1]Hugst!$R$4:$W$4,0))))</f>
        <v>0</v>
      </c>
      <c r="K86" s="169">
        <f>IF($C86-K$1&lt;År1,0,J85*(1-VLOOKUP($A86,[1]Hugst!$R$5:$W$9,MATCH(ROUNDUP((K$1)/10,0)*10,[1]Hugst!$R$4:$W$4,0))))</f>
        <v>0</v>
      </c>
      <c r="L86" s="169">
        <f>IF($C86-L$1&lt;År1,0,K85*(1-VLOOKUP($A86,[1]Hugst!$R$5:$W$9,MATCH(ROUNDUP((L$1)/10,0)*10,[1]Hugst!$R$4:$W$4,0))))</f>
        <v>0</v>
      </c>
      <c r="M86" s="169">
        <f>IF($C86-M$1&lt;År1,0,L85*(1-VLOOKUP($A86,[1]Hugst!$R$5:$W$9,MATCH(ROUNDUP((M$1)/10,0)*10,[1]Hugst!$R$4:$W$4,0))))</f>
        <v>0</v>
      </c>
      <c r="N86" s="169">
        <f>IF($C86-N$1&lt;År1,0,M85*(1-VLOOKUP($A86,[1]Hugst!$R$5:$W$9,MATCH(ROUNDUP((N$1)/10,0)*10,[1]Hugst!$R$4:$W$4,0))))</f>
        <v>0</v>
      </c>
      <c r="O86" s="169">
        <f>IF($C86-O$1&lt;År1,0,N85*(1-VLOOKUP($A86,[1]Hugst!$R$5:$W$9,MATCH(ROUNDUP((O$1)/10,0)*10,[1]Hugst!$R$4:$W$4,0))))</f>
        <v>0</v>
      </c>
      <c r="P86" s="169">
        <f>IF($C86-P$1&lt;År1,0,O85*(1-VLOOKUP($A86,[1]Hugst!$R$5:$W$9,MATCH(ROUNDUP((P$1)/10,0)*10,[1]Hugst!$R$4:$W$4,0))))</f>
        <v>0</v>
      </c>
      <c r="Q86" s="169">
        <f>IF($C86-Q$1&lt;År1,0,P85*(1-VLOOKUP($A86,[1]Hugst!$R$5:$W$9,MATCH(ROUNDUP((Q$1)/10,0)*10,[1]Hugst!$R$4:$W$4,0))))</f>
        <v>0</v>
      </c>
      <c r="R86" s="169">
        <f>IF($C86-R$1&lt;År1,0,Q85*(1-VLOOKUP($A86,[1]Hugst!$R$5:$W$9,MATCH(ROUNDUP((R$1)/10,0)*10,[1]Hugst!$R$4:$W$4,0))))</f>
        <v>0</v>
      </c>
      <c r="S86" s="169">
        <f>IF($C86-S$1&lt;År1,0,R85*(1-VLOOKUP($A86,[1]Hugst!$R$5:$W$9,MATCH(ROUNDUP((S$1)/10,0)*10,[1]Hugst!$R$4:$W$4,0))))</f>
        <v>0</v>
      </c>
      <c r="T86" s="169">
        <f>IF($C86-T$1&lt;År1,0,S85*(1-VLOOKUP($A86,[1]Hugst!$R$5:$W$9,MATCH(ROUNDUP((T$1)/10,0)*10,[1]Hugst!$R$4:$W$4,0))))</f>
        <v>0</v>
      </c>
      <c r="U86" s="169">
        <f>IF($C86-U$1&lt;År1,0,T85*(1-VLOOKUP($A86,[1]Hugst!$R$5:$W$9,MATCH(ROUNDUP((U$1)/10,0)*10,[1]Hugst!$R$4:$W$4,0))))</f>
        <v>0</v>
      </c>
      <c r="V86" s="169">
        <f>IF($C86-V$1&lt;År1,0,U85*(1-VLOOKUP($A86,[1]Hugst!$R$5:$W$9,MATCH(ROUNDUP((V$1)/10,0)*10,[1]Hugst!$R$4:$W$4,0))))</f>
        <v>0</v>
      </c>
      <c r="W86" s="169">
        <f>IF($C86-W$1&lt;År1,0,V85*(1-VLOOKUP($A86,[1]Hugst!$R$5:$W$9,MATCH(ROUNDUP((W$1)/10,0)*10,[1]Hugst!$R$4:$W$4,0))))</f>
        <v>0</v>
      </c>
      <c r="X86" s="169">
        <f>IF($C86-X$1&lt;År1,0,W85*(1-VLOOKUP($A86,[1]Hugst!$R$5:$W$9,MATCH(ROUNDUP((X$1)/10,0)*10,[1]Hugst!$R$4:$W$4,0))))</f>
        <v>0</v>
      </c>
      <c r="Y86" s="169">
        <f>IF($C86-Y$1&lt;År1,0,X85*(1-VLOOKUP($A86,[1]Hugst!$R$5:$W$9,MATCH(ROUNDUP((Y$1)/10,0)*10,[1]Hugst!$R$4:$W$4,0))))</f>
        <v>0</v>
      </c>
      <c r="Z86" s="169">
        <f>IF($C86-Z$1&lt;År1,0,Y85*(1-VLOOKUP($A86,[1]Hugst!$R$5:$W$9,MATCH(ROUNDUP((Z$1)/10,0)*10,[1]Hugst!$R$4:$W$4,0))))</f>
        <v>0</v>
      </c>
      <c r="AA86" s="169">
        <f>IF($C86-AA$1&lt;År1,0,Z85*(1-VLOOKUP($A86,[1]Hugst!$R$5:$W$9,MATCH(ROUNDUP((AA$1)/10,0)*10,[1]Hugst!$R$4:$W$4,0))))</f>
        <v>0</v>
      </c>
      <c r="AB86" s="169">
        <f>IF($C86-AB$1&lt;År1,0,AA85*(1-VLOOKUP($A86,[1]Hugst!$R$5:$W$9,MATCH(ROUNDUP((AB$1)/10,0)*10,[1]Hugst!$R$4:$W$4,0))))</f>
        <v>0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9">
        <f t="shared" si="1"/>
        <v>0</v>
      </c>
      <c r="F87" s="169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9">
        <f>IF($C87-G$1&lt;År1,0,F86*(1-VLOOKUP($A87,[1]Hugst!$R$5:$W$9,MATCH(ROUNDUP((G$1)/10,0)*10,[1]Hugst!$R$4:$W$4,0))))</f>
        <v>0</v>
      </c>
      <c r="H87" s="169">
        <f>IF($C87-H$1&lt;År1,0,G86*(1-VLOOKUP($A87,[1]Hugst!$R$5:$W$9,MATCH(ROUNDUP((H$1)/10,0)*10,[1]Hugst!$R$4:$W$4,0))))</f>
        <v>0</v>
      </c>
      <c r="I87" s="169">
        <f>IF($C87-I$1&lt;År1,0,H86*(1-VLOOKUP($A87,[1]Hugst!$R$5:$W$9,MATCH(ROUNDUP((I$1)/10,0)*10,[1]Hugst!$R$4:$W$4,0))))</f>
        <v>0</v>
      </c>
      <c r="J87" s="169">
        <f>IF($C87-J$1&lt;År1,0,I86*(1-VLOOKUP($A87,[1]Hugst!$R$5:$W$9,MATCH(ROUNDUP((J$1)/10,0)*10,[1]Hugst!$R$4:$W$4,0))))</f>
        <v>0</v>
      </c>
      <c r="K87" s="169">
        <f>IF($C87-K$1&lt;År1,0,J86*(1-VLOOKUP($A87,[1]Hugst!$R$5:$W$9,MATCH(ROUNDUP((K$1)/10,0)*10,[1]Hugst!$R$4:$W$4,0))))</f>
        <v>0</v>
      </c>
      <c r="L87" s="169">
        <f>IF($C87-L$1&lt;År1,0,K86*(1-VLOOKUP($A87,[1]Hugst!$R$5:$W$9,MATCH(ROUNDUP((L$1)/10,0)*10,[1]Hugst!$R$4:$W$4,0))))</f>
        <v>0</v>
      </c>
      <c r="M87" s="169">
        <f>IF($C87-M$1&lt;År1,0,L86*(1-VLOOKUP($A87,[1]Hugst!$R$5:$W$9,MATCH(ROUNDUP((M$1)/10,0)*10,[1]Hugst!$R$4:$W$4,0))))</f>
        <v>0</v>
      </c>
      <c r="N87" s="169">
        <f>IF($C87-N$1&lt;År1,0,M86*(1-VLOOKUP($A87,[1]Hugst!$R$5:$W$9,MATCH(ROUNDUP((N$1)/10,0)*10,[1]Hugst!$R$4:$W$4,0))))</f>
        <v>0</v>
      </c>
      <c r="O87" s="169">
        <f>IF($C87-O$1&lt;År1,0,N86*(1-VLOOKUP($A87,[1]Hugst!$R$5:$W$9,MATCH(ROUNDUP((O$1)/10,0)*10,[1]Hugst!$R$4:$W$4,0))))</f>
        <v>0</v>
      </c>
      <c r="P87" s="169">
        <f>IF($C87-P$1&lt;År1,0,O86*(1-VLOOKUP($A87,[1]Hugst!$R$5:$W$9,MATCH(ROUNDUP((P$1)/10,0)*10,[1]Hugst!$R$4:$W$4,0))))</f>
        <v>0</v>
      </c>
      <c r="Q87" s="169">
        <f>IF($C87-Q$1&lt;År1,0,P86*(1-VLOOKUP($A87,[1]Hugst!$R$5:$W$9,MATCH(ROUNDUP((Q$1)/10,0)*10,[1]Hugst!$R$4:$W$4,0))))</f>
        <v>0</v>
      </c>
      <c r="R87" s="169">
        <f>IF($C87-R$1&lt;År1,0,Q86*(1-VLOOKUP($A87,[1]Hugst!$R$5:$W$9,MATCH(ROUNDUP((R$1)/10,0)*10,[1]Hugst!$R$4:$W$4,0))))</f>
        <v>0</v>
      </c>
      <c r="S87" s="169">
        <f>IF($C87-S$1&lt;År1,0,R86*(1-VLOOKUP($A87,[1]Hugst!$R$5:$W$9,MATCH(ROUNDUP((S$1)/10,0)*10,[1]Hugst!$R$4:$W$4,0))))</f>
        <v>0</v>
      </c>
      <c r="T87" s="169">
        <f>IF($C87-T$1&lt;År1,0,S86*(1-VLOOKUP($A87,[1]Hugst!$R$5:$W$9,MATCH(ROUNDUP((T$1)/10,0)*10,[1]Hugst!$R$4:$W$4,0))))</f>
        <v>0</v>
      </c>
      <c r="U87" s="169">
        <f>IF($C87-U$1&lt;År1,0,T86*(1-VLOOKUP($A87,[1]Hugst!$R$5:$W$9,MATCH(ROUNDUP((U$1)/10,0)*10,[1]Hugst!$R$4:$W$4,0))))</f>
        <v>0</v>
      </c>
      <c r="V87" s="169">
        <f>IF($C87-V$1&lt;År1,0,U86*(1-VLOOKUP($A87,[1]Hugst!$R$5:$W$9,MATCH(ROUNDUP((V$1)/10,0)*10,[1]Hugst!$R$4:$W$4,0))))</f>
        <v>0</v>
      </c>
      <c r="W87" s="169">
        <f>IF($C87-W$1&lt;År1,0,V86*(1-VLOOKUP($A87,[1]Hugst!$R$5:$W$9,MATCH(ROUNDUP((W$1)/10,0)*10,[1]Hugst!$R$4:$W$4,0))))</f>
        <v>0</v>
      </c>
      <c r="X87" s="169">
        <f>IF($C87-X$1&lt;År1,0,W86*(1-VLOOKUP($A87,[1]Hugst!$R$5:$W$9,MATCH(ROUNDUP((X$1)/10,0)*10,[1]Hugst!$R$4:$W$4,0))))</f>
        <v>0</v>
      </c>
      <c r="Y87" s="169">
        <f>IF($C87-Y$1&lt;År1,0,X86*(1-VLOOKUP($A87,[1]Hugst!$R$5:$W$9,MATCH(ROUNDUP((Y$1)/10,0)*10,[1]Hugst!$R$4:$W$4,0))))</f>
        <v>0</v>
      </c>
      <c r="Z87" s="169">
        <f>IF($C87-Z$1&lt;År1,0,Y86*(1-VLOOKUP($A87,[1]Hugst!$R$5:$W$9,MATCH(ROUNDUP((Z$1)/10,0)*10,[1]Hugst!$R$4:$W$4,0))))</f>
        <v>0</v>
      </c>
      <c r="AA87" s="169">
        <f>IF($C87-AA$1&lt;År1,0,Z86*(1-VLOOKUP($A87,[1]Hugst!$R$5:$W$9,MATCH(ROUNDUP((AA$1)/10,0)*10,[1]Hugst!$R$4:$W$4,0))))</f>
        <v>0</v>
      </c>
      <c r="AB87" s="169">
        <f>IF($C87-AB$1&lt;År1,0,AA86*(1-VLOOKUP($A87,[1]Hugst!$R$5:$W$9,MATCH(ROUNDUP((AB$1)/10,0)*10,[1]Hugst!$R$4:$W$4,0))))</f>
        <v>0</v>
      </c>
      <c r="AC87" s="169">
        <f>IF($C87-AC$1&lt;År1,0,AB86*(1-VLOOKUP($A87,[1]Hugst!$R$5:$W$9,MATCH(ROUNDUP((AC$1)/10,0)*10,[1]Hugst!$R$4:$W$4,0))))</f>
        <v>0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9">
        <f t="shared" si="1"/>
        <v>0</v>
      </c>
      <c r="F88" s="169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9">
        <f>IF($C88-G$1&lt;År1,0,F87*(1-VLOOKUP($A88,[1]Hugst!$R$5:$W$9,MATCH(ROUNDUP((G$1)/10,0)*10,[1]Hugst!$R$4:$W$4,0))))</f>
        <v>0</v>
      </c>
      <c r="H88" s="169">
        <f>IF($C88-H$1&lt;År1,0,G87*(1-VLOOKUP($A88,[1]Hugst!$R$5:$W$9,MATCH(ROUNDUP((H$1)/10,0)*10,[1]Hugst!$R$4:$W$4,0))))</f>
        <v>0</v>
      </c>
      <c r="I88" s="169">
        <f>IF($C88-I$1&lt;År1,0,H87*(1-VLOOKUP($A88,[1]Hugst!$R$5:$W$9,MATCH(ROUNDUP((I$1)/10,0)*10,[1]Hugst!$R$4:$W$4,0))))</f>
        <v>0</v>
      </c>
      <c r="J88" s="169">
        <f>IF($C88-J$1&lt;År1,0,I87*(1-VLOOKUP($A88,[1]Hugst!$R$5:$W$9,MATCH(ROUNDUP((J$1)/10,0)*10,[1]Hugst!$R$4:$W$4,0))))</f>
        <v>0</v>
      </c>
      <c r="K88" s="169">
        <f>IF($C88-K$1&lt;År1,0,J87*(1-VLOOKUP($A88,[1]Hugst!$R$5:$W$9,MATCH(ROUNDUP((K$1)/10,0)*10,[1]Hugst!$R$4:$W$4,0))))</f>
        <v>0</v>
      </c>
      <c r="L88" s="169">
        <f>IF($C88-L$1&lt;År1,0,K87*(1-VLOOKUP($A88,[1]Hugst!$R$5:$W$9,MATCH(ROUNDUP((L$1)/10,0)*10,[1]Hugst!$R$4:$W$4,0))))</f>
        <v>0</v>
      </c>
      <c r="M88" s="169">
        <f>IF($C88-M$1&lt;År1,0,L87*(1-VLOOKUP($A88,[1]Hugst!$R$5:$W$9,MATCH(ROUNDUP((M$1)/10,0)*10,[1]Hugst!$R$4:$W$4,0))))</f>
        <v>0</v>
      </c>
      <c r="N88" s="169">
        <f>IF($C88-N$1&lt;År1,0,M87*(1-VLOOKUP($A88,[1]Hugst!$R$5:$W$9,MATCH(ROUNDUP((N$1)/10,0)*10,[1]Hugst!$R$4:$W$4,0))))</f>
        <v>0</v>
      </c>
      <c r="O88" s="169">
        <f>IF($C88-O$1&lt;År1,0,N87*(1-VLOOKUP($A88,[1]Hugst!$R$5:$W$9,MATCH(ROUNDUP((O$1)/10,0)*10,[1]Hugst!$R$4:$W$4,0))))</f>
        <v>0</v>
      </c>
      <c r="P88" s="169">
        <f>IF($C88-P$1&lt;År1,0,O87*(1-VLOOKUP($A88,[1]Hugst!$R$5:$W$9,MATCH(ROUNDUP((P$1)/10,0)*10,[1]Hugst!$R$4:$W$4,0))))</f>
        <v>0</v>
      </c>
      <c r="Q88" s="169">
        <f>IF($C88-Q$1&lt;År1,0,P87*(1-VLOOKUP($A88,[1]Hugst!$R$5:$W$9,MATCH(ROUNDUP((Q$1)/10,0)*10,[1]Hugst!$R$4:$W$4,0))))</f>
        <v>0</v>
      </c>
      <c r="R88" s="169">
        <f>IF($C88-R$1&lt;År1,0,Q87*(1-VLOOKUP($A88,[1]Hugst!$R$5:$W$9,MATCH(ROUNDUP((R$1)/10,0)*10,[1]Hugst!$R$4:$W$4,0))))</f>
        <v>0</v>
      </c>
      <c r="S88" s="169">
        <f>IF($C88-S$1&lt;År1,0,R87*(1-VLOOKUP($A88,[1]Hugst!$R$5:$W$9,MATCH(ROUNDUP((S$1)/10,0)*10,[1]Hugst!$R$4:$W$4,0))))</f>
        <v>0</v>
      </c>
      <c r="T88" s="169">
        <f>IF($C88-T$1&lt;År1,0,S87*(1-VLOOKUP($A88,[1]Hugst!$R$5:$W$9,MATCH(ROUNDUP((T$1)/10,0)*10,[1]Hugst!$R$4:$W$4,0))))</f>
        <v>0</v>
      </c>
      <c r="U88" s="169">
        <f>IF($C88-U$1&lt;År1,0,T87*(1-VLOOKUP($A88,[1]Hugst!$R$5:$W$9,MATCH(ROUNDUP((U$1)/10,0)*10,[1]Hugst!$R$4:$W$4,0))))</f>
        <v>0</v>
      </c>
      <c r="V88" s="169">
        <f>IF($C88-V$1&lt;År1,0,U87*(1-VLOOKUP($A88,[1]Hugst!$R$5:$W$9,MATCH(ROUNDUP((V$1)/10,0)*10,[1]Hugst!$R$4:$W$4,0))))</f>
        <v>0</v>
      </c>
      <c r="W88" s="169">
        <f>IF($C88-W$1&lt;År1,0,V87*(1-VLOOKUP($A88,[1]Hugst!$R$5:$W$9,MATCH(ROUNDUP((W$1)/10,0)*10,[1]Hugst!$R$4:$W$4,0))))</f>
        <v>0</v>
      </c>
      <c r="X88" s="169">
        <f>IF($C88-X$1&lt;År1,0,W87*(1-VLOOKUP($A88,[1]Hugst!$R$5:$W$9,MATCH(ROUNDUP((X$1)/10,0)*10,[1]Hugst!$R$4:$W$4,0))))</f>
        <v>0</v>
      </c>
      <c r="Y88" s="169">
        <f>IF($C88-Y$1&lt;År1,0,X87*(1-VLOOKUP($A88,[1]Hugst!$R$5:$W$9,MATCH(ROUNDUP((Y$1)/10,0)*10,[1]Hugst!$R$4:$W$4,0))))</f>
        <v>0</v>
      </c>
      <c r="Z88" s="169">
        <f>IF($C88-Z$1&lt;År1,0,Y87*(1-VLOOKUP($A88,[1]Hugst!$R$5:$W$9,MATCH(ROUNDUP((Z$1)/10,0)*10,[1]Hugst!$R$4:$W$4,0))))</f>
        <v>0</v>
      </c>
      <c r="AA88" s="169">
        <f>IF($C88-AA$1&lt;År1,0,Z87*(1-VLOOKUP($A88,[1]Hugst!$R$5:$W$9,MATCH(ROUNDUP((AA$1)/10,0)*10,[1]Hugst!$R$4:$W$4,0))))</f>
        <v>0</v>
      </c>
      <c r="AB88" s="169">
        <f>IF($C88-AB$1&lt;År1,0,AA87*(1-VLOOKUP($A88,[1]Hugst!$R$5:$W$9,MATCH(ROUNDUP((AB$1)/10,0)*10,[1]Hugst!$R$4:$W$4,0))))</f>
        <v>0</v>
      </c>
      <c r="AC88" s="169">
        <f>IF($C88-AC$1&lt;År1,0,AB87*(1-VLOOKUP($A88,[1]Hugst!$R$5:$W$9,MATCH(ROUNDUP((AC$1)/10,0)*10,[1]Hugst!$R$4:$W$4,0))))</f>
        <v>0</v>
      </c>
      <c r="AD88" s="169">
        <f>IF($C88-AD$1&lt;År1,0,AC87*(1-VLOOKUP($A88,[1]Hugst!$R$5:$W$9,MATCH(ROUNDUP((AD$1)/10,0)*10,[1]Hugst!$R$4:$W$4,0))))</f>
        <v>0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9">
        <f t="shared" si="1"/>
        <v>0</v>
      </c>
      <c r="F89" s="169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9">
        <f>IF($C89-G$1&lt;År1,0,F88*(1-VLOOKUP($A89,[1]Hugst!$R$5:$W$9,MATCH(ROUNDUP((G$1)/10,0)*10,[1]Hugst!$R$4:$W$4,0))))</f>
        <v>0</v>
      </c>
      <c r="H89" s="169">
        <f>IF($C89-H$1&lt;År1,0,G88*(1-VLOOKUP($A89,[1]Hugst!$R$5:$W$9,MATCH(ROUNDUP((H$1)/10,0)*10,[1]Hugst!$R$4:$W$4,0))))</f>
        <v>0</v>
      </c>
      <c r="I89" s="169">
        <f>IF($C89-I$1&lt;År1,0,H88*(1-VLOOKUP($A89,[1]Hugst!$R$5:$W$9,MATCH(ROUNDUP((I$1)/10,0)*10,[1]Hugst!$R$4:$W$4,0))))</f>
        <v>0</v>
      </c>
      <c r="J89" s="169">
        <f>IF($C89-J$1&lt;År1,0,I88*(1-VLOOKUP($A89,[1]Hugst!$R$5:$W$9,MATCH(ROUNDUP((J$1)/10,0)*10,[1]Hugst!$R$4:$W$4,0))))</f>
        <v>0</v>
      </c>
      <c r="K89" s="169">
        <f>IF($C89-K$1&lt;År1,0,J88*(1-VLOOKUP($A89,[1]Hugst!$R$5:$W$9,MATCH(ROUNDUP((K$1)/10,0)*10,[1]Hugst!$R$4:$W$4,0))))</f>
        <v>0</v>
      </c>
      <c r="L89" s="169">
        <f>IF($C89-L$1&lt;År1,0,K88*(1-VLOOKUP($A89,[1]Hugst!$R$5:$W$9,MATCH(ROUNDUP((L$1)/10,0)*10,[1]Hugst!$R$4:$W$4,0))))</f>
        <v>0</v>
      </c>
      <c r="M89" s="169">
        <f>IF($C89-M$1&lt;År1,0,L88*(1-VLOOKUP($A89,[1]Hugst!$R$5:$W$9,MATCH(ROUNDUP((M$1)/10,0)*10,[1]Hugst!$R$4:$W$4,0))))</f>
        <v>0</v>
      </c>
      <c r="N89" s="169">
        <f>IF($C89-N$1&lt;År1,0,M88*(1-VLOOKUP($A89,[1]Hugst!$R$5:$W$9,MATCH(ROUNDUP((N$1)/10,0)*10,[1]Hugst!$R$4:$W$4,0))))</f>
        <v>0</v>
      </c>
      <c r="O89" s="169">
        <f>IF($C89-O$1&lt;År1,0,N88*(1-VLOOKUP($A89,[1]Hugst!$R$5:$W$9,MATCH(ROUNDUP((O$1)/10,0)*10,[1]Hugst!$R$4:$W$4,0))))</f>
        <v>0</v>
      </c>
      <c r="P89" s="169">
        <f>IF($C89-P$1&lt;År1,0,O88*(1-VLOOKUP($A89,[1]Hugst!$R$5:$W$9,MATCH(ROUNDUP((P$1)/10,0)*10,[1]Hugst!$R$4:$W$4,0))))</f>
        <v>0</v>
      </c>
      <c r="Q89" s="169">
        <f>IF($C89-Q$1&lt;År1,0,P88*(1-VLOOKUP($A89,[1]Hugst!$R$5:$W$9,MATCH(ROUNDUP((Q$1)/10,0)*10,[1]Hugst!$R$4:$W$4,0))))</f>
        <v>0</v>
      </c>
      <c r="R89" s="169">
        <f>IF($C89-R$1&lt;År1,0,Q88*(1-VLOOKUP($A89,[1]Hugst!$R$5:$W$9,MATCH(ROUNDUP((R$1)/10,0)*10,[1]Hugst!$R$4:$W$4,0))))</f>
        <v>0</v>
      </c>
      <c r="S89" s="169">
        <f>IF($C89-S$1&lt;År1,0,R88*(1-VLOOKUP($A89,[1]Hugst!$R$5:$W$9,MATCH(ROUNDUP((S$1)/10,0)*10,[1]Hugst!$R$4:$W$4,0))))</f>
        <v>0</v>
      </c>
      <c r="T89" s="169">
        <f>IF($C89-T$1&lt;År1,0,S88*(1-VLOOKUP($A89,[1]Hugst!$R$5:$W$9,MATCH(ROUNDUP((T$1)/10,0)*10,[1]Hugst!$R$4:$W$4,0))))</f>
        <v>0</v>
      </c>
      <c r="U89" s="169">
        <f>IF($C89-U$1&lt;År1,0,T88*(1-VLOOKUP($A89,[1]Hugst!$R$5:$W$9,MATCH(ROUNDUP((U$1)/10,0)*10,[1]Hugst!$R$4:$W$4,0))))</f>
        <v>0</v>
      </c>
      <c r="V89" s="169">
        <f>IF($C89-V$1&lt;År1,0,U88*(1-VLOOKUP($A89,[1]Hugst!$R$5:$W$9,MATCH(ROUNDUP((V$1)/10,0)*10,[1]Hugst!$R$4:$W$4,0))))</f>
        <v>0</v>
      </c>
      <c r="W89" s="169">
        <f>IF($C89-W$1&lt;År1,0,V88*(1-VLOOKUP($A89,[1]Hugst!$R$5:$W$9,MATCH(ROUNDUP((W$1)/10,0)*10,[1]Hugst!$R$4:$W$4,0))))</f>
        <v>0</v>
      </c>
      <c r="X89" s="169">
        <f>IF($C89-X$1&lt;År1,0,W88*(1-VLOOKUP($A89,[1]Hugst!$R$5:$W$9,MATCH(ROUNDUP((X$1)/10,0)*10,[1]Hugst!$R$4:$W$4,0))))</f>
        <v>0</v>
      </c>
      <c r="Y89" s="169">
        <f>IF($C89-Y$1&lt;År1,0,X88*(1-VLOOKUP($A89,[1]Hugst!$R$5:$W$9,MATCH(ROUNDUP((Y$1)/10,0)*10,[1]Hugst!$R$4:$W$4,0))))</f>
        <v>0</v>
      </c>
      <c r="Z89" s="169">
        <f>IF($C89-Z$1&lt;År1,0,Y88*(1-VLOOKUP($A89,[1]Hugst!$R$5:$W$9,MATCH(ROUNDUP((Z$1)/10,0)*10,[1]Hugst!$R$4:$W$4,0))))</f>
        <v>0</v>
      </c>
      <c r="AA89" s="169">
        <f>IF($C89-AA$1&lt;År1,0,Z88*(1-VLOOKUP($A89,[1]Hugst!$R$5:$W$9,MATCH(ROUNDUP((AA$1)/10,0)*10,[1]Hugst!$R$4:$W$4,0))))</f>
        <v>0</v>
      </c>
      <c r="AB89" s="169">
        <f>IF($C89-AB$1&lt;År1,0,AA88*(1-VLOOKUP($A89,[1]Hugst!$R$5:$W$9,MATCH(ROUNDUP((AB$1)/10,0)*10,[1]Hugst!$R$4:$W$4,0))))</f>
        <v>0</v>
      </c>
      <c r="AC89" s="169">
        <f>IF($C89-AC$1&lt;År1,0,AB88*(1-VLOOKUP($A89,[1]Hugst!$R$5:$W$9,MATCH(ROUNDUP((AC$1)/10,0)*10,[1]Hugst!$R$4:$W$4,0))))</f>
        <v>0</v>
      </c>
      <c r="AD89" s="169">
        <f>IF($C89-AD$1&lt;År1,0,AC88*(1-VLOOKUP($A89,[1]Hugst!$R$5:$W$9,MATCH(ROUNDUP((AD$1)/10,0)*10,[1]Hugst!$R$4:$W$4,0))))</f>
        <v>0</v>
      </c>
      <c r="AE89" s="169">
        <f>IF($C89-AE$1&lt;År1,0,AD88*(1-VLOOKUP($A89,[1]Hugst!$R$5:$W$9,MATCH(ROUNDUP((AE$1)/10,0)*10,[1]Hugst!$R$4:$W$4,0))))</f>
        <v>0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9">
        <f t="shared" si="1"/>
        <v>0</v>
      </c>
      <c r="F90" s="169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9">
        <f>IF($C90-G$1&lt;År1,0,F89*(1-VLOOKUP($A90,[1]Hugst!$R$5:$W$9,MATCH(ROUNDUP((G$1)/10,0)*10,[1]Hugst!$R$4:$W$4,0))))</f>
        <v>0</v>
      </c>
      <c r="H90" s="169">
        <f>IF($C90-H$1&lt;År1,0,G89*(1-VLOOKUP($A90,[1]Hugst!$R$5:$W$9,MATCH(ROUNDUP((H$1)/10,0)*10,[1]Hugst!$R$4:$W$4,0))))</f>
        <v>0</v>
      </c>
      <c r="I90" s="169">
        <f>IF($C90-I$1&lt;År1,0,H89*(1-VLOOKUP($A90,[1]Hugst!$R$5:$W$9,MATCH(ROUNDUP((I$1)/10,0)*10,[1]Hugst!$R$4:$W$4,0))))</f>
        <v>0</v>
      </c>
      <c r="J90" s="169">
        <f>IF($C90-J$1&lt;År1,0,I89*(1-VLOOKUP($A90,[1]Hugst!$R$5:$W$9,MATCH(ROUNDUP((J$1)/10,0)*10,[1]Hugst!$R$4:$W$4,0))))</f>
        <v>0</v>
      </c>
      <c r="K90" s="169">
        <f>IF($C90-K$1&lt;År1,0,J89*(1-VLOOKUP($A90,[1]Hugst!$R$5:$W$9,MATCH(ROUNDUP((K$1)/10,0)*10,[1]Hugst!$R$4:$W$4,0))))</f>
        <v>0</v>
      </c>
      <c r="L90" s="169">
        <f>IF($C90-L$1&lt;År1,0,K89*(1-VLOOKUP($A90,[1]Hugst!$R$5:$W$9,MATCH(ROUNDUP((L$1)/10,0)*10,[1]Hugst!$R$4:$W$4,0))))</f>
        <v>0</v>
      </c>
      <c r="M90" s="169">
        <f>IF($C90-M$1&lt;År1,0,L89*(1-VLOOKUP($A90,[1]Hugst!$R$5:$W$9,MATCH(ROUNDUP((M$1)/10,0)*10,[1]Hugst!$R$4:$W$4,0))))</f>
        <v>0</v>
      </c>
      <c r="N90" s="169">
        <f>IF($C90-N$1&lt;År1,0,M89*(1-VLOOKUP($A90,[1]Hugst!$R$5:$W$9,MATCH(ROUNDUP((N$1)/10,0)*10,[1]Hugst!$R$4:$W$4,0))))</f>
        <v>0</v>
      </c>
      <c r="O90" s="169">
        <f>IF($C90-O$1&lt;År1,0,N89*(1-VLOOKUP($A90,[1]Hugst!$R$5:$W$9,MATCH(ROUNDUP((O$1)/10,0)*10,[1]Hugst!$R$4:$W$4,0))))</f>
        <v>0</v>
      </c>
      <c r="P90" s="169">
        <f>IF($C90-P$1&lt;År1,0,O89*(1-VLOOKUP($A90,[1]Hugst!$R$5:$W$9,MATCH(ROUNDUP((P$1)/10,0)*10,[1]Hugst!$R$4:$W$4,0))))</f>
        <v>0</v>
      </c>
      <c r="Q90" s="169">
        <f>IF($C90-Q$1&lt;År1,0,P89*(1-VLOOKUP($A90,[1]Hugst!$R$5:$W$9,MATCH(ROUNDUP((Q$1)/10,0)*10,[1]Hugst!$R$4:$W$4,0))))</f>
        <v>0</v>
      </c>
      <c r="R90" s="169">
        <f>IF($C90-R$1&lt;År1,0,Q89*(1-VLOOKUP($A90,[1]Hugst!$R$5:$W$9,MATCH(ROUNDUP((R$1)/10,0)*10,[1]Hugst!$R$4:$W$4,0))))</f>
        <v>0</v>
      </c>
      <c r="S90" s="169">
        <f>IF($C90-S$1&lt;År1,0,R89*(1-VLOOKUP($A90,[1]Hugst!$R$5:$W$9,MATCH(ROUNDUP((S$1)/10,0)*10,[1]Hugst!$R$4:$W$4,0))))</f>
        <v>0</v>
      </c>
      <c r="T90" s="169">
        <f>IF($C90-T$1&lt;År1,0,S89*(1-VLOOKUP($A90,[1]Hugst!$R$5:$W$9,MATCH(ROUNDUP((T$1)/10,0)*10,[1]Hugst!$R$4:$W$4,0))))</f>
        <v>0</v>
      </c>
      <c r="U90" s="169">
        <f>IF($C90-U$1&lt;År1,0,T89*(1-VLOOKUP($A90,[1]Hugst!$R$5:$W$9,MATCH(ROUNDUP((U$1)/10,0)*10,[1]Hugst!$R$4:$W$4,0))))</f>
        <v>0</v>
      </c>
      <c r="V90" s="169">
        <f>IF($C90-V$1&lt;År1,0,U89*(1-VLOOKUP($A90,[1]Hugst!$R$5:$W$9,MATCH(ROUNDUP((V$1)/10,0)*10,[1]Hugst!$R$4:$W$4,0))))</f>
        <v>0</v>
      </c>
      <c r="W90" s="169">
        <f>IF($C90-W$1&lt;År1,0,V89*(1-VLOOKUP($A90,[1]Hugst!$R$5:$W$9,MATCH(ROUNDUP((W$1)/10,0)*10,[1]Hugst!$R$4:$W$4,0))))</f>
        <v>0</v>
      </c>
      <c r="X90" s="169">
        <f>IF($C90-X$1&lt;År1,0,W89*(1-VLOOKUP($A90,[1]Hugst!$R$5:$W$9,MATCH(ROUNDUP((X$1)/10,0)*10,[1]Hugst!$R$4:$W$4,0))))</f>
        <v>0</v>
      </c>
      <c r="Y90" s="169">
        <f>IF($C90-Y$1&lt;År1,0,X89*(1-VLOOKUP($A90,[1]Hugst!$R$5:$W$9,MATCH(ROUNDUP((Y$1)/10,0)*10,[1]Hugst!$R$4:$W$4,0))))</f>
        <v>0</v>
      </c>
      <c r="Z90" s="169">
        <f>IF($C90-Z$1&lt;År1,0,Y89*(1-VLOOKUP($A90,[1]Hugst!$R$5:$W$9,MATCH(ROUNDUP((Z$1)/10,0)*10,[1]Hugst!$R$4:$W$4,0))))</f>
        <v>0</v>
      </c>
      <c r="AA90" s="169">
        <f>IF($C90-AA$1&lt;År1,0,Z89*(1-VLOOKUP($A90,[1]Hugst!$R$5:$W$9,MATCH(ROUNDUP((AA$1)/10,0)*10,[1]Hugst!$R$4:$W$4,0))))</f>
        <v>0</v>
      </c>
      <c r="AB90" s="169">
        <f>IF($C90-AB$1&lt;År1,0,AA89*(1-VLOOKUP($A90,[1]Hugst!$R$5:$W$9,MATCH(ROUNDUP((AB$1)/10,0)*10,[1]Hugst!$R$4:$W$4,0))))</f>
        <v>0</v>
      </c>
      <c r="AC90" s="169">
        <f>IF($C90-AC$1&lt;År1,0,AB89*(1-VLOOKUP($A90,[1]Hugst!$R$5:$W$9,MATCH(ROUNDUP((AC$1)/10,0)*10,[1]Hugst!$R$4:$W$4,0))))</f>
        <v>0</v>
      </c>
      <c r="AD90" s="169">
        <f>IF($C90-AD$1&lt;År1,0,AC89*(1-VLOOKUP($A90,[1]Hugst!$R$5:$W$9,MATCH(ROUNDUP((AD$1)/10,0)*10,[1]Hugst!$R$4:$W$4,0))))</f>
        <v>0</v>
      </c>
      <c r="AE90" s="169">
        <f>IF($C90-AE$1&lt;År1,0,AD89*(1-VLOOKUP($A90,[1]Hugst!$R$5:$W$9,MATCH(ROUNDUP((AE$1)/10,0)*10,[1]Hugst!$R$4:$W$4,0))))</f>
        <v>0</v>
      </c>
      <c r="AF90" s="169">
        <f>IF($C90-AF$1&lt;År1,0,AE89*(1-VLOOKUP($A90,[1]Hugst!$R$5:$W$9,MATCH(ROUNDUP((AF$1)/10,0)*10,[1]Hugst!$R$4:$W$4,0))))</f>
        <v>0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9">
        <f t="shared" si="1"/>
        <v>0</v>
      </c>
      <c r="F91" s="169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9">
        <f>IF($C91-G$1&lt;År1,0,F90*(1-VLOOKUP($A91,[1]Hugst!$R$5:$W$9,MATCH(ROUNDUP((G$1)/10,0)*10,[1]Hugst!$R$4:$W$4,0))))</f>
        <v>0</v>
      </c>
      <c r="H91" s="169">
        <f>IF($C91-H$1&lt;År1,0,G90*(1-VLOOKUP($A91,[1]Hugst!$R$5:$W$9,MATCH(ROUNDUP((H$1)/10,0)*10,[1]Hugst!$R$4:$W$4,0))))</f>
        <v>0</v>
      </c>
      <c r="I91" s="169">
        <f>IF($C91-I$1&lt;År1,0,H90*(1-VLOOKUP($A91,[1]Hugst!$R$5:$W$9,MATCH(ROUNDUP((I$1)/10,0)*10,[1]Hugst!$R$4:$W$4,0))))</f>
        <v>0</v>
      </c>
      <c r="J91" s="169">
        <f>IF($C91-J$1&lt;År1,0,I90*(1-VLOOKUP($A91,[1]Hugst!$R$5:$W$9,MATCH(ROUNDUP((J$1)/10,0)*10,[1]Hugst!$R$4:$W$4,0))))</f>
        <v>0</v>
      </c>
      <c r="K91" s="169">
        <f>IF($C91-K$1&lt;År1,0,J90*(1-VLOOKUP($A91,[1]Hugst!$R$5:$W$9,MATCH(ROUNDUP((K$1)/10,0)*10,[1]Hugst!$R$4:$W$4,0))))</f>
        <v>0</v>
      </c>
      <c r="L91" s="169">
        <f>IF($C91-L$1&lt;År1,0,K90*(1-VLOOKUP($A91,[1]Hugst!$R$5:$W$9,MATCH(ROUNDUP((L$1)/10,0)*10,[1]Hugst!$R$4:$W$4,0))))</f>
        <v>0</v>
      </c>
      <c r="M91" s="169">
        <f>IF($C91-M$1&lt;År1,0,L90*(1-VLOOKUP($A91,[1]Hugst!$R$5:$W$9,MATCH(ROUNDUP((M$1)/10,0)*10,[1]Hugst!$R$4:$W$4,0))))</f>
        <v>0</v>
      </c>
      <c r="N91" s="169">
        <f>IF($C91-N$1&lt;År1,0,M90*(1-VLOOKUP($A91,[1]Hugst!$R$5:$W$9,MATCH(ROUNDUP((N$1)/10,0)*10,[1]Hugst!$R$4:$W$4,0))))</f>
        <v>0</v>
      </c>
      <c r="O91" s="169">
        <f>IF($C91-O$1&lt;År1,0,N90*(1-VLOOKUP($A91,[1]Hugst!$R$5:$W$9,MATCH(ROUNDUP((O$1)/10,0)*10,[1]Hugst!$R$4:$W$4,0))))</f>
        <v>0</v>
      </c>
      <c r="P91" s="169">
        <f>IF($C91-P$1&lt;År1,0,O90*(1-VLOOKUP($A91,[1]Hugst!$R$5:$W$9,MATCH(ROUNDUP((P$1)/10,0)*10,[1]Hugst!$R$4:$W$4,0))))</f>
        <v>0</v>
      </c>
      <c r="Q91" s="169">
        <f>IF($C91-Q$1&lt;År1,0,P90*(1-VLOOKUP($A91,[1]Hugst!$R$5:$W$9,MATCH(ROUNDUP((Q$1)/10,0)*10,[1]Hugst!$R$4:$W$4,0))))</f>
        <v>0</v>
      </c>
      <c r="R91" s="169">
        <f>IF($C91-R$1&lt;År1,0,Q90*(1-VLOOKUP($A91,[1]Hugst!$R$5:$W$9,MATCH(ROUNDUP((R$1)/10,0)*10,[1]Hugst!$R$4:$W$4,0))))</f>
        <v>0</v>
      </c>
      <c r="S91" s="169">
        <f>IF($C91-S$1&lt;År1,0,R90*(1-VLOOKUP($A91,[1]Hugst!$R$5:$W$9,MATCH(ROUNDUP((S$1)/10,0)*10,[1]Hugst!$R$4:$W$4,0))))</f>
        <v>0</v>
      </c>
      <c r="T91" s="169">
        <f>IF($C91-T$1&lt;År1,0,S90*(1-VLOOKUP($A91,[1]Hugst!$R$5:$W$9,MATCH(ROUNDUP((T$1)/10,0)*10,[1]Hugst!$R$4:$W$4,0))))</f>
        <v>0</v>
      </c>
      <c r="U91" s="169">
        <f>IF($C91-U$1&lt;År1,0,T90*(1-VLOOKUP($A91,[1]Hugst!$R$5:$W$9,MATCH(ROUNDUP((U$1)/10,0)*10,[1]Hugst!$R$4:$W$4,0))))</f>
        <v>0</v>
      </c>
      <c r="V91" s="169">
        <f>IF($C91-V$1&lt;År1,0,U90*(1-VLOOKUP($A91,[1]Hugst!$R$5:$W$9,MATCH(ROUNDUP((V$1)/10,0)*10,[1]Hugst!$R$4:$W$4,0))))</f>
        <v>0</v>
      </c>
      <c r="W91" s="169">
        <f>IF($C91-W$1&lt;År1,0,V90*(1-VLOOKUP($A91,[1]Hugst!$R$5:$W$9,MATCH(ROUNDUP((W$1)/10,0)*10,[1]Hugst!$R$4:$W$4,0))))</f>
        <v>0</v>
      </c>
      <c r="X91" s="169">
        <f>IF($C91-X$1&lt;År1,0,W90*(1-VLOOKUP($A91,[1]Hugst!$R$5:$W$9,MATCH(ROUNDUP((X$1)/10,0)*10,[1]Hugst!$R$4:$W$4,0))))</f>
        <v>0</v>
      </c>
      <c r="Y91" s="169">
        <f>IF($C91-Y$1&lt;År1,0,X90*(1-VLOOKUP($A91,[1]Hugst!$R$5:$W$9,MATCH(ROUNDUP((Y$1)/10,0)*10,[1]Hugst!$R$4:$W$4,0))))</f>
        <v>0</v>
      </c>
      <c r="Z91" s="169">
        <f>IF($C91-Z$1&lt;År1,0,Y90*(1-VLOOKUP($A91,[1]Hugst!$R$5:$W$9,MATCH(ROUNDUP((Z$1)/10,0)*10,[1]Hugst!$R$4:$W$4,0))))</f>
        <v>0</v>
      </c>
      <c r="AA91" s="169">
        <f>IF($C91-AA$1&lt;År1,0,Z90*(1-VLOOKUP($A91,[1]Hugst!$R$5:$W$9,MATCH(ROUNDUP((AA$1)/10,0)*10,[1]Hugst!$R$4:$W$4,0))))</f>
        <v>0</v>
      </c>
      <c r="AB91" s="169">
        <f>IF($C91-AB$1&lt;År1,0,AA90*(1-VLOOKUP($A91,[1]Hugst!$R$5:$W$9,MATCH(ROUNDUP((AB$1)/10,0)*10,[1]Hugst!$R$4:$W$4,0))))</f>
        <v>0</v>
      </c>
      <c r="AC91" s="169">
        <f>IF($C91-AC$1&lt;År1,0,AB90*(1-VLOOKUP($A91,[1]Hugst!$R$5:$W$9,MATCH(ROUNDUP((AC$1)/10,0)*10,[1]Hugst!$R$4:$W$4,0))))</f>
        <v>0</v>
      </c>
      <c r="AD91" s="169">
        <f>IF($C91-AD$1&lt;År1,0,AC90*(1-VLOOKUP($A91,[1]Hugst!$R$5:$W$9,MATCH(ROUNDUP((AD$1)/10,0)*10,[1]Hugst!$R$4:$W$4,0))))</f>
        <v>0</v>
      </c>
      <c r="AE91" s="169">
        <f>IF($C91-AE$1&lt;År1,0,AD90*(1-VLOOKUP($A91,[1]Hugst!$R$5:$W$9,MATCH(ROUNDUP((AE$1)/10,0)*10,[1]Hugst!$R$4:$W$4,0))))</f>
        <v>0</v>
      </c>
      <c r="AF91" s="169">
        <f>IF($C91-AF$1&lt;År1,0,AE90*(1-VLOOKUP($A91,[1]Hugst!$R$5:$W$9,MATCH(ROUNDUP((AF$1)/10,0)*10,[1]Hugst!$R$4:$W$4,0))))</f>
        <v>0</v>
      </c>
      <c r="AG91" s="169">
        <f>IF($C91-AG$1&lt;År1,0,AF90*(1-VLOOKUP($A91,[1]Hugst!$R$5:$W$9,MATCH(ROUNDUP((AG$1)/10,0)*10,[1]Hugst!$R$4:$W$4,0))))</f>
        <v>0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9">
        <f t="shared" si="1"/>
        <v>0</v>
      </c>
      <c r="F92" s="169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9">
        <f>IF($C92-G$1&lt;År1,0,F91*(1-VLOOKUP($A92,[1]Hugst!$R$5:$W$9,MATCH(ROUNDUP((G$1)/10,0)*10,[1]Hugst!$R$4:$W$4,0))))</f>
        <v>0</v>
      </c>
      <c r="H92" s="169">
        <f>IF($C92-H$1&lt;År1,0,G91*(1-VLOOKUP($A92,[1]Hugst!$R$5:$W$9,MATCH(ROUNDUP((H$1)/10,0)*10,[1]Hugst!$R$4:$W$4,0))))</f>
        <v>0</v>
      </c>
      <c r="I92" s="169">
        <f>IF($C92-I$1&lt;År1,0,H91*(1-VLOOKUP($A92,[1]Hugst!$R$5:$W$9,MATCH(ROUNDUP((I$1)/10,0)*10,[1]Hugst!$R$4:$W$4,0))))</f>
        <v>0</v>
      </c>
      <c r="J92" s="169">
        <f>IF($C92-J$1&lt;År1,0,I91*(1-VLOOKUP($A92,[1]Hugst!$R$5:$W$9,MATCH(ROUNDUP((J$1)/10,0)*10,[1]Hugst!$R$4:$W$4,0))))</f>
        <v>0</v>
      </c>
      <c r="K92" s="169">
        <f>IF($C92-K$1&lt;År1,0,J91*(1-VLOOKUP($A92,[1]Hugst!$R$5:$W$9,MATCH(ROUNDUP((K$1)/10,0)*10,[1]Hugst!$R$4:$W$4,0))))</f>
        <v>0</v>
      </c>
      <c r="L92" s="169">
        <f>IF($C92-L$1&lt;År1,0,K91*(1-VLOOKUP($A92,[1]Hugst!$R$5:$W$9,MATCH(ROUNDUP((L$1)/10,0)*10,[1]Hugst!$R$4:$W$4,0))))</f>
        <v>0</v>
      </c>
      <c r="M92" s="169">
        <f>IF($C92-M$1&lt;År1,0,L91*(1-VLOOKUP($A92,[1]Hugst!$R$5:$W$9,MATCH(ROUNDUP((M$1)/10,0)*10,[1]Hugst!$R$4:$W$4,0))))</f>
        <v>0</v>
      </c>
      <c r="N92" s="169">
        <f>IF($C92-N$1&lt;År1,0,M91*(1-VLOOKUP($A92,[1]Hugst!$R$5:$W$9,MATCH(ROUNDUP((N$1)/10,0)*10,[1]Hugst!$R$4:$W$4,0))))</f>
        <v>0</v>
      </c>
      <c r="O92" s="169">
        <f>IF($C92-O$1&lt;År1,0,N91*(1-VLOOKUP($A92,[1]Hugst!$R$5:$W$9,MATCH(ROUNDUP((O$1)/10,0)*10,[1]Hugst!$R$4:$W$4,0))))</f>
        <v>0</v>
      </c>
      <c r="P92" s="169">
        <f>IF($C92-P$1&lt;År1,0,O91*(1-VLOOKUP($A92,[1]Hugst!$R$5:$W$9,MATCH(ROUNDUP((P$1)/10,0)*10,[1]Hugst!$R$4:$W$4,0))))</f>
        <v>0</v>
      </c>
      <c r="Q92" s="169">
        <f>IF($C92-Q$1&lt;År1,0,P91*(1-VLOOKUP($A92,[1]Hugst!$R$5:$W$9,MATCH(ROUNDUP((Q$1)/10,0)*10,[1]Hugst!$R$4:$W$4,0))))</f>
        <v>0</v>
      </c>
      <c r="R92" s="169">
        <f>IF($C92-R$1&lt;År1,0,Q91*(1-VLOOKUP($A92,[1]Hugst!$R$5:$W$9,MATCH(ROUNDUP((R$1)/10,0)*10,[1]Hugst!$R$4:$W$4,0))))</f>
        <v>0</v>
      </c>
      <c r="S92" s="169">
        <f>IF($C92-S$1&lt;År1,0,R91*(1-VLOOKUP($A92,[1]Hugst!$R$5:$W$9,MATCH(ROUNDUP((S$1)/10,0)*10,[1]Hugst!$R$4:$W$4,0))))</f>
        <v>0</v>
      </c>
      <c r="T92" s="169">
        <f>IF($C92-T$1&lt;År1,0,S91*(1-VLOOKUP($A92,[1]Hugst!$R$5:$W$9,MATCH(ROUNDUP((T$1)/10,0)*10,[1]Hugst!$R$4:$W$4,0))))</f>
        <v>0</v>
      </c>
      <c r="U92" s="169">
        <f>IF($C92-U$1&lt;År1,0,T91*(1-VLOOKUP($A92,[1]Hugst!$R$5:$W$9,MATCH(ROUNDUP((U$1)/10,0)*10,[1]Hugst!$R$4:$W$4,0))))</f>
        <v>0</v>
      </c>
      <c r="V92" s="169">
        <f>IF($C92-V$1&lt;År1,0,U91*(1-VLOOKUP($A92,[1]Hugst!$R$5:$W$9,MATCH(ROUNDUP((V$1)/10,0)*10,[1]Hugst!$R$4:$W$4,0))))</f>
        <v>0</v>
      </c>
      <c r="W92" s="169">
        <f>IF($C92-W$1&lt;År1,0,V91*(1-VLOOKUP($A92,[1]Hugst!$R$5:$W$9,MATCH(ROUNDUP((W$1)/10,0)*10,[1]Hugst!$R$4:$W$4,0))))</f>
        <v>0</v>
      </c>
      <c r="X92" s="169">
        <f>IF($C92-X$1&lt;År1,0,W91*(1-VLOOKUP($A92,[1]Hugst!$R$5:$W$9,MATCH(ROUNDUP((X$1)/10,0)*10,[1]Hugst!$R$4:$W$4,0))))</f>
        <v>0</v>
      </c>
      <c r="Y92" s="169">
        <f>IF($C92-Y$1&lt;År1,0,X91*(1-VLOOKUP($A92,[1]Hugst!$R$5:$W$9,MATCH(ROUNDUP((Y$1)/10,0)*10,[1]Hugst!$R$4:$W$4,0))))</f>
        <v>0</v>
      </c>
      <c r="Z92" s="169">
        <f>IF($C92-Z$1&lt;År1,0,Y91*(1-VLOOKUP($A92,[1]Hugst!$R$5:$W$9,MATCH(ROUNDUP((Z$1)/10,0)*10,[1]Hugst!$R$4:$W$4,0))))</f>
        <v>0</v>
      </c>
      <c r="AA92" s="169">
        <f>IF($C92-AA$1&lt;År1,0,Z91*(1-VLOOKUP($A92,[1]Hugst!$R$5:$W$9,MATCH(ROUNDUP((AA$1)/10,0)*10,[1]Hugst!$R$4:$W$4,0))))</f>
        <v>0</v>
      </c>
      <c r="AB92" s="169">
        <f>IF($C92-AB$1&lt;År1,0,AA91*(1-VLOOKUP($A92,[1]Hugst!$R$5:$W$9,MATCH(ROUNDUP((AB$1)/10,0)*10,[1]Hugst!$R$4:$W$4,0))))</f>
        <v>0</v>
      </c>
      <c r="AC92" s="169">
        <f>IF($C92-AC$1&lt;År1,0,AB91*(1-VLOOKUP($A92,[1]Hugst!$R$5:$W$9,MATCH(ROUNDUP((AC$1)/10,0)*10,[1]Hugst!$R$4:$W$4,0))))</f>
        <v>0</v>
      </c>
      <c r="AD92" s="169">
        <f>IF($C92-AD$1&lt;År1,0,AC91*(1-VLOOKUP($A92,[1]Hugst!$R$5:$W$9,MATCH(ROUNDUP((AD$1)/10,0)*10,[1]Hugst!$R$4:$W$4,0))))</f>
        <v>0</v>
      </c>
      <c r="AE92" s="169">
        <f>IF($C92-AE$1&lt;År1,0,AD91*(1-VLOOKUP($A92,[1]Hugst!$R$5:$W$9,MATCH(ROUNDUP((AE$1)/10,0)*10,[1]Hugst!$R$4:$W$4,0))))</f>
        <v>0</v>
      </c>
      <c r="AF92" s="169">
        <f>IF($C92-AF$1&lt;År1,0,AE91*(1-VLOOKUP($A92,[1]Hugst!$R$5:$W$9,MATCH(ROUNDUP((AF$1)/10,0)*10,[1]Hugst!$R$4:$W$4,0))))</f>
        <v>0</v>
      </c>
      <c r="AG92" s="169">
        <f>IF($C92-AG$1&lt;År1,0,AF91*(1-VLOOKUP($A92,[1]Hugst!$R$5:$W$9,MATCH(ROUNDUP((AG$1)/10,0)*10,[1]Hugst!$R$4:$W$4,0))))</f>
        <v>0</v>
      </c>
      <c r="AH92" s="169">
        <f>IF($C92-AH$1&lt;År1,0,AG91*(1-VLOOKUP($A92,[1]Hugst!$R$5:$W$9,MATCH(ROUNDUP((AH$1)/10,0)*10,[1]Hugst!$R$4:$W$4,0))))</f>
        <v>0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9">
        <f t="shared" si="1"/>
        <v>0</v>
      </c>
      <c r="F93" s="169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9">
        <f>IF($C93-G$1&lt;År1,0,F92*(1-VLOOKUP($A93,[1]Hugst!$R$5:$W$9,MATCH(ROUNDUP((G$1)/10,0)*10,[1]Hugst!$R$4:$W$4,0))))</f>
        <v>0</v>
      </c>
      <c r="H93" s="169">
        <f>IF($C93-H$1&lt;År1,0,G92*(1-VLOOKUP($A93,[1]Hugst!$R$5:$W$9,MATCH(ROUNDUP((H$1)/10,0)*10,[1]Hugst!$R$4:$W$4,0))))</f>
        <v>0</v>
      </c>
      <c r="I93" s="169">
        <f>IF($C93-I$1&lt;År1,0,H92*(1-VLOOKUP($A93,[1]Hugst!$R$5:$W$9,MATCH(ROUNDUP((I$1)/10,0)*10,[1]Hugst!$R$4:$W$4,0))))</f>
        <v>0</v>
      </c>
      <c r="J93" s="169">
        <f>IF($C93-J$1&lt;År1,0,I92*(1-VLOOKUP($A93,[1]Hugst!$R$5:$W$9,MATCH(ROUNDUP((J$1)/10,0)*10,[1]Hugst!$R$4:$W$4,0))))</f>
        <v>0</v>
      </c>
      <c r="K93" s="169">
        <f>IF($C93-K$1&lt;År1,0,J92*(1-VLOOKUP($A93,[1]Hugst!$R$5:$W$9,MATCH(ROUNDUP((K$1)/10,0)*10,[1]Hugst!$R$4:$W$4,0))))</f>
        <v>0</v>
      </c>
      <c r="L93" s="169">
        <f>IF($C93-L$1&lt;År1,0,K92*(1-VLOOKUP($A93,[1]Hugst!$R$5:$W$9,MATCH(ROUNDUP((L$1)/10,0)*10,[1]Hugst!$R$4:$W$4,0))))</f>
        <v>0</v>
      </c>
      <c r="M93" s="169">
        <f>IF($C93-M$1&lt;År1,0,L92*(1-VLOOKUP($A93,[1]Hugst!$R$5:$W$9,MATCH(ROUNDUP((M$1)/10,0)*10,[1]Hugst!$R$4:$W$4,0))))</f>
        <v>0</v>
      </c>
      <c r="N93" s="169">
        <f>IF($C93-N$1&lt;År1,0,M92*(1-VLOOKUP($A93,[1]Hugst!$R$5:$W$9,MATCH(ROUNDUP((N$1)/10,0)*10,[1]Hugst!$R$4:$W$4,0))))</f>
        <v>0</v>
      </c>
      <c r="O93" s="169">
        <f>IF($C93-O$1&lt;År1,0,N92*(1-VLOOKUP($A93,[1]Hugst!$R$5:$W$9,MATCH(ROUNDUP((O$1)/10,0)*10,[1]Hugst!$R$4:$W$4,0))))</f>
        <v>0</v>
      </c>
      <c r="P93" s="169">
        <f>IF($C93-P$1&lt;År1,0,O92*(1-VLOOKUP($A93,[1]Hugst!$R$5:$W$9,MATCH(ROUNDUP((P$1)/10,0)*10,[1]Hugst!$R$4:$W$4,0))))</f>
        <v>0</v>
      </c>
      <c r="Q93" s="169">
        <f>IF($C93-Q$1&lt;År1,0,P92*(1-VLOOKUP($A93,[1]Hugst!$R$5:$W$9,MATCH(ROUNDUP((Q$1)/10,0)*10,[1]Hugst!$R$4:$W$4,0))))</f>
        <v>0</v>
      </c>
      <c r="R93" s="169">
        <f>IF($C93-R$1&lt;År1,0,Q92*(1-VLOOKUP($A93,[1]Hugst!$R$5:$W$9,MATCH(ROUNDUP((R$1)/10,0)*10,[1]Hugst!$R$4:$W$4,0))))</f>
        <v>0</v>
      </c>
      <c r="S93" s="169">
        <f>IF($C93-S$1&lt;År1,0,R92*(1-VLOOKUP($A93,[1]Hugst!$R$5:$W$9,MATCH(ROUNDUP((S$1)/10,0)*10,[1]Hugst!$R$4:$W$4,0))))</f>
        <v>0</v>
      </c>
      <c r="T93" s="169">
        <f>IF($C93-T$1&lt;År1,0,S92*(1-VLOOKUP($A93,[1]Hugst!$R$5:$W$9,MATCH(ROUNDUP((T$1)/10,0)*10,[1]Hugst!$R$4:$W$4,0))))</f>
        <v>0</v>
      </c>
      <c r="U93" s="169">
        <f>IF($C93-U$1&lt;År1,0,T92*(1-VLOOKUP($A93,[1]Hugst!$R$5:$W$9,MATCH(ROUNDUP((U$1)/10,0)*10,[1]Hugst!$R$4:$W$4,0))))</f>
        <v>0</v>
      </c>
      <c r="V93" s="169">
        <f>IF($C93-V$1&lt;År1,0,U92*(1-VLOOKUP($A93,[1]Hugst!$R$5:$W$9,MATCH(ROUNDUP((V$1)/10,0)*10,[1]Hugst!$R$4:$W$4,0))))</f>
        <v>0</v>
      </c>
      <c r="W93" s="169">
        <f>IF($C93-W$1&lt;År1,0,V92*(1-VLOOKUP($A93,[1]Hugst!$R$5:$W$9,MATCH(ROUNDUP((W$1)/10,0)*10,[1]Hugst!$R$4:$W$4,0))))</f>
        <v>0</v>
      </c>
      <c r="X93" s="169">
        <f>IF($C93-X$1&lt;År1,0,W92*(1-VLOOKUP($A93,[1]Hugst!$R$5:$W$9,MATCH(ROUNDUP((X$1)/10,0)*10,[1]Hugst!$R$4:$W$4,0))))</f>
        <v>0</v>
      </c>
      <c r="Y93" s="169">
        <f>IF($C93-Y$1&lt;År1,0,X92*(1-VLOOKUP($A93,[1]Hugst!$R$5:$W$9,MATCH(ROUNDUP((Y$1)/10,0)*10,[1]Hugst!$R$4:$W$4,0))))</f>
        <v>0</v>
      </c>
      <c r="Z93" s="169">
        <f>IF($C93-Z$1&lt;År1,0,Y92*(1-VLOOKUP($A93,[1]Hugst!$R$5:$W$9,MATCH(ROUNDUP((Z$1)/10,0)*10,[1]Hugst!$R$4:$W$4,0))))</f>
        <v>0</v>
      </c>
      <c r="AA93" s="169">
        <f>IF($C93-AA$1&lt;År1,0,Z92*(1-VLOOKUP($A93,[1]Hugst!$R$5:$W$9,MATCH(ROUNDUP((AA$1)/10,0)*10,[1]Hugst!$R$4:$W$4,0))))</f>
        <v>0</v>
      </c>
      <c r="AB93" s="169">
        <f>IF($C93-AB$1&lt;År1,0,AA92*(1-VLOOKUP($A93,[1]Hugst!$R$5:$W$9,MATCH(ROUNDUP((AB$1)/10,0)*10,[1]Hugst!$R$4:$W$4,0))))</f>
        <v>0</v>
      </c>
      <c r="AC93" s="169">
        <f>IF($C93-AC$1&lt;År1,0,AB92*(1-VLOOKUP($A93,[1]Hugst!$R$5:$W$9,MATCH(ROUNDUP((AC$1)/10,0)*10,[1]Hugst!$R$4:$W$4,0))))</f>
        <v>0</v>
      </c>
      <c r="AD93" s="169">
        <f>IF($C93-AD$1&lt;År1,0,AC92*(1-VLOOKUP($A93,[1]Hugst!$R$5:$W$9,MATCH(ROUNDUP((AD$1)/10,0)*10,[1]Hugst!$R$4:$W$4,0))))</f>
        <v>0</v>
      </c>
      <c r="AE93" s="169">
        <f>IF($C93-AE$1&lt;År1,0,AD92*(1-VLOOKUP($A93,[1]Hugst!$R$5:$W$9,MATCH(ROUNDUP((AE$1)/10,0)*10,[1]Hugst!$R$4:$W$4,0))))</f>
        <v>0</v>
      </c>
      <c r="AF93" s="169">
        <f>IF($C93-AF$1&lt;År1,0,AE92*(1-VLOOKUP($A93,[1]Hugst!$R$5:$W$9,MATCH(ROUNDUP((AF$1)/10,0)*10,[1]Hugst!$R$4:$W$4,0))))</f>
        <v>0</v>
      </c>
      <c r="AG93" s="169">
        <f>IF($C93-AG$1&lt;År1,0,AF92*(1-VLOOKUP($A93,[1]Hugst!$R$5:$W$9,MATCH(ROUNDUP((AG$1)/10,0)*10,[1]Hugst!$R$4:$W$4,0))))</f>
        <v>0</v>
      </c>
      <c r="AH93" s="169">
        <f>IF($C93-AH$1&lt;År1,0,AG92*(1-VLOOKUP($A93,[1]Hugst!$R$5:$W$9,MATCH(ROUNDUP((AH$1)/10,0)*10,[1]Hugst!$R$4:$W$4,0))))</f>
        <v>0</v>
      </c>
      <c r="AI93" s="169">
        <f>IF($C93-AI$1&lt;År1,0,AH92*(1-VLOOKUP($A93,[1]Hugst!$R$5:$W$9,MATCH(ROUNDUP((AI$1)/10,0)*10,[1]Hugst!$R$4:$W$4,0))))</f>
        <v>0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9">
        <f t="shared" si="1"/>
        <v>0</v>
      </c>
      <c r="F94" s="169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9">
        <f>IF($C94-G$1&lt;År1,0,F93*(1-VLOOKUP($A94,[1]Hugst!$R$5:$W$9,MATCH(ROUNDUP((G$1)/10,0)*10,[1]Hugst!$R$4:$W$4,0))))</f>
        <v>0</v>
      </c>
      <c r="H94" s="169">
        <f>IF($C94-H$1&lt;År1,0,G93*(1-VLOOKUP($A94,[1]Hugst!$R$5:$W$9,MATCH(ROUNDUP((H$1)/10,0)*10,[1]Hugst!$R$4:$W$4,0))))</f>
        <v>0</v>
      </c>
      <c r="I94" s="169">
        <f>IF($C94-I$1&lt;År1,0,H93*(1-VLOOKUP($A94,[1]Hugst!$R$5:$W$9,MATCH(ROUNDUP((I$1)/10,0)*10,[1]Hugst!$R$4:$W$4,0))))</f>
        <v>0</v>
      </c>
      <c r="J94" s="169">
        <f>IF($C94-J$1&lt;År1,0,I93*(1-VLOOKUP($A94,[1]Hugst!$R$5:$W$9,MATCH(ROUNDUP((J$1)/10,0)*10,[1]Hugst!$R$4:$W$4,0))))</f>
        <v>0</v>
      </c>
      <c r="K94" s="169">
        <f>IF($C94-K$1&lt;År1,0,J93*(1-VLOOKUP($A94,[1]Hugst!$R$5:$W$9,MATCH(ROUNDUP((K$1)/10,0)*10,[1]Hugst!$R$4:$W$4,0))))</f>
        <v>0</v>
      </c>
      <c r="L94" s="169">
        <f>IF($C94-L$1&lt;År1,0,K93*(1-VLOOKUP($A94,[1]Hugst!$R$5:$W$9,MATCH(ROUNDUP((L$1)/10,0)*10,[1]Hugst!$R$4:$W$4,0))))</f>
        <v>0</v>
      </c>
      <c r="M94" s="169">
        <f>IF($C94-M$1&lt;År1,0,L93*(1-VLOOKUP($A94,[1]Hugst!$R$5:$W$9,MATCH(ROUNDUP((M$1)/10,0)*10,[1]Hugst!$R$4:$W$4,0))))</f>
        <v>0</v>
      </c>
      <c r="N94" s="169">
        <f>IF($C94-N$1&lt;År1,0,M93*(1-VLOOKUP($A94,[1]Hugst!$R$5:$W$9,MATCH(ROUNDUP((N$1)/10,0)*10,[1]Hugst!$R$4:$W$4,0))))</f>
        <v>0</v>
      </c>
      <c r="O94" s="169">
        <f>IF($C94-O$1&lt;År1,0,N93*(1-VLOOKUP($A94,[1]Hugst!$R$5:$W$9,MATCH(ROUNDUP((O$1)/10,0)*10,[1]Hugst!$R$4:$W$4,0))))</f>
        <v>0</v>
      </c>
      <c r="P94" s="169">
        <f>IF($C94-P$1&lt;År1,0,O93*(1-VLOOKUP($A94,[1]Hugst!$R$5:$W$9,MATCH(ROUNDUP((P$1)/10,0)*10,[1]Hugst!$R$4:$W$4,0))))</f>
        <v>0</v>
      </c>
      <c r="Q94" s="169">
        <f>IF($C94-Q$1&lt;År1,0,P93*(1-VLOOKUP($A94,[1]Hugst!$R$5:$W$9,MATCH(ROUNDUP((Q$1)/10,0)*10,[1]Hugst!$R$4:$W$4,0))))</f>
        <v>0</v>
      </c>
      <c r="R94" s="169">
        <f>IF($C94-R$1&lt;År1,0,Q93*(1-VLOOKUP($A94,[1]Hugst!$R$5:$W$9,MATCH(ROUNDUP((R$1)/10,0)*10,[1]Hugst!$R$4:$W$4,0))))</f>
        <v>0</v>
      </c>
      <c r="S94" s="169">
        <f>IF($C94-S$1&lt;År1,0,R93*(1-VLOOKUP($A94,[1]Hugst!$R$5:$W$9,MATCH(ROUNDUP((S$1)/10,0)*10,[1]Hugst!$R$4:$W$4,0))))</f>
        <v>0</v>
      </c>
      <c r="T94" s="169">
        <f>IF($C94-T$1&lt;År1,0,S93*(1-VLOOKUP($A94,[1]Hugst!$R$5:$W$9,MATCH(ROUNDUP((T$1)/10,0)*10,[1]Hugst!$R$4:$W$4,0))))</f>
        <v>0</v>
      </c>
      <c r="U94" s="169">
        <f>IF($C94-U$1&lt;År1,0,T93*(1-VLOOKUP($A94,[1]Hugst!$R$5:$W$9,MATCH(ROUNDUP((U$1)/10,0)*10,[1]Hugst!$R$4:$W$4,0))))</f>
        <v>0</v>
      </c>
      <c r="V94" s="169">
        <f>IF($C94-V$1&lt;År1,0,U93*(1-VLOOKUP($A94,[1]Hugst!$R$5:$W$9,MATCH(ROUNDUP((V$1)/10,0)*10,[1]Hugst!$R$4:$W$4,0))))</f>
        <v>0</v>
      </c>
      <c r="W94" s="169">
        <f>IF($C94-W$1&lt;År1,0,V93*(1-VLOOKUP($A94,[1]Hugst!$R$5:$W$9,MATCH(ROUNDUP((W$1)/10,0)*10,[1]Hugst!$R$4:$W$4,0))))</f>
        <v>0</v>
      </c>
      <c r="X94" s="169">
        <f>IF($C94-X$1&lt;År1,0,W93*(1-VLOOKUP($A94,[1]Hugst!$R$5:$W$9,MATCH(ROUNDUP((X$1)/10,0)*10,[1]Hugst!$R$4:$W$4,0))))</f>
        <v>0</v>
      </c>
      <c r="Y94" s="169">
        <f>IF($C94-Y$1&lt;År1,0,X93*(1-VLOOKUP($A94,[1]Hugst!$R$5:$W$9,MATCH(ROUNDUP((Y$1)/10,0)*10,[1]Hugst!$R$4:$W$4,0))))</f>
        <v>0</v>
      </c>
      <c r="Z94" s="169">
        <f>IF($C94-Z$1&lt;År1,0,Y93*(1-VLOOKUP($A94,[1]Hugst!$R$5:$W$9,MATCH(ROUNDUP((Z$1)/10,0)*10,[1]Hugst!$R$4:$W$4,0))))</f>
        <v>0</v>
      </c>
      <c r="AA94" s="169">
        <f>IF($C94-AA$1&lt;År1,0,Z93*(1-VLOOKUP($A94,[1]Hugst!$R$5:$W$9,MATCH(ROUNDUP((AA$1)/10,0)*10,[1]Hugst!$R$4:$W$4,0))))</f>
        <v>0</v>
      </c>
      <c r="AB94" s="169">
        <f>IF($C94-AB$1&lt;År1,0,AA93*(1-VLOOKUP($A94,[1]Hugst!$R$5:$W$9,MATCH(ROUNDUP((AB$1)/10,0)*10,[1]Hugst!$R$4:$W$4,0))))</f>
        <v>0</v>
      </c>
      <c r="AC94" s="169">
        <f>IF($C94-AC$1&lt;År1,0,AB93*(1-VLOOKUP($A94,[1]Hugst!$R$5:$W$9,MATCH(ROUNDUP((AC$1)/10,0)*10,[1]Hugst!$R$4:$W$4,0))))</f>
        <v>0</v>
      </c>
      <c r="AD94" s="169">
        <f>IF($C94-AD$1&lt;År1,0,AC93*(1-VLOOKUP($A94,[1]Hugst!$R$5:$W$9,MATCH(ROUNDUP((AD$1)/10,0)*10,[1]Hugst!$R$4:$W$4,0))))</f>
        <v>0</v>
      </c>
      <c r="AE94" s="169">
        <f>IF($C94-AE$1&lt;År1,0,AD93*(1-VLOOKUP($A94,[1]Hugst!$R$5:$W$9,MATCH(ROUNDUP((AE$1)/10,0)*10,[1]Hugst!$R$4:$W$4,0))))</f>
        <v>0</v>
      </c>
      <c r="AF94" s="169">
        <f>IF($C94-AF$1&lt;År1,0,AE93*(1-VLOOKUP($A94,[1]Hugst!$R$5:$W$9,MATCH(ROUNDUP((AF$1)/10,0)*10,[1]Hugst!$R$4:$W$4,0))))</f>
        <v>0</v>
      </c>
      <c r="AG94" s="169">
        <f>IF($C94-AG$1&lt;År1,0,AF93*(1-VLOOKUP($A94,[1]Hugst!$R$5:$W$9,MATCH(ROUNDUP((AG$1)/10,0)*10,[1]Hugst!$R$4:$W$4,0))))</f>
        <v>0</v>
      </c>
      <c r="AH94" s="169">
        <f>IF($C94-AH$1&lt;År1,0,AG93*(1-VLOOKUP($A94,[1]Hugst!$R$5:$W$9,MATCH(ROUNDUP((AH$1)/10,0)*10,[1]Hugst!$R$4:$W$4,0))))</f>
        <v>0</v>
      </c>
      <c r="AI94" s="169">
        <f>IF($C94-AI$1&lt;År1,0,AH93*(1-VLOOKUP($A94,[1]Hugst!$R$5:$W$9,MATCH(ROUNDUP((AI$1)/10,0)*10,[1]Hugst!$R$4:$W$4,0))))</f>
        <v>0</v>
      </c>
      <c r="AJ94" s="169">
        <f>IF($C94-AJ$1&lt;År1,0,AI93*(1-VLOOKUP($A94,[1]Hugst!$R$5:$W$9,MATCH(ROUNDUP((AJ$1)/10,0)*10,[1]Hugst!$R$4:$W$4,0))))</f>
        <v>0</v>
      </c>
      <c r="AK94" s="169"/>
      <c r="AL94" s="169">
        <f>SUM(F94:AJ94)</f>
        <v>0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9">
        <f t="shared" ref="E96:E124" si="2">IF(C96=2020,SUM(G96:AJ96),SUM(F95:AJ95)-SUM(G96:AJ96))</f>
        <v>0</v>
      </c>
      <c r="F96" s="169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9">
        <f>IF($C96-G$1&lt;År1,0,F95*(1-VLOOKUP($A96,[1]Hugst!$R$5:$W$9,MATCH(ROUNDUP((G$1)/10,0)*10,[1]Hugst!$R$4:$W$4,0))))</f>
        <v>0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9">
        <f t="shared" si="2"/>
        <v>0</v>
      </c>
      <c r="F97" s="169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9">
        <f>IF($C97-G$1&lt;År1,0,F96*(1-VLOOKUP($A97,[1]Hugst!$R$5:$W$9,MATCH(ROUNDUP((G$1)/10,0)*10,[1]Hugst!$R$4:$W$4,0))))</f>
        <v>0</v>
      </c>
      <c r="H97" s="169">
        <f>IF($C97-H$1&lt;År1,0,G96*(1-VLOOKUP($A97,[1]Hugst!$R$5:$W$9,MATCH(ROUNDUP((H$1)/10,0)*10,[1]Hugst!$R$4:$W$4,0))))</f>
        <v>0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9">
        <f t="shared" si="2"/>
        <v>0</v>
      </c>
      <c r="F98" s="169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9">
        <f>IF($C98-G$1&lt;År1,0,F97*(1-VLOOKUP($A98,[1]Hugst!$R$5:$W$9,MATCH(ROUNDUP((G$1)/10,0)*10,[1]Hugst!$R$4:$W$4,0))))</f>
        <v>0</v>
      </c>
      <c r="H98" s="169">
        <f>IF($C98-H$1&lt;År1,0,G97*(1-VLOOKUP($A98,[1]Hugst!$R$5:$W$9,MATCH(ROUNDUP((H$1)/10,0)*10,[1]Hugst!$R$4:$W$4,0))))</f>
        <v>0</v>
      </c>
      <c r="I98" s="169">
        <f>IF($C98-I$1&lt;År1,0,H97*(1-VLOOKUP($A98,[1]Hugst!$R$5:$W$9,MATCH(ROUNDUP((I$1)/10,0)*10,[1]Hugst!$R$4:$W$4,0))))</f>
        <v>0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9">
        <f t="shared" si="2"/>
        <v>0</v>
      </c>
      <c r="F99" s="169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9">
        <f>IF($C99-G$1&lt;År1,0,F98*(1-VLOOKUP($A99,[1]Hugst!$R$5:$W$9,MATCH(ROUNDUP((G$1)/10,0)*10,[1]Hugst!$R$4:$W$4,0))))</f>
        <v>0</v>
      </c>
      <c r="H99" s="169">
        <f>IF($C99-H$1&lt;År1,0,G98*(1-VLOOKUP($A99,[1]Hugst!$R$5:$W$9,MATCH(ROUNDUP((H$1)/10,0)*10,[1]Hugst!$R$4:$W$4,0))))</f>
        <v>0</v>
      </c>
      <c r="I99" s="169">
        <f>IF($C99-I$1&lt;År1,0,H98*(1-VLOOKUP($A99,[1]Hugst!$R$5:$W$9,MATCH(ROUNDUP((I$1)/10,0)*10,[1]Hugst!$R$4:$W$4,0))))</f>
        <v>0</v>
      </c>
      <c r="J99" s="169">
        <f>IF($C99-J$1&lt;År1,0,I98*(1-VLOOKUP($A99,[1]Hugst!$R$5:$W$9,MATCH(ROUNDUP((J$1)/10,0)*10,[1]Hugst!$R$4:$W$4,0))))</f>
        <v>0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9">
        <f t="shared" si="2"/>
        <v>0</v>
      </c>
      <c r="F100" s="169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9">
        <f>IF($C100-G$1&lt;År1,0,F99*(1-VLOOKUP($A100,[1]Hugst!$R$5:$W$9,MATCH(ROUNDUP((G$1)/10,0)*10,[1]Hugst!$R$4:$W$4,0))))</f>
        <v>0</v>
      </c>
      <c r="H100" s="169">
        <f>IF($C100-H$1&lt;År1,0,G99*(1-VLOOKUP($A100,[1]Hugst!$R$5:$W$9,MATCH(ROUNDUP((H$1)/10,0)*10,[1]Hugst!$R$4:$W$4,0))))</f>
        <v>0</v>
      </c>
      <c r="I100" s="169">
        <f>IF($C100-I$1&lt;År1,0,H99*(1-VLOOKUP($A100,[1]Hugst!$R$5:$W$9,MATCH(ROUNDUP((I$1)/10,0)*10,[1]Hugst!$R$4:$W$4,0))))</f>
        <v>0</v>
      </c>
      <c r="J100" s="169">
        <f>IF($C100-J$1&lt;År1,0,I99*(1-VLOOKUP($A100,[1]Hugst!$R$5:$W$9,MATCH(ROUNDUP((J$1)/10,0)*10,[1]Hugst!$R$4:$W$4,0))))</f>
        <v>0</v>
      </c>
      <c r="K100" s="169">
        <f>IF($C100-K$1&lt;År1,0,J99*(1-VLOOKUP($A100,[1]Hugst!$R$5:$W$9,MATCH(ROUNDUP((K$1)/10,0)*10,[1]Hugst!$R$4:$W$4,0))))</f>
        <v>0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9">
        <f t="shared" si="2"/>
        <v>0</v>
      </c>
      <c r="F101" s="169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9">
        <f>IF($C101-G$1&lt;År1,0,F100*(1-VLOOKUP($A101,[1]Hugst!$R$5:$W$9,MATCH(ROUNDUP((G$1)/10,0)*10,[1]Hugst!$R$4:$W$4,0))))</f>
        <v>0</v>
      </c>
      <c r="H101" s="169">
        <f>IF($C101-H$1&lt;År1,0,G100*(1-VLOOKUP($A101,[1]Hugst!$R$5:$W$9,MATCH(ROUNDUP((H$1)/10,0)*10,[1]Hugst!$R$4:$W$4,0))))</f>
        <v>0</v>
      </c>
      <c r="I101" s="169">
        <f>IF($C101-I$1&lt;År1,0,H100*(1-VLOOKUP($A101,[1]Hugst!$R$5:$W$9,MATCH(ROUNDUP((I$1)/10,0)*10,[1]Hugst!$R$4:$W$4,0))))</f>
        <v>0</v>
      </c>
      <c r="J101" s="169">
        <f>IF($C101-J$1&lt;År1,0,I100*(1-VLOOKUP($A101,[1]Hugst!$R$5:$W$9,MATCH(ROUNDUP((J$1)/10,0)*10,[1]Hugst!$R$4:$W$4,0))))</f>
        <v>0</v>
      </c>
      <c r="K101" s="169">
        <f>IF($C101-K$1&lt;År1,0,J100*(1-VLOOKUP($A101,[1]Hugst!$R$5:$W$9,MATCH(ROUNDUP((K$1)/10,0)*10,[1]Hugst!$R$4:$W$4,0))))</f>
        <v>0</v>
      </c>
      <c r="L101" s="169">
        <f>IF($C101-L$1&lt;År1,0,K100*(1-VLOOKUP($A101,[1]Hugst!$R$5:$W$9,MATCH(ROUNDUP((L$1)/10,0)*10,[1]Hugst!$R$4:$W$4,0))))</f>
        <v>0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9">
        <f t="shared" si="2"/>
        <v>0</v>
      </c>
      <c r="F102" s="169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9">
        <f>IF($C102-G$1&lt;År1,0,F101*(1-VLOOKUP($A102,[1]Hugst!$R$5:$W$9,MATCH(ROUNDUP((G$1)/10,0)*10,[1]Hugst!$R$4:$W$4,0))))</f>
        <v>0</v>
      </c>
      <c r="H102" s="169">
        <f>IF($C102-H$1&lt;År1,0,G101*(1-VLOOKUP($A102,[1]Hugst!$R$5:$W$9,MATCH(ROUNDUP((H$1)/10,0)*10,[1]Hugst!$R$4:$W$4,0))))</f>
        <v>0</v>
      </c>
      <c r="I102" s="169">
        <f>IF($C102-I$1&lt;År1,0,H101*(1-VLOOKUP($A102,[1]Hugst!$R$5:$W$9,MATCH(ROUNDUP((I$1)/10,0)*10,[1]Hugst!$R$4:$W$4,0))))</f>
        <v>0</v>
      </c>
      <c r="J102" s="169">
        <f>IF($C102-J$1&lt;År1,0,I101*(1-VLOOKUP($A102,[1]Hugst!$R$5:$W$9,MATCH(ROUNDUP((J$1)/10,0)*10,[1]Hugst!$R$4:$W$4,0))))</f>
        <v>0</v>
      </c>
      <c r="K102" s="169">
        <f>IF($C102-K$1&lt;År1,0,J101*(1-VLOOKUP($A102,[1]Hugst!$R$5:$W$9,MATCH(ROUNDUP((K$1)/10,0)*10,[1]Hugst!$R$4:$W$4,0))))</f>
        <v>0</v>
      </c>
      <c r="L102" s="169">
        <f>IF($C102-L$1&lt;År1,0,K101*(1-VLOOKUP($A102,[1]Hugst!$R$5:$W$9,MATCH(ROUNDUP((L$1)/10,0)*10,[1]Hugst!$R$4:$W$4,0))))</f>
        <v>0</v>
      </c>
      <c r="M102" s="169">
        <f>IF($C102-M$1&lt;År1,0,L101*(1-VLOOKUP($A102,[1]Hugst!$R$5:$W$9,MATCH(ROUNDUP((M$1)/10,0)*10,[1]Hugst!$R$4:$W$4,0))))</f>
        <v>0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9">
        <f t="shared" si="2"/>
        <v>0</v>
      </c>
      <c r="F103" s="169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9">
        <f>IF($C103-G$1&lt;År1,0,F102*(1-VLOOKUP($A103,[1]Hugst!$R$5:$W$9,MATCH(ROUNDUP((G$1)/10,0)*10,[1]Hugst!$R$4:$W$4,0))))</f>
        <v>0</v>
      </c>
      <c r="H103" s="169">
        <f>IF($C103-H$1&lt;År1,0,G102*(1-VLOOKUP($A103,[1]Hugst!$R$5:$W$9,MATCH(ROUNDUP((H$1)/10,0)*10,[1]Hugst!$R$4:$W$4,0))))</f>
        <v>0</v>
      </c>
      <c r="I103" s="169">
        <f>IF($C103-I$1&lt;År1,0,H102*(1-VLOOKUP($A103,[1]Hugst!$R$5:$W$9,MATCH(ROUNDUP((I$1)/10,0)*10,[1]Hugst!$R$4:$W$4,0))))</f>
        <v>0</v>
      </c>
      <c r="J103" s="169">
        <f>IF($C103-J$1&lt;År1,0,I102*(1-VLOOKUP($A103,[1]Hugst!$R$5:$W$9,MATCH(ROUNDUP((J$1)/10,0)*10,[1]Hugst!$R$4:$W$4,0))))</f>
        <v>0</v>
      </c>
      <c r="K103" s="169">
        <f>IF($C103-K$1&lt;År1,0,J102*(1-VLOOKUP($A103,[1]Hugst!$R$5:$W$9,MATCH(ROUNDUP((K$1)/10,0)*10,[1]Hugst!$R$4:$W$4,0))))</f>
        <v>0</v>
      </c>
      <c r="L103" s="169">
        <f>IF($C103-L$1&lt;År1,0,K102*(1-VLOOKUP($A103,[1]Hugst!$R$5:$W$9,MATCH(ROUNDUP((L$1)/10,0)*10,[1]Hugst!$R$4:$W$4,0))))</f>
        <v>0</v>
      </c>
      <c r="M103" s="169">
        <f>IF($C103-M$1&lt;År1,0,L102*(1-VLOOKUP($A103,[1]Hugst!$R$5:$W$9,MATCH(ROUNDUP((M$1)/10,0)*10,[1]Hugst!$R$4:$W$4,0))))</f>
        <v>0</v>
      </c>
      <c r="N103" s="169">
        <f>IF($C103-N$1&lt;År1,0,M102*(1-VLOOKUP($A103,[1]Hugst!$R$5:$W$9,MATCH(ROUNDUP((N$1)/10,0)*10,[1]Hugst!$R$4:$W$4,0))))</f>
        <v>0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9">
        <f>IF(C104=2020,SUM(G104:AJ104),SUM(F103:AJ103)-SUM(G104:AJ104))</f>
        <v>0</v>
      </c>
      <c r="F104" s="169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9">
        <f>IF($C104-G$1&lt;År1,0,F103*(1-VLOOKUP($A104,[1]Hugst!$R$5:$W$9,MATCH(ROUNDUP((G$1)/10,0)*10,[1]Hugst!$R$4:$W$4,0))))</f>
        <v>0</v>
      </c>
      <c r="H104" s="169">
        <f>IF($C104-H$1&lt;År1,0,G103*(1-VLOOKUP($A104,[1]Hugst!$R$5:$W$9,MATCH(ROUNDUP((H$1)/10,0)*10,[1]Hugst!$R$4:$W$4,0))))</f>
        <v>0</v>
      </c>
      <c r="I104" s="169">
        <f>IF($C104-I$1&lt;År1,0,H103*(1-VLOOKUP($A104,[1]Hugst!$R$5:$W$9,MATCH(ROUNDUP((I$1)/10,0)*10,[1]Hugst!$R$4:$W$4,0))))</f>
        <v>0</v>
      </c>
      <c r="J104" s="169">
        <f>IF($C104-J$1&lt;År1,0,I103*(1-VLOOKUP($A104,[1]Hugst!$R$5:$W$9,MATCH(ROUNDUP((J$1)/10,0)*10,[1]Hugst!$R$4:$W$4,0))))</f>
        <v>0</v>
      </c>
      <c r="K104" s="169">
        <f>IF($C104-K$1&lt;År1,0,J103*(1-VLOOKUP($A104,[1]Hugst!$R$5:$W$9,MATCH(ROUNDUP((K$1)/10,0)*10,[1]Hugst!$R$4:$W$4,0))))</f>
        <v>0</v>
      </c>
      <c r="L104" s="169">
        <f>IF($C104-L$1&lt;År1,0,K103*(1-VLOOKUP($A104,[1]Hugst!$R$5:$W$9,MATCH(ROUNDUP((L$1)/10,0)*10,[1]Hugst!$R$4:$W$4,0))))</f>
        <v>0</v>
      </c>
      <c r="M104" s="169">
        <f>IF($C104-M$1&lt;År1,0,L103*(1-VLOOKUP($A104,[1]Hugst!$R$5:$W$9,MATCH(ROUNDUP((M$1)/10,0)*10,[1]Hugst!$R$4:$W$4,0))))</f>
        <v>0</v>
      </c>
      <c r="N104" s="169">
        <f>IF($C104-N$1&lt;År1,0,M103*(1-VLOOKUP($A104,[1]Hugst!$R$5:$W$9,MATCH(ROUNDUP((N$1)/10,0)*10,[1]Hugst!$R$4:$W$4,0))))</f>
        <v>0</v>
      </c>
      <c r="O104" s="169">
        <f>IF($C104-O$1&lt;År1,0,N103*(1-VLOOKUP($A104,[1]Hugst!$R$5:$W$9,MATCH(ROUNDUP((O$1)/10,0)*10,[1]Hugst!$R$4:$W$4,0))))</f>
        <v>0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9">
        <f t="shared" si="2"/>
        <v>0</v>
      </c>
      <c r="F105" s="169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9">
        <f>IF($C105-G$1&lt;År1,0,F104*(1-VLOOKUP($A105,[1]Hugst!$R$5:$W$9,MATCH(ROUNDUP((G$1)/10,0)*10,[1]Hugst!$R$4:$W$4,0))))</f>
        <v>0</v>
      </c>
      <c r="H105" s="169">
        <f>IF($C105-H$1&lt;År1,0,G104*(1-VLOOKUP($A105,[1]Hugst!$R$5:$W$9,MATCH(ROUNDUP((H$1)/10,0)*10,[1]Hugst!$R$4:$W$4,0))))</f>
        <v>0</v>
      </c>
      <c r="I105" s="169">
        <f>IF($C105-I$1&lt;År1,0,H104*(1-VLOOKUP($A105,[1]Hugst!$R$5:$W$9,MATCH(ROUNDUP((I$1)/10,0)*10,[1]Hugst!$R$4:$W$4,0))))</f>
        <v>0</v>
      </c>
      <c r="J105" s="169">
        <f>IF($C105-J$1&lt;År1,0,I104*(1-VLOOKUP($A105,[1]Hugst!$R$5:$W$9,MATCH(ROUNDUP((J$1)/10,0)*10,[1]Hugst!$R$4:$W$4,0))))</f>
        <v>0</v>
      </c>
      <c r="K105" s="169">
        <f>IF($C105-K$1&lt;År1,0,J104*(1-VLOOKUP($A105,[1]Hugst!$R$5:$W$9,MATCH(ROUNDUP((K$1)/10,0)*10,[1]Hugst!$R$4:$W$4,0))))</f>
        <v>0</v>
      </c>
      <c r="L105" s="169">
        <f>IF($C105-L$1&lt;År1,0,K104*(1-VLOOKUP($A105,[1]Hugst!$R$5:$W$9,MATCH(ROUNDUP((L$1)/10,0)*10,[1]Hugst!$R$4:$W$4,0))))</f>
        <v>0</v>
      </c>
      <c r="M105" s="169">
        <f>IF($C105-M$1&lt;År1,0,L104*(1-VLOOKUP($A105,[1]Hugst!$R$5:$W$9,MATCH(ROUNDUP((M$1)/10,0)*10,[1]Hugst!$R$4:$W$4,0))))</f>
        <v>0</v>
      </c>
      <c r="N105" s="169">
        <f>IF($C105-N$1&lt;År1,0,M104*(1-VLOOKUP($A105,[1]Hugst!$R$5:$W$9,MATCH(ROUNDUP((N$1)/10,0)*10,[1]Hugst!$R$4:$W$4,0))))</f>
        <v>0</v>
      </c>
      <c r="O105" s="169">
        <f>IF($C105-O$1&lt;År1,0,N104*(1-VLOOKUP($A105,[1]Hugst!$R$5:$W$9,MATCH(ROUNDUP((O$1)/10,0)*10,[1]Hugst!$R$4:$W$4,0))))</f>
        <v>0</v>
      </c>
      <c r="P105" s="169">
        <f>IF($C105-P$1&lt;År1,0,O104*(1-VLOOKUP($A105,[1]Hugst!$R$5:$W$9,MATCH(ROUNDUP((P$1)/10,0)*10,[1]Hugst!$R$4:$W$4,0))))</f>
        <v>0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9">
        <f t="shared" si="2"/>
        <v>0</v>
      </c>
      <c r="F106" s="169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9">
        <f>IF($C106-G$1&lt;År1,0,F105*(1-VLOOKUP($A106,[1]Hugst!$R$5:$W$9,MATCH(ROUNDUP((G$1)/10,0)*10,[1]Hugst!$R$4:$W$4,0))))</f>
        <v>0</v>
      </c>
      <c r="H106" s="169">
        <f>IF($C106-H$1&lt;År1,0,G105*(1-VLOOKUP($A106,[1]Hugst!$R$5:$W$9,MATCH(ROUNDUP((H$1)/10,0)*10,[1]Hugst!$R$4:$W$4,0))))</f>
        <v>0</v>
      </c>
      <c r="I106" s="169">
        <f>IF($C106-I$1&lt;År1,0,H105*(1-VLOOKUP($A106,[1]Hugst!$R$5:$W$9,MATCH(ROUNDUP((I$1)/10,0)*10,[1]Hugst!$R$4:$W$4,0))))</f>
        <v>0</v>
      </c>
      <c r="J106" s="169">
        <f>IF($C106-J$1&lt;År1,0,I105*(1-VLOOKUP($A106,[1]Hugst!$R$5:$W$9,MATCH(ROUNDUP((J$1)/10,0)*10,[1]Hugst!$R$4:$W$4,0))))</f>
        <v>0</v>
      </c>
      <c r="K106" s="169">
        <f>IF($C106-K$1&lt;År1,0,J105*(1-VLOOKUP($A106,[1]Hugst!$R$5:$W$9,MATCH(ROUNDUP((K$1)/10,0)*10,[1]Hugst!$R$4:$W$4,0))))</f>
        <v>0</v>
      </c>
      <c r="L106" s="169">
        <f>IF($C106-L$1&lt;År1,0,K105*(1-VLOOKUP($A106,[1]Hugst!$R$5:$W$9,MATCH(ROUNDUP((L$1)/10,0)*10,[1]Hugst!$R$4:$W$4,0))))</f>
        <v>0</v>
      </c>
      <c r="M106" s="169">
        <f>IF($C106-M$1&lt;År1,0,L105*(1-VLOOKUP($A106,[1]Hugst!$R$5:$W$9,MATCH(ROUNDUP((M$1)/10,0)*10,[1]Hugst!$R$4:$W$4,0))))</f>
        <v>0</v>
      </c>
      <c r="N106" s="169">
        <f>IF($C106-N$1&lt;År1,0,M105*(1-VLOOKUP($A106,[1]Hugst!$R$5:$W$9,MATCH(ROUNDUP((N$1)/10,0)*10,[1]Hugst!$R$4:$W$4,0))))</f>
        <v>0</v>
      </c>
      <c r="O106" s="169">
        <f>IF($C106-O$1&lt;År1,0,N105*(1-VLOOKUP($A106,[1]Hugst!$R$5:$W$9,MATCH(ROUNDUP((O$1)/10,0)*10,[1]Hugst!$R$4:$W$4,0))))</f>
        <v>0</v>
      </c>
      <c r="P106" s="169">
        <f>IF($C106-P$1&lt;År1,0,O105*(1-VLOOKUP($A106,[1]Hugst!$R$5:$W$9,MATCH(ROUNDUP((P$1)/10,0)*10,[1]Hugst!$R$4:$W$4,0))))</f>
        <v>0</v>
      </c>
      <c r="Q106" s="169">
        <f>IF($C106-Q$1&lt;År1,0,P105*(1-VLOOKUP($A106,[1]Hugst!$R$5:$W$9,MATCH(ROUNDUP((Q$1)/10,0)*10,[1]Hugst!$R$4:$W$4,0))))</f>
        <v>0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9">
        <f t="shared" si="2"/>
        <v>0</v>
      </c>
      <c r="F107" s="169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9">
        <f>IF($C107-G$1&lt;År1,0,F106*(1-VLOOKUP($A107,[1]Hugst!$R$5:$W$9,MATCH(ROUNDUP((G$1)/10,0)*10,[1]Hugst!$R$4:$W$4,0))))</f>
        <v>0</v>
      </c>
      <c r="H107" s="169">
        <f>IF($C107-H$1&lt;År1,0,G106*(1-VLOOKUP($A107,[1]Hugst!$R$5:$W$9,MATCH(ROUNDUP((H$1)/10,0)*10,[1]Hugst!$R$4:$W$4,0))))</f>
        <v>0</v>
      </c>
      <c r="I107" s="169">
        <f>IF($C107-I$1&lt;År1,0,H106*(1-VLOOKUP($A107,[1]Hugst!$R$5:$W$9,MATCH(ROUNDUP((I$1)/10,0)*10,[1]Hugst!$R$4:$W$4,0))))</f>
        <v>0</v>
      </c>
      <c r="J107" s="169">
        <f>IF($C107-J$1&lt;År1,0,I106*(1-VLOOKUP($A107,[1]Hugst!$R$5:$W$9,MATCH(ROUNDUP((J$1)/10,0)*10,[1]Hugst!$R$4:$W$4,0))))</f>
        <v>0</v>
      </c>
      <c r="K107" s="169">
        <f>IF($C107-K$1&lt;År1,0,J106*(1-VLOOKUP($A107,[1]Hugst!$R$5:$W$9,MATCH(ROUNDUP((K$1)/10,0)*10,[1]Hugst!$R$4:$W$4,0))))</f>
        <v>0</v>
      </c>
      <c r="L107" s="169">
        <f>IF($C107-L$1&lt;År1,0,K106*(1-VLOOKUP($A107,[1]Hugst!$R$5:$W$9,MATCH(ROUNDUP((L$1)/10,0)*10,[1]Hugst!$R$4:$W$4,0))))</f>
        <v>0</v>
      </c>
      <c r="M107" s="169">
        <f>IF($C107-M$1&lt;År1,0,L106*(1-VLOOKUP($A107,[1]Hugst!$R$5:$W$9,MATCH(ROUNDUP((M$1)/10,0)*10,[1]Hugst!$R$4:$W$4,0))))</f>
        <v>0</v>
      </c>
      <c r="N107" s="169">
        <f>IF($C107-N$1&lt;År1,0,M106*(1-VLOOKUP($A107,[1]Hugst!$R$5:$W$9,MATCH(ROUNDUP((N$1)/10,0)*10,[1]Hugst!$R$4:$W$4,0))))</f>
        <v>0</v>
      </c>
      <c r="O107" s="169">
        <f>IF($C107-O$1&lt;År1,0,N106*(1-VLOOKUP($A107,[1]Hugst!$R$5:$W$9,MATCH(ROUNDUP((O$1)/10,0)*10,[1]Hugst!$R$4:$W$4,0))))</f>
        <v>0</v>
      </c>
      <c r="P107" s="169">
        <f>IF($C107-P$1&lt;År1,0,O106*(1-VLOOKUP($A107,[1]Hugst!$R$5:$W$9,MATCH(ROUNDUP((P$1)/10,0)*10,[1]Hugst!$R$4:$W$4,0))))</f>
        <v>0</v>
      </c>
      <c r="Q107" s="169">
        <f>IF($C107-Q$1&lt;År1,0,P106*(1-VLOOKUP($A107,[1]Hugst!$R$5:$W$9,MATCH(ROUNDUP((Q$1)/10,0)*10,[1]Hugst!$R$4:$W$4,0))))</f>
        <v>0</v>
      </c>
      <c r="R107" s="169">
        <f>IF($C107-R$1&lt;År1,0,Q106*(1-VLOOKUP($A107,[1]Hugst!$R$5:$W$9,MATCH(ROUNDUP((R$1)/10,0)*10,[1]Hugst!$R$4:$W$4,0))))</f>
        <v>0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9">
        <f t="shared" si="2"/>
        <v>0</v>
      </c>
      <c r="F108" s="169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9">
        <f>IF($C108-G$1&lt;År1,0,F107*(1-VLOOKUP($A108,[1]Hugst!$R$5:$W$9,MATCH(ROUNDUP((G$1)/10,0)*10,[1]Hugst!$R$4:$W$4,0))))</f>
        <v>0</v>
      </c>
      <c r="H108" s="169">
        <f>IF($C108-H$1&lt;År1,0,G107*(1-VLOOKUP($A108,[1]Hugst!$R$5:$W$9,MATCH(ROUNDUP((H$1)/10,0)*10,[1]Hugst!$R$4:$W$4,0))))</f>
        <v>0</v>
      </c>
      <c r="I108" s="169">
        <f>IF($C108-I$1&lt;År1,0,H107*(1-VLOOKUP($A108,[1]Hugst!$R$5:$W$9,MATCH(ROUNDUP((I$1)/10,0)*10,[1]Hugst!$R$4:$W$4,0))))</f>
        <v>0</v>
      </c>
      <c r="J108" s="169">
        <f>IF($C108-J$1&lt;År1,0,I107*(1-VLOOKUP($A108,[1]Hugst!$R$5:$W$9,MATCH(ROUNDUP((J$1)/10,0)*10,[1]Hugst!$R$4:$W$4,0))))</f>
        <v>0</v>
      </c>
      <c r="K108" s="169">
        <f>IF($C108-K$1&lt;År1,0,J107*(1-VLOOKUP($A108,[1]Hugst!$R$5:$W$9,MATCH(ROUNDUP((K$1)/10,0)*10,[1]Hugst!$R$4:$W$4,0))))</f>
        <v>0</v>
      </c>
      <c r="L108" s="169">
        <f>IF($C108-L$1&lt;År1,0,K107*(1-VLOOKUP($A108,[1]Hugst!$R$5:$W$9,MATCH(ROUNDUP((L$1)/10,0)*10,[1]Hugst!$R$4:$W$4,0))))</f>
        <v>0</v>
      </c>
      <c r="M108" s="169">
        <f>IF($C108-M$1&lt;År1,0,L107*(1-VLOOKUP($A108,[1]Hugst!$R$5:$W$9,MATCH(ROUNDUP((M$1)/10,0)*10,[1]Hugst!$R$4:$W$4,0))))</f>
        <v>0</v>
      </c>
      <c r="N108" s="169">
        <f>IF($C108-N$1&lt;År1,0,M107*(1-VLOOKUP($A108,[1]Hugst!$R$5:$W$9,MATCH(ROUNDUP((N$1)/10,0)*10,[1]Hugst!$R$4:$W$4,0))))</f>
        <v>0</v>
      </c>
      <c r="O108" s="169">
        <f>IF($C108-O$1&lt;År1,0,N107*(1-VLOOKUP($A108,[1]Hugst!$R$5:$W$9,MATCH(ROUNDUP((O$1)/10,0)*10,[1]Hugst!$R$4:$W$4,0))))</f>
        <v>0</v>
      </c>
      <c r="P108" s="169">
        <f>IF($C108-P$1&lt;År1,0,O107*(1-VLOOKUP($A108,[1]Hugst!$R$5:$W$9,MATCH(ROUNDUP((P$1)/10,0)*10,[1]Hugst!$R$4:$W$4,0))))</f>
        <v>0</v>
      </c>
      <c r="Q108" s="169">
        <f>IF($C108-Q$1&lt;År1,0,P107*(1-VLOOKUP($A108,[1]Hugst!$R$5:$W$9,MATCH(ROUNDUP((Q$1)/10,0)*10,[1]Hugst!$R$4:$W$4,0))))</f>
        <v>0</v>
      </c>
      <c r="R108" s="169">
        <f>IF($C108-R$1&lt;År1,0,Q107*(1-VLOOKUP($A108,[1]Hugst!$R$5:$W$9,MATCH(ROUNDUP((R$1)/10,0)*10,[1]Hugst!$R$4:$W$4,0))))</f>
        <v>0</v>
      </c>
      <c r="S108" s="169">
        <f>IF($C108-S$1&lt;År1,0,R107*(1-VLOOKUP($A108,[1]Hugst!$R$5:$W$9,MATCH(ROUNDUP((S$1)/10,0)*10,[1]Hugst!$R$4:$W$4,0))))</f>
        <v>0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9">
        <f t="shared" si="2"/>
        <v>0</v>
      </c>
      <c r="F109" s="169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9">
        <f>IF($C109-G$1&lt;År1,0,F108*(1-VLOOKUP($A109,[1]Hugst!$R$5:$W$9,MATCH(ROUNDUP((G$1)/10,0)*10,[1]Hugst!$R$4:$W$4,0))))</f>
        <v>0</v>
      </c>
      <c r="H109" s="169">
        <f>IF($C109-H$1&lt;År1,0,G108*(1-VLOOKUP($A109,[1]Hugst!$R$5:$W$9,MATCH(ROUNDUP((H$1)/10,0)*10,[1]Hugst!$R$4:$W$4,0))))</f>
        <v>0</v>
      </c>
      <c r="I109" s="169">
        <f>IF($C109-I$1&lt;År1,0,H108*(1-VLOOKUP($A109,[1]Hugst!$R$5:$W$9,MATCH(ROUNDUP((I$1)/10,0)*10,[1]Hugst!$R$4:$W$4,0))))</f>
        <v>0</v>
      </c>
      <c r="J109" s="169">
        <f>IF($C109-J$1&lt;År1,0,I108*(1-VLOOKUP($A109,[1]Hugst!$R$5:$W$9,MATCH(ROUNDUP((J$1)/10,0)*10,[1]Hugst!$R$4:$W$4,0))))</f>
        <v>0</v>
      </c>
      <c r="K109" s="169">
        <f>IF($C109-K$1&lt;År1,0,J108*(1-VLOOKUP($A109,[1]Hugst!$R$5:$W$9,MATCH(ROUNDUP((K$1)/10,0)*10,[1]Hugst!$R$4:$W$4,0))))</f>
        <v>0</v>
      </c>
      <c r="L109" s="169">
        <f>IF($C109-L$1&lt;År1,0,K108*(1-VLOOKUP($A109,[1]Hugst!$R$5:$W$9,MATCH(ROUNDUP((L$1)/10,0)*10,[1]Hugst!$R$4:$W$4,0))))</f>
        <v>0</v>
      </c>
      <c r="M109" s="169">
        <f>IF($C109-M$1&lt;År1,0,L108*(1-VLOOKUP($A109,[1]Hugst!$R$5:$W$9,MATCH(ROUNDUP((M$1)/10,0)*10,[1]Hugst!$R$4:$W$4,0))))</f>
        <v>0</v>
      </c>
      <c r="N109" s="169">
        <f>IF($C109-N$1&lt;År1,0,M108*(1-VLOOKUP($A109,[1]Hugst!$R$5:$W$9,MATCH(ROUNDUP((N$1)/10,0)*10,[1]Hugst!$R$4:$W$4,0))))</f>
        <v>0</v>
      </c>
      <c r="O109" s="169">
        <f>IF($C109-O$1&lt;År1,0,N108*(1-VLOOKUP($A109,[1]Hugst!$R$5:$W$9,MATCH(ROUNDUP((O$1)/10,0)*10,[1]Hugst!$R$4:$W$4,0))))</f>
        <v>0</v>
      </c>
      <c r="P109" s="169">
        <f>IF($C109-P$1&lt;År1,0,O108*(1-VLOOKUP($A109,[1]Hugst!$R$5:$W$9,MATCH(ROUNDUP((P$1)/10,0)*10,[1]Hugst!$R$4:$W$4,0))))</f>
        <v>0</v>
      </c>
      <c r="Q109" s="169">
        <f>IF($C109-Q$1&lt;År1,0,P108*(1-VLOOKUP($A109,[1]Hugst!$R$5:$W$9,MATCH(ROUNDUP((Q$1)/10,0)*10,[1]Hugst!$R$4:$W$4,0))))</f>
        <v>0</v>
      </c>
      <c r="R109" s="169">
        <f>IF($C109-R$1&lt;År1,0,Q108*(1-VLOOKUP($A109,[1]Hugst!$R$5:$W$9,MATCH(ROUNDUP((R$1)/10,0)*10,[1]Hugst!$R$4:$W$4,0))))</f>
        <v>0</v>
      </c>
      <c r="S109" s="169">
        <f>IF($C109-S$1&lt;År1,0,R108*(1-VLOOKUP($A109,[1]Hugst!$R$5:$W$9,MATCH(ROUNDUP((S$1)/10,0)*10,[1]Hugst!$R$4:$W$4,0))))</f>
        <v>0</v>
      </c>
      <c r="T109" s="169">
        <f>IF($C109-T$1&lt;År1,0,S108*(1-VLOOKUP($A109,[1]Hugst!$R$5:$W$9,MATCH(ROUNDUP((T$1)/10,0)*10,[1]Hugst!$R$4:$W$4,0))))</f>
        <v>0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9">
        <f t="shared" si="2"/>
        <v>0</v>
      </c>
      <c r="F110" s="169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9">
        <f>IF($C110-G$1&lt;År1,0,F109*(1-VLOOKUP($A110,[1]Hugst!$R$5:$W$9,MATCH(ROUNDUP((G$1)/10,0)*10,[1]Hugst!$R$4:$W$4,0))))</f>
        <v>0</v>
      </c>
      <c r="H110" s="169">
        <f>IF($C110-H$1&lt;År1,0,G109*(1-VLOOKUP($A110,[1]Hugst!$R$5:$W$9,MATCH(ROUNDUP((H$1)/10,0)*10,[1]Hugst!$R$4:$W$4,0))))</f>
        <v>0</v>
      </c>
      <c r="I110" s="169">
        <f>IF($C110-I$1&lt;År1,0,H109*(1-VLOOKUP($A110,[1]Hugst!$R$5:$W$9,MATCH(ROUNDUP((I$1)/10,0)*10,[1]Hugst!$R$4:$W$4,0))))</f>
        <v>0</v>
      </c>
      <c r="J110" s="169">
        <f>IF($C110-J$1&lt;År1,0,I109*(1-VLOOKUP($A110,[1]Hugst!$R$5:$W$9,MATCH(ROUNDUP((J$1)/10,0)*10,[1]Hugst!$R$4:$W$4,0))))</f>
        <v>0</v>
      </c>
      <c r="K110" s="169">
        <f>IF($C110-K$1&lt;År1,0,J109*(1-VLOOKUP($A110,[1]Hugst!$R$5:$W$9,MATCH(ROUNDUP((K$1)/10,0)*10,[1]Hugst!$R$4:$W$4,0))))</f>
        <v>0</v>
      </c>
      <c r="L110" s="169">
        <f>IF($C110-L$1&lt;År1,0,K109*(1-VLOOKUP($A110,[1]Hugst!$R$5:$W$9,MATCH(ROUNDUP((L$1)/10,0)*10,[1]Hugst!$R$4:$W$4,0))))</f>
        <v>0</v>
      </c>
      <c r="M110" s="169">
        <f>IF($C110-M$1&lt;År1,0,L109*(1-VLOOKUP($A110,[1]Hugst!$R$5:$W$9,MATCH(ROUNDUP((M$1)/10,0)*10,[1]Hugst!$R$4:$W$4,0))))</f>
        <v>0</v>
      </c>
      <c r="N110" s="169">
        <f>IF($C110-N$1&lt;År1,0,M109*(1-VLOOKUP($A110,[1]Hugst!$R$5:$W$9,MATCH(ROUNDUP((N$1)/10,0)*10,[1]Hugst!$R$4:$W$4,0))))</f>
        <v>0</v>
      </c>
      <c r="O110" s="169">
        <f>IF($C110-O$1&lt;År1,0,N109*(1-VLOOKUP($A110,[1]Hugst!$R$5:$W$9,MATCH(ROUNDUP((O$1)/10,0)*10,[1]Hugst!$R$4:$W$4,0))))</f>
        <v>0</v>
      </c>
      <c r="P110" s="169">
        <f>IF($C110-P$1&lt;År1,0,O109*(1-VLOOKUP($A110,[1]Hugst!$R$5:$W$9,MATCH(ROUNDUP((P$1)/10,0)*10,[1]Hugst!$R$4:$W$4,0))))</f>
        <v>0</v>
      </c>
      <c r="Q110" s="169">
        <f>IF($C110-Q$1&lt;År1,0,P109*(1-VLOOKUP($A110,[1]Hugst!$R$5:$W$9,MATCH(ROUNDUP((Q$1)/10,0)*10,[1]Hugst!$R$4:$W$4,0))))</f>
        <v>0</v>
      </c>
      <c r="R110" s="169">
        <f>IF($C110-R$1&lt;År1,0,Q109*(1-VLOOKUP($A110,[1]Hugst!$R$5:$W$9,MATCH(ROUNDUP((R$1)/10,0)*10,[1]Hugst!$R$4:$W$4,0))))</f>
        <v>0</v>
      </c>
      <c r="S110" s="169">
        <f>IF($C110-S$1&lt;År1,0,R109*(1-VLOOKUP($A110,[1]Hugst!$R$5:$W$9,MATCH(ROUNDUP((S$1)/10,0)*10,[1]Hugst!$R$4:$W$4,0))))</f>
        <v>0</v>
      </c>
      <c r="T110" s="169">
        <f>IF($C110-T$1&lt;År1,0,S109*(1-VLOOKUP($A110,[1]Hugst!$R$5:$W$9,MATCH(ROUNDUP((T$1)/10,0)*10,[1]Hugst!$R$4:$W$4,0))))</f>
        <v>0</v>
      </c>
      <c r="U110" s="169">
        <f>IF($C110-U$1&lt;År1,0,T109*(1-VLOOKUP($A110,[1]Hugst!$R$5:$W$9,MATCH(ROUNDUP((U$1)/10,0)*10,[1]Hugst!$R$4:$W$4,0))))</f>
        <v>0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9">
        <f t="shared" si="2"/>
        <v>0</v>
      </c>
      <c r="F111" s="169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9">
        <f>IF($C111-G$1&lt;År1,0,F110*(1-VLOOKUP($A111,[1]Hugst!$R$5:$W$9,MATCH(ROUNDUP((G$1)/10,0)*10,[1]Hugst!$R$4:$W$4,0))))</f>
        <v>0</v>
      </c>
      <c r="H111" s="169">
        <f>IF($C111-H$1&lt;År1,0,G110*(1-VLOOKUP($A111,[1]Hugst!$R$5:$W$9,MATCH(ROUNDUP((H$1)/10,0)*10,[1]Hugst!$R$4:$W$4,0))))</f>
        <v>0</v>
      </c>
      <c r="I111" s="169">
        <f>IF($C111-I$1&lt;År1,0,H110*(1-VLOOKUP($A111,[1]Hugst!$R$5:$W$9,MATCH(ROUNDUP((I$1)/10,0)*10,[1]Hugst!$R$4:$W$4,0))))</f>
        <v>0</v>
      </c>
      <c r="J111" s="169">
        <f>IF($C111-J$1&lt;År1,0,I110*(1-VLOOKUP($A111,[1]Hugst!$R$5:$W$9,MATCH(ROUNDUP((J$1)/10,0)*10,[1]Hugst!$R$4:$W$4,0))))</f>
        <v>0</v>
      </c>
      <c r="K111" s="169">
        <f>IF($C111-K$1&lt;År1,0,J110*(1-VLOOKUP($A111,[1]Hugst!$R$5:$W$9,MATCH(ROUNDUP((K$1)/10,0)*10,[1]Hugst!$R$4:$W$4,0))))</f>
        <v>0</v>
      </c>
      <c r="L111" s="169">
        <f>IF($C111-L$1&lt;År1,0,K110*(1-VLOOKUP($A111,[1]Hugst!$R$5:$W$9,MATCH(ROUNDUP((L$1)/10,0)*10,[1]Hugst!$R$4:$W$4,0))))</f>
        <v>0</v>
      </c>
      <c r="M111" s="169">
        <f>IF($C111-M$1&lt;År1,0,L110*(1-VLOOKUP($A111,[1]Hugst!$R$5:$W$9,MATCH(ROUNDUP((M$1)/10,0)*10,[1]Hugst!$R$4:$W$4,0))))</f>
        <v>0</v>
      </c>
      <c r="N111" s="169">
        <f>IF($C111-N$1&lt;År1,0,M110*(1-VLOOKUP($A111,[1]Hugst!$R$5:$W$9,MATCH(ROUNDUP((N$1)/10,0)*10,[1]Hugst!$R$4:$W$4,0))))</f>
        <v>0</v>
      </c>
      <c r="O111" s="169">
        <f>IF($C111-O$1&lt;År1,0,N110*(1-VLOOKUP($A111,[1]Hugst!$R$5:$W$9,MATCH(ROUNDUP((O$1)/10,0)*10,[1]Hugst!$R$4:$W$4,0))))</f>
        <v>0</v>
      </c>
      <c r="P111" s="169">
        <f>IF($C111-P$1&lt;År1,0,O110*(1-VLOOKUP($A111,[1]Hugst!$R$5:$W$9,MATCH(ROUNDUP((P$1)/10,0)*10,[1]Hugst!$R$4:$W$4,0))))</f>
        <v>0</v>
      </c>
      <c r="Q111" s="169">
        <f>IF($C111-Q$1&lt;År1,0,P110*(1-VLOOKUP($A111,[1]Hugst!$R$5:$W$9,MATCH(ROUNDUP((Q$1)/10,0)*10,[1]Hugst!$R$4:$W$4,0))))</f>
        <v>0</v>
      </c>
      <c r="R111" s="169">
        <f>IF($C111-R$1&lt;År1,0,Q110*(1-VLOOKUP($A111,[1]Hugst!$R$5:$W$9,MATCH(ROUNDUP((R$1)/10,0)*10,[1]Hugst!$R$4:$W$4,0))))</f>
        <v>0</v>
      </c>
      <c r="S111" s="169">
        <f>IF($C111-S$1&lt;År1,0,R110*(1-VLOOKUP($A111,[1]Hugst!$R$5:$W$9,MATCH(ROUNDUP((S$1)/10,0)*10,[1]Hugst!$R$4:$W$4,0))))</f>
        <v>0</v>
      </c>
      <c r="T111" s="169">
        <f>IF($C111-T$1&lt;År1,0,S110*(1-VLOOKUP($A111,[1]Hugst!$R$5:$W$9,MATCH(ROUNDUP((T$1)/10,0)*10,[1]Hugst!$R$4:$W$4,0))))</f>
        <v>0</v>
      </c>
      <c r="U111" s="169">
        <f>IF($C111-U$1&lt;År1,0,T110*(1-VLOOKUP($A111,[1]Hugst!$R$5:$W$9,MATCH(ROUNDUP((U$1)/10,0)*10,[1]Hugst!$R$4:$W$4,0))))</f>
        <v>0</v>
      </c>
      <c r="V111" s="169">
        <f>IF($C111-V$1&lt;År1,0,U110*(1-VLOOKUP($A111,[1]Hugst!$R$5:$W$9,MATCH(ROUNDUP((V$1)/10,0)*10,[1]Hugst!$R$4:$W$4,0))))</f>
        <v>0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9">
        <f t="shared" si="2"/>
        <v>0</v>
      </c>
      <c r="F112" s="169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9">
        <f>IF($C112-G$1&lt;År1,0,F111*(1-VLOOKUP($A112,[1]Hugst!$R$5:$W$9,MATCH(ROUNDUP((G$1)/10,0)*10,[1]Hugst!$R$4:$W$4,0))))</f>
        <v>0</v>
      </c>
      <c r="H112" s="169">
        <f>IF($C112-H$1&lt;År1,0,G111*(1-VLOOKUP($A112,[1]Hugst!$R$5:$W$9,MATCH(ROUNDUP((H$1)/10,0)*10,[1]Hugst!$R$4:$W$4,0))))</f>
        <v>0</v>
      </c>
      <c r="I112" s="169">
        <f>IF($C112-I$1&lt;År1,0,H111*(1-VLOOKUP($A112,[1]Hugst!$R$5:$W$9,MATCH(ROUNDUP((I$1)/10,0)*10,[1]Hugst!$R$4:$W$4,0))))</f>
        <v>0</v>
      </c>
      <c r="J112" s="169">
        <f>IF($C112-J$1&lt;År1,0,I111*(1-VLOOKUP($A112,[1]Hugst!$R$5:$W$9,MATCH(ROUNDUP((J$1)/10,0)*10,[1]Hugst!$R$4:$W$4,0))))</f>
        <v>0</v>
      </c>
      <c r="K112" s="169">
        <f>IF($C112-K$1&lt;År1,0,J111*(1-VLOOKUP($A112,[1]Hugst!$R$5:$W$9,MATCH(ROUNDUP((K$1)/10,0)*10,[1]Hugst!$R$4:$W$4,0))))</f>
        <v>0</v>
      </c>
      <c r="L112" s="169">
        <f>IF($C112-L$1&lt;År1,0,K111*(1-VLOOKUP($A112,[1]Hugst!$R$5:$W$9,MATCH(ROUNDUP((L$1)/10,0)*10,[1]Hugst!$R$4:$W$4,0))))</f>
        <v>0</v>
      </c>
      <c r="M112" s="169">
        <f>IF($C112-M$1&lt;År1,0,L111*(1-VLOOKUP($A112,[1]Hugst!$R$5:$W$9,MATCH(ROUNDUP((M$1)/10,0)*10,[1]Hugst!$R$4:$W$4,0))))</f>
        <v>0</v>
      </c>
      <c r="N112" s="169">
        <f>IF($C112-N$1&lt;År1,0,M111*(1-VLOOKUP($A112,[1]Hugst!$R$5:$W$9,MATCH(ROUNDUP((N$1)/10,0)*10,[1]Hugst!$R$4:$W$4,0))))</f>
        <v>0</v>
      </c>
      <c r="O112" s="169">
        <f>IF($C112-O$1&lt;År1,0,N111*(1-VLOOKUP($A112,[1]Hugst!$R$5:$W$9,MATCH(ROUNDUP((O$1)/10,0)*10,[1]Hugst!$R$4:$W$4,0))))</f>
        <v>0</v>
      </c>
      <c r="P112" s="169">
        <f>IF($C112-P$1&lt;År1,0,O111*(1-VLOOKUP($A112,[1]Hugst!$R$5:$W$9,MATCH(ROUNDUP((P$1)/10,0)*10,[1]Hugst!$R$4:$W$4,0))))</f>
        <v>0</v>
      </c>
      <c r="Q112" s="169">
        <f>IF($C112-Q$1&lt;År1,0,P111*(1-VLOOKUP($A112,[1]Hugst!$R$5:$W$9,MATCH(ROUNDUP((Q$1)/10,0)*10,[1]Hugst!$R$4:$W$4,0))))</f>
        <v>0</v>
      </c>
      <c r="R112" s="169">
        <f>IF($C112-R$1&lt;År1,0,Q111*(1-VLOOKUP($A112,[1]Hugst!$R$5:$W$9,MATCH(ROUNDUP((R$1)/10,0)*10,[1]Hugst!$R$4:$W$4,0))))</f>
        <v>0</v>
      </c>
      <c r="S112" s="169">
        <f>IF($C112-S$1&lt;År1,0,R111*(1-VLOOKUP($A112,[1]Hugst!$R$5:$W$9,MATCH(ROUNDUP((S$1)/10,0)*10,[1]Hugst!$R$4:$W$4,0))))</f>
        <v>0</v>
      </c>
      <c r="T112" s="169">
        <f>IF($C112-T$1&lt;År1,0,S111*(1-VLOOKUP($A112,[1]Hugst!$R$5:$W$9,MATCH(ROUNDUP((T$1)/10,0)*10,[1]Hugst!$R$4:$W$4,0))))</f>
        <v>0</v>
      </c>
      <c r="U112" s="169">
        <f>IF($C112-U$1&lt;År1,0,T111*(1-VLOOKUP($A112,[1]Hugst!$R$5:$W$9,MATCH(ROUNDUP((U$1)/10,0)*10,[1]Hugst!$R$4:$W$4,0))))</f>
        <v>0</v>
      </c>
      <c r="V112" s="169">
        <f>IF($C112-V$1&lt;År1,0,U111*(1-VLOOKUP($A112,[1]Hugst!$R$5:$W$9,MATCH(ROUNDUP((V$1)/10,0)*10,[1]Hugst!$R$4:$W$4,0))))</f>
        <v>0</v>
      </c>
      <c r="W112" s="169">
        <f>IF($C112-W$1&lt;År1,0,V111*(1-VLOOKUP($A112,[1]Hugst!$R$5:$W$9,MATCH(ROUNDUP((W$1)/10,0)*10,[1]Hugst!$R$4:$W$4,0))))</f>
        <v>0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9">
        <f t="shared" si="2"/>
        <v>0</v>
      </c>
      <c r="F113" s="169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9">
        <f>IF($C113-G$1&lt;År1,0,F112*(1-VLOOKUP($A113,[1]Hugst!$R$5:$W$9,MATCH(ROUNDUP((G$1)/10,0)*10,[1]Hugst!$R$4:$W$4,0))))</f>
        <v>0</v>
      </c>
      <c r="H113" s="169">
        <f>IF($C113-H$1&lt;År1,0,G112*(1-VLOOKUP($A113,[1]Hugst!$R$5:$W$9,MATCH(ROUNDUP((H$1)/10,0)*10,[1]Hugst!$R$4:$W$4,0))))</f>
        <v>0</v>
      </c>
      <c r="I113" s="169">
        <f>IF($C113-I$1&lt;År1,0,H112*(1-VLOOKUP($A113,[1]Hugst!$R$5:$W$9,MATCH(ROUNDUP((I$1)/10,0)*10,[1]Hugst!$R$4:$W$4,0))))</f>
        <v>0</v>
      </c>
      <c r="J113" s="169">
        <f>IF($C113-J$1&lt;År1,0,I112*(1-VLOOKUP($A113,[1]Hugst!$R$5:$W$9,MATCH(ROUNDUP((J$1)/10,0)*10,[1]Hugst!$R$4:$W$4,0))))</f>
        <v>0</v>
      </c>
      <c r="K113" s="169">
        <f>IF($C113-K$1&lt;År1,0,J112*(1-VLOOKUP($A113,[1]Hugst!$R$5:$W$9,MATCH(ROUNDUP((K$1)/10,0)*10,[1]Hugst!$R$4:$W$4,0))))</f>
        <v>0</v>
      </c>
      <c r="L113" s="169">
        <f>IF($C113-L$1&lt;År1,0,K112*(1-VLOOKUP($A113,[1]Hugst!$R$5:$W$9,MATCH(ROUNDUP((L$1)/10,0)*10,[1]Hugst!$R$4:$W$4,0))))</f>
        <v>0</v>
      </c>
      <c r="M113" s="169">
        <f>IF($C113-M$1&lt;År1,0,L112*(1-VLOOKUP($A113,[1]Hugst!$R$5:$W$9,MATCH(ROUNDUP((M$1)/10,0)*10,[1]Hugst!$R$4:$W$4,0))))</f>
        <v>0</v>
      </c>
      <c r="N113" s="169">
        <f>IF($C113-N$1&lt;År1,0,M112*(1-VLOOKUP($A113,[1]Hugst!$R$5:$W$9,MATCH(ROUNDUP((N$1)/10,0)*10,[1]Hugst!$R$4:$W$4,0))))</f>
        <v>0</v>
      </c>
      <c r="O113" s="169">
        <f>IF($C113-O$1&lt;År1,0,N112*(1-VLOOKUP($A113,[1]Hugst!$R$5:$W$9,MATCH(ROUNDUP((O$1)/10,0)*10,[1]Hugst!$R$4:$W$4,0))))</f>
        <v>0</v>
      </c>
      <c r="P113" s="169">
        <f>IF($C113-P$1&lt;År1,0,O112*(1-VLOOKUP($A113,[1]Hugst!$R$5:$W$9,MATCH(ROUNDUP((P$1)/10,0)*10,[1]Hugst!$R$4:$W$4,0))))</f>
        <v>0</v>
      </c>
      <c r="Q113" s="169">
        <f>IF($C113-Q$1&lt;År1,0,P112*(1-VLOOKUP($A113,[1]Hugst!$R$5:$W$9,MATCH(ROUNDUP((Q$1)/10,0)*10,[1]Hugst!$R$4:$W$4,0))))</f>
        <v>0</v>
      </c>
      <c r="R113" s="169">
        <f>IF($C113-R$1&lt;År1,0,Q112*(1-VLOOKUP($A113,[1]Hugst!$R$5:$W$9,MATCH(ROUNDUP((R$1)/10,0)*10,[1]Hugst!$R$4:$W$4,0))))</f>
        <v>0</v>
      </c>
      <c r="S113" s="169">
        <f>IF($C113-S$1&lt;År1,0,R112*(1-VLOOKUP($A113,[1]Hugst!$R$5:$W$9,MATCH(ROUNDUP((S$1)/10,0)*10,[1]Hugst!$R$4:$W$4,0))))</f>
        <v>0</v>
      </c>
      <c r="T113" s="169">
        <f>IF($C113-T$1&lt;År1,0,S112*(1-VLOOKUP($A113,[1]Hugst!$R$5:$W$9,MATCH(ROUNDUP((T$1)/10,0)*10,[1]Hugst!$R$4:$W$4,0))))</f>
        <v>0</v>
      </c>
      <c r="U113" s="169">
        <f>IF($C113-U$1&lt;År1,0,T112*(1-VLOOKUP($A113,[1]Hugst!$R$5:$W$9,MATCH(ROUNDUP((U$1)/10,0)*10,[1]Hugst!$R$4:$W$4,0))))</f>
        <v>0</v>
      </c>
      <c r="V113" s="169">
        <f>IF($C113-V$1&lt;År1,0,U112*(1-VLOOKUP($A113,[1]Hugst!$R$5:$W$9,MATCH(ROUNDUP((V$1)/10,0)*10,[1]Hugst!$R$4:$W$4,0))))</f>
        <v>0</v>
      </c>
      <c r="W113" s="169">
        <f>IF($C113-W$1&lt;År1,0,V112*(1-VLOOKUP($A113,[1]Hugst!$R$5:$W$9,MATCH(ROUNDUP((W$1)/10,0)*10,[1]Hugst!$R$4:$W$4,0))))</f>
        <v>0</v>
      </c>
      <c r="X113" s="169">
        <f>IF($C113-X$1&lt;År1,0,W112*(1-VLOOKUP($A113,[1]Hugst!$R$5:$W$9,MATCH(ROUNDUP((X$1)/10,0)*10,[1]Hugst!$R$4:$W$4,0))))</f>
        <v>0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9">
        <f t="shared" si="2"/>
        <v>0</v>
      </c>
      <c r="F114" s="169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9">
        <f>IF($C114-G$1&lt;År1,0,F113*(1-VLOOKUP($A114,[1]Hugst!$R$5:$W$9,MATCH(ROUNDUP((G$1)/10,0)*10,[1]Hugst!$R$4:$W$4,0))))</f>
        <v>0</v>
      </c>
      <c r="H114" s="169">
        <f>IF($C114-H$1&lt;År1,0,G113*(1-VLOOKUP($A114,[1]Hugst!$R$5:$W$9,MATCH(ROUNDUP((H$1)/10,0)*10,[1]Hugst!$R$4:$W$4,0))))</f>
        <v>0</v>
      </c>
      <c r="I114" s="169">
        <f>IF($C114-I$1&lt;År1,0,H113*(1-VLOOKUP($A114,[1]Hugst!$R$5:$W$9,MATCH(ROUNDUP((I$1)/10,0)*10,[1]Hugst!$R$4:$W$4,0))))</f>
        <v>0</v>
      </c>
      <c r="J114" s="169">
        <f>IF($C114-J$1&lt;År1,0,I113*(1-VLOOKUP($A114,[1]Hugst!$R$5:$W$9,MATCH(ROUNDUP((J$1)/10,0)*10,[1]Hugst!$R$4:$W$4,0))))</f>
        <v>0</v>
      </c>
      <c r="K114" s="169">
        <f>IF($C114-K$1&lt;År1,0,J113*(1-VLOOKUP($A114,[1]Hugst!$R$5:$W$9,MATCH(ROUNDUP((K$1)/10,0)*10,[1]Hugst!$R$4:$W$4,0))))</f>
        <v>0</v>
      </c>
      <c r="L114" s="169">
        <f>IF($C114-L$1&lt;År1,0,K113*(1-VLOOKUP($A114,[1]Hugst!$R$5:$W$9,MATCH(ROUNDUP((L$1)/10,0)*10,[1]Hugst!$R$4:$W$4,0))))</f>
        <v>0</v>
      </c>
      <c r="M114" s="169">
        <f>IF($C114-M$1&lt;År1,0,L113*(1-VLOOKUP($A114,[1]Hugst!$R$5:$W$9,MATCH(ROUNDUP((M$1)/10,0)*10,[1]Hugst!$R$4:$W$4,0))))</f>
        <v>0</v>
      </c>
      <c r="N114" s="169">
        <f>IF($C114-N$1&lt;År1,0,M113*(1-VLOOKUP($A114,[1]Hugst!$R$5:$W$9,MATCH(ROUNDUP((N$1)/10,0)*10,[1]Hugst!$R$4:$W$4,0))))</f>
        <v>0</v>
      </c>
      <c r="O114" s="169">
        <f>IF($C114-O$1&lt;År1,0,N113*(1-VLOOKUP($A114,[1]Hugst!$R$5:$W$9,MATCH(ROUNDUP((O$1)/10,0)*10,[1]Hugst!$R$4:$W$4,0))))</f>
        <v>0</v>
      </c>
      <c r="P114" s="169">
        <f>IF($C114-P$1&lt;År1,0,O113*(1-VLOOKUP($A114,[1]Hugst!$R$5:$W$9,MATCH(ROUNDUP((P$1)/10,0)*10,[1]Hugst!$R$4:$W$4,0))))</f>
        <v>0</v>
      </c>
      <c r="Q114" s="169">
        <f>IF($C114-Q$1&lt;År1,0,P113*(1-VLOOKUP($A114,[1]Hugst!$R$5:$W$9,MATCH(ROUNDUP((Q$1)/10,0)*10,[1]Hugst!$R$4:$W$4,0))))</f>
        <v>0</v>
      </c>
      <c r="R114" s="169">
        <f>IF($C114-R$1&lt;År1,0,Q113*(1-VLOOKUP($A114,[1]Hugst!$R$5:$W$9,MATCH(ROUNDUP((R$1)/10,0)*10,[1]Hugst!$R$4:$W$4,0))))</f>
        <v>0</v>
      </c>
      <c r="S114" s="169">
        <f>IF($C114-S$1&lt;År1,0,R113*(1-VLOOKUP($A114,[1]Hugst!$R$5:$W$9,MATCH(ROUNDUP((S$1)/10,0)*10,[1]Hugst!$R$4:$W$4,0))))</f>
        <v>0</v>
      </c>
      <c r="T114" s="169">
        <f>IF($C114-T$1&lt;År1,0,S113*(1-VLOOKUP($A114,[1]Hugst!$R$5:$W$9,MATCH(ROUNDUP((T$1)/10,0)*10,[1]Hugst!$R$4:$W$4,0))))</f>
        <v>0</v>
      </c>
      <c r="U114" s="169">
        <f>IF($C114-U$1&lt;År1,0,T113*(1-VLOOKUP($A114,[1]Hugst!$R$5:$W$9,MATCH(ROUNDUP((U$1)/10,0)*10,[1]Hugst!$R$4:$W$4,0))))</f>
        <v>0</v>
      </c>
      <c r="V114" s="169">
        <f>IF($C114-V$1&lt;År1,0,U113*(1-VLOOKUP($A114,[1]Hugst!$R$5:$W$9,MATCH(ROUNDUP((V$1)/10,0)*10,[1]Hugst!$R$4:$W$4,0))))</f>
        <v>0</v>
      </c>
      <c r="W114" s="169">
        <f>IF($C114-W$1&lt;År1,0,V113*(1-VLOOKUP($A114,[1]Hugst!$R$5:$W$9,MATCH(ROUNDUP((W$1)/10,0)*10,[1]Hugst!$R$4:$W$4,0))))</f>
        <v>0</v>
      </c>
      <c r="X114" s="169">
        <f>IF($C114-X$1&lt;År1,0,W113*(1-VLOOKUP($A114,[1]Hugst!$R$5:$W$9,MATCH(ROUNDUP((X$1)/10,0)*10,[1]Hugst!$R$4:$W$4,0))))</f>
        <v>0</v>
      </c>
      <c r="Y114" s="169">
        <f>IF($C114-Y$1&lt;År1,0,X113*(1-VLOOKUP($A114,[1]Hugst!$R$5:$W$9,MATCH(ROUNDUP((Y$1)/10,0)*10,[1]Hugst!$R$4:$W$4,0))))</f>
        <v>0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9">
        <f t="shared" si="2"/>
        <v>0</v>
      </c>
      <c r="F115" s="169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9">
        <f>IF($C115-G$1&lt;År1,0,F114*(1-VLOOKUP($A115,[1]Hugst!$R$5:$W$9,MATCH(ROUNDUP((G$1)/10,0)*10,[1]Hugst!$R$4:$W$4,0))))</f>
        <v>0</v>
      </c>
      <c r="H115" s="169">
        <f>IF($C115-H$1&lt;År1,0,G114*(1-VLOOKUP($A115,[1]Hugst!$R$5:$W$9,MATCH(ROUNDUP((H$1)/10,0)*10,[1]Hugst!$R$4:$W$4,0))))</f>
        <v>0</v>
      </c>
      <c r="I115" s="169">
        <f>IF($C115-I$1&lt;År1,0,H114*(1-VLOOKUP($A115,[1]Hugst!$R$5:$W$9,MATCH(ROUNDUP((I$1)/10,0)*10,[1]Hugst!$R$4:$W$4,0))))</f>
        <v>0</v>
      </c>
      <c r="J115" s="169">
        <f>IF($C115-J$1&lt;År1,0,I114*(1-VLOOKUP($A115,[1]Hugst!$R$5:$W$9,MATCH(ROUNDUP((J$1)/10,0)*10,[1]Hugst!$R$4:$W$4,0))))</f>
        <v>0</v>
      </c>
      <c r="K115" s="169">
        <f>IF($C115-K$1&lt;År1,0,J114*(1-VLOOKUP($A115,[1]Hugst!$R$5:$W$9,MATCH(ROUNDUP((K$1)/10,0)*10,[1]Hugst!$R$4:$W$4,0))))</f>
        <v>0</v>
      </c>
      <c r="L115" s="169">
        <f>IF($C115-L$1&lt;År1,0,K114*(1-VLOOKUP($A115,[1]Hugst!$R$5:$W$9,MATCH(ROUNDUP((L$1)/10,0)*10,[1]Hugst!$R$4:$W$4,0))))</f>
        <v>0</v>
      </c>
      <c r="M115" s="169">
        <f>IF($C115-M$1&lt;År1,0,L114*(1-VLOOKUP($A115,[1]Hugst!$R$5:$W$9,MATCH(ROUNDUP((M$1)/10,0)*10,[1]Hugst!$R$4:$W$4,0))))</f>
        <v>0</v>
      </c>
      <c r="N115" s="169">
        <f>IF($C115-N$1&lt;År1,0,M114*(1-VLOOKUP($A115,[1]Hugst!$R$5:$W$9,MATCH(ROUNDUP((N$1)/10,0)*10,[1]Hugst!$R$4:$W$4,0))))</f>
        <v>0</v>
      </c>
      <c r="O115" s="169">
        <f>IF($C115-O$1&lt;År1,0,N114*(1-VLOOKUP($A115,[1]Hugst!$R$5:$W$9,MATCH(ROUNDUP((O$1)/10,0)*10,[1]Hugst!$R$4:$W$4,0))))</f>
        <v>0</v>
      </c>
      <c r="P115" s="169">
        <f>IF($C115-P$1&lt;År1,0,O114*(1-VLOOKUP($A115,[1]Hugst!$R$5:$W$9,MATCH(ROUNDUP((P$1)/10,0)*10,[1]Hugst!$R$4:$W$4,0))))</f>
        <v>0</v>
      </c>
      <c r="Q115" s="169">
        <f>IF($C115-Q$1&lt;År1,0,P114*(1-VLOOKUP($A115,[1]Hugst!$R$5:$W$9,MATCH(ROUNDUP((Q$1)/10,0)*10,[1]Hugst!$R$4:$W$4,0))))</f>
        <v>0</v>
      </c>
      <c r="R115" s="169">
        <f>IF($C115-R$1&lt;År1,0,Q114*(1-VLOOKUP($A115,[1]Hugst!$R$5:$W$9,MATCH(ROUNDUP((R$1)/10,0)*10,[1]Hugst!$R$4:$W$4,0))))</f>
        <v>0</v>
      </c>
      <c r="S115" s="169">
        <f>IF($C115-S$1&lt;År1,0,R114*(1-VLOOKUP($A115,[1]Hugst!$R$5:$W$9,MATCH(ROUNDUP((S$1)/10,0)*10,[1]Hugst!$R$4:$W$4,0))))</f>
        <v>0</v>
      </c>
      <c r="T115" s="169">
        <f>IF($C115-T$1&lt;År1,0,S114*(1-VLOOKUP($A115,[1]Hugst!$R$5:$W$9,MATCH(ROUNDUP((T$1)/10,0)*10,[1]Hugst!$R$4:$W$4,0))))</f>
        <v>0</v>
      </c>
      <c r="U115" s="169">
        <f>IF($C115-U$1&lt;År1,0,T114*(1-VLOOKUP($A115,[1]Hugst!$R$5:$W$9,MATCH(ROUNDUP((U$1)/10,0)*10,[1]Hugst!$R$4:$W$4,0))))</f>
        <v>0</v>
      </c>
      <c r="V115" s="169">
        <f>IF($C115-V$1&lt;År1,0,U114*(1-VLOOKUP($A115,[1]Hugst!$R$5:$W$9,MATCH(ROUNDUP((V$1)/10,0)*10,[1]Hugst!$R$4:$W$4,0))))</f>
        <v>0</v>
      </c>
      <c r="W115" s="169">
        <f>IF($C115-W$1&lt;År1,0,V114*(1-VLOOKUP($A115,[1]Hugst!$R$5:$W$9,MATCH(ROUNDUP((W$1)/10,0)*10,[1]Hugst!$R$4:$W$4,0))))</f>
        <v>0</v>
      </c>
      <c r="X115" s="169">
        <f>IF($C115-X$1&lt;År1,0,W114*(1-VLOOKUP($A115,[1]Hugst!$R$5:$W$9,MATCH(ROUNDUP((X$1)/10,0)*10,[1]Hugst!$R$4:$W$4,0))))</f>
        <v>0</v>
      </c>
      <c r="Y115" s="169">
        <f>IF($C115-Y$1&lt;År1,0,X114*(1-VLOOKUP($A115,[1]Hugst!$R$5:$W$9,MATCH(ROUNDUP((Y$1)/10,0)*10,[1]Hugst!$R$4:$W$4,0))))</f>
        <v>0</v>
      </c>
      <c r="Z115" s="169">
        <f>IF($C115-Z$1&lt;År1,0,Y114*(1-VLOOKUP($A115,[1]Hugst!$R$5:$W$9,MATCH(ROUNDUP((Z$1)/10,0)*10,[1]Hugst!$R$4:$W$4,0))))</f>
        <v>0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9">
        <f t="shared" si="2"/>
        <v>0</v>
      </c>
      <c r="F116" s="169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9">
        <f>IF($C116-G$1&lt;År1,0,F115*(1-VLOOKUP($A116,[1]Hugst!$R$5:$W$9,MATCH(ROUNDUP((G$1)/10,0)*10,[1]Hugst!$R$4:$W$4,0))))</f>
        <v>0</v>
      </c>
      <c r="H116" s="169">
        <f>IF($C116-H$1&lt;År1,0,G115*(1-VLOOKUP($A116,[1]Hugst!$R$5:$W$9,MATCH(ROUNDUP((H$1)/10,0)*10,[1]Hugst!$R$4:$W$4,0))))</f>
        <v>0</v>
      </c>
      <c r="I116" s="169">
        <f>IF($C116-I$1&lt;År1,0,H115*(1-VLOOKUP($A116,[1]Hugst!$R$5:$W$9,MATCH(ROUNDUP((I$1)/10,0)*10,[1]Hugst!$R$4:$W$4,0))))</f>
        <v>0</v>
      </c>
      <c r="J116" s="169">
        <f>IF($C116-J$1&lt;År1,0,I115*(1-VLOOKUP($A116,[1]Hugst!$R$5:$W$9,MATCH(ROUNDUP((J$1)/10,0)*10,[1]Hugst!$R$4:$W$4,0))))</f>
        <v>0</v>
      </c>
      <c r="K116" s="169">
        <f>IF($C116-K$1&lt;År1,0,J115*(1-VLOOKUP($A116,[1]Hugst!$R$5:$W$9,MATCH(ROUNDUP((K$1)/10,0)*10,[1]Hugst!$R$4:$W$4,0))))</f>
        <v>0</v>
      </c>
      <c r="L116" s="169">
        <f>IF($C116-L$1&lt;År1,0,K115*(1-VLOOKUP($A116,[1]Hugst!$R$5:$W$9,MATCH(ROUNDUP((L$1)/10,0)*10,[1]Hugst!$R$4:$W$4,0))))</f>
        <v>0</v>
      </c>
      <c r="M116" s="169">
        <f>IF($C116-M$1&lt;År1,0,L115*(1-VLOOKUP($A116,[1]Hugst!$R$5:$W$9,MATCH(ROUNDUP((M$1)/10,0)*10,[1]Hugst!$R$4:$W$4,0))))</f>
        <v>0</v>
      </c>
      <c r="N116" s="169">
        <f>IF($C116-N$1&lt;År1,0,M115*(1-VLOOKUP($A116,[1]Hugst!$R$5:$W$9,MATCH(ROUNDUP((N$1)/10,0)*10,[1]Hugst!$R$4:$W$4,0))))</f>
        <v>0</v>
      </c>
      <c r="O116" s="169">
        <f>IF($C116-O$1&lt;År1,0,N115*(1-VLOOKUP($A116,[1]Hugst!$R$5:$W$9,MATCH(ROUNDUP((O$1)/10,0)*10,[1]Hugst!$R$4:$W$4,0))))</f>
        <v>0</v>
      </c>
      <c r="P116" s="169">
        <f>IF($C116-P$1&lt;År1,0,O115*(1-VLOOKUP($A116,[1]Hugst!$R$5:$W$9,MATCH(ROUNDUP((P$1)/10,0)*10,[1]Hugst!$R$4:$W$4,0))))</f>
        <v>0</v>
      </c>
      <c r="Q116" s="169">
        <f>IF($C116-Q$1&lt;År1,0,P115*(1-VLOOKUP($A116,[1]Hugst!$R$5:$W$9,MATCH(ROUNDUP((Q$1)/10,0)*10,[1]Hugst!$R$4:$W$4,0))))</f>
        <v>0</v>
      </c>
      <c r="R116" s="169">
        <f>IF($C116-R$1&lt;År1,0,Q115*(1-VLOOKUP($A116,[1]Hugst!$R$5:$W$9,MATCH(ROUNDUP((R$1)/10,0)*10,[1]Hugst!$R$4:$W$4,0))))</f>
        <v>0</v>
      </c>
      <c r="S116" s="169">
        <f>IF($C116-S$1&lt;År1,0,R115*(1-VLOOKUP($A116,[1]Hugst!$R$5:$W$9,MATCH(ROUNDUP((S$1)/10,0)*10,[1]Hugst!$R$4:$W$4,0))))</f>
        <v>0</v>
      </c>
      <c r="T116" s="169">
        <f>IF($C116-T$1&lt;År1,0,S115*(1-VLOOKUP($A116,[1]Hugst!$R$5:$W$9,MATCH(ROUNDUP((T$1)/10,0)*10,[1]Hugst!$R$4:$W$4,0))))</f>
        <v>0</v>
      </c>
      <c r="U116" s="169">
        <f>IF($C116-U$1&lt;År1,0,T115*(1-VLOOKUP($A116,[1]Hugst!$R$5:$W$9,MATCH(ROUNDUP((U$1)/10,0)*10,[1]Hugst!$R$4:$W$4,0))))</f>
        <v>0</v>
      </c>
      <c r="V116" s="169">
        <f>IF($C116-V$1&lt;År1,0,U115*(1-VLOOKUP($A116,[1]Hugst!$R$5:$W$9,MATCH(ROUNDUP((V$1)/10,0)*10,[1]Hugst!$R$4:$W$4,0))))</f>
        <v>0</v>
      </c>
      <c r="W116" s="169">
        <f>IF($C116-W$1&lt;År1,0,V115*(1-VLOOKUP($A116,[1]Hugst!$R$5:$W$9,MATCH(ROUNDUP((W$1)/10,0)*10,[1]Hugst!$R$4:$W$4,0))))</f>
        <v>0</v>
      </c>
      <c r="X116" s="169">
        <f>IF($C116-X$1&lt;År1,0,W115*(1-VLOOKUP($A116,[1]Hugst!$R$5:$W$9,MATCH(ROUNDUP((X$1)/10,0)*10,[1]Hugst!$R$4:$W$4,0))))</f>
        <v>0</v>
      </c>
      <c r="Y116" s="169">
        <f>IF($C116-Y$1&lt;År1,0,X115*(1-VLOOKUP($A116,[1]Hugst!$R$5:$W$9,MATCH(ROUNDUP((Y$1)/10,0)*10,[1]Hugst!$R$4:$W$4,0))))</f>
        <v>0</v>
      </c>
      <c r="Z116" s="169">
        <f>IF($C116-Z$1&lt;År1,0,Y115*(1-VLOOKUP($A116,[1]Hugst!$R$5:$W$9,MATCH(ROUNDUP((Z$1)/10,0)*10,[1]Hugst!$R$4:$W$4,0))))</f>
        <v>0</v>
      </c>
      <c r="AA116" s="169">
        <f>IF($C116-AA$1&lt;År1,0,Z115*(1-VLOOKUP($A116,[1]Hugst!$R$5:$W$9,MATCH(ROUNDUP((AA$1)/10,0)*10,[1]Hugst!$R$4:$W$4,0))))</f>
        <v>0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9">
        <f t="shared" si="2"/>
        <v>0</v>
      </c>
      <c r="F117" s="169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9">
        <f>IF($C117-G$1&lt;År1,0,F116*(1-VLOOKUP($A117,[1]Hugst!$R$5:$W$9,MATCH(ROUNDUP((G$1)/10,0)*10,[1]Hugst!$R$4:$W$4,0))))</f>
        <v>0</v>
      </c>
      <c r="H117" s="169">
        <f>IF($C117-H$1&lt;År1,0,G116*(1-VLOOKUP($A117,[1]Hugst!$R$5:$W$9,MATCH(ROUNDUP((H$1)/10,0)*10,[1]Hugst!$R$4:$W$4,0))))</f>
        <v>0</v>
      </c>
      <c r="I117" s="169">
        <f>IF($C117-I$1&lt;År1,0,H116*(1-VLOOKUP($A117,[1]Hugst!$R$5:$W$9,MATCH(ROUNDUP((I$1)/10,0)*10,[1]Hugst!$R$4:$W$4,0))))</f>
        <v>0</v>
      </c>
      <c r="J117" s="169">
        <f>IF($C117-J$1&lt;År1,0,I116*(1-VLOOKUP($A117,[1]Hugst!$R$5:$W$9,MATCH(ROUNDUP((J$1)/10,0)*10,[1]Hugst!$R$4:$W$4,0))))</f>
        <v>0</v>
      </c>
      <c r="K117" s="169">
        <f>IF($C117-K$1&lt;År1,0,J116*(1-VLOOKUP($A117,[1]Hugst!$R$5:$W$9,MATCH(ROUNDUP((K$1)/10,0)*10,[1]Hugst!$R$4:$W$4,0))))</f>
        <v>0</v>
      </c>
      <c r="L117" s="169">
        <f>IF($C117-L$1&lt;År1,0,K116*(1-VLOOKUP($A117,[1]Hugst!$R$5:$W$9,MATCH(ROUNDUP((L$1)/10,0)*10,[1]Hugst!$R$4:$W$4,0))))</f>
        <v>0</v>
      </c>
      <c r="M117" s="169">
        <f>IF($C117-M$1&lt;År1,0,L116*(1-VLOOKUP($A117,[1]Hugst!$R$5:$W$9,MATCH(ROUNDUP((M$1)/10,0)*10,[1]Hugst!$R$4:$W$4,0))))</f>
        <v>0</v>
      </c>
      <c r="N117" s="169">
        <f>IF($C117-N$1&lt;År1,0,M116*(1-VLOOKUP($A117,[1]Hugst!$R$5:$W$9,MATCH(ROUNDUP((N$1)/10,0)*10,[1]Hugst!$R$4:$W$4,0))))</f>
        <v>0</v>
      </c>
      <c r="O117" s="169">
        <f>IF($C117-O$1&lt;År1,0,N116*(1-VLOOKUP($A117,[1]Hugst!$R$5:$W$9,MATCH(ROUNDUP((O$1)/10,0)*10,[1]Hugst!$R$4:$W$4,0))))</f>
        <v>0</v>
      </c>
      <c r="P117" s="169">
        <f>IF($C117-P$1&lt;År1,0,O116*(1-VLOOKUP($A117,[1]Hugst!$R$5:$W$9,MATCH(ROUNDUP((P$1)/10,0)*10,[1]Hugst!$R$4:$W$4,0))))</f>
        <v>0</v>
      </c>
      <c r="Q117" s="169">
        <f>IF($C117-Q$1&lt;År1,0,P116*(1-VLOOKUP($A117,[1]Hugst!$R$5:$W$9,MATCH(ROUNDUP((Q$1)/10,0)*10,[1]Hugst!$R$4:$W$4,0))))</f>
        <v>0</v>
      </c>
      <c r="R117" s="169">
        <f>IF($C117-R$1&lt;År1,0,Q116*(1-VLOOKUP($A117,[1]Hugst!$R$5:$W$9,MATCH(ROUNDUP((R$1)/10,0)*10,[1]Hugst!$R$4:$W$4,0))))</f>
        <v>0</v>
      </c>
      <c r="S117" s="169">
        <f>IF($C117-S$1&lt;År1,0,R116*(1-VLOOKUP($A117,[1]Hugst!$R$5:$W$9,MATCH(ROUNDUP((S$1)/10,0)*10,[1]Hugst!$R$4:$W$4,0))))</f>
        <v>0</v>
      </c>
      <c r="T117" s="169">
        <f>IF($C117-T$1&lt;År1,0,S116*(1-VLOOKUP($A117,[1]Hugst!$R$5:$W$9,MATCH(ROUNDUP((T$1)/10,0)*10,[1]Hugst!$R$4:$W$4,0))))</f>
        <v>0</v>
      </c>
      <c r="U117" s="169">
        <f>IF($C117-U$1&lt;År1,0,T116*(1-VLOOKUP($A117,[1]Hugst!$R$5:$W$9,MATCH(ROUNDUP((U$1)/10,0)*10,[1]Hugst!$R$4:$W$4,0))))</f>
        <v>0</v>
      </c>
      <c r="V117" s="169">
        <f>IF($C117-V$1&lt;År1,0,U116*(1-VLOOKUP($A117,[1]Hugst!$R$5:$W$9,MATCH(ROUNDUP((V$1)/10,0)*10,[1]Hugst!$R$4:$W$4,0))))</f>
        <v>0</v>
      </c>
      <c r="W117" s="169">
        <f>IF($C117-W$1&lt;År1,0,V116*(1-VLOOKUP($A117,[1]Hugst!$R$5:$W$9,MATCH(ROUNDUP((W$1)/10,0)*10,[1]Hugst!$R$4:$W$4,0))))</f>
        <v>0</v>
      </c>
      <c r="X117" s="169">
        <f>IF($C117-X$1&lt;År1,0,W116*(1-VLOOKUP($A117,[1]Hugst!$R$5:$W$9,MATCH(ROUNDUP((X$1)/10,0)*10,[1]Hugst!$R$4:$W$4,0))))</f>
        <v>0</v>
      </c>
      <c r="Y117" s="169">
        <f>IF($C117-Y$1&lt;År1,0,X116*(1-VLOOKUP($A117,[1]Hugst!$R$5:$W$9,MATCH(ROUNDUP((Y$1)/10,0)*10,[1]Hugst!$R$4:$W$4,0))))</f>
        <v>0</v>
      </c>
      <c r="Z117" s="169">
        <f>IF($C117-Z$1&lt;År1,0,Y116*(1-VLOOKUP($A117,[1]Hugst!$R$5:$W$9,MATCH(ROUNDUP((Z$1)/10,0)*10,[1]Hugst!$R$4:$W$4,0))))</f>
        <v>0</v>
      </c>
      <c r="AA117" s="169">
        <f>IF($C117-AA$1&lt;År1,0,Z116*(1-VLOOKUP($A117,[1]Hugst!$R$5:$W$9,MATCH(ROUNDUP((AA$1)/10,0)*10,[1]Hugst!$R$4:$W$4,0))))</f>
        <v>0</v>
      </c>
      <c r="AB117" s="169">
        <f>IF($C117-AB$1&lt;År1,0,AA116*(1-VLOOKUP($A117,[1]Hugst!$R$5:$W$9,MATCH(ROUNDUP((AB$1)/10,0)*10,[1]Hugst!$R$4:$W$4,0))))</f>
        <v>0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9">
        <f t="shared" si="2"/>
        <v>0</v>
      </c>
      <c r="F118" s="169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9">
        <f>IF($C118-G$1&lt;År1,0,F117*(1-VLOOKUP($A118,[1]Hugst!$R$5:$W$9,MATCH(ROUNDUP((G$1)/10,0)*10,[1]Hugst!$R$4:$W$4,0))))</f>
        <v>0</v>
      </c>
      <c r="H118" s="169">
        <f>IF($C118-H$1&lt;År1,0,G117*(1-VLOOKUP($A118,[1]Hugst!$R$5:$W$9,MATCH(ROUNDUP((H$1)/10,0)*10,[1]Hugst!$R$4:$W$4,0))))</f>
        <v>0</v>
      </c>
      <c r="I118" s="169">
        <f>IF($C118-I$1&lt;År1,0,H117*(1-VLOOKUP($A118,[1]Hugst!$R$5:$W$9,MATCH(ROUNDUP((I$1)/10,0)*10,[1]Hugst!$R$4:$W$4,0))))</f>
        <v>0</v>
      </c>
      <c r="J118" s="169">
        <f>IF($C118-J$1&lt;År1,0,I117*(1-VLOOKUP($A118,[1]Hugst!$R$5:$W$9,MATCH(ROUNDUP((J$1)/10,0)*10,[1]Hugst!$R$4:$W$4,0))))</f>
        <v>0</v>
      </c>
      <c r="K118" s="169">
        <f>IF($C118-K$1&lt;År1,0,J117*(1-VLOOKUP($A118,[1]Hugst!$R$5:$W$9,MATCH(ROUNDUP((K$1)/10,0)*10,[1]Hugst!$R$4:$W$4,0))))</f>
        <v>0</v>
      </c>
      <c r="L118" s="169">
        <f>IF($C118-L$1&lt;År1,0,K117*(1-VLOOKUP($A118,[1]Hugst!$R$5:$W$9,MATCH(ROUNDUP((L$1)/10,0)*10,[1]Hugst!$R$4:$W$4,0))))</f>
        <v>0</v>
      </c>
      <c r="M118" s="169">
        <f>IF($C118-M$1&lt;År1,0,L117*(1-VLOOKUP($A118,[1]Hugst!$R$5:$W$9,MATCH(ROUNDUP((M$1)/10,0)*10,[1]Hugst!$R$4:$W$4,0))))</f>
        <v>0</v>
      </c>
      <c r="N118" s="169">
        <f>IF($C118-N$1&lt;År1,0,M117*(1-VLOOKUP($A118,[1]Hugst!$R$5:$W$9,MATCH(ROUNDUP((N$1)/10,0)*10,[1]Hugst!$R$4:$W$4,0))))</f>
        <v>0</v>
      </c>
      <c r="O118" s="169">
        <f>IF($C118-O$1&lt;År1,0,N117*(1-VLOOKUP($A118,[1]Hugst!$R$5:$W$9,MATCH(ROUNDUP((O$1)/10,0)*10,[1]Hugst!$R$4:$W$4,0))))</f>
        <v>0</v>
      </c>
      <c r="P118" s="169">
        <f>IF($C118-P$1&lt;År1,0,O117*(1-VLOOKUP($A118,[1]Hugst!$R$5:$W$9,MATCH(ROUNDUP((P$1)/10,0)*10,[1]Hugst!$R$4:$W$4,0))))</f>
        <v>0</v>
      </c>
      <c r="Q118" s="169">
        <f>IF($C118-Q$1&lt;År1,0,P117*(1-VLOOKUP($A118,[1]Hugst!$R$5:$W$9,MATCH(ROUNDUP((Q$1)/10,0)*10,[1]Hugst!$R$4:$W$4,0))))</f>
        <v>0</v>
      </c>
      <c r="R118" s="169">
        <f>IF($C118-R$1&lt;År1,0,Q117*(1-VLOOKUP($A118,[1]Hugst!$R$5:$W$9,MATCH(ROUNDUP((R$1)/10,0)*10,[1]Hugst!$R$4:$W$4,0))))</f>
        <v>0</v>
      </c>
      <c r="S118" s="169">
        <f>IF($C118-S$1&lt;År1,0,R117*(1-VLOOKUP($A118,[1]Hugst!$R$5:$W$9,MATCH(ROUNDUP((S$1)/10,0)*10,[1]Hugst!$R$4:$W$4,0))))</f>
        <v>0</v>
      </c>
      <c r="T118" s="169">
        <f>IF($C118-T$1&lt;År1,0,S117*(1-VLOOKUP($A118,[1]Hugst!$R$5:$W$9,MATCH(ROUNDUP((T$1)/10,0)*10,[1]Hugst!$R$4:$W$4,0))))</f>
        <v>0</v>
      </c>
      <c r="U118" s="169">
        <f>IF($C118-U$1&lt;År1,0,T117*(1-VLOOKUP($A118,[1]Hugst!$R$5:$W$9,MATCH(ROUNDUP((U$1)/10,0)*10,[1]Hugst!$R$4:$W$4,0))))</f>
        <v>0</v>
      </c>
      <c r="V118" s="169">
        <f>IF($C118-V$1&lt;År1,0,U117*(1-VLOOKUP($A118,[1]Hugst!$R$5:$W$9,MATCH(ROUNDUP((V$1)/10,0)*10,[1]Hugst!$R$4:$W$4,0))))</f>
        <v>0</v>
      </c>
      <c r="W118" s="169">
        <f>IF($C118-W$1&lt;År1,0,V117*(1-VLOOKUP($A118,[1]Hugst!$R$5:$W$9,MATCH(ROUNDUP((W$1)/10,0)*10,[1]Hugst!$R$4:$W$4,0))))</f>
        <v>0</v>
      </c>
      <c r="X118" s="169">
        <f>IF($C118-X$1&lt;År1,0,W117*(1-VLOOKUP($A118,[1]Hugst!$R$5:$W$9,MATCH(ROUNDUP((X$1)/10,0)*10,[1]Hugst!$R$4:$W$4,0))))</f>
        <v>0</v>
      </c>
      <c r="Y118" s="169">
        <f>IF($C118-Y$1&lt;År1,0,X117*(1-VLOOKUP($A118,[1]Hugst!$R$5:$W$9,MATCH(ROUNDUP((Y$1)/10,0)*10,[1]Hugst!$R$4:$W$4,0))))</f>
        <v>0</v>
      </c>
      <c r="Z118" s="169">
        <f>IF($C118-Z$1&lt;År1,0,Y117*(1-VLOOKUP($A118,[1]Hugst!$R$5:$W$9,MATCH(ROUNDUP((Z$1)/10,0)*10,[1]Hugst!$R$4:$W$4,0))))</f>
        <v>0</v>
      </c>
      <c r="AA118" s="169">
        <f>IF($C118-AA$1&lt;År1,0,Z117*(1-VLOOKUP($A118,[1]Hugst!$R$5:$W$9,MATCH(ROUNDUP((AA$1)/10,0)*10,[1]Hugst!$R$4:$W$4,0))))</f>
        <v>0</v>
      </c>
      <c r="AB118" s="169">
        <f>IF($C118-AB$1&lt;År1,0,AA117*(1-VLOOKUP($A118,[1]Hugst!$R$5:$W$9,MATCH(ROUNDUP((AB$1)/10,0)*10,[1]Hugst!$R$4:$W$4,0))))</f>
        <v>0</v>
      </c>
      <c r="AC118" s="169">
        <f>IF($C118-AC$1&lt;År1,0,AB117*(1-VLOOKUP($A118,[1]Hugst!$R$5:$W$9,MATCH(ROUNDUP((AC$1)/10,0)*10,[1]Hugst!$R$4:$W$4,0))))</f>
        <v>0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9">
        <f t="shared" si="2"/>
        <v>0</v>
      </c>
      <c r="F119" s="169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9">
        <f>IF($C119-G$1&lt;År1,0,F118*(1-VLOOKUP($A119,[1]Hugst!$R$5:$W$9,MATCH(ROUNDUP((G$1)/10,0)*10,[1]Hugst!$R$4:$W$4,0))))</f>
        <v>0</v>
      </c>
      <c r="H119" s="169">
        <f>IF($C119-H$1&lt;År1,0,G118*(1-VLOOKUP($A119,[1]Hugst!$R$5:$W$9,MATCH(ROUNDUP((H$1)/10,0)*10,[1]Hugst!$R$4:$W$4,0))))</f>
        <v>0</v>
      </c>
      <c r="I119" s="169">
        <f>IF($C119-I$1&lt;År1,0,H118*(1-VLOOKUP($A119,[1]Hugst!$R$5:$W$9,MATCH(ROUNDUP((I$1)/10,0)*10,[1]Hugst!$R$4:$W$4,0))))</f>
        <v>0</v>
      </c>
      <c r="J119" s="169">
        <f>IF($C119-J$1&lt;År1,0,I118*(1-VLOOKUP($A119,[1]Hugst!$R$5:$W$9,MATCH(ROUNDUP((J$1)/10,0)*10,[1]Hugst!$R$4:$W$4,0))))</f>
        <v>0</v>
      </c>
      <c r="K119" s="169">
        <f>IF($C119-K$1&lt;År1,0,J118*(1-VLOOKUP($A119,[1]Hugst!$R$5:$W$9,MATCH(ROUNDUP((K$1)/10,0)*10,[1]Hugst!$R$4:$W$4,0))))</f>
        <v>0</v>
      </c>
      <c r="L119" s="169">
        <f>IF($C119-L$1&lt;År1,0,K118*(1-VLOOKUP($A119,[1]Hugst!$R$5:$W$9,MATCH(ROUNDUP((L$1)/10,0)*10,[1]Hugst!$R$4:$W$4,0))))</f>
        <v>0</v>
      </c>
      <c r="M119" s="169">
        <f>IF($C119-M$1&lt;År1,0,L118*(1-VLOOKUP($A119,[1]Hugst!$R$5:$W$9,MATCH(ROUNDUP((M$1)/10,0)*10,[1]Hugst!$R$4:$W$4,0))))</f>
        <v>0</v>
      </c>
      <c r="N119" s="169">
        <f>IF($C119-N$1&lt;År1,0,M118*(1-VLOOKUP($A119,[1]Hugst!$R$5:$W$9,MATCH(ROUNDUP((N$1)/10,0)*10,[1]Hugst!$R$4:$W$4,0))))</f>
        <v>0</v>
      </c>
      <c r="O119" s="169">
        <f>IF($C119-O$1&lt;År1,0,N118*(1-VLOOKUP($A119,[1]Hugst!$R$5:$W$9,MATCH(ROUNDUP((O$1)/10,0)*10,[1]Hugst!$R$4:$W$4,0))))</f>
        <v>0</v>
      </c>
      <c r="P119" s="169">
        <f>IF($C119-P$1&lt;År1,0,O118*(1-VLOOKUP($A119,[1]Hugst!$R$5:$W$9,MATCH(ROUNDUP((P$1)/10,0)*10,[1]Hugst!$R$4:$W$4,0))))</f>
        <v>0</v>
      </c>
      <c r="Q119" s="169">
        <f>IF($C119-Q$1&lt;År1,0,P118*(1-VLOOKUP($A119,[1]Hugst!$R$5:$W$9,MATCH(ROUNDUP((Q$1)/10,0)*10,[1]Hugst!$R$4:$W$4,0))))</f>
        <v>0</v>
      </c>
      <c r="R119" s="169">
        <f>IF($C119-R$1&lt;År1,0,Q118*(1-VLOOKUP($A119,[1]Hugst!$R$5:$W$9,MATCH(ROUNDUP((R$1)/10,0)*10,[1]Hugst!$R$4:$W$4,0))))</f>
        <v>0</v>
      </c>
      <c r="S119" s="169">
        <f>IF($C119-S$1&lt;År1,0,R118*(1-VLOOKUP($A119,[1]Hugst!$R$5:$W$9,MATCH(ROUNDUP((S$1)/10,0)*10,[1]Hugst!$R$4:$W$4,0))))</f>
        <v>0</v>
      </c>
      <c r="T119" s="169">
        <f>IF($C119-T$1&lt;År1,0,S118*(1-VLOOKUP($A119,[1]Hugst!$R$5:$W$9,MATCH(ROUNDUP((T$1)/10,0)*10,[1]Hugst!$R$4:$W$4,0))))</f>
        <v>0</v>
      </c>
      <c r="U119" s="169">
        <f>IF($C119-U$1&lt;År1,0,T118*(1-VLOOKUP($A119,[1]Hugst!$R$5:$W$9,MATCH(ROUNDUP((U$1)/10,0)*10,[1]Hugst!$R$4:$W$4,0))))</f>
        <v>0</v>
      </c>
      <c r="V119" s="169">
        <f>IF($C119-V$1&lt;År1,0,U118*(1-VLOOKUP($A119,[1]Hugst!$R$5:$W$9,MATCH(ROUNDUP((V$1)/10,0)*10,[1]Hugst!$R$4:$W$4,0))))</f>
        <v>0</v>
      </c>
      <c r="W119" s="169">
        <f>IF($C119-W$1&lt;År1,0,V118*(1-VLOOKUP($A119,[1]Hugst!$R$5:$W$9,MATCH(ROUNDUP((W$1)/10,0)*10,[1]Hugst!$R$4:$W$4,0))))</f>
        <v>0</v>
      </c>
      <c r="X119" s="169">
        <f>IF($C119-X$1&lt;År1,0,W118*(1-VLOOKUP($A119,[1]Hugst!$R$5:$W$9,MATCH(ROUNDUP((X$1)/10,0)*10,[1]Hugst!$R$4:$W$4,0))))</f>
        <v>0</v>
      </c>
      <c r="Y119" s="169">
        <f>IF($C119-Y$1&lt;År1,0,X118*(1-VLOOKUP($A119,[1]Hugst!$R$5:$W$9,MATCH(ROUNDUP((Y$1)/10,0)*10,[1]Hugst!$R$4:$W$4,0))))</f>
        <v>0</v>
      </c>
      <c r="Z119" s="169">
        <f>IF($C119-Z$1&lt;År1,0,Y118*(1-VLOOKUP($A119,[1]Hugst!$R$5:$W$9,MATCH(ROUNDUP((Z$1)/10,0)*10,[1]Hugst!$R$4:$W$4,0))))</f>
        <v>0</v>
      </c>
      <c r="AA119" s="169">
        <f>IF($C119-AA$1&lt;År1,0,Z118*(1-VLOOKUP($A119,[1]Hugst!$R$5:$W$9,MATCH(ROUNDUP((AA$1)/10,0)*10,[1]Hugst!$R$4:$W$4,0))))</f>
        <v>0</v>
      </c>
      <c r="AB119" s="169">
        <f>IF($C119-AB$1&lt;År1,0,AA118*(1-VLOOKUP($A119,[1]Hugst!$R$5:$W$9,MATCH(ROUNDUP((AB$1)/10,0)*10,[1]Hugst!$R$4:$W$4,0))))</f>
        <v>0</v>
      </c>
      <c r="AC119" s="169">
        <f>IF($C119-AC$1&lt;År1,0,AB118*(1-VLOOKUP($A119,[1]Hugst!$R$5:$W$9,MATCH(ROUNDUP((AC$1)/10,0)*10,[1]Hugst!$R$4:$W$4,0))))</f>
        <v>0</v>
      </c>
      <c r="AD119" s="169">
        <f>IF($C119-AD$1&lt;År1,0,AC118*(1-VLOOKUP($A119,[1]Hugst!$R$5:$W$9,MATCH(ROUNDUP((AD$1)/10,0)*10,[1]Hugst!$R$4:$W$4,0))))</f>
        <v>0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9">
        <f t="shared" si="2"/>
        <v>0</v>
      </c>
      <c r="F120" s="169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9">
        <f>IF($C120-G$1&lt;År1,0,F119*(1-VLOOKUP($A120,[1]Hugst!$R$5:$W$9,MATCH(ROUNDUP((G$1)/10,0)*10,[1]Hugst!$R$4:$W$4,0))))</f>
        <v>0</v>
      </c>
      <c r="H120" s="169">
        <f>IF($C120-H$1&lt;År1,0,G119*(1-VLOOKUP($A120,[1]Hugst!$R$5:$W$9,MATCH(ROUNDUP((H$1)/10,0)*10,[1]Hugst!$R$4:$W$4,0))))</f>
        <v>0</v>
      </c>
      <c r="I120" s="169">
        <f>IF($C120-I$1&lt;År1,0,H119*(1-VLOOKUP($A120,[1]Hugst!$R$5:$W$9,MATCH(ROUNDUP((I$1)/10,0)*10,[1]Hugst!$R$4:$W$4,0))))</f>
        <v>0</v>
      </c>
      <c r="J120" s="169">
        <f>IF($C120-J$1&lt;År1,0,I119*(1-VLOOKUP($A120,[1]Hugst!$R$5:$W$9,MATCH(ROUNDUP((J$1)/10,0)*10,[1]Hugst!$R$4:$W$4,0))))</f>
        <v>0</v>
      </c>
      <c r="K120" s="169">
        <f>IF($C120-K$1&lt;År1,0,J119*(1-VLOOKUP($A120,[1]Hugst!$R$5:$W$9,MATCH(ROUNDUP((K$1)/10,0)*10,[1]Hugst!$R$4:$W$4,0))))</f>
        <v>0</v>
      </c>
      <c r="L120" s="169">
        <f>IF($C120-L$1&lt;År1,0,K119*(1-VLOOKUP($A120,[1]Hugst!$R$5:$W$9,MATCH(ROUNDUP((L$1)/10,0)*10,[1]Hugst!$R$4:$W$4,0))))</f>
        <v>0</v>
      </c>
      <c r="M120" s="169">
        <f>IF($C120-M$1&lt;År1,0,L119*(1-VLOOKUP($A120,[1]Hugst!$R$5:$W$9,MATCH(ROUNDUP((M$1)/10,0)*10,[1]Hugst!$R$4:$W$4,0))))</f>
        <v>0</v>
      </c>
      <c r="N120" s="169">
        <f>IF($C120-N$1&lt;År1,0,M119*(1-VLOOKUP($A120,[1]Hugst!$R$5:$W$9,MATCH(ROUNDUP((N$1)/10,0)*10,[1]Hugst!$R$4:$W$4,0))))</f>
        <v>0</v>
      </c>
      <c r="O120" s="169">
        <f>IF($C120-O$1&lt;År1,0,N119*(1-VLOOKUP($A120,[1]Hugst!$R$5:$W$9,MATCH(ROUNDUP((O$1)/10,0)*10,[1]Hugst!$R$4:$W$4,0))))</f>
        <v>0</v>
      </c>
      <c r="P120" s="169">
        <f>IF($C120-P$1&lt;År1,0,O119*(1-VLOOKUP($A120,[1]Hugst!$R$5:$W$9,MATCH(ROUNDUP((P$1)/10,0)*10,[1]Hugst!$R$4:$W$4,0))))</f>
        <v>0</v>
      </c>
      <c r="Q120" s="169">
        <f>IF($C120-Q$1&lt;År1,0,P119*(1-VLOOKUP($A120,[1]Hugst!$R$5:$W$9,MATCH(ROUNDUP((Q$1)/10,0)*10,[1]Hugst!$R$4:$W$4,0))))</f>
        <v>0</v>
      </c>
      <c r="R120" s="169">
        <f>IF($C120-R$1&lt;År1,0,Q119*(1-VLOOKUP($A120,[1]Hugst!$R$5:$W$9,MATCH(ROUNDUP((R$1)/10,0)*10,[1]Hugst!$R$4:$W$4,0))))</f>
        <v>0</v>
      </c>
      <c r="S120" s="169">
        <f>IF($C120-S$1&lt;År1,0,R119*(1-VLOOKUP($A120,[1]Hugst!$R$5:$W$9,MATCH(ROUNDUP((S$1)/10,0)*10,[1]Hugst!$R$4:$W$4,0))))</f>
        <v>0</v>
      </c>
      <c r="T120" s="169">
        <f>IF($C120-T$1&lt;År1,0,S119*(1-VLOOKUP($A120,[1]Hugst!$R$5:$W$9,MATCH(ROUNDUP((T$1)/10,0)*10,[1]Hugst!$R$4:$W$4,0))))</f>
        <v>0</v>
      </c>
      <c r="U120" s="169">
        <f>IF($C120-U$1&lt;År1,0,T119*(1-VLOOKUP($A120,[1]Hugst!$R$5:$W$9,MATCH(ROUNDUP((U$1)/10,0)*10,[1]Hugst!$R$4:$W$4,0))))</f>
        <v>0</v>
      </c>
      <c r="V120" s="169">
        <f>IF($C120-V$1&lt;År1,0,U119*(1-VLOOKUP($A120,[1]Hugst!$R$5:$W$9,MATCH(ROUNDUP((V$1)/10,0)*10,[1]Hugst!$R$4:$W$4,0))))</f>
        <v>0</v>
      </c>
      <c r="W120" s="169">
        <f>IF($C120-W$1&lt;År1,0,V119*(1-VLOOKUP($A120,[1]Hugst!$R$5:$W$9,MATCH(ROUNDUP((W$1)/10,0)*10,[1]Hugst!$R$4:$W$4,0))))</f>
        <v>0</v>
      </c>
      <c r="X120" s="169">
        <f>IF($C120-X$1&lt;År1,0,W119*(1-VLOOKUP($A120,[1]Hugst!$R$5:$W$9,MATCH(ROUNDUP((X$1)/10,0)*10,[1]Hugst!$R$4:$W$4,0))))</f>
        <v>0</v>
      </c>
      <c r="Y120" s="169">
        <f>IF($C120-Y$1&lt;År1,0,X119*(1-VLOOKUP($A120,[1]Hugst!$R$5:$W$9,MATCH(ROUNDUP((Y$1)/10,0)*10,[1]Hugst!$R$4:$W$4,0))))</f>
        <v>0</v>
      </c>
      <c r="Z120" s="169">
        <f>IF($C120-Z$1&lt;År1,0,Y119*(1-VLOOKUP($A120,[1]Hugst!$R$5:$W$9,MATCH(ROUNDUP((Z$1)/10,0)*10,[1]Hugst!$R$4:$W$4,0))))</f>
        <v>0</v>
      </c>
      <c r="AA120" s="169">
        <f>IF($C120-AA$1&lt;År1,0,Z119*(1-VLOOKUP($A120,[1]Hugst!$R$5:$W$9,MATCH(ROUNDUP((AA$1)/10,0)*10,[1]Hugst!$R$4:$W$4,0))))</f>
        <v>0</v>
      </c>
      <c r="AB120" s="169">
        <f>IF($C120-AB$1&lt;År1,0,AA119*(1-VLOOKUP($A120,[1]Hugst!$R$5:$W$9,MATCH(ROUNDUP((AB$1)/10,0)*10,[1]Hugst!$R$4:$W$4,0))))</f>
        <v>0</v>
      </c>
      <c r="AC120" s="169">
        <f>IF($C120-AC$1&lt;År1,0,AB119*(1-VLOOKUP($A120,[1]Hugst!$R$5:$W$9,MATCH(ROUNDUP((AC$1)/10,0)*10,[1]Hugst!$R$4:$W$4,0))))</f>
        <v>0</v>
      </c>
      <c r="AD120" s="169">
        <f>IF($C120-AD$1&lt;År1,0,AC119*(1-VLOOKUP($A120,[1]Hugst!$R$5:$W$9,MATCH(ROUNDUP((AD$1)/10,0)*10,[1]Hugst!$R$4:$W$4,0))))</f>
        <v>0</v>
      </c>
      <c r="AE120" s="169">
        <f>IF($C120-AE$1&lt;År1,0,AD119*(1-VLOOKUP($A120,[1]Hugst!$R$5:$W$9,MATCH(ROUNDUP((AE$1)/10,0)*10,[1]Hugst!$R$4:$W$4,0))))</f>
        <v>0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9">
        <f t="shared" si="2"/>
        <v>0</v>
      </c>
      <c r="F121" s="169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9">
        <f>IF($C121-G$1&lt;År1,0,F120*(1-VLOOKUP($A121,[1]Hugst!$R$5:$W$9,MATCH(ROUNDUP((G$1)/10,0)*10,[1]Hugst!$R$4:$W$4,0))))</f>
        <v>0</v>
      </c>
      <c r="H121" s="169">
        <f>IF($C121-H$1&lt;År1,0,G120*(1-VLOOKUP($A121,[1]Hugst!$R$5:$W$9,MATCH(ROUNDUP((H$1)/10,0)*10,[1]Hugst!$R$4:$W$4,0))))</f>
        <v>0</v>
      </c>
      <c r="I121" s="169">
        <f>IF($C121-I$1&lt;År1,0,H120*(1-VLOOKUP($A121,[1]Hugst!$R$5:$W$9,MATCH(ROUNDUP((I$1)/10,0)*10,[1]Hugst!$R$4:$W$4,0))))</f>
        <v>0</v>
      </c>
      <c r="J121" s="169">
        <f>IF($C121-J$1&lt;År1,0,I120*(1-VLOOKUP($A121,[1]Hugst!$R$5:$W$9,MATCH(ROUNDUP((J$1)/10,0)*10,[1]Hugst!$R$4:$W$4,0))))</f>
        <v>0</v>
      </c>
      <c r="K121" s="169">
        <f>IF($C121-K$1&lt;År1,0,J120*(1-VLOOKUP($A121,[1]Hugst!$R$5:$W$9,MATCH(ROUNDUP((K$1)/10,0)*10,[1]Hugst!$R$4:$W$4,0))))</f>
        <v>0</v>
      </c>
      <c r="L121" s="169">
        <f>IF($C121-L$1&lt;År1,0,K120*(1-VLOOKUP($A121,[1]Hugst!$R$5:$W$9,MATCH(ROUNDUP((L$1)/10,0)*10,[1]Hugst!$R$4:$W$4,0))))</f>
        <v>0</v>
      </c>
      <c r="M121" s="169">
        <f>IF($C121-M$1&lt;År1,0,L120*(1-VLOOKUP($A121,[1]Hugst!$R$5:$W$9,MATCH(ROUNDUP((M$1)/10,0)*10,[1]Hugst!$R$4:$W$4,0))))</f>
        <v>0</v>
      </c>
      <c r="N121" s="169">
        <f>IF($C121-N$1&lt;År1,0,M120*(1-VLOOKUP($A121,[1]Hugst!$R$5:$W$9,MATCH(ROUNDUP((N$1)/10,0)*10,[1]Hugst!$R$4:$W$4,0))))</f>
        <v>0</v>
      </c>
      <c r="O121" s="169">
        <f>IF($C121-O$1&lt;År1,0,N120*(1-VLOOKUP($A121,[1]Hugst!$R$5:$W$9,MATCH(ROUNDUP((O$1)/10,0)*10,[1]Hugst!$R$4:$W$4,0))))</f>
        <v>0</v>
      </c>
      <c r="P121" s="169">
        <f>IF($C121-P$1&lt;År1,0,O120*(1-VLOOKUP($A121,[1]Hugst!$R$5:$W$9,MATCH(ROUNDUP((P$1)/10,0)*10,[1]Hugst!$R$4:$W$4,0))))</f>
        <v>0</v>
      </c>
      <c r="Q121" s="169">
        <f>IF($C121-Q$1&lt;År1,0,P120*(1-VLOOKUP($A121,[1]Hugst!$R$5:$W$9,MATCH(ROUNDUP((Q$1)/10,0)*10,[1]Hugst!$R$4:$W$4,0))))</f>
        <v>0</v>
      </c>
      <c r="R121" s="169">
        <f>IF($C121-R$1&lt;År1,0,Q120*(1-VLOOKUP($A121,[1]Hugst!$R$5:$W$9,MATCH(ROUNDUP((R$1)/10,0)*10,[1]Hugst!$R$4:$W$4,0))))</f>
        <v>0</v>
      </c>
      <c r="S121" s="169">
        <f>IF($C121-S$1&lt;År1,0,R120*(1-VLOOKUP($A121,[1]Hugst!$R$5:$W$9,MATCH(ROUNDUP((S$1)/10,0)*10,[1]Hugst!$R$4:$W$4,0))))</f>
        <v>0</v>
      </c>
      <c r="T121" s="169">
        <f>IF($C121-T$1&lt;År1,0,S120*(1-VLOOKUP($A121,[1]Hugst!$R$5:$W$9,MATCH(ROUNDUP((T$1)/10,0)*10,[1]Hugst!$R$4:$W$4,0))))</f>
        <v>0</v>
      </c>
      <c r="U121" s="169">
        <f>IF($C121-U$1&lt;År1,0,T120*(1-VLOOKUP($A121,[1]Hugst!$R$5:$W$9,MATCH(ROUNDUP((U$1)/10,0)*10,[1]Hugst!$R$4:$W$4,0))))</f>
        <v>0</v>
      </c>
      <c r="V121" s="169">
        <f>IF($C121-V$1&lt;År1,0,U120*(1-VLOOKUP($A121,[1]Hugst!$R$5:$W$9,MATCH(ROUNDUP((V$1)/10,0)*10,[1]Hugst!$R$4:$W$4,0))))</f>
        <v>0</v>
      </c>
      <c r="W121" s="169">
        <f>IF($C121-W$1&lt;År1,0,V120*(1-VLOOKUP($A121,[1]Hugst!$R$5:$W$9,MATCH(ROUNDUP((W$1)/10,0)*10,[1]Hugst!$R$4:$W$4,0))))</f>
        <v>0</v>
      </c>
      <c r="X121" s="169">
        <f>IF($C121-X$1&lt;År1,0,W120*(1-VLOOKUP($A121,[1]Hugst!$R$5:$W$9,MATCH(ROUNDUP((X$1)/10,0)*10,[1]Hugst!$R$4:$W$4,0))))</f>
        <v>0</v>
      </c>
      <c r="Y121" s="169">
        <f>IF($C121-Y$1&lt;År1,0,X120*(1-VLOOKUP($A121,[1]Hugst!$R$5:$W$9,MATCH(ROUNDUP((Y$1)/10,0)*10,[1]Hugst!$R$4:$W$4,0))))</f>
        <v>0</v>
      </c>
      <c r="Z121" s="169">
        <f>IF($C121-Z$1&lt;År1,0,Y120*(1-VLOOKUP($A121,[1]Hugst!$R$5:$W$9,MATCH(ROUNDUP((Z$1)/10,0)*10,[1]Hugst!$R$4:$W$4,0))))</f>
        <v>0</v>
      </c>
      <c r="AA121" s="169">
        <f>IF($C121-AA$1&lt;År1,0,Z120*(1-VLOOKUP($A121,[1]Hugst!$R$5:$W$9,MATCH(ROUNDUP((AA$1)/10,0)*10,[1]Hugst!$R$4:$W$4,0))))</f>
        <v>0</v>
      </c>
      <c r="AB121" s="169">
        <f>IF($C121-AB$1&lt;År1,0,AA120*(1-VLOOKUP($A121,[1]Hugst!$R$5:$W$9,MATCH(ROUNDUP((AB$1)/10,0)*10,[1]Hugst!$R$4:$W$4,0))))</f>
        <v>0</v>
      </c>
      <c r="AC121" s="169">
        <f>IF($C121-AC$1&lt;År1,0,AB120*(1-VLOOKUP($A121,[1]Hugst!$R$5:$W$9,MATCH(ROUNDUP((AC$1)/10,0)*10,[1]Hugst!$R$4:$W$4,0))))</f>
        <v>0</v>
      </c>
      <c r="AD121" s="169">
        <f>IF($C121-AD$1&lt;År1,0,AC120*(1-VLOOKUP($A121,[1]Hugst!$R$5:$W$9,MATCH(ROUNDUP((AD$1)/10,0)*10,[1]Hugst!$R$4:$W$4,0))))</f>
        <v>0</v>
      </c>
      <c r="AE121" s="169">
        <f>IF($C121-AE$1&lt;År1,0,AD120*(1-VLOOKUP($A121,[1]Hugst!$R$5:$W$9,MATCH(ROUNDUP((AE$1)/10,0)*10,[1]Hugst!$R$4:$W$4,0))))</f>
        <v>0</v>
      </c>
      <c r="AF121" s="169">
        <f>IF($C121-AF$1&lt;År1,0,AE120*(1-VLOOKUP($A121,[1]Hugst!$R$5:$W$9,MATCH(ROUNDUP((AF$1)/10,0)*10,[1]Hugst!$R$4:$W$4,0))))</f>
        <v>0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9">
        <f t="shared" si="2"/>
        <v>0</v>
      </c>
      <c r="F122" s="169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9">
        <f>IF($C122-G$1&lt;År1,0,F121*(1-VLOOKUP($A122,[1]Hugst!$R$5:$W$9,MATCH(ROUNDUP((G$1)/10,0)*10,[1]Hugst!$R$4:$W$4,0))))</f>
        <v>0</v>
      </c>
      <c r="H122" s="169">
        <f>IF($C122-H$1&lt;År1,0,G121*(1-VLOOKUP($A122,[1]Hugst!$R$5:$W$9,MATCH(ROUNDUP((H$1)/10,0)*10,[1]Hugst!$R$4:$W$4,0))))</f>
        <v>0</v>
      </c>
      <c r="I122" s="169">
        <f>IF($C122-I$1&lt;År1,0,H121*(1-VLOOKUP($A122,[1]Hugst!$R$5:$W$9,MATCH(ROUNDUP((I$1)/10,0)*10,[1]Hugst!$R$4:$W$4,0))))</f>
        <v>0</v>
      </c>
      <c r="J122" s="169">
        <f>IF($C122-J$1&lt;År1,0,I121*(1-VLOOKUP($A122,[1]Hugst!$R$5:$W$9,MATCH(ROUNDUP((J$1)/10,0)*10,[1]Hugst!$R$4:$W$4,0))))</f>
        <v>0</v>
      </c>
      <c r="K122" s="169">
        <f>IF($C122-K$1&lt;År1,0,J121*(1-VLOOKUP($A122,[1]Hugst!$R$5:$W$9,MATCH(ROUNDUP((K$1)/10,0)*10,[1]Hugst!$R$4:$W$4,0))))</f>
        <v>0</v>
      </c>
      <c r="L122" s="169">
        <f>IF($C122-L$1&lt;År1,0,K121*(1-VLOOKUP($A122,[1]Hugst!$R$5:$W$9,MATCH(ROUNDUP((L$1)/10,0)*10,[1]Hugst!$R$4:$W$4,0))))</f>
        <v>0</v>
      </c>
      <c r="M122" s="169">
        <f>IF($C122-M$1&lt;År1,0,L121*(1-VLOOKUP($A122,[1]Hugst!$R$5:$W$9,MATCH(ROUNDUP((M$1)/10,0)*10,[1]Hugst!$R$4:$W$4,0))))</f>
        <v>0</v>
      </c>
      <c r="N122" s="169">
        <f>IF($C122-N$1&lt;År1,0,M121*(1-VLOOKUP($A122,[1]Hugst!$R$5:$W$9,MATCH(ROUNDUP((N$1)/10,0)*10,[1]Hugst!$R$4:$W$4,0))))</f>
        <v>0</v>
      </c>
      <c r="O122" s="169">
        <f>IF($C122-O$1&lt;År1,0,N121*(1-VLOOKUP($A122,[1]Hugst!$R$5:$W$9,MATCH(ROUNDUP((O$1)/10,0)*10,[1]Hugst!$R$4:$W$4,0))))</f>
        <v>0</v>
      </c>
      <c r="P122" s="169">
        <f>IF($C122-P$1&lt;År1,0,O121*(1-VLOOKUP($A122,[1]Hugst!$R$5:$W$9,MATCH(ROUNDUP((P$1)/10,0)*10,[1]Hugst!$R$4:$W$4,0))))</f>
        <v>0</v>
      </c>
      <c r="Q122" s="169">
        <f>IF($C122-Q$1&lt;År1,0,P121*(1-VLOOKUP($A122,[1]Hugst!$R$5:$W$9,MATCH(ROUNDUP((Q$1)/10,0)*10,[1]Hugst!$R$4:$W$4,0))))</f>
        <v>0</v>
      </c>
      <c r="R122" s="169">
        <f>IF($C122-R$1&lt;År1,0,Q121*(1-VLOOKUP($A122,[1]Hugst!$R$5:$W$9,MATCH(ROUNDUP((R$1)/10,0)*10,[1]Hugst!$R$4:$W$4,0))))</f>
        <v>0</v>
      </c>
      <c r="S122" s="169">
        <f>IF($C122-S$1&lt;År1,0,R121*(1-VLOOKUP($A122,[1]Hugst!$R$5:$W$9,MATCH(ROUNDUP((S$1)/10,0)*10,[1]Hugst!$R$4:$W$4,0))))</f>
        <v>0</v>
      </c>
      <c r="T122" s="169">
        <f>IF($C122-T$1&lt;År1,0,S121*(1-VLOOKUP($A122,[1]Hugst!$R$5:$W$9,MATCH(ROUNDUP((T$1)/10,0)*10,[1]Hugst!$R$4:$W$4,0))))</f>
        <v>0</v>
      </c>
      <c r="U122" s="169">
        <f>IF($C122-U$1&lt;År1,0,T121*(1-VLOOKUP($A122,[1]Hugst!$R$5:$W$9,MATCH(ROUNDUP((U$1)/10,0)*10,[1]Hugst!$R$4:$W$4,0))))</f>
        <v>0</v>
      </c>
      <c r="V122" s="169">
        <f>IF($C122-V$1&lt;År1,0,U121*(1-VLOOKUP($A122,[1]Hugst!$R$5:$W$9,MATCH(ROUNDUP((V$1)/10,0)*10,[1]Hugst!$R$4:$W$4,0))))</f>
        <v>0</v>
      </c>
      <c r="W122" s="169">
        <f>IF($C122-W$1&lt;År1,0,V121*(1-VLOOKUP($A122,[1]Hugst!$R$5:$W$9,MATCH(ROUNDUP((W$1)/10,0)*10,[1]Hugst!$R$4:$W$4,0))))</f>
        <v>0</v>
      </c>
      <c r="X122" s="169">
        <f>IF($C122-X$1&lt;År1,0,W121*(1-VLOOKUP($A122,[1]Hugst!$R$5:$W$9,MATCH(ROUNDUP((X$1)/10,0)*10,[1]Hugst!$R$4:$W$4,0))))</f>
        <v>0</v>
      </c>
      <c r="Y122" s="169">
        <f>IF($C122-Y$1&lt;År1,0,X121*(1-VLOOKUP($A122,[1]Hugst!$R$5:$W$9,MATCH(ROUNDUP((Y$1)/10,0)*10,[1]Hugst!$R$4:$W$4,0))))</f>
        <v>0</v>
      </c>
      <c r="Z122" s="169">
        <f>IF($C122-Z$1&lt;År1,0,Y121*(1-VLOOKUP($A122,[1]Hugst!$R$5:$W$9,MATCH(ROUNDUP((Z$1)/10,0)*10,[1]Hugst!$R$4:$W$4,0))))</f>
        <v>0</v>
      </c>
      <c r="AA122" s="169">
        <f>IF($C122-AA$1&lt;År1,0,Z121*(1-VLOOKUP($A122,[1]Hugst!$R$5:$W$9,MATCH(ROUNDUP((AA$1)/10,0)*10,[1]Hugst!$R$4:$W$4,0))))</f>
        <v>0</v>
      </c>
      <c r="AB122" s="169">
        <f>IF($C122-AB$1&lt;År1,0,AA121*(1-VLOOKUP($A122,[1]Hugst!$R$5:$W$9,MATCH(ROUNDUP((AB$1)/10,0)*10,[1]Hugst!$R$4:$W$4,0))))</f>
        <v>0</v>
      </c>
      <c r="AC122" s="169">
        <f>IF($C122-AC$1&lt;År1,0,AB121*(1-VLOOKUP($A122,[1]Hugst!$R$5:$W$9,MATCH(ROUNDUP((AC$1)/10,0)*10,[1]Hugst!$R$4:$W$4,0))))</f>
        <v>0</v>
      </c>
      <c r="AD122" s="169">
        <f>IF($C122-AD$1&lt;År1,0,AC121*(1-VLOOKUP($A122,[1]Hugst!$R$5:$W$9,MATCH(ROUNDUP((AD$1)/10,0)*10,[1]Hugst!$R$4:$W$4,0))))</f>
        <v>0</v>
      </c>
      <c r="AE122" s="169">
        <f>IF($C122-AE$1&lt;År1,0,AD121*(1-VLOOKUP($A122,[1]Hugst!$R$5:$W$9,MATCH(ROUNDUP((AE$1)/10,0)*10,[1]Hugst!$R$4:$W$4,0))))</f>
        <v>0</v>
      </c>
      <c r="AF122" s="169">
        <f>IF($C122-AF$1&lt;År1,0,AE121*(1-VLOOKUP($A122,[1]Hugst!$R$5:$W$9,MATCH(ROUNDUP((AF$1)/10,0)*10,[1]Hugst!$R$4:$W$4,0))))</f>
        <v>0</v>
      </c>
      <c r="AG122" s="169">
        <f>IF($C122-AG$1&lt;År1,0,AF121*(1-VLOOKUP($A122,[1]Hugst!$R$5:$W$9,MATCH(ROUNDUP((AG$1)/10,0)*10,[1]Hugst!$R$4:$W$4,0))))</f>
        <v>0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9">
        <f t="shared" si="2"/>
        <v>0</v>
      </c>
      <c r="F123" s="169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9">
        <f>IF($C123-G$1&lt;År1,0,F122*(1-VLOOKUP($A123,[1]Hugst!$R$5:$W$9,MATCH(ROUNDUP((G$1)/10,0)*10,[1]Hugst!$R$4:$W$4,0))))</f>
        <v>0</v>
      </c>
      <c r="H123" s="169">
        <f>IF($C123-H$1&lt;År1,0,G122*(1-VLOOKUP($A123,[1]Hugst!$R$5:$W$9,MATCH(ROUNDUP((H$1)/10,0)*10,[1]Hugst!$R$4:$W$4,0))))</f>
        <v>0</v>
      </c>
      <c r="I123" s="169">
        <f>IF($C123-I$1&lt;År1,0,H122*(1-VLOOKUP($A123,[1]Hugst!$R$5:$W$9,MATCH(ROUNDUP((I$1)/10,0)*10,[1]Hugst!$R$4:$W$4,0))))</f>
        <v>0</v>
      </c>
      <c r="J123" s="169">
        <f>IF($C123-J$1&lt;År1,0,I122*(1-VLOOKUP($A123,[1]Hugst!$R$5:$W$9,MATCH(ROUNDUP((J$1)/10,0)*10,[1]Hugst!$R$4:$W$4,0))))</f>
        <v>0</v>
      </c>
      <c r="K123" s="169">
        <f>IF($C123-K$1&lt;År1,0,J122*(1-VLOOKUP($A123,[1]Hugst!$R$5:$W$9,MATCH(ROUNDUP((K$1)/10,0)*10,[1]Hugst!$R$4:$W$4,0))))</f>
        <v>0</v>
      </c>
      <c r="L123" s="169">
        <f>IF($C123-L$1&lt;År1,0,K122*(1-VLOOKUP($A123,[1]Hugst!$R$5:$W$9,MATCH(ROUNDUP((L$1)/10,0)*10,[1]Hugst!$R$4:$W$4,0))))</f>
        <v>0</v>
      </c>
      <c r="M123" s="169">
        <f>IF($C123-M$1&lt;År1,0,L122*(1-VLOOKUP($A123,[1]Hugst!$R$5:$W$9,MATCH(ROUNDUP((M$1)/10,0)*10,[1]Hugst!$R$4:$W$4,0))))</f>
        <v>0</v>
      </c>
      <c r="N123" s="169">
        <f>IF($C123-N$1&lt;År1,0,M122*(1-VLOOKUP($A123,[1]Hugst!$R$5:$W$9,MATCH(ROUNDUP((N$1)/10,0)*10,[1]Hugst!$R$4:$W$4,0))))</f>
        <v>0</v>
      </c>
      <c r="O123" s="169">
        <f>IF($C123-O$1&lt;År1,0,N122*(1-VLOOKUP($A123,[1]Hugst!$R$5:$W$9,MATCH(ROUNDUP((O$1)/10,0)*10,[1]Hugst!$R$4:$W$4,0))))</f>
        <v>0</v>
      </c>
      <c r="P123" s="169">
        <f>IF($C123-P$1&lt;År1,0,O122*(1-VLOOKUP($A123,[1]Hugst!$R$5:$W$9,MATCH(ROUNDUP((P$1)/10,0)*10,[1]Hugst!$R$4:$W$4,0))))</f>
        <v>0</v>
      </c>
      <c r="Q123" s="169">
        <f>IF($C123-Q$1&lt;År1,0,P122*(1-VLOOKUP($A123,[1]Hugst!$R$5:$W$9,MATCH(ROUNDUP((Q$1)/10,0)*10,[1]Hugst!$R$4:$W$4,0))))</f>
        <v>0</v>
      </c>
      <c r="R123" s="169">
        <f>IF($C123-R$1&lt;År1,0,Q122*(1-VLOOKUP($A123,[1]Hugst!$R$5:$W$9,MATCH(ROUNDUP((R$1)/10,0)*10,[1]Hugst!$R$4:$W$4,0))))</f>
        <v>0</v>
      </c>
      <c r="S123" s="169">
        <f>IF($C123-S$1&lt;År1,0,R122*(1-VLOOKUP($A123,[1]Hugst!$R$5:$W$9,MATCH(ROUNDUP((S$1)/10,0)*10,[1]Hugst!$R$4:$W$4,0))))</f>
        <v>0</v>
      </c>
      <c r="T123" s="169">
        <f>IF($C123-T$1&lt;År1,0,S122*(1-VLOOKUP($A123,[1]Hugst!$R$5:$W$9,MATCH(ROUNDUP((T$1)/10,0)*10,[1]Hugst!$R$4:$W$4,0))))</f>
        <v>0</v>
      </c>
      <c r="U123" s="169">
        <f>IF($C123-U$1&lt;År1,0,T122*(1-VLOOKUP($A123,[1]Hugst!$R$5:$W$9,MATCH(ROUNDUP((U$1)/10,0)*10,[1]Hugst!$R$4:$W$4,0))))</f>
        <v>0</v>
      </c>
      <c r="V123" s="169">
        <f>IF($C123-V$1&lt;År1,0,U122*(1-VLOOKUP($A123,[1]Hugst!$R$5:$W$9,MATCH(ROUNDUP((V$1)/10,0)*10,[1]Hugst!$R$4:$W$4,0))))</f>
        <v>0</v>
      </c>
      <c r="W123" s="169">
        <f>IF($C123-W$1&lt;År1,0,V122*(1-VLOOKUP($A123,[1]Hugst!$R$5:$W$9,MATCH(ROUNDUP((W$1)/10,0)*10,[1]Hugst!$R$4:$W$4,0))))</f>
        <v>0</v>
      </c>
      <c r="X123" s="169">
        <f>IF($C123-X$1&lt;År1,0,W122*(1-VLOOKUP($A123,[1]Hugst!$R$5:$W$9,MATCH(ROUNDUP((X$1)/10,0)*10,[1]Hugst!$R$4:$W$4,0))))</f>
        <v>0</v>
      </c>
      <c r="Y123" s="169">
        <f>IF($C123-Y$1&lt;År1,0,X122*(1-VLOOKUP($A123,[1]Hugst!$R$5:$W$9,MATCH(ROUNDUP((Y$1)/10,0)*10,[1]Hugst!$R$4:$W$4,0))))</f>
        <v>0</v>
      </c>
      <c r="Z123" s="169">
        <f>IF($C123-Z$1&lt;År1,0,Y122*(1-VLOOKUP($A123,[1]Hugst!$R$5:$W$9,MATCH(ROUNDUP((Z$1)/10,0)*10,[1]Hugst!$R$4:$W$4,0))))</f>
        <v>0</v>
      </c>
      <c r="AA123" s="169">
        <f>IF($C123-AA$1&lt;År1,0,Z122*(1-VLOOKUP($A123,[1]Hugst!$R$5:$W$9,MATCH(ROUNDUP((AA$1)/10,0)*10,[1]Hugst!$R$4:$W$4,0))))</f>
        <v>0</v>
      </c>
      <c r="AB123" s="169">
        <f>IF($C123-AB$1&lt;År1,0,AA122*(1-VLOOKUP($A123,[1]Hugst!$R$5:$W$9,MATCH(ROUNDUP((AB$1)/10,0)*10,[1]Hugst!$R$4:$W$4,0))))</f>
        <v>0</v>
      </c>
      <c r="AC123" s="169">
        <f>IF($C123-AC$1&lt;År1,0,AB122*(1-VLOOKUP($A123,[1]Hugst!$R$5:$W$9,MATCH(ROUNDUP((AC$1)/10,0)*10,[1]Hugst!$R$4:$W$4,0))))</f>
        <v>0</v>
      </c>
      <c r="AD123" s="169">
        <f>IF($C123-AD$1&lt;År1,0,AC122*(1-VLOOKUP($A123,[1]Hugst!$R$5:$W$9,MATCH(ROUNDUP((AD$1)/10,0)*10,[1]Hugst!$R$4:$W$4,0))))</f>
        <v>0</v>
      </c>
      <c r="AE123" s="169">
        <f>IF($C123-AE$1&lt;År1,0,AD122*(1-VLOOKUP($A123,[1]Hugst!$R$5:$W$9,MATCH(ROUNDUP((AE$1)/10,0)*10,[1]Hugst!$R$4:$W$4,0))))</f>
        <v>0</v>
      </c>
      <c r="AF123" s="169">
        <f>IF($C123-AF$1&lt;År1,0,AE122*(1-VLOOKUP($A123,[1]Hugst!$R$5:$W$9,MATCH(ROUNDUP((AF$1)/10,0)*10,[1]Hugst!$R$4:$W$4,0))))</f>
        <v>0</v>
      </c>
      <c r="AG123" s="169">
        <f>IF($C123-AG$1&lt;År1,0,AF122*(1-VLOOKUP($A123,[1]Hugst!$R$5:$W$9,MATCH(ROUNDUP((AG$1)/10,0)*10,[1]Hugst!$R$4:$W$4,0))))</f>
        <v>0</v>
      </c>
      <c r="AH123" s="169">
        <f>IF($C123-AH$1&lt;År1,0,AG122*(1-VLOOKUP($A123,[1]Hugst!$R$5:$W$9,MATCH(ROUNDUP((AH$1)/10,0)*10,[1]Hugst!$R$4:$W$4,0))))</f>
        <v>0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9">
        <f t="shared" si="2"/>
        <v>0</v>
      </c>
      <c r="F124" s="169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9">
        <f>IF($C124-G$1&lt;År1,0,F123*(1-VLOOKUP($A124,[1]Hugst!$R$5:$W$9,MATCH(ROUNDUP((G$1)/10,0)*10,[1]Hugst!$R$4:$W$4,0))))</f>
        <v>0</v>
      </c>
      <c r="H124" s="169">
        <f>IF($C124-H$1&lt;År1,0,G123*(1-VLOOKUP($A124,[1]Hugst!$R$5:$W$9,MATCH(ROUNDUP((H$1)/10,0)*10,[1]Hugst!$R$4:$W$4,0))))</f>
        <v>0</v>
      </c>
      <c r="I124" s="169">
        <f>IF($C124-I$1&lt;År1,0,H123*(1-VLOOKUP($A124,[1]Hugst!$R$5:$W$9,MATCH(ROUNDUP((I$1)/10,0)*10,[1]Hugst!$R$4:$W$4,0))))</f>
        <v>0</v>
      </c>
      <c r="J124" s="169">
        <f>IF($C124-J$1&lt;År1,0,I123*(1-VLOOKUP($A124,[1]Hugst!$R$5:$W$9,MATCH(ROUNDUP((J$1)/10,0)*10,[1]Hugst!$R$4:$W$4,0))))</f>
        <v>0</v>
      </c>
      <c r="K124" s="169">
        <f>IF($C124-K$1&lt;År1,0,J123*(1-VLOOKUP($A124,[1]Hugst!$R$5:$W$9,MATCH(ROUNDUP((K$1)/10,0)*10,[1]Hugst!$R$4:$W$4,0))))</f>
        <v>0</v>
      </c>
      <c r="L124" s="169">
        <f>IF($C124-L$1&lt;År1,0,K123*(1-VLOOKUP($A124,[1]Hugst!$R$5:$W$9,MATCH(ROUNDUP((L$1)/10,0)*10,[1]Hugst!$R$4:$W$4,0))))</f>
        <v>0</v>
      </c>
      <c r="M124" s="169">
        <f>IF($C124-M$1&lt;År1,0,L123*(1-VLOOKUP($A124,[1]Hugst!$R$5:$W$9,MATCH(ROUNDUP((M$1)/10,0)*10,[1]Hugst!$R$4:$W$4,0))))</f>
        <v>0</v>
      </c>
      <c r="N124" s="169">
        <f>IF($C124-N$1&lt;År1,0,M123*(1-VLOOKUP($A124,[1]Hugst!$R$5:$W$9,MATCH(ROUNDUP((N$1)/10,0)*10,[1]Hugst!$R$4:$W$4,0))))</f>
        <v>0</v>
      </c>
      <c r="O124" s="169">
        <f>IF($C124-O$1&lt;År1,0,N123*(1-VLOOKUP($A124,[1]Hugst!$R$5:$W$9,MATCH(ROUNDUP((O$1)/10,0)*10,[1]Hugst!$R$4:$W$4,0))))</f>
        <v>0</v>
      </c>
      <c r="P124" s="169">
        <f>IF($C124-P$1&lt;År1,0,O123*(1-VLOOKUP($A124,[1]Hugst!$R$5:$W$9,MATCH(ROUNDUP((P$1)/10,0)*10,[1]Hugst!$R$4:$W$4,0))))</f>
        <v>0</v>
      </c>
      <c r="Q124" s="169">
        <f>IF($C124-Q$1&lt;År1,0,P123*(1-VLOOKUP($A124,[1]Hugst!$R$5:$W$9,MATCH(ROUNDUP((Q$1)/10,0)*10,[1]Hugst!$R$4:$W$4,0))))</f>
        <v>0</v>
      </c>
      <c r="R124" s="169">
        <f>IF($C124-R$1&lt;År1,0,Q123*(1-VLOOKUP($A124,[1]Hugst!$R$5:$W$9,MATCH(ROUNDUP((R$1)/10,0)*10,[1]Hugst!$R$4:$W$4,0))))</f>
        <v>0</v>
      </c>
      <c r="S124" s="169">
        <f>IF($C124-S$1&lt;År1,0,R123*(1-VLOOKUP($A124,[1]Hugst!$R$5:$W$9,MATCH(ROUNDUP((S$1)/10,0)*10,[1]Hugst!$R$4:$W$4,0))))</f>
        <v>0</v>
      </c>
      <c r="T124" s="169">
        <f>IF($C124-T$1&lt;År1,0,S123*(1-VLOOKUP($A124,[1]Hugst!$R$5:$W$9,MATCH(ROUNDUP((T$1)/10,0)*10,[1]Hugst!$R$4:$W$4,0))))</f>
        <v>0</v>
      </c>
      <c r="U124" s="169">
        <f>IF($C124-U$1&lt;År1,0,T123*(1-VLOOKUP($A124,[1]Hugst!$R$5:$W$9,MATCH(ROUNDUP((U$1)/10,0)*10,[1]Hugst!$R$4:$W$4,0))))</f>
        <v>0</v>
      </c>
      <c r="V124" s="169">
        <f>IF($C124-V$1&lt;År1,0,U123*(1-VLOOKUP($A124,[1]Hugst!$R$5:$W$9,MATCH(ROUNDUP((V$1)/10,0)*10,[1]Hugst!$R$4:$W$4,0))))</f>
        <v>0</v>
      </c>
      <c r="W124" s="169">
        <f>IF($C124-W$1&lt;År1,0,V123*(1-VLOOKUP($A124,[1]Hugst!$R$5:$W$9,MATCH(ROUNDUP((W$1)/10,0)*10,[1]Hugst!$R$4:$W$4,0))))</f>
        <v>0</v>
      </c>
      <c r="X124" s="169">
        <f>IF($C124-X$1&lt;År1,0,W123*(1-VLOOKUP($A124,[1]Hugst!$R$5:$W$9,MATCH(ROUNDUP((X$1)/10,0)*10,[1]Hugst!$R$4:$W$4,0))))</f>
        <v>0</v>
      </c>
      <c r="Y124" s="169">
        <f>IF($C124-Y$1&lt;År1,0,X123*(1-VLOOKUP($A124,[1]Hugst!$R$5:$W$9,MATCH(ROUNDUP((Y$1)/10,0)*10,[1]Hugst!$R$4:$W$4,0))))</f>
        <v>0</v>
      </c>
      <c r="Z124" s="169">
        <f>IF($C124-Z$1&lt;År1,0,Y123*(1-VLOOKUP($A124,[1]Hugst!$R$5:$W$9,MATCH(ROUNDUP((Z$1)/10,0)*10,[1]Hugst!$R$4:$W$4,0))))</f>
        <v>0</v>
      </c>
      <c r="AA124" s="169">
        <f>IF($C124-AA$1&lt;År1,0,Z123*(1-VLOOKUP($A124,[1]Hugst!$R$5:$W$9,MATCH(ROUNDUP((AA$1)/10,0)*10,[1]Hugst!$R$4:$W$4,0))))</f>
        <v>0</v>
      </c>
      <c r="AB124" s="169">
        <f>IF($C124-AB$1&lt;År1,0,AA123*(1-VLOOKUP($A124,[1]Hugst!$R$5:$W$9,MATCH(ROUNDUP((AB$1)/10,0)*10,[1]Hugst!$R$4:$W$4,0))))</f>
        <v>0</v>
      </c>
      <c r="AC124" s="169">
        <f>IF($C124-AC$1&lt;År1,0,AB123*(1-VLOOKUP($A124,[1]Hugst!$R$5:$W$9,MATCH(ROUNDUP((AC$1)/10,0)*10,[1]Hugst!$R$4:$W$4,0))))</f>
        <v>0</v>
      </c>
      <c r="AD124" s="169">
        <f>IF($C124-AD$1&lt;År1,0,AC123*(1-VLOOKUP($A124,[1]Hugst!$R$5:$W$9,MATCH(ROUNDUP((AD$1)/10,0)*10,[1]Hugst!$R$4:$W$4,0))))</f>
        <v>0</v>
      </c>
      <c r="AE124" s="169">
        <f>IF($C124-AE$1&lt;År1,0,AD123*(1-VLOOKUP($A124,[1]Hugst!$R$5:$W$9,MATCH(ROUNDUP((AE$1)/10,0)*10,[1]Hugst!$R$4:$W$4,0))))</f>
        <v>0</v>
      </c>
      <c r="AF124" s="169">
        <f>IF($C124-AF$1&lt;År1,0,AE123*(1-VLOOKUP($A124,[1]Hugst!$R$5:$W$9,MATCH(ROUNDUP((AF$1)/10,0)*10,[1]Hugst!$R$4:$W$4,0))))</f>
        <v>0</v>
      </c>
      <c r="AG124" s="169">
        <f>IF($C124-AG$1&lt;År1,0,AF123*(1-VLOOKUP($A124,[1]Hugst!$R$5:$W$9,MATCH(ROUNDUP((AG$1)/10,0)*10,[1]Hugst!$R$4:$W$4,0))))</f>
        <v>0</v>
      </c>
      <c r="AH124" s="169">
        <f>IF($C124-AH$1&lt;År1,0,AG123*(1-VLOOKUP($A124,[1]Hugst!$R$5:$W$9,MATCH(ROUNDUP((AH$1)/10,0)*10,[1]Hugst!$R$4:$W$4,0))))</f>
        <v>0</v>
      </c>
      <c r="AI124" s="169">
        <f>IF($C124-AI$1&lt;År1,0,AH123*(1-VLOOKUP($A124,[1]Hugst!$R$5:$W$9,MATCH(ROUNDUP((AI$1)/10,0)*10,[1]Hugst!$R$4:$W$4,0))))</f>
        <v>0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9">
        <f>IF(C125=2020,SUM(G125:AJ125),SUM(F124:AJ124)-SUM(G125:AJ125))</f>
        <v>0</v>
      </c>
      <c r="F125" s="169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9">
        <f>IF($C125-G$1&lt;År1,0,F124*(1-VLOOKUP($A125,[1]Hugst!$R$5:$W$9,MATCH(ROUNDUP((G$1)/10,0)*10,[1]Hugst!$R$4:$W$4,0))))</f>
        <v>0</v>
      </c>
      <c r="H125" s="169">
        <f>IF($C125-H$1&lt;År1,0,G124*(1-VLOOKUP($A125,[1]Hugst!$R$5:$W$9,MATCH(ROUNDUP((H$1)/10,0)*10,[1]Hugst!$R$4:$W$4,0))))</f>
        <v>0</v>
      </c>
      <c r="I125" s="169">
        <f>IF($C125-I$1&lt;År1,0,H124*(1-VLOOKUP($A125,[1]Hugst!$R$5:$W$9,MATCH(ROUNDUP((I$1)/10,0)*10,[1]Hugst!$R$4:$W$4,0))))</f>
        <v>0</v>
      </c>
      <c r="J125" s="169">
        <f>IF($C125-J$1&lt;År1,0,I124*(1-VLOOKUP($A125,[1]Hugst!$R$5:$W$9,MATCH(ROUNDUP((J$1)/10,0)*10,[1]Hugst!$R$4:$W$4,0))))</f>
        <v>0</v>
      </c>
      <c r="K125" s="169">
        <f>IF($C125-K$1&lt;År1,0,J124*(1-VLOOKUP($A125,[1]Hugst!$R$5:$W$9,MATCH(ROUNDUP((K$1)/10,0)*10,[1]Hugst!$R$4:$W$4,0))))</f>
        <v>0</v>
      </c>
      <c r="L125" s="169">
        <f>IF($C125-L$1&lt;År1,0,K124*(1-VLOOKUP($A125,[1]Hugst!$R$5:$W$9,MATCH(ROUNDUP((L$1)/10,0)*10,[1]Hugst!$R$4:$W$4,0))))</f>
        <v>0</v>
      </c>
      <c r="M125" s="169">
        <f>IF($C125-M$1&lt;År1,0,L124*(1-VLOOKUP($A125,[1]Hugst!$R$5:$W$9,MATCH(ROUNDUP((M$1)/10,0)*10,[1]Hugst!$R$4:$W$4,0))))</f>
        <v>0</v>
      </c>
      <c r="N125" s="169">
        <f>IF($C125-N$1&lt;År1,0,M124*(1-VLOOKUP($A125,[1]Hugst!$R$5:$W$9,MATCH(ROUNDUP((N$1)/10,0)*10,[1]Hugst!$R$4:$W$4,0))))</f>
        <v>0</v>
      </c>
      <c r="O125" s="169">
        <f>IF($C125-O$1&lt;År1,0,N124*(1-VLOOKUP($A125,[1]Hugst!$R$5:$W$9,MATCH(ROUNDUP((O$1)/10,0)*10,[1]Hugst!$R$4:$W$4,0))))</f>
        <v>0</v>
      </c>
      <c r="P125" s="169">
        <f>IF($C125-P$1&lt;År1,0,O124*(1-VLOOKUP($A125,[1]Hugst!$R$5:$W$9,MATCH(ROUNDUP((P$1)/10,0)*10,[1]Hugst!$R$4:$W$4,0))))</f>
        <v>0</v>
      </c>
      <c r="Q125" s="169">
        <f>IF($C125-Q$1&lt;År1,0,P124*(1-VLOOKUP($A125,[1]Hugst!$R$5:$W$9,MATCH(ROUNDUP((Q$1)/10,0)*10,[1]Hugst!$R$4:$W$4,0))))</f>
        <v>0</v>
      </c>
      <c r="R125" s="169">
        <f>IF($C125-R$1&lt;År1,0,Q124*(1-VLOOKUP($A125,[1]Hugst!$R$5:$W$9,MATCH(ROUNDUP((R$1)/10,0)*10,[1]Hugst!$R$4:$W$4,0))))</f>
        <v>0</v>
      </c>
      <c r="S125" s="169">
        <f>IF($C125-S$1&lt;År1,0,R124*(1-VLOOKUP($A125,[1]Hugst!$R$5:$W$9,MATCH(ROUNDUP((S$1)/10,0)*10,[1]Hugst!$R$4:$W$4,0))))</f>
        <v>0</v>
      </c>
      <c r="T125" s="169">
        <f>IF($C125-T$1&lt;År1,0,S124*(1-VLOOKUP($A125,[1]Hugst!$R$5:$W$9,MATCH(ROUNDUP((T$1)/10,0)*10,[1]Hugst!$R$4:$W$4,0))))</f>
        <v>0</v>
      </c>
      <c r="U125" s="169">
        <f>IF($C125-U$1&lt;År1,0,T124*(1-VLOOKUP($A125,[1]Hugst!$R$5:$W$9,MATCH(ROUNDUP((U$1)/10,0)*10,[1]Hugst!$R$4:$W$4,0))))</f>
        <v>0</v>
      </c>
      <c r="V125" s="169">
        <f>IF($C125-V$1&lt;År1,0,U124*(1-VLOOKUP($A125,[1]Hugst!$R$5:$W$9,MATCH(ROUNDUP((V$1)/10,0)*10,[1]Hugst!$R$4:$W$4,0))))</f>
        <v>0</v>
      </c>
      <c r="W125" s="169">
        <f>IF($C125-W$1&lt;År1,0,V124*(1-VLOOKUP($A125,[1]Hugst!$R$5:$W$9,MATCH(ROUNDUP((W$1)/10,0)*10,[1]Hugst!$R$4:$W$4,0))))</f>
        <v>0</v>
      </c>
      <c r="X125" s="169">
        <f>IF($C125-X$1&lt;År1,0,W124*(1-VLOOKUP($A125,[1]Hugst!$R$5:$W$9,MATCH(ROUNDUP((X$1)/10,0)*10,[1]Hugst!$R$4:$W$4,0))))</f>
        <v>0</v>
      </c>
      <c r="Y125" s="169">
        <f>IF($C125-Y$1&lt;År1,0,X124*(1-VLOOKUP($A125,[1]Hugst!$R$5:$W$9,MATCH(ROUNDUP((Y$1)/10,0)*10,[1]Hugst!$R$4:$W$4,0))))</f>
        <v>0</v>
      </c>
      <c r="Z125" s="169">
        <f>IF($C125-Z$1&lt;År1,0,Y124*(1-VLOOKUP($A125,[1]Hugst!$R$5:$W$9,MATCH(ROUNDUP((Z$1)/10,0)*10,[1]Hugst!$R$4:$W$4,0))))</f>
        <v>0</v>
      </c>
      <c r="AA125" s="169">
        <f>IF($C125-AA$1&lt;År1,0,Z124*(1-VLOOKUP($A125,[1]Hugst!$R$5:$W$9,MATCH(ROUNDUP((AA$1)/10,0)*10,[1]Hugst!$R$4:$W$4,0))))</f>
        <v>0</v>
      </c>
      <c r="AB125" s="169">
        <f>IF($C125-AB$1&lt;År1,0,AA124*(1-VLOOKUP($A125,[1]Hugst!$R$5:$W$9,MATCH(ROUNDUP((AB$1)/10,0)*10,[1]Hugst!$R$4:$W$4,0))))</f>
        <v>0</v>
      </c>
      <c r="AC125" s="169">
        <f>IF($C125-AC$1&lt;År1,0,AB124*(1-VLOOKUP($A125,[1]Hugst!$R$5:$W$9,MATCH(ROUNDUP((AC$1)/10,0)*10,[1]Hugst!$R$4:$W$4,0))))</f>
        <v>0</v>
      </c>
      <c r="AD125" s="169">
        <f>IF($C125-AD$1&lt;År1,0,AC124*(1-VLOOKUP($A125,[1]Hugst!$R$5:$W$9,MATCH(ROUNDUP((AD$1)/10,0)*10,[1]Hugst!$R$4:$W$4,0))))</f>
        <v>0</v>
      </c>
      <c r="AE125" s="169">
        <f>IF($C125-AE$1&lt;År1,0,AD124*(1-VLOOKUP($A125,[1]Hugst!$R$5:$W$9,MATCH(ROUNDUP((AE$1)/10,0)*10,[1]Hugst!$R$4:$W$4,0))))</f>
        <v>0</v>
      </c>
      <c r="AF125" s="169">
        <f>IF($C125-AF$1&lt;År1,0,AE124*(1-VLOOKUP($A125,[1]Hugst!$R$5:$W$9,MATCH(ROUNDUP((AF$1)/10,0)*10,[1]Hugst!$R$4:$W$4,0))))</f>
        <v>0</v>
      </c>
      <c r="AG125" s="169">
        <f>IF($C125-AG$1&lt;År1,0,AF124*(1-VLOOKUP($A125,[1]Hugst!$R$5:$W$9,MATCH(ROUNDUP((AG$1)/10,0)*10,[1]Hugst!$R$4:$W$4,0))))</f>
        <v>0</v>
      </c>
      <c r="AH125" s="169">
        <f>IF($C125-AH$1&lt;År1,0,AG124*(1-VLOOKUP($A125,[1]Hugst!$R$5:$W$9,MATCH(ROUNDUP((AH$1)/10,0)*10,[1]Hugst!$R$4:$W$4,0))))</f>
        <v>0</v>
      </c>
      <c r="AI125" s="169">
        <f>IF($C125-AI$1&lt;År1,0,AH124*(1-VLOOKUP($A125,[1]Hugst!$R$5:$W$9,MATCH(ROUNDUP((AI$1)/10,0)*10,[1]Hugst!$R$4:$W$4,0))))</f>
        <v>0</v>
      </c>
      <c r="AJ125" s="169">
        <f>IF($C125-AJ$1&lt;År1,0,AI124*(1-VLOOKUP($A125,[1]Hugst!$R$5:$W$9,MATCH(ROUNDUP((AJ$1)/10,0)*10,[1]Hugst!$R$4:$W$4,0))))</f>
        <v>0</v>
      </c>
      <c r="AL125" s="169">
        <f>SUM(F125:AJ125)</f>
        <v>0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1086.6749999999884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3614.2541179942436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1624.5791249999893</v>
      </c>
      <c r="E127" s="169">
        <f t="shared" si="3"/>
        <v>0</v>
      </c>
      <c r="F127" s="169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4152.1582429942446</v>
      </c>
      <c r="G127" s="169">
        <f>IF($C127-G$1&lt;År1,0,F126*(1-VLOOKUP($A127,[1]Hugst!$R$5:$W$9,MATCH(ROUNDUP((G$1)/10,0)*10,[1]Hugst!$R$4:$W$4,0))))</f>
        <v>3614.2541179942436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>SUM(AL64:AL126)</f>
        <v>481032.62804968352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1888.1249793750176</v>
      </c>
      <c r="E128" s="169">
        <f t="shared" si="3"/>
        <v>0</v>
      </c>
      <c r="F128" s="169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4415.7040973692729</v>
      </c>
      <c r="G128" s="169">
        <f>IF($C128-G$1&lt;År1,0,F127*(1-VLOOKUP($A128,[1]Hugst!$R$5:$W$9,MATCH(ROUNDUP((G$1)/10,0)*10,[1]Hugst!$R$4:$W$4,0))))</f>
        <v>4152.1582429942446</v>
      </c>
      <c r="H128" s="169">
        <f>IF($C128-H$1&lt;År1,0,G127*(1-VLOOKUP($A128,[1]Hugst!$R$5:$W$9,MATCH(ROUNDUP((H$1)/10,0)*10,[1]Hugst!$R$4:$W$4,0))))</f>
        <v>3614.2541179942436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2014.5187294781063</v>
      </c>
      <c r="E129" s="169">
        <f t="shared" si="3"/>
        <v>0</v>
      </c>
      <c r="F129" s="169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4542.0978474723615</v>
      </c>
      <c r="G129" s="169">
        <f>IF($C129-G$1&lt;År1,0,F128*(1-VLOOKUP($A129,[1]Hugst!$R$5:$W$9,MATCH(ROUNDUP((G$1)/10,0)*10,[1]Hugst!$R$4:$W$4,0))))</f>
        <v>4415.7040973692729</v>
      </c>
      <c r="H129" s="169">
        <f>IF($C129-H$1&lt;År1,0,G128*(1-VLOOKUP($A129,[1]Hugst!$R$5:$W$9,MATCH(ROUNDUP((H$1)/10,0)*10,[1]Hugst!$R$4:$W$4,0))))</f>
        <v>4152.1582429942446</v>
      </c>
      <c r="I129" s="169">
        <f>IF($C129-I$1&lt;År1,0,H128*(1-VLOOKUP($A129,[1]Hugst!$R$5:$W$9,MATCH(ROUNDUP((I$1)/10,0)*10,[1]Hugst!$R$4:$W$4,0))))</f>
        <v>3614.2541179942436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2072.3633233307264</v>
      </c>
      <c r="E130" s="169">
        <f t="shared" si="3"/>
        <v>0</v>
      </c>
      <c r="F130" s="169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4599.9424413249817</v>
      </c>
      <c r="G130" s="169">
        <f>IF($C130-G$1&lt;År1,0,F129*(1-VLOOKUP($A130,[1]Hugst!$R$5:$W$9,MATCH(ROUNDUP((G$1)/10,0)*10,[1]Hugst!$R$4:$W$4,0))))</f>
        <v>4542.0978474723615</v>
      </c>
      <c r="H130" s="169">
        <f>IF($C130-H$1&lt;År1,0,G129*(1-VLOOKUP($A130,[1]Hugst!$R$5:$W$9,MATCH(ROUNDUP((H$1)/10,0)*10,[1]Hugst!$R$4:$W$4,0))))</f>
        <v>4415.7040973692729</v>
      </c>
      <c r="I130" s="169">
        <f>IF($C130-I$1&lt;År1,0,H129*(1-VLOOKUP($A130,[1]Hugst!$R$5:$W$9,MATCH(ROUNDUP((I$1)/10,0)*10,[1]Hugst!$R$4:$W$4,0))))</f>
        <v>4152.1582429942446</v>
      </c>
      <c r="J130" s="169">
        <f>IF($C130-J$1&lt;År1,0,I129*(1-VLOOKUP($A130,[1]Hugst!$R$5:$W$9,MATCH(ROUNDUP((J$1)/10,0)*10,[1]Hugst!$R$4:$W$4,0))))</f>
        <v>3614.2541179942436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2095.9601004640681</v>
      </c>
      <c r="E131" s="169">
        <f t="shared" si="3"/>
        <v>0</v>
      </c>
      <c r="F131" s="169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4623.5392184583234</v>
      </c>
      <c r="G131" s="169">
        <f>IF($C131-G$1&lt;År1,0,F130*(1-VLOOKUP($A131,[1]Hugst!$R$5:$W$9,MATCH(ROUNDUP((G$1)/10,0)*10,[1]Hugst!$R$4:$W$4,0))))</f>
        <v>4599.9424413249817</v>
      </c>
      <c r="H131" s="169">
        <f>IF($C131-H$1&lt;År1,0,G130*(1-VLOOKUP($A131,[1]Hugst!$R$5:$W$9,MATCH(ROUNDUP((H$1)/10,0)*10,[1]Hugst!$R$4:$W$4,0))))</f>
        <v>4542.0978474723615</v>
      </c>
      <c r="I131" s="169">
        <f>IF($C131-I$1&lt;År1,0,H130*(1-VLOOKUP($A131,[1]Hugst!$R$5:$W$9,MATCH(ROUNDUP((I$1)/10,0)*10,[1]Hugst!$R$4:$W$4,0))))</f>
        <v>4415.7040973692729</v>
      </c>
      <c r="J131" s="169">
        <f>IF($C131-J$1&lt;År1,0,I130*(1-VLOOKUP($A131,[1]Hugst!$R$5:$W$9,MATCH(ROUNDUP((J$1)/10,0)*10,[1]Hugst!$R$4:$W$4,0))))</f>
        <v>4152.1582429942446</v>
      </c>
      <c r="K131" s="169">
        <f>IF($C131-K$1&lt;År1,0,J130*(1-VLOOKUP($A131,[1]Hugst!$R$5:$W$9,MATCH(ROUNDUP((K$1)/10,0)*10,[1]Hugst!$R$4:$W$4,0))))</f>
        <v>3614.2541179942436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2102.4595968367703</v>
      </c>
      <c r="E132" s="169">
        <f t="shared" si="3"/>
        <v>0</v>
      </c>
      <c r="F132" s="169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4630.0387148310256</v>
      </c>
      <c r="G132" s="169">
        <f>IF($C132-G$1&lt;År1,0,F131*(1-VLOOKUP($A132,[1]Hugst!$R$5:$W$9,MATCH(ROUNDUP((G$1)/10,0)*10,[1]Hugst!$R$4:$W$4,0))))</f>
        <v>4623.5392184583234</v>
      </c>
      <c r="H132" s="169">
        <f>IF($C132-H$1&lt;År1,0,G131*(1-VLOOKUP($A132,[1]Hugst!$R$5:$W$9,MATCH(ROUNDUP((H$1)/10,0)*10,[1]Hugst!$R$4:$W$4,0))))</f>
        <v>4599.9424413249817</v>
      </c>
      <c r="I132" s="169">
        <f>IF($C132-I$1&lt;År1,0,H131*(1-VLOOKUP($A132,[1]Hugst!$R$5:$W$9,MATCH(ROUNDUP((I$1)/10,0)*10,[1]Hugst!$R$4:$W$4,0))))</f>
        <v>4542.0978474723615</v>
      </c>
      <c r="J132" s="169">
        <f>IF($C132-J$1&lt;År1,0,I131*(1-VLOOKUP($A132,[1]Hugst!$R$5:$W$9,MATCH(ROUNDUP((J$1)/10,0)*10,[1]Hugst!$R$4:$W$4,0))))</f>
        <v>4415.7040973692729</v>
      </c>
      <c r="K132" s="169">
        <f>IF($C132-K$1&lt;År1,0,J131*(1-VLOOKUP($A132,[1]Hugst!$R$5:$W$9,MATCH(ROUNDUP((K$1)/10,0)*10,[1]Hugst!$R$4:$W$4,0))))</f>
        <v>4152.1582429942446</v>
      </c>
      <c r="L132" s="169">
        <f>IF($C132-L$1&lt;År1,0,K131*(1-VLOOKUP($A132,[1]Hugst!$R$5:$W$9,MATCH(ROUNDUP((L$1)/10,0)*10,[1]Hugst!$R$4:$W$4,0))))</f>
        <v>3614.2541179942436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2100.4369472900898</v>
      </c>
      <c r="E133" s="169">
        <f t="shared" si="3"/>
        <v>0</v>
      </c>
      <c r="F133" s="169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4628.0160652843451</v>
      </c>
      <c r="G133" s="169">
        <f>IF($C133-G$1&lt;År1,0,F132*(1-VLOOKUP($A133,[1]Hugst!$R$5:$W$9,MATCH(ROUNDUP((G$1)/10,0)*10,[1]Hugst!$R$4:$W$4,0))))</f>
        <v>4630.0387148310256</v>
      </c>
      <c r="H133" s="169">
        <f>IF($C133-H$1&lt;År1,0,G132*(1-VLOOKUP($A133,[1]Hugst!$R$5:$W$9,MATCH(ROUNDUP((H$1)/10,0)*10,[1]Hugst!$R$4:$W$4,0))))</f>
        <v>4623.5392184583234</v>
      </c>
      <c r="I133" s="169">
        <f>IF($C133-I$1&lt;År1,0,H132*(1-VLOOKUP($A133,[1]Hugst!$R$5:$W$9,MATCH(ROUNDUP((I$1)/10,0)*10,[1]Hugst!$R$4:$W$4,0))))</f>
        <v>4599.9424413249817</v>
      </c>
      <c r="J133" s="169">
        <f>IF($C133-J$1&lt;År1,0,I132*(1-VLOOKUP($A133,[1]Hugst!$R$5:$W$9,MATCH(ROUNDUP((J$1)/10,0)*10,[1]Hugst!$R$4:$W$4,0))))</f>
        <v>4542.0978474723615</v>
      </c>
      <c r="K133" s="169">
        <f>IF($C133-K$1&lt;År1,0,J132*(1-VLOOKUP($A133,[1]Hugst!$R$5:$W$9,MATCH(ROUNDUP((K$1)/10,0)*10,[1]Hugst!$R$4:$W$4,0))))</f>
        <v>4415.7040973692729</v>
      </c>
      <c r="L133" s="169">
        <f>IF($C133-L$1&lt;År1,0,K132*(1-VLOOKUP($A133,[1]Hugst!$R$5:$W$9,MATCH(ROUNDUP((L$1)/10,0)*10,[1]Hugst!$R$4:$W$4,0))))</f>
        <v>4152.1582429942446</v>
      </c>
      <c r="M133" s="169">
        <f>IF($C133-M$1&lt;År1,0,L132*(1-VLOOKUP($A133,[1]Hugst!$R$5:$W$9,MATCH(ROUNDUP((M$1)/10,0)*10,[1]Hugst!$R$4:$W$4,0))))</f>
        <v>3614.2541179942436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2094.1795867723722</v>
      </c>
      <c r="E134" s="169">
        <f t="shared" si="3"/>
        <v>0</v>
      </c>
      <c r="F134" s="169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4621.7587047666275</v>
      </c>
      <c r="G134" s="169">
        <f>IF($C134-G$1&lt;År1,0,F133*(1-VLOOKUP($A134,[1]Hugst!$R$5:$W$9,MATCH(ROUNDUP((G$1)/10,0)*10,[1]Hugst!$R$4:$W$4,0))))</f>
        <v>4628.0160652843451</v>
      </c>
      <c r="H134" s="169">
        <f>IF($C134-H$1&lt;År1,0,G133*(1-VLOOKUP($A134,[1]Hugst!$R$5:$W$9,MATCH(ROUNDUP((H$1)/10,0)*10,[1]Hugst!$R$4:$W$4,0))))</f>
        <v>4630.0387148310256</v>
      </c>
      <c r="I134" s="169">
        <f>IF($C134-I$1&lt;År1,0,H133*(1-VLOOKUP($A134,[1]Hugst!$R$5:$W$9,MATCH(ROUNDUP((I$1)/10,0)*10,[1]Hugst!$R$4:$W$4,0))))</f>
        <v>4623.5392184583234</v>
      </c>
      <c r="J134" s="169">
        <f>IF($C134-J$1&lt;År1,0,I133*(1-VLOOKUP($A134,[1]Hugst!$R$5:$W$9,MATCH(ROUNDUP((J$1)/10,0)*10,[1]Hugst!$R$4:$W$4,0))))</f>
        <v>4599.9424413249817</v>
      </c>
      <c r="K134" s="169">
        <f>IF($C134-K$1&lt;År1,0,J133*(1-VLOOKUP($A134,[1]Hugst!$R$5:$W$9,MATCH(ROUNDUP((K$1)/10,0)*10,[1]Hugst!$R$4:$W$4,0))))</f>
        <v>4542.0978474723615</v>
      </c>
      <c r="L134" s="169">
        <f>IF($C134-L$1&lt;År1,0,K133*(1-VLOOKUP($A134,[1]Hugst!$R$5:$W$9,MATCH(ROUNDUP((L$1)/10,0)*10,[1]Hugst!$R$4:$W$4,0))))</f>
        <v>4415.7040973692729</v>
      </c>
      <c r="M134" s="169">
        <f>IF($C134-M$1&lt;År1,0,L133*(1-VLOOKUP($A134,[1]Hugst!$R$5:$W$9,MATCH(ROUNDUP((M$1)/10,0)*10,[1]Hugst!$R$4:$W$4,0))))</f>
        <v>4152.1582429942446</v>
      </c>
      <c r="N134" s="169">
        <f>IF($C134-N$1&lt;År1,0,M133*(1-VLOOKUP($A134,[1]Hugst!$R$5:$W$9,MATCH(ROUNDUP((N$1)/10,0)*10,[1]Hugst!$R$4:$W$4,0))))</f>
        <v>3614.2541179942436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2085.8311009478784</v>
      </c>
      <c r="E135" s="169">
        <f t="shared" si="3"/>
        <v>0</v>
      </c>
      <c r="F135" s="169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4613.4102189421337</v>
      </c>
      <c r="G135" s="169">
        <f>IF($C135-G$1&lt;År1,0,F134*(1-VLOOKUP($A135,[1]Hugst!$R$5:$W$9,MATCH(ROUNDUP((G$1)/10,0)*10,[1]Hugst!$R$4:$W$4,0))))</f>
        <v>4621.7587047666275</v>
      </c>
      <c r="H135" s="169">
        <f>IF($C135-H$1&lt;År1,0,G134*(1-VLOOKUP($A135,[1]Hugst!$R$5:$W$9,MATCH(ROUNDUP((H$1)/10,0)*10,[1]Hugst!$R$4:$W$4,0))))</f>
        <v>4628.0160652843451</v>
      </c>
      <c r="I135" s="169">
        <f>IF($C135-I$1&lt;År1,0,H134*(1-VLOOKUP($A135,[1]Hugst!$R$5:$W$9,MATCH(ROUNDUP((I$1)/10,0)*10,[1]Hugst!$R$4:$W$4,0))))</f>
        <v>4630.0387148310256</v>
      </c>
      <c r="J135" s="169">
        <f>IF($C135-J$1&lt;År1,0,I134*(1-VLOOKUP($A135,[1]Hugst!$R$5:$W$9,MATCH(ROUNDUP((J$1)/10,0)*10,[1]Hugst!$R$4:$W$4,0))))</f>
        <v>4623.5392184583234</v>
      </c>
      <c r="K135" s="169">
        <f>IF($C135-K$1&lt;År1,0,J134*(1-VLOOKUP($A135,[1]Hugst!$R$5:$W$9,MATCH(ROUNDUP((K$1)/10,0)*10,[1]Hugst!$R$4:$W$4,0))))</f>
        <v>4599.9424413249817</v>
      </c>
      <c r="L135" s="169">
        <f>IF($C135-L$1&lt;År1,0,K134*(1-VLOOKUP($A135,[1]Hugst!$R$5:$W$9,MATCH(ROUNDUP((L$1)/10,0)*10,[1]Hugst!$R$4:$W$4,0))))</f>
        <v>4542.0978474723615</v>
      </c>
      <c r="M135" s="169">
        <f>IF($C135-M$1&lt;År1,0,L134*(1-VLOOKUP($A135,[1]Hugst!$R$5:$W$9,MATCH(ROUNDUP((M$1)/10,0)*10,[1]Hugst!$R$4:$W$4,0))))</f>
        <v>4415.7040973692729</v>
      </c>
      <c r="N135" s="169">
        <f>IF($C135-N$1&lt;År1,0,M134*(1-VLOOKUP($A135,[1]Hugst!$R$5:$W$9,MATCH(ROUNDUP((N$1)/10,0)*10,[1]Hugst!$R$4:$W$4,0))))</f>
        <v>4152.1582429942446</v>
      </c>
      <c r="O135" s="169">
        <f>IF($C135-O$1&lt;År1,0,N134*(1-VLOOKUP($A135,[1]Hugst!$R$5:$W$9,MATCH(ROUNDUP((O$1)/10,0)*10,[1]Hugst!$R$4:$W$4,0))))</f>
        <v>3614.2541179942436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2076.463151497861</v>
      </c>
      <c r="E136" s="169">
        <f t="shared" si="3"/>
        <v>0</v>
      </c>
      <c r="F136" s="169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4604.0422694921162</v>
      </c>
      <c r="G136" s="169">
        <f>IF($C136-G$1&lt;År1,0,F135*(1-VLOOKUP($A136,[1]Hugst!$R$5:$W$9,MATCH(ROUNDUP((G$1)/10,0)*10,[1]Hugst!$R$4:$W$4,0))))</f>
        <v>4613.4102189421337</v>
      </c>
      <c r="H136" s="169">
        <f>IF($C136-H$1&lt;År1,0,G135*(1-VLOOKUP($A136,[1]Hugst!$R$5:$W$9,MATCH(ROUNDUP((H$1)/10,0)*10,[1]Hugst!$R$4:$W$4,0))))</f>
        <v>4621.7587047666275</v>
      </c>
      <c r="I136" s="169">
        <f>IF($C136-I$1&lt;År1,0,H135*(1-VLOOKUP($A136,[1]Hugst!$R$5:$W$9,MATCH(ROUNDUP((I$1)/10,0)*10,[1]Hugst!$R$4:$W$4,0))))</f>
        <v>4628.0160652843451</v>
      </c>
      <c r="J136" s="169">
        <f>IF($C136-J$1&lt;År1,0,I135*(1-VLOOKUP($A136,[1]Hugst!$R$5:$W$9,MATCH(ROUNDUP((J$1)/10,0)*10,[1]Hugst!$R$4:$W$4,0))))</f>
        <v>4630.0387148310256</v>
      </c>
      <c r="K136" s="169">
        <f>IF($C136-K$1&lt;År1,0,J135*(1-VLOOKUP($A136,[1]Hugst!$R$5:$W$9,MATCH(ROUNDUP((K$1)/10,0)*10,[1]Hugst!$R$4:$W$4,0))))</f>
        <v>4623.5392184583234</v>
      </c>
      <c r="L136" s="169">
        <f>IF($C136-L$1&lt;År1,0,K135*(1-VLOOKUP($A136,[1]Hugst!$R$5:$W$9,MATCH(ROUNDUP((L$1)/10,0)*10,[1]Hugst!$R$4:$W$4,0))))</f>
        <v>4599.9424413249817</v>
      </c>
      <c r="M136" s="169">
        <f>IF($C136-M$1&lt;År1,0,L135*(1-VLOOKUP($A136,[1]Hugst!$R$5:$W$9,MATCH(ROUNDUP((M$1)/10,0)*10,[1]Hugst!$R$4:$W$4,0))))</f>
        <v>4542.0978474723615</v>
      </c>
      <c r="N136" s="169">
        <f>IF($C136-N$1&lt;År1,0,M135*(1-VLOOKUP($A136,[1]Hugst!$R$5:$W$9,MATCH(ROUNDUP((N$1)/10,0)*10,[1]Hugst!$R$4:$W$4,0))))</f>
        <v>4415.7040973692729</v>
      </c>
      <c r="O136" s="169">
        <f>IF($C136-O$1&lt;År1,0,N135*(1-VLOOKUP($A136,[1]Hugst!$R$5:$W$9,MATCH(ROUNDUP((O$1)/10,0)*10,[1]Hugst!$R$4:$W$4,0))))</f>
        <v>4152.1582429942446</v>
      </c>
      <c r="P136" s="169">
        <f>IF($C136-P$1&lt;År1,0,O135*(1-VLOOKUP($A136,[1]Hugst!$R$5:$W$9,MATCH(ROUNDUP((P$1)/10,0)*10,[1]Hugst!$R$4:$W$4,0))))</f>
        <v>3614.2541179942436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2066.6114387676826</v>
      </c>
      <c r="E137" s="169">
        <f t="shared" si="3"/>
        <v>0</v>
      </c>
      <c r="F137" s="169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4594.1905567619388</v>
      </c>
      <c r="G137" s="169">
        <f>IF($C137-G$1&lt;År1,0,F136*(1-VLOOKUP($A137,[1]Hugst!$R$5:$W$9,MATCH(ROUNDUP((G$1)/10,0)*10,[1]Hugst!$R$4:$W$4,0))))</f>
        <v>4604.0422694921162</v>
      </c>
      <c r="H137" s="169">
        <f>IF($C137-H$1&lt;År1,0,G136*(1-VLOOKUP($A137,[1]Hugst!$R$5:$W$9,MATCH(ROUNDUP((H$1)/10,0)*10,[1]Hugst!$R$4:$W$4,0))))</f>
        <v>4613.4102189421337</v>
      </c>
      <c r="I137" s="169">
        <f>IF($C137-I$1&lt;År1,0,H136*(1-VLOOKUP($A137,[1]Hugst!$R$5:$W$9,MATCH(ROUNDUP((I$1)/10,0)*10,[1]Hugst!$R$4:$W$4,0))))</f>
        <v>4621.7587047666275</v>
      </c>
      <c r="J137" s="169">
        <f>IF($C137-J$1&lt;År1,0,I136*(1-VLOOKUP($A137,[1]Hugst!$R$5:$W$9,MATCH(ROUNDUP((J$1)/10,0)*10,[1]Hugst!$R$4:$W$4,0))))</f>
        <v>4628.0160652843451</v>
      </c>
      <c r="K137" s="169">
        <f>IF($C137-K$1&lt;År1,0,J136*(1-VLOOKUP($A137,[1]Hugst!$R$5:$W$9,MATCH(ROUNDUP((K$1)/10,0)*10,[1]Hugst!$R$4:$W$4,0))))</f>
        <v>4630.0387148310256</v>
      </c>
      <c r="L137" s="169">
        <f>IF($C137-L$1&lt;År1,0,K136*(1-VLOOKUP($A137,[1]Hugst!$R$5:$W$9,MATCH(ROUNDUP((L$1)/10,0)*10,[1]Hugst!$R$4:$W$4,0))))</f>
        <v>4623.5392184583234</v>
      </c>
      <c r="M137" s="169">
        <f>IF($C137-M$1&lt;År1,0,L136*(1-VLOOKUP($A137,[1]Hugst!$R$5:$W$9,MATCH(ROUNDUP((M$1)/10,0)*10,[1]Hugst!$R$4:$W$4,0))))</f>
        <v>4599.9424413249817</v>
      </c>
      <c r="N137" s="169">
        <f>IF($C137-N$1&lt;År1,0,M136*(1-VLOOKUP($A137,[1]Hugst!$R$5:$W$9,MATCH(ROUNDUP((N$1)/10,0)*10,[1]Hugst!$R$4:$W$4,0))))</f>
        <v>4542.0978474723615</v>
      </c>
      <c r="O137" s="169">
        <f>IF($C137-O$1&lt;År1,0,N136*(1-VLOOKUP($A137,[1]Hugst!$R$5:$W$9,MATCH(ROUNDUP((O$1)/10,0)*10,[1]Hugst!$R$4:$W$4,0))))</f>
        <v>4415.7040973692729</v>
      </c>
      <c r="P137" s="169">
        <f>IF($C137-P$1&lt;År1,0,O136*(1-VLOOKUP($A137,[1]Hugst!$R$5:$W$9,MATCH(ROUNDUP((P$1)/10,0)*10,[1]Hugst!$R$4:$W$4,0))))</f>
        <v>4152.1582429942446</v>
      </c>
      <c r="Q137" s="169">
        <f>IF($C137-Q$1&lt;År1,0,P136*(1-VLOOKUP($A137,[1]Hugst!$R$5:$W$9,MATCH(ROUNDUP((Q$1)/10,0)*10,[1]Hugst!$R$4:$W$4,0))))</f>
        <v>3614.2541179942436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2056.543683087506</v>
      </c>
      <c r="E138" s="169">
        <f t="shared" si="3"/>
        <v>0</v>
      </c>
      <c r="F138" s="169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4584.1228010817622</v>
      </c>
      <c r="G138" s="169">
        <f>IF($C138-G$1&lt;År1,0,F137*(1-VLOOKUP($A138,[1]Hugst!$R$5:$W$9,MATCH(ROUNDUP((G$1)/10,0)*10,[1]Hugst!$R$4:$W$4,0))))</f>
        <v>4594.1905567619388</v>
      </c>
      <c r="H138" s="169">
        <f>IF($C138-H$1&lt;År1,0,G137*(1-VLOOKUP($A138,[1]Hugst!$R$5:$W$9,MATCH(ROUNDUP((H$1)/10,0)*10,[1]Hugst!$R$4:$W$4,0))))</f>
        <v>4604.0422694921162</v>
      </c>
      <c r="I138" s="169">
        <f>IF($C138-I$1&lt;År1,0,H137*(1-VLOOKUP($A138,[1]Hugst!$R$5:$W$9,MATCH(ROUNDUP((I$1)/10,0)*10,[1]Hugst!$R$4:$W$4,0))))</f>
        <v>4613.4102189421337</v>
      </c>
      <c r="J138" s="169">
        <f>IF($C138-J$1&lt;År1,0,I137*(1-VLOOKUP($A138,[1]Hugst!$R$5:$W$9,MATCH(ROUNDUP((J$1)/10,0)*10,[1]Hugst!$R$4:$W$4,0))))</f>
        <v>4621.7587047666275</v>
      </c>
      <c r="K138" s="169">
        <f>IF($C138-K$1&lt;År1,0,J137*(1-VLOOKUP($A138,[1]Hugst!$R$5:$W$9,MATCH(ROUNDUP((K$1)/10,0)*10,[1]Hugst!$R$4:$W$4,0))))</f>
        <v>4628.0160652843451</v>
      </c>
      <c r="L138" s="169">
        <f>IF($C138-L$1&lt;År1,0,K137*(1-VLOOKUP($A138,[1]Hugst!$R$5:$W$9,MATCH(ROUNDUP((L$1)/10,0)*10,[1]Hugst!$R$4:$W$4,0))))</f>
        <v>4630.0387148310256</v>
      </c>
      <c r="M138" s="169">
        <f>IF($C138-M$1&lt;År1,0,L137*(1-VLOOKUP($A138,[1]Hugst!$R$5:$W$9,MATCH(ROUNDUP((M$1)/10,0)*10,[1]Hugst!$R$4:$W$4,0))))</f>
        <v>4623.5392184583234</v>
      </c>
      <c r="N138" s="169">
        <f>IF($C138-N$1&lt;År1,0,M137*(1-VLOOKUP($A138,[1]Hugst!$R$5:$W$9,MATCH(ROUNDUP((N$1)/10,0)*10,[1]Hugst!$R$4:$W$4,0))))</f>
        <v>4599.9424413249817</v>
      </c>
      <c r="O138" s="169">
        <f>IF($C138-O$1&lt;År1,0,N137*(1-VLOOKUP($A138,[1]Hugst!$R$5:$W$9,MATCH(ROUNDUP((O$1)/10,0)*10,[1]Hugst!$R$4:$W$4,0))))</f>
        <v>4542.0978474723615</v>
      </c>
      <c r="P138" s="169">
        <f>IF($C138-P$1&lt;År1,0,O137*(1-VLOOKUP($A138,[1]Hugst!$R$5:$W$9,MATCH(ROUNDUP((P$1)/10,0)*10,[1]Hugst!$R$4:$W$4,0))))</f>
        <v>4415.7040973692729</v>
      </c>
      <c r="Q138" s="169">
        <f>IF($C138-Q$1&lt;År1,0,P137*(1-VLOOKUP($A138,[1]Hugst!$R$5:$W$9,MATCH(ROUNDUP((Q$1)/10,0)*10,[1]Hugst!$R$4:$W$4,0))))</f>
        <v>4152.1582429942446</v>
      </c>
      <c r="R138" s="169">
        <f>IF($C138-R$1&lt;År1,0,Q137*(1-VLOOKUP($A138,[1]Hugst!$R$5:$W$9,MATCH(ROUNDUP((R$1)/10,0)*10,[1]Hugst!$R$4:$W$4,0))))</f>
        <v>3614.2541179942436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2046.3936154289077</v>
      </c>
      <c r="E139" s="169">
        <f t="shared" si="3"/>
        <v>0</v>
      </c>
      <c r="F139" s="169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4573.9727334231638</v>
      </c>
      <c r="G139" s="169">
        <f>IF($C139-G$1&lt;År1,0,F138*(1-VLOOKUP($A139,[1]Hugst!$R$5:$W$9,MATCH(ROUNDUP((G$1)/10,0)*10,[1]Hugst!$R$4:$W$4,0))))</f>
        <v>4584.1228010817622</v>
      </c>
      <c r="H139" s="169">
        <f>IF($C139-H$1&lt;År1,0,G138*(1-VLOOKUP($A139,[1]Hugst!$R$5:$W$9,MATCH(ROUNDUP((H$1)/10,0)*10,[1]Hugst!$R$4:$W$4,0))))</f>
        <v>4594.1905567619388</v>
      </c>
      <c r="I139" s="169">
        <f>IF($C139-I$1&lt;År1,0,H138*(1-VLOOKUP($A139,[1]Hugst!$R$5:$W$9,MATCH(ROUNDUP((I$1)/10,0)*10,[1]Hugst!$R$4:$W$4,0))))</f>
        <v>4604.0422694921162</v>
      </c>
      <c r="J139" s="169">
        <f>IF($C139-J$1&lt;År1,0,I138*(1-VLOOKUP($A139,[1]Hugst!$R$5:$W$9,MATCH(ROUNDUP((J$1)/10,0)*10,[1]Hugst!$R$4:$W$4,0))))</f>
        <v>4613.4102189421337</v>
      </c>
      <c r="K139" s="169">
        <f>IF($C139-K$1&lt;År1,0,J138*(1-VLOOKUP($A139,[1]Hugst!$R$5:$W$9,MATCH(ROUNDUP((K$1)/10,0)*10,[1]Hugst!$R$4:$W$4,0))))</f>
        <v>4621.7587047666275</v>
      </c>
      <c r="L139" s="169">
        <f>IF($C139-L$1&lt;År1,0,K138*(1-VLOOKUP($A139,[1]Hugst!$R$5:$W$9,MATCH(ROUNDUP((L$1)/10,0)*10,[1]Hugst!$R$4:$W$4,0))))</f>
        <v>4628.0160652843451</v>
      </c>
      <c r="M139" s="169">
        <f>IF($C139-M$1&lt;År1,0,L138*(1-VLOOKUP($A139,[1]Hugst!$R$5:$W$9,MATCH(ROUNDUP((M$1)/10,0)*10,[1]Hugst!$R$4:$W$4,0))))</f>
        <v>4630.0387148310256</v>
      </c>
      <c r="N139" s="169">
        <f>IF($C139-N$1&lt;År1,0,M138*(1-VLOOKUP($A139,[1]Hugst!$R$5:$W$9,MATCH(ROUNDUP((N$1)/10,0)*10,[1]Hugst!$R$4:$W$4,0))))</f>
        <v>4623.5392184583234</v>
      </c>
      <c r="O139" s="169">
        <f>IF($C139-O$1&lt;År1,0,N138*(1-VLOOKUP($A139,[1]Hugst!$R$5:$W$9,MATCH(ROUNDUP((O$1)/10,0)*10,[1]Hugst!$R$4:$W$4,0))))</f>
        <v>4599.9424413249817</v>
      </c>
      <c r="P139" s="169">
        <f>IF($C139-P$1&lt;År1,0,O138*(1-VLOOKUP($A139,[1]Hugst!$R$5:$W$9,MATCH(ROUNDUP((P$1)/10,0)*10,[1]Hugst!$R$4:$W$4,0))))</f>
        <v>4542.0978474723615</v>
      </c>
      <c r="Q139" s="169">
        <f>IF($C139-Q$1&lt;År1,0,P138*(1-VLOOKUP($A139,[1]Hugst!$R$5:$W$9,MATCH(ROUNDUP((Q$1)/10,0)*10,[1]Hugst!$R$4:$W$4,0))))</f>
        <v>4415.7040973692729</v>
      </c>
      <c r="R139" s="169">
        <f>IF($C139-R$1&lt;År1,0,Q138*(1-VLOOKUP($A139,[1]Hugst!$R$5:$W$9,MATCH(ROUNDUP((R$1)/10,0)*10,[1]Hugst!$R$4:$W$4,0))))</f>
        <v>4152.1582429942446</v>
      </c>
      <c r="S139" s="169">
        <f>IF($C139-S$1&lt;År1,0,R138*(1-VLOOKUP($A139,[1]Hugst!$R$5:$W$9,MATCH(ROUNDUP((S$1)/10,0)*10,[1]Hugst!$R$4:$W$4,0))))</f>
        <v>3614.2541179942436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2036.2279727301921</v>
      </c>
      <c r="E140" s="169">
        <f t="shared" si="3"/>
        <v>0</v>
      </c>
      <c r="F140" s="169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4563.8070907244482</v>
      </c>
      <c r="G140" s="169">
        <f>IF($C140-G$1&lt;År1,0,F139*(1-VLOOKUP($A140,[1]Hugst!$R$5:$W$9,MATCH(ROUNDUP((G$1)/10,0)*10,[1]Hugst!$R$4:$W$4,0))))</f>
        <v>4573.9727334231638</v>
      </c>
      <c r="H140" s="169">
        <f>IF($C140-H$1&lt;År1,0,G139*(1-VLOOKUP($A140,[1]Hugst!$R$5:$W$9,MATCH(ROUNDUP((H$1)/10,0)*10,[1]Hugst!$R$4:$W$4,0))))</f>
        <v>4584.1228010817622</v>
      </c>
      <c r="I140" s="169">
        <f>IF($C140-I$1&lt;År1,0,H139*(1-VLOOKUP($A140,[1]Hugst!$R$5:$W$9,MATCH(ROUNDUP((I$1)/10,0)*10,[1]Hugst!$R$4:$W$4,0))))</f>
        <v>4594.1905567619388</v>
      </c>
      <c r="J140" s="169">
        <f>IF($C140-J$1&lt;År1,0,I139*(1-VLOOKUP($A140,[1]Hugst!$R$5:$W$9,MATCH(ROUNDUP((J$1)/10,0)*10,[1]Hugst!$R$4:$W$4,0))))</f>
        <v>4604.0422694921162</v>
      </c>
      <c r="K140" s="169">
        <f>IF($C140-K$1&lt;År1,0,J139*(1-VLOOKUP($A140,[1]Hugst!$R$5:$W$9,MATCH(ROUNDUP((K$1)/10,0)*10,[1]Hugst!$R$4:$W$4,0))))</f>
        <v>4613.4102189421337</v>
      </c>
      <c r="L140" s="169">
        <f>IF($C140-L$1&lt;År1,0,K139*(1-VLOOKUP($A140,[1]Hugst!$R$5:$W$9,MATCH(ROUNDUP((L$1)/10,0)*10,[1]Hugst!$R$4:$W$4,0))))</f>
        <v>4621.7587047666275</v>
      </c>
      <c r="M140" s="169">
        <f>IF($C140-M$1&lt;År1,0,L139*(1-VLOOKUP($A140,[1]Hugst!$R$5:$W$9,MATCH(ROUNDUP((M$1)/10,0)*10,[1]Hugst!$R$4:$W$4,0))))</f>
        <v>4628.0160652843451</v>
      </c>
      <c r="N140" s="169">
        <f>IF($C140-N$1&lt;År1,0,M139*(1-VLOOKUP($A140,[1]Hugst!$R$5:$W$9,MATCH(ROUNDUP((N$1)/10,0)*10,[1]Hugst!$R$4:$W$4,0))))</f>
        <v>4630.0387148310256</v>
      </c>
      <c r="O140" s="169">
        <f>IF($C140-O$1&lt;År1,0,N139*(1-VLOOKUP($A140,[1]Hugst!$R$5:$W$9,MATCH(ROUNDUP((O$1)/10,0)*10,[1]Hugst!$R$4:$W$4,0))))</f>
        <v>4623.5392184583234</v>
      </c>
      <c r="P140" s="169">
        <f>IF($C140-P$1&lt;År1,0,O139*(1-VLOOKUP($A140,[1]Hugst!$R$5:$W$9,MATCH(ROUNDUP((P$1)/10,0)*10,[1]Hugst!$R$4:$W$4,0))))</f>
        <v>4599.9424413249817</v>
      </c>
      <c r="Q140" s="169">
        <f>IF($C140-Q$1&lt;År1,0,P139*(1-VLOOKUP($A140,[1]Hugst!$R$5:$W$9,MATCH(ROUNDUP((Q$1)/10,0)*10,[1]Hugst!$R$4:$W$4,0))))</f>
        <v>4542.0978474723615</v>
      </c>
      <c r="R140" s="169">
        <f>IF($C140-R$1&lt;År1,0,Q139*(1-VLOOKUP($A140,[1]Hugst!$R$5:$W$9,MATCH(ROUNDUP((R$1)/10,0)*10,[1]Hugst!$R$4:$W$4,0))))</f>
        <v>4415.7040973692729</v>
      </c>
      <c r="S140" s="169">
        <f>IF($C140-S$1&lt;År1,0,R139*(1-VLOOKUP($A140,[1]Hugst!$R$5:$W$9,MATCH(ROUNDUP((S$1)/10,0)*10,[1]Hugst!$R$4:$W$4,0))))</f>
        <v>4152.1582429942446</v>
      </c>
      <c r="T140" s="169">
        <f>IF($C140-T$1&lt;År1,0,S139*(1-VLOOKUP($A140,[1]Hugst!$R$5:$W$9,MATCH(ROUNDUP((T$1)/10,0)*10,[1]Hugst!$R$4:$W$4,0))))</f>
        <v>3614.2541179942436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2026.0799955557522</v>
      </c>
      <c r="E141" s="169">
        <f t="shared" si="3"/>
        <v>0</v>
      </c>
      <c r="F141" s="169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4553.6591135500084</v>
      </c>
      <c r="G141" s="169">
        <f>IF($C141-G$1&lt;År1,0,F140*(1-VLOOKUP($A141,[1]Hugst!$R$5:$W$9,MATCH(ROUNDUP((G$1)/10,0)*10,[1]Hugst!$R$4:$W$4,0))))</f>
        <v>4563.8070907244482</v>
      </c>
      <c r="H141" s="169">
        <f>IF($C141-H$1&lt;År1,0,G140*(1-VLOOKUP($A141,[1]Hugst!$R$5:$W$9,MATCH(ROUNDUP((H$1)/10,0)*10,[1]Hugst!$R$4:$W$4,0))))</f>
        <v>4573.9727334231638</v>
      </c>
      <c r="I141" s="169">
        <f>IF($C141-I$1&lt;År1,0,H140*(1-VLOOKUP($A141,[1]Hugst!$R$5:$W$9,MATCH(ROUNDUP((I$1)/10,0)*10,[1]Hugst!$R$4:$W$4,0))))</f>
        <v>4584.1228010817622</v>
      </c>
      <c r="J141" s="169">
        <f>IF($C141-J$1&lt;År1,0,I140*(1-VLOOKUP($A141,[1]Hugst!$R$5:$W$9,MATCH(ROUNDUP((J$1)/10,0)*10,[1]Hugst!$R$4:$W$4,0))))</f>
        <v>4594.1905567619388</v>
      </c>
      <c r="K141" s="169">
        <f>IF($C141-K$1&lt;År1,0,J140*(1-VLOOKUP($A141,[1]Hugst!$R$5:$W$9,MATCH(ROUNDUP((K$1)/10,0)*10,[1]Hugst!$R$4:$W$4,0))))</f>
        <v>4604.0422694921162</v>
      </c>
      <c r="L141" s="169">
        <f>IF($C141-L$1&lt;År1,0,K140*(1-VLOOKUP($A141,[1]Hugst!$R$5:$W$9,MATCH(ROUNDUP((L$1)/10,0)*10,[1]Hugst!$R$4:$W$4,0))))</f>
        <v>4613.4102189421337</v>
      </c>
      <c r="M141" s="169">
        <f>IF($C141-M$1&lt;År1,0,L140*(1-VLOOKUP($A141,[1]Hugst!$R$5:$W$9,MATCH(ROUNDUP((M$1)/10,0)*10,[1]Hugst!$R$4:$W$4,0))))</f>
        <v>4621.7587047666275</v>
      </c>
      <c r="N141" s="169">
        <f>IF($C141-N$1&lt;År1,0,M140*(1-VLOOKUP($A141,[1]Hugst!$R$5:$W$9,MATCH(ROUNDUP((N$1)/10,0)*10,[1]Hugst!$R$4:$W$4,0))))</f>
        <v>4628.0160652843451</v>
      </c>
      <c r="O141" s="169">
        <f>IF($C141-O$1&lt;År1,0,N140*(1-VLOOKUP($A141,[1]Hugst!$R$5:$W$9,MATCH(ROUNDUP((O$1)/10,0)*10,[1]Hugst!$R$4:$W$4,0))))</f>
        <v>4630.0387148310256</v>
      </c>
      <c r="P141" s="169">
        <f>IF($C141-P$1&lt;År1,0,O140*(1-VLOOKUP($A141,[1]Hugst!$R$5:$W$9,MATCH(ROUNDUP((P$1)/10,0)*10,[1]Hugst!$R$4:$W$4,0))))</f>
        <v>4623.5392184583234</v>
      </c>
      <c r="Q141" s="169">
        <f>IF($C141-Q$1&lt;År1,0,P140*(1-VLOOKUP($A141,[1]Hugst!$R$5:$W$9,MATCH(ROUNDUP((Q$1)/10,0)*10,[1]Hugst!$R$4:$W$4,0))))</f>
        <v>4599.9424413249817</v>
      </c>
      <c r="R141" s="169">
        <f>IF($C141-R$1&lt;År1,0,Q140*(1-VLOOKUP($A141,[1]Hugst!$R$5:$W$9,MATCH(ROUNDUP((R$1)/10,0)*10,[1]Hugst!$R$4:$W$4,0))))</f>
        <v>4542.0978474723615</v>
      </c>
      <c r="S141" s="169">
        <f>IF($C141-S$1&lt;År1,0,R140*(1-VLOOKUP($A141,[1]Hugst!$R$5:$W$9,MATCH(ROUNDUP((S$1)/10,0)*10,[1]Hugst!$R$4:$W$4,0))))</f>
        <v>4415.7040973692729</v>
      </c>
      <c r="T141" s="169">
        <f>IF($C141-T$1&lt;År1,0,S140*(1-VLOOKUP($A141,[1]Hugst!$R$5:$W$9,MATCH(ROUNDUP((T$1)/10,0)*10,[1]Hugst!$R$4:$W$4,0))))</f>
        <v>4152.1582429942446</v>
      </c>
      <c r="U141" s="169">
        <f>IF($C141-U$1&lt;År1,0,T140*(1-VLOOKUP($A141,[1]Hugst!$R$5:$W$9,MATCH(ROUNDUP((U$1)/10,0)*10,[1]Hugst!$R$4:$W$4,0))))</f>
        <v>3614.2541179942436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2015.9661769225822</v>
      </c>
      <c r="E142" s="169">
        <f t="shared" si="3"/>
        <v>0</v>
      </c>
      <c r="F142" s="169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4543.5452949168384</v>
      </c>
      <c r="G142" s="169">
        <f>IF($C142-G$1&lt;År1,0,F141*(1-VLOOKUP($A142,[1]Hugst!$R$5:$W$9,MATCH(ROUNDUP((G$1)/10,0)*10,[1]Hugst!$R$4:$W$4,0))))</f>
        <v>4553.6591135500084</v>
      </c>
      <c r="H142" s="169">
        <f>IF($C142-H$1&lt;År1,0,G141*(1-VLOOKUP($A142,[1]Hugst!$R$5:$W$9,MATCH(ROUNDUP((H$1)/10,0)*10,[1]Hugst!$R$4:$W$4,0))))</f>
        <v>4563.8070907244482</v>
      </c>
      <c r="I142" s="169">
        <f>IF($C142-I$1&lt;År1,0,H141*(1-VLOOKUP($A142,[1]Hugst!$R$5:$W$9,MATCH(ROUNDUP((I$1)/10,0)*10,[1]Hugst!$R$4:$W$4,0))))</f>
        <v>4573.9727334231638</v>
      </c>
      <c r="J142" s="169">
        <f>IF($C142-J$1&lt;År1,0,I141*(1-VLOOKUP($A142,[1]Hugst!$R$5:$W$9,MATCH(ROUNDUP((J$1)/10,0)*10,[1]Hugst!$R$4:$W$4,0))))</f>
        <v>4584.1228010817622</v>
      </c>
      <c r="K142" s="169">
        <f>IF($C142-K$1&lt;År1,0,J141*(1-VLOOKUP($A142,[1]Hugst!$R$5:$W$9,MATCH(ROUNDUP((K$1)/10,0)*10,[1]Hugst!$R$4:$W$4,0))))</f>
        <v>4594.1905567619388</v>
      </c>
      <c r="L142" s="169">
        <f>IF($C142-L$1&lt;År1,0,K141*(1-VLOOKUP($A142,[1]Hugst!$R$5:$W$9,MATCH(ROUNDUP((L$1)/10,0)*10,[1]Hugst!$R$4:$W$4,0))))</f>
        <v>4604.0422694921162</v>
      </c>
      <c r="M142" s="169">
        <f>IF($C142-M$1&lt;År1,0,L141*(1-VLOOKUP($A142,[1]Hugst!$R$5:$W$9,MATCH(ROUNDUP((M$1)/10,0)*10,[1]Hugst!$R$4:$W$4,0))))</f>
        <v>4613.4102189421337</v>
      </c>
      <c r="N142" s="169">
        <f>IF($C142-N$1&lt;År1,0,M141*(1-VLOOKUP($A142,[1]Hugst!$R$5:$W$9,MATCH(ROUNDUP((N$1)/10,0)*10,[1]Hugst!$R$4:$W$4,0))))</f>
        <v>4621.7587047666275</v>
      </c>
      <c r="O142" s="169">
        <f>IF($C142-O$1&lt;År1,0,N141*(1-VLOOKUP($A142,[1]Hugst!$R$5:$W$9,MATCH(ROUNDUP((O$1)/10,0)*10,[1]Hugst!$R$4:$W$4,0))))</f>
        <v>4628.0160652843451</v>
      </c>
      <c r="P142" s="169">
        <f>IF($C142-P$1&lt;År1,0,O141*(1-VLOOKUP($A142,[1]Hugst!$R$5:$W$9,MATCH(ROUNDUP((P$1)/10,0)*10,[1]Hugst!$R$4:$W$4,0))))</f>
        <v>4630.0387148310256</v>
      </c>
      <c r="Q142" s="169">
        <f>IF($C142-Q$1&lt;År1,0,P141*(1-VLOOKUP($A142,[1]Hugst!$R$5:$W$9,MATCH(ROUNDUP((Q$1)/10,0)*10,[1]Hugst!$R$4:$W$4,0))))</f>
        <v>4623.5392184583234</v>
      </c>
      <c r="R142" s="169">
        <f>IF($C142-R$1&lt;År1,0,Q141*(1-VLOOKUP($A142,[1]Hugst!$R$5:$W$9,MATCH(ROUNDUP((R$1)/10,0)*10,[1]Hugst!$R$4:$W$4,0))))</f>
        <v>4599.9424413249817</v>
      </c>
      <c r="S142" s="169">
        <f>IF($C142-S$1&lt;År1,0,R141*(1-VLOOKUP($A142,[1]Hugst!$R$5:$W$9,MATCH(ROUNDUP((S$1)/10,0)*10,[1]Hugst!$R$4:$W$4,0))))</f>
        <v>4542.0978474723615</v>
      </c>
      <c r="T142" s="169">
        <f>IF($C142-T$1&lt;År1,0,S141*(1-VLOOKUP($A142,[1]Hugst!$R$5:$W$9,MATCH(ROUNDUP((T$1)/10,0)*10,[1]Hugst!$R$4:$W$4,0))))</f>
        <v>4415.7040973692729</v>
      </c>
      <c r="U142" s="169">
        <f>IF($C142-U$1&lt;År1,0,T141*(1-VLOOKUP($A142,[1]Hugst!$R$5:$W$9,MATCH(ROUNDUP((U$1)/10,0)*10,[1]Hugst!$R$4:$W$4,0))))</f>
        <v>4152.1582429942446</v>
      </c>
      <c r="V142" s="169">
        <f>IF($C142-V$1&lt;År1,0,U141*(1-VLOOKUP($A142,[1]Hugst!$R$5:$W$9,MATCH(ROUNDUP((V$1)/10,0)*10,[1]Hugst!$R$4:$W$4,0))))</f>
        <v>3614.2541179942436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2005.8946367102762</v>
      </c>
      <c r="E143" s="169">
        <f t="shared" si="3"/>
        <v>0</v>
      </c>
      <c r="F143" s="169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4533.4737547045324</v>
      </c>
      <c r="G143" s="169">
        <f>IF($C143-G$1&lt;År1,0,F142*(1-VLOOKUP($A143,[1]Hugst!$R$5:$W$9,MATCH(ROUNDUP((G$1)/10,0)*10,[1]Hugst!$R$4:$W$4,0))))</f>
        <v>4543.5452949168384</v>
      </c>
      <c r="H143" s="169">
        <f>IF($C143-H$1&lt;År1,0,G142*(1-VLOOKUP($A143,[1]Hugst!$R$5:$W$9,MATCH(ROUNDUP((H$1)/10,0)*10,[1]Hugst!$R$4:$W$4,0))))</f>
        <v>4553.6591135500084</v>
      </c>
      <c r="I143" s="169">
        <f>IF($C143-I$1&lt;År1,0,H142*(1-VLOOKUP($A143,[1]Hugst!$R$5:$W$9,MATCH(ROUNDUP((I$1)/10,0)*10,[1]Hugst!$R$4:$W$4,0))))</f>
        <v>4563.8070907244482</v>
      </c>
      <c r="J143" s="169">
        <f>IF($C143-J$1&lt;År1,0,I142*(1-VLOOKUP($A143,[1]Hugst!$R$5:$W$9,MATCH(ROUNDUP((J$1)/10,0)*10,[1]Hugst!$R$4:$W$4,0))))</f>
        <v>4573.9727334231638</v>
      </c>
      <c r="K143" s="169">
        <f>IF($C143-K$1&lt;År1,0,J142*(1-VLOOKUP($A143,[1]Hugst!$R$5:$W$9,MATCH(ROUNDUP((K$1)/10,0)*10,[1]Hugst!$R$4:$W$4,0))))</f>
        <v>4584.1228010817622</v>
      </c>
      <c r="L143" s="169">
        <f>IF($C143-L$1&lt;År1,0,K142*(1-VLOOKUP($A143,[1]Hugst!$R$5:$W$9,MATCH(ROUNDUP((L$1)/10,0)*10,[1]Hugst!$R$4:$W$4,0))))</f>
        <v>4594.1905567619388</v>
      </c>
      <c r="M143" s="169">
        <f>IF($C143-M$1&lt;År1,0,L142*(1-VLOOKUP($A143,[1]Hugst!$R$5:$W$9,MATCH(ROUNDUP((M$1)/10,0)*10,[1]Hugst!$R$4:$W$4,0))))</f>
        <v>4604.0422694921162</v>
      </c>
      <c r="N143" s="169">
        <f>IF($C143-N$1&lt;År1,0,M142*(1-VLOOKUP($A143,[1]Hugst!$R$5:$W$9,MATCH(ROUNDUP((N$1)/10,0)*10,[1]Hugst!$R$4:$W$4,0))))</f>
        <v>4613.4102189421337</v>
      </c>
      <c r="O143" s="169">
        <f>IF($C143-O$1&lt;År1,0,N142*(1-VLOOKUP($A143,[1]Hugst!$R$5:$W$9,MATCH(ROUNDUP((O$1)/10,0)*10,[1]Hugst!$R$4:$W$4,0))))</f>
        <v>4621.7587047666275</v>
      </c>
      <c r="P143" s="169">
        <f>IF($C143-P$1&lt;År1,0,O142*(1-VLOOKUP($A143,[1]Hugst!$R$5:$W$9,MATCH(ROUNDUP((P$1)/10,0)*10,[1]Hugst!$R$4:$W$4,0))))</f>
        <v>4628.0160652843451</v>
      </c>
      <c r="Q143" s="169">
        <f>IF($C143-Q$1&lt;År1,0,P142*(1-VLOOKUP($A143,[1]Hugst!$R$5:$W$9,MATCH(ROUNDUP((Q$1)/10,0)*10,[1]Hugst!$R$4:$W$4,0))))</f>
        <v>4630.0387148310256</v>
      </c>
      <c r="R143" s="169">
        <f>IF($C143-R$1&lt;År1,0,Q142*(1-VLOOKUP($A143,[1]Hugst!$R$5:$W$9,MATCH(ROUNDUP((R$1)/10,0)*10,[1]Hugst!$R$4:$W$4,0))))</f>
        <v>4623.5392184583234</v>
      </c>
      <c r="S143" s="169">
        <f>IF($C143-S$1&lt;År1,0,R142*(1-VLOOKUP($A143,[1]Hugst!$R$5:$W$9,MATCH(ROUNDUP((S$1)/10,0)*10,[1]Hugst!$R$4:$W$4,0))))</f>
        <v>4599.9424413249817</v>
      </c>
      <c r="T143" s="169">
        <f>IF($C143-T$1&lt;År1,0,S142*(1-VLOOKUP($A143,[1]Hugst!$R$5:$W$9,MATCH(ROUNDUP((T$1)/10,0)*10,[1]Hugst!$R$4:$W$4,0))))</f>
        <v>4542.0978474723615</v>
      </c>
      <c r="U143" s="169">
        <f>IF($C143-U$1&lt;År1,0,T142*(1-VLOOKUP($A143,[1]Hugst!$R$5:$W$9,MATCH(ROUNDUP((U$1)/10,0)*10,[1]Hugst!$R$4:$W$4,0))))</f>
        <v>4415.7040973692729</v>
      </c>
      <c r="V143" s="169">
        <f>IF($C143-V$1&lt;År1,0,U142*(1-VLOOKUP($A143,[1]Hugst!$R$5:$W$9,MATCH(ROUNDUP((V$1)/10,0)*10,[1]Hugst!$R$4:$W$4,0))))</f>
        <v>4152.1582429942446</v>
      </c>
      <c r="W143" s="169">
        <f>IF($C143-W$1&lt;År1,0,V142*(1-VLOOKUP($A143,[1]Hugst!$R$5:$W$9,MATCH(ROUNDUP((W$1)/10,0)*10,[1]Hugst!$R$4:$W$4,0))))</f>
        <v>3614.2541179942436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1995.8693088628861</v>
      </c>
      <c r="E144" s="169">
        <f t="shared" si="3"/>
        <v>0</v>
      </c>
      <c r="F144" s="169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4523.4484268571423</v>
      </c>
      <c r="G144" s="169">
        <f>IF($C144-G$1&lt;År1,0,F143*(1-VLOOKUP($A144,[1]Hugst!$R$5:$W$9,MATCH(ROUNDUP((G$1)/10,0)*10,[1]Hugst!$R$4:$W$4,0))))</f>
        <v>4533.4737547045324</v>
      </c>
      <c r="H144" s="169">
        <f>IF($C144-H$1&lt;År1,0,G143*(1-VLOOKUP($A144,[1]Hugst!$R$5:$W$9,MATCH(ROUNDUP((H$1)/10,0)*10,[1]Hugst!$R$4:$W$4,0))))</f>
        <v>4543.5452949168384</v>
      </c>
      <c r="I144" s="169">
        <f>IF($C144-I$1&lt;År1,0,H143*(1-VLOOKUP($A144,[1]Hugst!$R$5:$W$9,MATCH(ROUNDUP((I$1)/10,0)*10,[1]Hugst!$R$4:$W$4,0))))</f>
        <v>4553.6591135500084</v>
      </c>
      <c r="J144" s="169">
        <f>IF($C144-J$1&lt;År1,0,I143*(1-VLOOKUP($A144,[1]Hugst!$R$5:$W$9,MATCH(ROUNDUP((J$1)/10,0)*10,[1]Hugst!$R$4:$W$4,0))))</f>
        <v>4563.8070907244482</v>
      </c>
      <c r="K144" s="169">
        <f>IF($C144-K$1&lt;År1,0,J143*(1-VLOOKUP($A144,[1]Hugst!$R$5:$W$9,MATCH(ROUNDUP((K$1)/10,0)*10,[1]Hugst!$R$4:$W$4,0))))</f>
        <v>4573.9727334231638</v>
      </c>
      <c r="L144" s="169">
        <f>IF($C144-L$1&lt;År1,0,K143*(1-VLOOKUP($A144,[1]Hugst!$R$5:$W$9,MATCH(ROUNDUP((L$1)/10,0)*10,[1]Hugst!$R$4:$W$4,0))))</f>
        <v>4584.1228010817622</v>
      </c>
      <c r="M144" s="169">
        <f>IF($C144-M$1&lt;År1,0,L143*(1-VLOOKUP($A144,[1]Hugst!$R$5:$W$9,MATCH(ROUNDUP((M$1)/10,0)*10,[1]Hugst!$R$4:$W$4,0))))</f>
        <v>4594.1905567619388</v>
      </c>
      <c r="N144" s="169">
        <f>IF($C144-N$1&lt;År1,0,M143*(1-VLOOKUP($A144,[1]Hugst!$R$5:$W$9,MATCH(ROUNDUP((N$1)/10,0)*10,[1]Hugst!$R$4:$W$4,0))))</f>
        <v>4604.0422694921162</v>
      </c>
      <c r="O144" s="169">
        <f>IF($C144-O$1&lt;År1,0,N143*(1-VLOOKUP($A144,[1]Hugst!$R$5:$W$9,MATCH(ROUNDUP((O$1)/10,0)*10,[1]Hugst!$R$4:$W$4,0))))</f>
        <v>4613.4102189421337</v>
      </c>
      <c r="P144" s="169">
        <f>IF($C144-P$1&lt;År1,0,O143*(1-VLOOKUP($A144,[1]Hugst!$R$5:$W$9,MATCH(ROUNDUP((P$1)/10,0)*10,[1]Hugst!$R$4:$W$4,0))))</f>
        <v>4621.7587047666275</v>
      </c>
      <c r="Q144" s="169">
        <f>IF($C144-Q$1&lt;År1,0,P143*(1-VLOOKUP($A144,[1]Hugst!$R$5:$W$9,MATCH(ROUNDUP((Q$1)/10,0)*10,[1]Hugst!$R$4:$W$4,0))))</f>
        <v>4628.0160652843451</v>
      </c>
      <c r="R144" s="169">
        <f>IF($C144-R$1&lt;År1,0,Q143*(1-VLOOKUP($A144,[1]Hugst!$R$5:$W$9,MATCH(ROUNDUP((R$1)/10,0)*10,[1]Hugst!$R$4:$W$4,0))))</f>
        <v>4630.0387148310256</v>
      </c>
      <c r="S144" s="169">
        <f>IF($C144-S$1&lt;År1,0,R143*(1-VLOOKUP($A144,[1]Hugst!$R$5:$W$9,MATCH(ROUNDUP((S$1)/10,0)*10,[1]Hugst!$R$4:$W$4,0))))</f>
        <v>4623.5392184583234</v>
      </c>
      <c r="T144" s="169">
        <f>IF($C144-T$1&lt;År1,0,S143*(1-VLOOKUP($A144,[1]Hugst!$R$5:$W$9,MATCH(ROUNDUP((T$1)/10,0)*10,[1]Hugst!$R$4:$W$4,0))))</f>
        <v>4599.9424413249817</v>
      </c>
      <c r="U144" s="169">
        <f>IF($C144-U$1&lt;År1,0,T143*(1-VLOOKUP($A144,[1]Hugst!$R$5:$W$9,MATCH(ROUNDUP((U$1)/10,0)*10,[1]Hugst!$R$4:$W$4,0))))</f>
        <v>4542.0978474723615</v>
      </c>
      <c r="V144" s="169">
        <f>IF($C144-V$1&lt;År1,0,U143*(1-VLOOKUP($A144,[1]Hugst!$R$5:$W$9,MATCH(ROUNDUP((V$1)/10,0)*10,[1]Hugst!$R$4:$W$4,0))))</f>
        <v>4415.7040973692729</v>
      </c>
      <c r="W144" s="169">
        <f>IF($C144-W$1&lt;År1,0,V143*(1-VLOOKUP($A144,[1]Hugst!$R$5:$W$9,MATCH(ROUNDUP((W$1)/10,0)*10,[1]Hugst!$R$4:$W$4,0))))</f>
        <v>4152.1582429942446</v>
      </c>
      <c r="X144" s="169">
        <f>IF($C144-X$1&lt;År1,0,W143*(1-VLOOKUP($A144,[1]Hugst!$R$5:$W$9,MATCH(ROUNDUP((X$1)/10,0)*10,[1]Hugst!$R$4:$W$4,0))))</f>
        <v>3614.2541179942436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1985.8920349866057</v>
      </c>
      <c r="E145" s="169">
        <f t="shared" si="3"/>
        <v>0</v>
      </c>
      <c r="F145" s="169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4513.4711529808619</v>
      </c>
      <c r="G145" s="169">
        <f>IF($C145-G$1&lt;År1,0,F144*(1-VLOOKUP($A145,[1]Hugst!$R$5:$W$9,MATCH(ROUNDUP((G$1)/10,0)*10,[1]Hugst!$R$4:$W$4,0))))</f>
        <v>4523.4484268571423</v>
      </c>
      <c r="H145" s="169">
        <f>IF($C145-H$1&lt;År1,0,G144*(1-VLOOKUP($A145,[1]Hugst!$R$5:$W$9,MATCH(ROUNDUP((H$1)/10,0)*10,[1]Hugst!$R$4:$W$4,0))))</f>
        <v>4533.4737547045324</v>
      </c>
      <c r="I145" s="169">
        <f>IF($C145-I$1&lt;År1,0,H144*(1-VLOOKUP($A145,[1]Hugst!$R$5:$W$9,MATCH(ROUNDUP((I$1)/10,0)*10,[1]Hugst!$R$4:$W$4,0))))</f>
        <v>4543.5452949168384</v>
      </c>
      <c r="J145" s="169">
        <f>IF($C145-J$1&lt;År1,0,I144*(1-VLOOKUP($A145,[1]Hugst!$R$5:$W$9,MATCH(ROUNDUP((J$1)/10,0)*10,[1]Hugst!$R$4:$W$4,0))))</f>
        <v>4553.6591135500084</v>
      </c>
      <c r="K145" s="169">
        <f>IF($C145-K$1&lt;År1,0,J144*(1-VLOOKUP($A145,[1]Hugst!$R$5:$W$9,MATCH(ROUNDUP((K$1)/10,0)*10,[1]Hugst!$R$4:$W$4,0))))</f>
        <v>4563.8070907244482</v>
      </c>
      <c r="L145" s="169">
        <f>IF($C145-L$1&lt;År1,0,K144*(1-VLOOKUP($A145,[1]Hugst!$R$5:$W$9,MATCH(ROUNDUP((L$1)/10,0)*10,[1]Hugst!$R$4:$W$4,0))))</f>
        <v>4573.9727334231638</v>
      </c>
      <c r="M145" s="169">
        <f>IF($C145-M$1&lt;År1,0,L144*(1-VLOOKUP($A145,[1]Hugst!$R$5:$W$9,MATCH(ROUNDUP((M$1)/10,0)*10,[1]Hugst!$R$4:$W$4,0))))</f>
        <v>4584.1228010817622</v>
      </c>
      <c r="N145" s="169">
        <f>IF($C145-N$1&lt;År1,0,M144*(1-VLOOKUP($A145,[1]Hugst!$R$5:$W$9,MATCH(ROUNDUP((N$1)/10,0)*10,[1]Hugst!$R$4:$W$4,0))))</f>
        <v>4594.1905567619388</v>
      </c>
      <c r="O145" s="169">
        <f>IF($C145-O$1&lt;År1,0,N144*(1-VLOOKUP($A145,[1]Hugst!$R$5:$W$9,MATCH(ROUNDUP((O$1)/10,0)*10,[1]Hugst!$R$4:$W$4,0))))</f>
        <v>4604.0422694921162</v>
      </c>
      <c r="P145" s="169">
        <f>IF($C145-P$1&lt;År1,0,O144*(1-VLOOKUP($A145,[1]Hugst!$R$5:$W$9,MATCH(ROUNDUP((P$1)/10,0)*10,[1]Hugst!$R$4:$W$4,0))))</f>
        <v>4613.4102189421337</v>
      </c>
      <c r="Q145" s="169">
        <f>IF($C145-Q$1&lt;År1,0,P144*(1-VLOOKUP($A145,[1]Hugst!$R$5:$W$9,MATCH(ROUNDUP((Q$1)/10,0)*10,[1]Hugst!$R$4:$W$4,0))))</f>
        <v>4621.7587047666275</v>
      </c>
      <c r="R145" s="169">
        <f>IF($C145-R$1&lt;År1,0,Q144*(1-VLOOKUP($A145,[1]Hugst!$R$5:$W$9,MATCH(ROUNDUP((R$1)/10,0)*10,[1]Hugst!$R$4:$W$4,0))))</f>
        <v>4628.0160652843451</v>
      </c>
      <c r="S145" s="169">
        <f>IF($C145-S$1&lt;År1,0,R144*(1-VLOOKUP($A145,[1]Hugst!$R$5:$W$9,MATCH(ROUNDUP((S$1)/10,0)*10,[1]Hugst!$R$4:$W$4,0))))</f>
        <v>4630.0387148310256</v>
      </c>
      <c r="T145" s="169">
        <f>IF($C145-T$1&lt;År1,0,S144*(1-VLOOKUP($A145,[1]Hugst!$R$5:$W$9,MATCH(ROUNDUP((T$1)/10,0)*10,[1]Hugst!$R$4:$W$4,0))))</f>
        <v>4623.5392184583234</v>
      </c>
      <c r="U145" s="169">
        <f>IF($C145-U$1&lt;År1,0,T144*(1-VLOOKUP($A145,[1]Hugst!$R$5:$W$9,MATCH(ROUNDUP((U$1)/10,0)*10,[1]Hugst!$R$4:$W$4,0))))</f>
        <v>4599.9424413249817</v>
      </c>
      <c r="V145" s="169">
        <f>IF($C145-V$1&lt;År1,0,U144*(1-VLOOKUP($A145,[1]Hugst!$R$5:$W$9,MATCH(ROUNDUP((V$1)/10,0)*10,[1]Hugst!$R$4:$W$4,0))))</f>
        <v>4542.0978474723615</v>
      </c>
      <c r="W145" s="169">
        <f>IF($C145-W$1&lt;År1,0,V144*(1-VLOOKUP($A145,[1]Hugst!$R$5:$W$9,MATCH(ROUNDUP((W$1)/10,0)*10,[1]Hugst!$R$4:$W$4,0))))</f>
        <v>4415.7040973692729</v>
      </c>
      <c r="X145" s="169">
        <f>IF($C145-X$1&lt;År1,0,W144*(1-VLOOKUP($A145,[1]Hugst!$R$5:$W$9,MATCH(ROUNDUP((X$1)/10,0)*10,[1]Hugst!$R$4:$W$4,0))))</f>
        <v>4152.1582429942446</v>
      </c>
      <c r="Y145" s="169">
        <f>IF($C145-Y$1&lt;År1,0,X144*(1-VLOOKUP($A145,[1]Hugst!$R$5:$W$9,MATCH(ROUNDUP((Y$1)/10,0)*10,[1]Hugst!$R$4:$W$4,0))))</f>
        <v>3614.2541179942436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1975.9636111457221</v>
      </c>
      <c r="E146" s="169">
        <f t="shared" si="3"/>
        <v>0</v>
      </c>
      <c r="F146" s="169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4503.5427291399783</v>
      </c>
      <c r="G146" s="169">
        <f>IF($C146-G$1&lt;År1,0,F145*(1-VLOOKUP($A146,[1]Hugst!$R$5:$W$9,MATCH(ROUNDUP((G$1)/10,0)*10,[1]Hugst!$R$4:$W$4,0))))</f>
        <v>4513.4711529808619</v>
      </c>
      <c r="H146" s="169">
        <f>IF($C146-H$1&lt;År1,0,G145*(1-VLOOKUP($A146,[1]Hugst!$R$5:$W$9,MATCH(ROUNDUP((H$1)/10,0)*10,[1]Hugst!$R$4:$W$4,0))))</f>
        <v>4523.4484268571423</v>
      </c>
      <c r="I146" s="169">
        <f>IF($C146-I$1&lt;År1,0,H145*(1-VLOOKUP($A146,[1]Hugst!$R$5:$W$9,MATCH(ROUNDUP((I$1)/10,0)*10,[1]Hugst!$R$4:$W$4,0))))</f>
        <v>4533.4737547045324</v>
      </c>
      <c r="J146" s="169">
        <f>IF($C146-J$1&lt;År1,0,I145*(1-VLOOKUP($A146,[1]Hugst!$R$5:$W$9,MATCH(ROUNDUP((J$1)/10,0)*10,[1]Hugst!$R$4:$W$4,0))))</f>
        <v>4543.5452949168384</v>
      </c>
      <c r="K146" s="169">
        <f>IF($C146-K$1&lt;År1,0,J145*(1-VLOOKUP($A146,[1]Hugst!$R$5:$W$9,MATCH(ROUNDUP((K$1)/10,0)*10,[1]Hugst!$R$4:$W$4,0))))</f>
        <v>4553.6591135500084</v>
      </c>
      <c r="L146" s="169">
        <f>IF($C146-L$1&lt;År1,0,K145*(1-VLOOKUP($A146,[1]Hugst!$R$5:$W$9,MATCH(ROUNDUP((L$1)/10,0)*10,[1]Hugst!$R$4:$W$4,0))))</f>
        <v>4563.8070907244482</v>
      </c>
      <c r="M146" s="169">
        <f>IF($C146-M$1&lt;År1,0,L145*(1-VLOOKUP($A146,[1]Hugst!$R$5:$W$9,MATCH(ROUNDUP((M$1)/10,0)*10,[1]Hugst!$R$4:$W$4,0))))</f>
        <v>4573.9727334231638</v>
      </c>
      <c r="N146" s="169">
        <f>IF($C146-N$1&lt;År1,0,M145*(1-VLOOKUP($A146,[1]Hugst!$R$5:$W$9,MATCH(ROUNDUP((N$1)/10,0)*10,[1]Hugst!$R$4:$W$4,0))))</f>
        <v>4584.1228010817622</v>
      </c>
      <c r="O146" s="169">
        <f>IF($C146-O$1&lt;År1,0,N145*(1-VLOOKUP($A146,[1]Hugst!$R$5:$W$9,MATCH(ROUNDUP((O$1)/10,0)*10,[1]Hugst!$R$4:$W$4,0))))</f>
        <v>4594.1905567619388</v>
      </c>
      <c r="P146" s="169">
        <f>IF($C146-P$1&lt;År1,0,O145*(1-VLOOKUP($A146,[1]Hugst!$R$5:$W$9,MATCH(ROUNDUP((P$1)/10,0)*10,[1]Hugst!$R$4:$W$4,0))))</f>
        <v>4604.0422694921162</v>
      </c>
      <c r="Q146" s="169">
        <f>IF($C146-Q$1&lt;År1,0,P145*(1-VLOOKUP($A146,[1]Hugst!$R$5:$W$9,MATCH(ROUNDUP((Q$1)/10,0)*10,[1]Hugst!$R$4:$W$4,0))))</f>
        <v>4613.4102189421337</v>
      </c>
      <c r="R146" s="169">
        <f>IF($C146-R$1&lt;År1,0,Q145*(1-VLOOKUP($A146,[1]Hugst!$R$5:$W$9,MATCH(ROUNDUP((R$1)/10,0)*10,[1]Hugst!$R$4:$W$4,0))))</f>
        <v>4621.7587047666275</v>
      </c>
      <c r="S146" s="169">
        <f>IF($C146-S$1&lt;År1,0,R145*(1-VLOOKUP($A146,[1]Hugst!$R$5:$W$9,MATCH(ROUNDUP((S$1)/10,0)*10,[1]Hugst!$R$4:$W$4,0))))</f>
        <v>4628.0160652843451</v>
      </c>
      <c r="T146" s="169">
        <f>IF($C146-T$1&lt;År1,0,S145*(1-VLOOKUP($A146,[1]Hugst!$R$5:$W$9,MATCH(ROUNDUP((T$1)/10,0)*10,[1]Hugst!$R$4:$W$4,0))))</f>
        <v>4630.0387148310256</v>
      </c>
      <c r="U146" s="169">
        <f>IF($C146-U$1&lt;År1,0,T145*(1-VLOOKUP($A146,[1]Hugst!$R$5:$W$9,MATCH(ROUNDUP((U$1)/10,0)*10,[1]Hugst!$R$4:$W$4,0))))</f>
        <v>4623.5392184583234</v>
      </c>
      <c r="V146" s="169">
        <f>IF($C146-V$1&lt;År1,0,U145*(1-VLOOKUP($A146,[1]Hugst!$R$5:$W$9,MATCH(ROUNDUP((V$1)/10,0)*10,[1]Hugst!$R$4:$W$4,0))))</f>
        <v>4599.9424413249817</v>
      </c>
      <c r="W146" s="169">
        <f>IF($C146-W$1&lt;År1,0,V145*(1-VLOOKUP($A146,[1]Hugst!$R$5:$W$9,MATCH(ROUNDUP((W$1)/10,0)*10,[1]Hugst!$R$4:$W$4,0))))</f>
        <v>4542.0978474723615</v>
      </c>
      <c r="X146" s="169">
        <f>IF($C146-X$1&lt;År1,0,W145*(1-VLOOKUP($A146,[1]Hugst!$R$5:$W$9,MATCH(ROUNDUP((X$1)/10,0)*10,[1]Hugst!$R$4:$W$4,0))))</f>
        <v>4415.7040973692729</v>
      </c>
      <c r="Y146" s="169">
        <f>IF($C146-Y$1&lt;År1,0,X145*(1-VLOOKUP($A146,[1]Hugst!$R$5:$W$9,MATCH(ROUNDUP((Y$1)/10,0)*10,[1]Hugst!$R$4:$W$4,0))))</f>
        <v>4152.1582429942446</v>
      </c>
      <c r="Z146" s="169">
        <f>IF($C146-Z$1&lt;År1,0,Y145*(1-VLOOKUP($A146,[1]Hugst!$R$5:$W$9,MATCH(ROUNDUP((Z$1)/10,0)*10,[1]Hugst!$R$4:$W$4,0))))</f>
        <v>3614.2541179942436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1966.0843112570219</v>
      </c>
      <c r="E147" s="169">
        <f t="shared" si="3"/>
        <v>0</v>
      </c>
      <c r="F147" s="169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4493.6634292512781</v>
      </c>
      <c r="G147" s="169">
        <f>IF($C147-G$1&lt;År1,0,F146*(1-VLOOKUP($A147,[1]Hugst!$R$5:$W$9,MATCH(ROUNDUP((G$1)/10,0)*10,[1]Hugst!$R$4:$W$4,0))))</f>
        <v>4503.5427291399783</v>
      </c>
      <c r="H147" s="169">
        <f>IF($C147-H$1&lt;År1,0,G146*(1-VLOOKUP($A147,[1]Hugst!$R$5:$W$9,MATCH(ROUNDUP((H$1)/10,0)*10,[1]Hugst!$R$4:$W$4,0))))</f>
        <v>4513.4711529808619</v>
      </c>
      <c r="I147" s="169">
        <f>IF($C147-I$1&lt;År1,0,H146*(1-VLOOKUP($A147,[1]Hugst!$R$5:$W$9,MATCH(ROUNDUP((I$1)/10,0)*10,[1]Hugst!$R$4:$W$4,0))))</f>
        <v>4523.4484268571423</v>
      </c>
      <c r="J147" s="169">
        <f>IF($C147-J$1&lt;År1,0,I146*(1-VLOOKUP($A147,[1]Hugst!$R$5:$W$9,MATCH(ROUNDUP((J$1)/10,0)*10,[1]Hugst!$R$4:$W$4,0))))</f>
        <v>4533.4737547045324</v>
      </c>
      <c r="K147" s="169">
        <f>IF($C147-K$1&lt;År1,0,J146*(1-VLOOKUP($A147,[1]Hugst!$R$5:$W$9,MATCH(ROUNDUP((K$1)/10,0)*10,[1]Hugst!$R$4:$W$4,0))))</f>
        <v>4543.5452949168384</v>
      </c>
      <c r="L147" s="169">
        <f>IF($C147-L$1&lt;År1,0,K146*(1-VLOOKUP($A147,[1]Hugst!$R$5:$W$9,MATCH(ROUNDUP((L$1)/10,0)*10,[1]Hugst!$R$4:$W$4,0))))</f>
        <v>4553.6591135500084</v>
      </c>
      <c r="M147" s="169">
        <f>IF($C147-M$1&lt;År1,0,L146*(1-VLOOKUP($A147,[1]Hugst!$R$5:$W$9,MATCH(ROUNDUP((M$1)/10,0)*10,[1]Hugst!$R$4:$W$4,0))))</f>
        <v>4563.8070907244482</v>
      </c>
      <c r="N147" s="169">
        <f>IF($C147-N$1&lt;År1,0,M146*(1-VLOOKUP($A147,[1]Hugst!$R$5:$W$9,MATCH(ROUNDUP((N$1)/10,0)*10,[1]Hugst!$R$4:$W$4,0))))</f>
        <v>4573.9727334231638</v>
      </c>
      <c r="O147" s="169">
        <f>IF($C147-O$1&lt;År1,0,N146*(1-VLOOKUP($A147,[1]Hugst!$R$5:$W$9,MATCH(ROUNDUP((O$1)/10,0)*10,[1]Hugst!$R$4:$W$4,0))))</f>
        <v>4584.1228010817622</v>
      </c>
      <c r="P147" s="169">
        <f>IF($C147-P$1&lt;År1,0,O146*(1-VLOOKUP($A147,[1]Hugst!$R$5:$W$9,MATCH(ROUNDUP((P$1)/10,0)*10,[1]Hugst!$R$4:$W$4,0))))</f>
        <v>4594.1905567619388</v>
      </c>
      <c r="Q147" s="169">
        <f>IF($C147-Q$1&lt;År1,0,P146*(1-VLOOKUP($A147,[1]Hugst!$R$5:$W$9,MATCH(ROUNDUP((Q$1)/10,0)*10,[1]Hugst!$R$4:$W$4,0))))</f>
        <v>4604.0422694921162</v>
      </c>
      <c r="R147" s="169">
        <f>IF($C147-R$1&lt;År1,0,Q146*(1-VLOOKUP($A147,[1]Hugst!$R$5:$W$9,MATCH(ROUNDUP((R$1)/10,0)*10,[1]Hugst!$R$4:$W$4,0))))</f>
        <v>4613.4102189421337</v>
      </c>
      <c r="S147" s="169">
        <f>IF($C147-S$1&lt;År1,0,R146*(1-VLOOKUP($A147,[1]Hugst!$R$5:$W$9,MATCH(ROUNDUP((S$1)/10,0)*10,[1]Hugst!$R$4:$W$4,0))))</f>
        <v>4621.7587047666275</v>
      </c>
      <c r="T147" s="169">
        <f>IF($C147-T$1&lt;År1,0,S146*(1-VLOOKUP($A147,[1]Hugst!$R$5:$W$9,MATCH(ROUNDUP((T$1)/10,0)*10,[1]Hugst!$R$4:$W$4,0))))</f>
        <v>4628.0160652843451</v>
      </c>
      <c r="U147" s="169">
        <f>IF($C147-U$1&lt;År1,0,T146*(1-VLOOKUP($A147,[1]Hugst!$R$5:$W$9,MATCH(ROUNDUP((U$1)/10,0)*10,[1]Hugst!$R$4:$W$4,0))))</f>
        <v>4630.0387148310256</v>
      </c>
      <c r="V147" s="169">
        <f>IF($C147-V$1&lt;År1,0,U146*(1-VLOOKUP($A147,[1]Hugst!$R$5:$W$9,MATCH(ROUNDUP((V$1)/10,0)*10,[1]Hugst!$R$4:$W$4,0))))</f>
        <v>4623.5392184583234</v>
      </c>
      <c r="W147" s="169">
        <f>IF($C147-W$1&lt;År1,0,V146*(1-VLOOKUP($A147,[1]Hugst!$R$5:$W$9,MATCH(ROUNDUP((W$1)/10,0)*10,[1]Hugst!$R$4:$W$4,0))))</f>
        <v>4599.9424413249817</v>
      </c>
      <c r="X147" s="169">
        <f>IF($C147-X$1&lt;År1,0,W146*(1-VLOOKUP($A147,[1]Hugst!$R$5:$W$9,MATCH(ROUNDUP((X$1)/10,0)*10,[1]Hugst!$R$4:$W$4,0))))</f>
        <v>4542.0978474723615</v>
      </c>
      <c r="Y147" s="169">
        <f>IF($C147-Y$1&lt;År1,0,X146*(1-VLOOKUP($A147,[1]Hugst!$R$5:$W$9,MATCH(ROUNDUP((Y$1)/10,0)*10,[1]Hugst!$R$4:$W$4,0))))</f>
        <v>4415.7040973692729</v>
      </c>
      <c r="Z147" s="169">
        <f>IF($C147-Z$1&lt;År1,0,Y146*(1-VLOOKUP($A147,[1]Hugst!$R$5:$W$9,MATCH(ROUNDUP((Z$1)/10,0)*10,[1]Hugst!$R$4:$W$4,0))))</f>
        <v>4152.1582429942446</v>
      </c>
      <c r="AA147" s="169">
        <f>IF($C147-AA$1&lt;År1,0,Z146*(1-VLOOKUP($A147,[1]Hugst!$R$5:$W$9,MATCH(ROUNDUP((AA$1)/10,0)*10,[1]Hugst!$R$4:$W$4,0))))</f>
        <v>3614.2541179942436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1956.2541487842791</v>
      </c>
      <c r="E148" s="169">
        <f t="shared" si="3"/>
        <v>0</v>
      </c>
      <c r="F148" s="169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4483.8332667785353</v>
      </c>
      <c r="G148" s="169">
        <f>IF($C148-G$1&lt;År1,0,F147*(1-VLOOKUP($A148,[1]Hugst!$R$5:$W$9,MATCH(ROUNDUP((G$1)/10,0)*10,[1]Hugst!$R$4:$W$4,0))))</f>
        <v>4493.6634292512781</v>
      </c>
      <c r="H148" s="169">
        <f>IF($C148-H$1&lt;År1,0,G147*(1-VLOOKUP($A148,[1]Hugst!$R$5:$W$9,MATCH(ROUNDUP((H$1)/10,0)*10,[1]Hugst!$R$4:$W$4,0))))</f>
        <v>4503.5427291399783</v>
      </c>
      <c r="I148" s="169">
        <f>IF($C148-I$1&lt;År1,0,H147*(1-VLOOKUP($A148,[1]Hugst!$R$5:$W$9,MATCH(ROUNDUP((I$1)/10,0)*10,[1]Hugst!$R$4:$W$4,0))))</f>
        <v>4513.4711529808619</v>
      </c>
      <c r="J148" s="169">
        <f>IF($C148-J$1&lt;År1,0,I147*(1-VLOOKUP($A148,[1]Hugst!$R$5:$W$9,MATCH(ROUNDUP((J$1)/10,0)*10,[1]Hugst!$R$4:$W$4,0))))</f>
        <v>4523.4484268571423</v>
      </c>
      <c r="K148" s="169">
        <f>IF($C148-K$1&lt;År1,0,J147*(1-VLOOKUP($A148,[1]Hugst!$R$5:$W$9,MATCH(ROUNDUP((K$1)/10,0)*10,[1]Hugst!$R$4:$W$4,0))))</f>
        <v>4533.4737547045324</v>
      </c>
      <c r="L148" s="169">
        <f>IF($C148-L$1&lt;År1,0,K147*(1-VLOOKUP($A148,[1]Hugst!$R$5:$W$9,MATCH(ROUNDUP((L$1)/10,0)*10,[1]Hugst!$R$4:$W$4,0))))</f>
        <v>4543.5452949168384</v>
      </c>
      <c r="M148" s="169">
        <f>IF($C148-M$1&lt;År1,0,L147*(1-VLOOKUP($A148,[1]Hugst!$R$5:$W$9,MATCH(ROUNDUP((M$1)/10,0)*10,[1]Hugst!$R$4:$W$4,0))))</f>
        <v>4553.6591135500084</v>
      </c>
      <c r="N148" s="169">
        <f>IF($C148-N$1&lt;År1,0,M147*(1-VLOOKUP($A148,[1]Hugst!$R$5:$W$9,MATCH(ROUNDUP((N$1)/10,0)*10,[1]Hugst!$R$4:$W$4,0))))</f>
        <v>4563.8070907244482</v>
      </c>
      <c r="O148" s="169">
        <f>IF($C148-O$1&lt;År1,0,N147*(1-VLOOKUP($A148,[1]Hugst!$R$5:$W$9,MATCH(ROUNDUP((O$1)/10,0)*10,[1]Hugst!$R$4:$W$4,0))))</f>
        <v>4573.9727334231638</v>
      </c>
      <c r="P148" s="169">
        <f>IF($C148-P$1&lt;År1,0,O147*(1-VLOOKUP($A148,[1]Hugst!$R$5:$W$9,MATCH(ROUNDUP((P$1)/10,0)*10,[1]Hugst!$R$4:$W$4,0))))</f>
        <v>4584.1228010817622</v>
      </c>
      <c r="Q148" s="169">
        <f>IF($C148-Q$1&lt;År1,0,P147*(1-VLOOKUP($A148,[1]Hugst!$R$5:$W$9,MATCH(ROUNDUP((Q$1)/10,0)*10,[1]Hugst!$R$4:$W$4,0))))</f>
        <v>4594.1905567619388</v>
      </c>
      <c r="R148" s="169">
        <f>IF($C148-R$1&lt;År1,0,Q147*(1-VLOOKUP($A148,[1]Hugst!$R$5:$W$9,MATCH(ROUNDUP((R$1)/10,0)*10,[1]Hugst!$R$4:$W$4,0))))</f>
        <v>4604.0422694921162</v>
      </c>
      <c r="S148" s="169">
        <f>IF($C148-S$1&lt;År1,0,R147*(1-VLOOKUP($A148,[1]Hugst!$R$5:$W$9,MATCH(ROUNDUP((S$1)/10,0)*10,[1]Hugst!$R$4:$W$4,0))))</f>
        <v>4613.4102189421337</v>
      </c>
      <c r="T148" s="169">
        <f>IF($C148-T$1&lt;År1,0,S147*(1-VLOOKUP($A148,[1]Hugst!$R$5:$W$9,MATCH(ROUNDUP((T$1)/10,0)*10,[1]Hugst!$R$4:$W$4,0))))</f>
        <v>4621.7587047666275</v>
      </c>
      <c r="U148" s="169">
        <f>IF($C148-U$1&lt;År1,0,T147*(1-VLOOKUP($A148,[1]Hugst!$R$5:$W$9,MATCH(ROUNDUP((U$1)/10,0)*10,[1]Hugst!$R$4:$W$4,0))))</f>
        <v>4628.0160652843451</v>
      </c>
      <c r="V148" s="169">
        <f>IF($C148-V$1&lt;År1,0,U147*(1-VLOOKUP($A148,[1]Hugst!$R$5:$W$9,MATCH(ROUNDUP((V$1)/10,0)*10,[1]Hugst!$R$4:$W$4,0))))</f>
        <v>4630.0387148310256</v>
      </c>
      <c r="W148" s="169">
        <f>IF($C148-W$1&lt;År1,0,V147*(1-VLOOKUP($A148,[1]Hugst!$R$5:$W$9,MATCH(ROUNDUP((W$1)/10,0)*10,[1]Hugst!$R$4:$W$4,0))))</f>
        <v>4623.5392184583234</v>
      </c>
      <c r="X148" s="169">
        <f>IF($C148-X$1&lt;År1,0,W147*(1-VLOOKUP($A148,[1]Hugst!$R$5:$W$9,MATCH(ROUNDUP((X$1)/10,0)*10,[1]Hugst!$R$4:$W$4,0))))</f>
        <v>4599.9424413249817</v>
      </c>
      <c r="Y148" s="169">
        <f>IF($C148-Y$1&lt;År1,0,X147*(1-VLOOKUP($A148,[1]Hugst!$R$5:$W$9,MATCH(ROUNDUP((Y$1)/10,0)*10,[1]Hugst!$R$4:$W$4,0))))</f>
        <v>4542.0978474723615</v>
      </c>
      <c r="Z148" s="169">
        <f>IF($C148-Z$1&lt;År1,0,Y147*(1-VLOOKUP($A148,[1]Hugst!$R$5:$W$9,MATCH(ROUNDUP((Z$1)/10,0)*10,[1]Hugst!$R$4:$W$4,0))))</f>
        <v>4415.7040973692729</v>
      </c>
      <c r="AA148" s="169">
        <f>IF($C148-AA$1&lt;År1,0,Z147*(1-VLOOKUP($A148,[1]Hugst!$R$5:$W$9,MATCH(ROUNDUP((AA$1)/10,0)*10,[1]Hugst!$R$4:$W$4,0))))</f>
        <v>4152.1582429942446</v>
      </c>
      <c r="AB148" s="169">
        <f>IF($C148-AB$1&lt;År1,0,AA147*(1-VLOOKUP($A148,[1]Hugst!$R$5:$W$9,MATCH(ROUNDUP((AB$1)/10,0)*10,[1]Hugst!$R$4:$W$4,0))))</f>
        <v>3614.2541179942436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1946.4730075820771</v>
      </c>
      <c r="E149" s="169">
        <f t="shared" si="3"/>
        <v>0</v>
      </c>
      <c r="F149" s="169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4474.0521255763333</v>
      </c>
      <c r="G149" s="169">
        <f>IF($C149-G$1&lt;År1,0,F148*(1-VLOOKUP($A149,[1]Hugst!$R$5:$W$9,MATCH(ROUNDUP((G$1)/10,0)*10,[1]Hugst!$R$4:$W$4,0))))</f>
        <v>4483.8332667785353</v>
      </c>
      <c r="H149" s="169">
        <f>IF($C149-H$1&lt;År1,0,G148*(1-VLOOKUP($A149,[1]Hugst!$R$5:$W$9,MATCH(ROUNDUP((H$1)/10,0)*10,[1]Hugst!$R$4:$W$4,0))))</f>
        <v>4493.6634292512781</v>
      </c>
      <c r="I149" s="169">
        <f>IF($C149-I$1&lt;År1,0,H148*(1-VLOOKUP($A149,[1]Hugst!$R$5:$W$9,MATCH(ROUNDUP((I$1)/10,0)*10,[1]Hugst!$R$4:$W$4,0))))</f>
        <v>4503.5427291399783</v>
      </c>
      <c r="J149" s="169">
        <f>IF($C149-J$1&lt;År1,0,I148*(1-VLOOKUP($A149,[1]Hugst!$R$5:$W$9,MATCH(ROUNDUP((J$1)/10,0)*10,[1]Hugst!$R$4:$W$4,0))))</f>
        <v>4513.4711529808619</v>
      </c>
      <c r="K149" s="169">
        <f>IF($C149-K$1&lt;År1,0,J148*(1-VLOOKUP($A149,[1]Hugst!$R$5:$W$9,MATCH(ROUNDUP((K$1)/10,0)*10,[1]Hugst!$R$4:$W$4,0))))</f>
        <v>4523.4484268571423</v>
      </c>
      <c r="L149" s="169">
        <f>IF($C149-L$1&lt;År1,0,K148*(1-VLOOKUP($A149,[1]Hugst!$R$5:$W$9,MATCH(ROUNDUP((L$1)/10,0)*10,[1]Hugst!$R$4:$W$4,0))))</f>
        <v>4533.4737547045324</v>
      </c>
      <c r="M149" s="169">
        <f>IF($C149-M$1&lt;År1,0,L148*(1-VLOOKUP($A149,[1]Hugst!$R$5:$W$9,MATCH(ROUNDUP((M$1)/10,0)*10,[1]Hugst!$R$4:$W$4,0))))</f>
        <v>4543.5452949168384</v>
      </c>
      <c r="N149" s="169">
        <f>IF($C149-N$1&lt;År1,0,M148*(1-VLOOKUP($A149,[1]Hugst!$R$5:$W$9,MATCH(ROUNDUP((N$1)/10,0)*10,[1]Hugst!$R$4:$W$4,0))))</f>
        <v>4553.6591135500084</v>
      </c>
      <c r="O149" s="169">
        <f>IF($C149-O$1&lt;År1,0,N148*(1-VLOOKUP($A149,[1]Hugst!$R$5:$W$9,MATCH(ROUNDUP((O$1)/10,0)*10,[1]Hugst!$R$4:$W$4,0))))</f>
        <v>4563.8070907244482</v>
      </c>
      <c r="P149" s="169">
        <f>IF($C149-P$1&lt;År1,0,O148*(1-VLOOKUP($A149,[1]Hugst!$R$5:$W$9,MATCH(ROUNDUP((P$1)/10,0)*10,[1]Hugst!$R$4:$W$4,0))))</f>
        <v>4573.9727334231638</v>
      </c>
      <c r="Q149" s="169">
        <f>IF($C149-Q$1&lt;År1,0,P148*(1-VLOOKUP($A149,[1]Hugst!$R$5:$W$9,MATCH(ROUNDUP((Q$1)/10,0)*10,[1]Hugst!$R$4:$W$4,0))))</f>
        <v>4584.1228010817622</v>
      </c>
      <c r="R149" s="169">
        <f>IF($C149-R$1&lt;År1,0,Q148*(1-VLOOKUP($A149,[1]Hugst!$R$5:$W$9,MATCH(ROUNDUP((R$1)/10,0)*10,[1]Hugst!$R$4:$W$4,0))))</f>
        <v>4594.1905567619388</v>
      </c>
      <c r="S149" s="169">
        <f>IF($C149-S$1&lt;År1,0,R148*(1-VLOOKUP($A149,[1]Hugst!$R$5:$W$9,MATCH(ROUNDUP((S$1)/10,0)*10,[1]Hugst!$R$4:$W$4,0))))</f>
        <v>4604.0422694921162</v>
      </c>
      <c r="T149" s="169">
        <f>IF($C149-T$1&lt;År1,0,S148*(1-VLOOKUP($A149,[1]Hugst!$R$5:$W$9,MATCH(ROUNDUP((T$1)/10,0)*10,[1]Hugst!$R$4:$W$4,0))))</f>
        <v>4613.4102189421337</v>
      </c>
      <c r="U149" s="169">
        <f>IF($C149-U$1&lt;År1,0,T148*(1-VLOOKUP($A149,[1]Hugst!$R$5:$W$9,MATCH(ROUNDUP((U$1)/10,0)*10,[1]Hugst!$R$4:$W$4,0))))</f>
        <v>4621.7587047666275</v>
      </c>
      <c r="V149" s="169">
        <f>IF($C149-V$1&lt;År1,0,U148*(1-VLOOKUP($A149,[1]Hugst!$R$5:$W$9,MATCH(ROUNDUP((V$1)/10,0)*10,[1]Hugst!$R$4:$W$4,0))))</f>
        <v>4628.0160652843451</v>
      </c>
      <c r="W149" s="169">
        <f>IF($C149-W$1&lt;År1,0,V148*(1-VLOOKUP($A149,[1]Hugst!$R$5:$W$9,MATCH(ROUNDUP((W$1)/10,0)*10,[1]Hugst!$R$4:$W$4,0))))</f>
        <v>4630.0387148310256</v>
      </c>
      <c r="X149" s="169">
        <f>IF($C149-X$1&lt;År1,0,W148*(1-VLOOKUP($A149,[1]Hugst!$R$5:$W$9,MATCH(ROUNDUP((X$1)/10,0)*10,[1]Hugst!$R$4:$W$4,0))))</f>
        <v>4623.5392184583234</v>
      </c>
      <c r="Y149" s="169">
        <f>IF($C149-Y$1&lt;År1,0,X148*(1-VLOOKUP($A149,[1]Hugst!$R$5:$W$9,MATCH(ROUNDUP((Y$1)/10,0)*10,[1]Hugst!$R$4:$W$4,0))))</f>
        <v>4599.9424413249817</v>
      </c>
      <c r="Z149" s="169">
        <f>IF($C149-Z$1&lt;År1,0,Y148*(1-VLOOKUP($A149,[1]Hugst!$R$5:$W$9,MATCH(ROUNDUP((Z$1)/10,0)*10,[1]Hugst!$R$4:$W$4,0))))</f>
        <v>4542.0978474723615</v>
      </c>
      <c r="AA149" s="169">
        <f>IF($C149-AA$1&lt;År1,0,Z148*(1-VLOOKUP($A149,[1]Hugst!$R$5:$W$9,MATCH(ROUNDUP((AA$1)/10,0)*10,[1]Hugst!$R$4:$W$4,0))))</f>
        <v>4415.7040973692729</v>
      </c>
      <c r="AB149" s="169">
        <f>IF($C149-AB$1&lt;År1,0,AA148*(1-VLOOKUP($A149,[1]Hugst!$R$5:$W$9,MATCH(ROUNDUP((AB$1)/10,0)*10,[1]Hugst!$R$4:$W$4,0))))</f>
        <v>4152.1582429942446</v>
      </c>
      <c r="AC149" s="169">
        <f>IF($C149-AC$1&lt;År1,0,AB148*(1-VLOOKUP($A149,[1]Hugst!$R$5:$W$9,MATCH(ROUNDUP((AC$1)/10,0)*10,[1]Hugst!$R$4:$W$4,0))))</f>
        <v>3614.2541179942436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1936.7407073150425</v>
      </c>
      <c r="E150" s="169">
        <f t="shared" si="3"/>
        <v>0</v>
      </c>
      <c r="F150" s="169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4464.3198253092987</v>
      </c>
      <c r="G150" s="169">
        <f>IF($C150-G$1&lt;År1,0,F149*(1-VLOOKUP($A150,[1]Hugst!$R$5:$W$9,MATCH(ROUNDUP((G$1)/10,0)*10,[1]Hugst!$R$4:$W$4,0))))</f>
        <v>4474.0521255763333</v>
      </c>
      <c r="H150" s="169">
        <f>IF($C150-H$1&lt;År1,0,G149*(1-VLOOKUP($A150,[1]Hugst!$R$5:$W$9,MATCH(ROUNDUP((H$1)/10,0)*10,[1]Hugst!$R$4:$W$4,0))))</f>
        <v>4483.8332667785353</v>
      </c>
      <c r="I150" s="169">
        <f>IF($C150-I$1&lt;År1,0,H149*(1-VLOOKUP($A150,[1]Hugst!$R$5:$W$9,MATCH(ROUNDUP((I$1)/10,0)*10,[1]Hugst!$R$4:$W$4,0))))</f>
        <v>4493.6634292512781</v>
      </c>
      <c r="J150" s="169">
        <f>IF($C150-J$1&lt;År1,0,I149*(1-VLOOKUP($A150,[1]Hugst!$R$5:$W$9,MATCH(ROUNDUP((J$1)/10,0)*10,[1]Hugst!$R$4:$W$4,0))))</f>
        <v>4503.5427291399783</v>
      </c>
      <c r="K150" s="169">
        <f>IF($C150-K$1&lt;År1,0,J149*(1-VLOOKUP($A150,[1]Hugst!$R$5:$W$9,MATCH(ROUNDUP((K$1)/10,0)*10,[1]Hugst!$R$4:$W$4,0))))</f>
        <v>4513.4711529808619</v>
      </c>
      <c r="L150" s="169">
        <f>IF($C150-L$1&lt;År1,0,K149*(1-VLOOKUP($A150,[1]Hugst!$R$5:$W$9,MATCH(ROUNDUP((L$1)/10,0)*10,[1]Hugst!$R$4:$W$4,0))))</f>
        <v>4523.4484268571423</v>
      </c>
      <c r="M150" s="169">
        <f>IF($C150-M$1&lt;År1,0,L149*(1-VLOOKUP($A150,[1]Hugst!$R$5:$W$9,MATCH(ROUNDUP((M$1)/10,0)*10,[1]Hugst!$R$4:$W$4,0))))</f>
        <v>4533.4737547045324</v>
      </c>
      <c r="N150" s="169">
        <f>IF($C150-N$1&lt;År1,0,M149*(1-VLOOKUP($A150,[1]Hugst!$R$5:$W$9,MATCH(ROUNDUP((N$1)/10,0)*10,[1]Hugst!$R$4:$W$4,0))))</f>
        <v>4543.5452949168384</v>
      </c>
      <c r="O150" s="169">
        <f>IF($C150-O$1&lt;År1,0,N149*(1-VLOOKUP($A150,[1]Hugst!$R$5:$W$9,MATCH(ROUNDUP((O$1)/10,0)*10,[1]Hugst!$R$4:$W$4,0))))</f>
        <v>4553.6591135500084</v>
      </c>
      <c r="P150" s="169">
        <f>IF($C150-P$1&lt;År1,0,O149*(1-VLOOKUP($A150,[1]Hugst!$R$5:$W$9,MATCH(ROUNDUP((P$1)/10,0)*10,[1]Hugst!$R$4:$W$4,0))))</f>
        <v>4563.8070907244482</v>
      </c>
      <c r="Q150" s="169">
        <f>IF($C150-Q$1&lt;År1,0,P149*(1-VLOOKUP($A150,[1]Hugst!$R$5:$W$9,MATCH(ROUNDUP((Q$1)/10,0)*10,[1]Hugst!$R$4:$W$4,0))))</f>
        <v>4573.9727334231638</v>
      </c>
      <c r="R150" s="169">
        <f>IF($C150-R$1&lt;År1,0,Q149*(1-VLOOKUP($A150,[1]Hugst!$R$5:$W$9,MATCH(ROUNDUP((R$1)/10,0)*10,[1]Hugst!$R$4:$W$4,0))))</f>
        <v>4584.1228010817622</v>
      </c>
      <c r="S150" s="169">
        <f>IF($C150-S$1&lt;År1,0,R149*(1-VLOOKUP($A150,[1]Hugst!$R$5:$W$9,MATCH(ROUNDUP((S$1)/10,0)*10,[1]Hugst!$R$4:$W$4,0))))</f>
        <v>4594.1905567619388</v>
      </c>
      <c r="T150" s="169">
        <f>IF($C150-T$1&lt;År1,0,S149*(1-VLOOKUP($A150,[1]Hugst!$R$5:$W$9,MATCH(ROUNDUP((T$1)/10,0)*10,[1]Hugst!$R$4:$W$4,0))))</f>
        <v>4604.0422694921162</v>
      </c>
      <c r="U150" s="169">
        <f>IF($C150-U$1&lt;År1,0,T149*(1-VLOOKUP($A150,[1]Hugst!$R$5:$W$9,MATCH(ROUNDUP((U$1)/10,0)*10,[1]Hugst!$R$4:$W$4,0))))</f>
        <v>4613.4102189421337</v>
      </c>
      <c r="V150" s="169">
        <f>IF($C150-V$1&lt;År1,0,U149*(1-VLOOKUP($A150,[1]Hugst!$R$5:$W$9,MATCH(ROUNDUP((V$1)/10,0)*10,[1]Hugst!$R$4:$W$4,0))))</f>
        <v>4621.7587047666275</v>
      </c>
      <c r="W150" s="169">
        <f>IF($C150-W$1&lt;År1,0,V149*(1-VLOOKUP($A150,[1]Hugst!$R$5:$W$9,MATCH(ROUNDUP((W$1)/10,0)*10,[1]Hugst!$R$4:$W$4,0))))</f>
        <v>4628.0160652843451</v>
      </c>
      <c r="X150" s="169">
        <f>IF($C150-X$1&lt;År1,0,W149*(1-VLOOKUP($A150,[1]Hugst!$R$5:$W$9,MATCH(ROUNDUP((X$1)/10,0)*10,[1]Hugst!$R$4:$W$4,0))))</f>
        <v>4630.0387148310256</v>
      </c>
      <c r="Y150" s="169">
        <f>IF($C150-Y$1&lt;År1,0,X149*(1-VLOOKUP($A150,[1]Hugst!$R$5:$W$9,MATCH(ROUNDUP((Y$1)/10,0)*10,[1]Hugst!$R$4:$W$4,0))))</f>
        <v>4623.5392184583234</v>
      </c>
      <c r="Z150" s="169">
        <f>IF($C150-Z$1&lt;År1,0,Y149*(1-VLOOKUP($A150,[1]Hugst!$R$5:$W$9,MATCH(ROUNDUP((Z$1)/10,0)*10,[1]Hugst!$R$4:$W$4,0))))</f>
        <v>4599.9424413249817</v>
      </c>
      <c r="AA150" s="169">
        <f>IF($C150-AA$1&lt;År1,0,Z149*(1-VLOOKUP($A150,[1]Hugst!$R$5:$W$9,MATCH(ROUNDUP((AA$1)/10,0)*10,[1]Hugst!$R$4:$W$4,0))))</f>
        <v>4542.0978474723615</v>
      </c>
      <c r="AB150" s="169">
        <f>IF($C150-AB$1&lt;År1,0,AA149*(1-VLOOKUP($A150,[1]Hugst!$R$5:$W$9,MATCH(ROUNDUP((AB$1)/10,0)*10,[1]Hugst!$R$4:$W$4,0))))</f>
        <v>4415.7040973692729</v>
      </c>
      <c r="AC150" s="169">
        <f>IF($C150-AC$1&lt;År1,0,AB149*(1-VLOOKUP($A150,[1]Hugst!$R$5:$W$9,MATCH(ROUNDUP((AC$1)/10,0)*10,[1]Hugst!$R$4:$W$4,0))))</f>
        <v>4152.1582429942446</v>
      </c>
      <c r="AD150" s="169">
        <f>IF($C150-AD$1&lt;År1,0,AC149*(1-VLOOKUP($A150,[1]Hugst!$R$5:$W$9,MATCH(ROUNDUP((AD$1)/10,0)*10,[1]Hugst!$R$4:$W$4,0))))</f>
        <v>3614.2541179942436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1927.0570361638966</v>
      </c>
      <c r="E151" s="169">
        <f t="shared" si="3"/>
        <v>0</v>
      </c>
      <c r="F151" s="169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4454.6361541581527</v>
      </c>
      <c r="G151" s="169">
        <f>IF($C151-G$1&lt;År1,0,F150*(1-VLOOKUP($A151,[1]Hugst!$R$5:$W$9,MATCH(ROUNDUP((G$1)/10,0)*10,[1]Hugst!$R$4:$W$4,0))))</f>
        <v>4464.3198253092987</v>
      </c>
      <c r="H151" s="169">
        <f>IF($C151-H$1&lt;År1,0,G150*(1-VLOOKUP($A151,[1]Hugst!$R$5:$W$9,MATCH(ROUNDUP((H$1)/10,0)*10,[1]Hugst!$R$4:$W$4,0))))</f>
        <v>4474.0521255763333</v>
      </c>
      <c r="I151" s="169">
        <f>IF($C151-I$1&lt;År1,0,H150*(1-VLOOKUP($A151,[1]Hugst!$R$5:$W$9,MATCH(ROUNDUP((I$1)/10,0)*10,[1]Hugst!$R$4:$W$4,0))))</f>
        <v>4483.8332667785353</v>
      </c>
      <c r="J151" s="169">
        <f>IF($C151-J$1&lt;År1,0,I150*(1-VLOOKUP($A151,[1]Hugst!$R$5:$W$9,MATCH(ROUNDUP((J$1)/10,0)*10,[1]Hugst!$R$4:$W$4,0))))</f>
        <v>4493.6634292512781</v>
      </c>
      <c r="K151" s="169">
        <f>IF($C151-K$1&lt;År1,0,J150*(1-VLOOKUP($A151,[1]Hugst!$R$5:$W$9,MATCH(ROUNDUP((K$1)/10,0)*10,[1]Hugst!$R$4:$W$4,0))))</f>
        <v>4503.5427291399783</v>
      </c>
      <c r="L151" s="169">
        <f>IF($C151-L$1&lt;År1,0,K150*(1-VLOOKUP($A151,[1]Hugst!$R$5:$W$9,MATCH(ROUNDUP((L$1)/10,0)*10,[1]Hugst!$R$4:$W$4,0))))</f>
        <v>4513.4711529808619</v>
      </c>
      <c r="M151" s="169">
        <f>IF($C151-M$1&lt;År1,0,L150*(1-VLOOKUP($A151,[1]Hugst!$R$5:$W$9,MATCH(ROUNDUP((M$1)/10,0)*10,[1]Hugst!$R$4:$W$4,0))))</f>
        <v>4523.4484268571423</v>
      </c>
      <c r="N151" s="169">
        <f>IF($C151-N$1&lt;År1,0,M150*(1-VLOOKUP($A151,[1]Hugst!$R$5:$W$9,MATCH(ROUNDUP((N$1)/10,0)*10,[1]Hugst!$R$4:$W$4,0))))</f>
        <v>4533.4737547045324</v>
      </c>
      <c r="O151" s="169">
        <f>IF($C151-O$1&lt;År1,0,N150*(1-VLOOKUP($A151,[1]Hugst!$R$5:$W$9,MATCH(ROUNDUP((O$1)/10,0)*10,[1]Hugst!$R$4:$W$4,0))))</f>
        <v>4543.5452949168384</v>
      </c>
      <c r="P151" s="169">
        <f>IF($C151-P$1&lt;År1,0,O150*(1-VLOOKUP($A151,[1]Hugst!$R$5:$W$9,MATCH(ROUNDUP((P$1)/10,0)*10,[1]Hugst!$R$4:$W$4,0))))</f>
        <v>4553.6591135500084</v>
      </c>
      <c r="Q151" s="169">
        <f>IF($C151-Q$1&lt;År1,0,P150*(1-VLOOKUP($A151,[1]Hugst!$R$5:$W$9,MATCH(ROUNDUP((Q$1)/10,0)*10,[1]Hugst!$R$4:$W$4,0))))</f>
        <v>4563.8070907244482</v>
      </c>
      <c r="R151" s="169">
        <f>IF($C151-R$1&lt;År1,0,Q150*(1-VLOOKUP($A151,[1]Hugst!$R$5:$W$9,MATCH(ROUNDUP((R$1)/10,0)*10,[1]Hugst!$R$4:$W$4,0))))</f>
        <v>4573.9727334231638</v>
      </c>
      <c r="S151" s="169">
        <f>IF($C151-S$1&lt;År1,0,R150*(1-VLOOKUP($A151,[1]Hugst!$R$5:$W$9,MATCH(ROUNDUP((S$1)/10,0)*10,[1]Hugst!$R$4:$W$4,0))))</f>
        <v>4584.1228010817622</v>
      </c>
      <c r="T151" s="169">
        <f>IF($C151-T$1&lt;År1,0,S150*(1-VLOOKUP($A151,[1]Hugst!$R$5:$W$9,MATCH(ROUNDUP((T$1)/10,0)*10,[1]Hugst!$R$4:$W$4,0))))</f>
        <v>4594.1905567619388</v>
      </c>
      <c r="U151" s="169">
        <f>IF($C151-U$1&lt;År1,0,T150*(1-VLOOKUP($A151,[1]Hugst!$R$5:$W$9,MATCH(ROUNDUP((U$1)/10,0)*10,[1]Hugst!$R$4:$W$4,0))))</f>
        <v>4604.0422694921162</v>
      </c>
      <c r="V151" s="169">
        <f>IF($C151-V$1&lt;År1,0,U150*(1-VLOOKUP($A151,[1]Hugst!$R$5:$W$9,MATCH(ROUNDUP((V$1)/10,0)*10,[1]Hugst!$R$4:$W$4,0))))</f>
        <v>4613.4102189421337</v>
      </c>
      <c r="W151" s="169">
        <f>IF($C151-W$1&lt;År1,0,V150*(1-VLOOKUP($A151,[1]Hugst!$R$5:$W$9,MATCH(ROUNDUP((W$1)/10,0)*10,[1]Hugst!$R$4:$W$4,0))))</f>
        <v>4621.7587047666275</v>
      </c>
      <c r="X151" s="169">
        <f>IF($C151-X$1&lt;År1,0,W150*(1-VLOOKUP($A151,[1]Hugst!$R$5:$W$9,MATCH(ROUNDUP((X$1)/10,0)*10,[1]Hugst!$R$4:$W$4,0))))</f>
        <v>4628.0160652843451</v>
      </c>
      <c r="Y151" s="169">
        <f>IF($C151-Y$1&lt;År1,0,X150*(1-VLOOKUP($A151,[1]Hugst!$R$5:$W$9,MATCH(ROUNDUP((Y$1)/10,0)*10,[1]Hugst!$R$4:$W$4,0))))</f>
        <v>4630.0387148310256</v>
      </c>
      <c r="Z151" s="169">
        <f>IF($C151-Z$1&lt;År1,0,Y150*(1-VLOOKUP($A151,[1]Hugst!$R$5:$W$9,MATCH(ROUNDUP((Z$1)/10,0)*10,[1]Hugst!$R$4:$W$4,0))))</f>
        <v>4623.5392184583234</v>
      </c>
      <c r="AA151" s="169">
        <f>IF($C151-AA$1&lt;År1,0,Z150*(1-VLOOKUP($A151,[1]Hugst!$R$5:$W$9,MATCH(ROUNDUP((AA$1)/10,0)*10,[1]Hugst!$R$4:$W$4,0))))</f>
        <v>4599.9424413249817</v>
      </c>
      <c r="AB151" s="169">
        <f>IF($C151-AB$1&lt;År1,0,AA150*(1-VLOOKUP($A151,[1]Hugst!$R$5:$W$9,MATCH(ROUNDUP((AB$1)/10,0)*10,[1]Hugst!$R$4:$W$4,0))))</f>
        <v>4542.0978474723615</v>
      </c>
      <c r="AC151" s="169">
        <f>IF($C151-AC$1&lt;År1,0,AB150*(1-VLOOKUP($A151,[1]Hugst!$R$5:$W$9,MATCH(ROUNDUP((AC$1)/10,0)*10,[1]Hugst!$R$4:$W$4,0))))</f>
        <v>4415.7040973692729</v>
      </c>
      <c r="AD151" s="169">
        <f>IF($C151-AD$1&lt;År1,0,AC150*(1-VLOOKUP($A151,[1]Hugst!$R$5:$W$9,MATCH(ROUNDUP((AD$1)/10,0)*10,[1]Hugst!$R$4:$W$4,0))))</f>
        <v>4152.1582429942446</v>
      </c>
      <c r="AE151" s="169">
        <f>IF($C151-AE$1&lt;År1,0,AD150*(1-VLOOKUP($A151,[1]Hugst!$R$5:$W$9,MATCH(ROUNDUP((AE$1)/10,0)*10,[1]Hugst!$R$4:$W$4,0))))</f>
        <v>3614.2541179942436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1917.4217671758233</v>
      </c>
      <c r="E152" s="169">
        <f t="shared" si="3"/>
        <v>0</v>
      </c>
      <c r="F152" s="169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4445.0008851700795</v>
      </c>
      <c r="G152" s="169">
        <f>IF($C152-G$1&lt;År1,0,F151*(1-VLOOKUP($A152,[1]Hugst!$R$5:$W$9,MATCH(ROUNDUP((G$1)/10,0)*10,[1]Hugst!$R$4:$W$4,0))))</f>
        <v>4454.6361541581527</v>
      </c>
      <c r="H152" s="169">
        <f>IF($C152-H$1&lt;År1,0,G151*(1-VLOOKUP($A152,[1]Hugst!$R$5:$W$9,MATCH(ROUNDUP((H$1)/10,0)*10,[1]Hugst!$R$4:$W$4,0))))</f>
        <v>4464.3198253092987</v>
      </c>
      <c r="I152" s="169">
        <f>IF($C152-I$1&lt;År1,0,H151*(1-VLOOKUP($A152,[1]Hugst!$R$5:$W$9,MATCH(ROUNDUP((I$1)/10,0)*10,[1]Hugst!$R$4:$W$4,0))))</f>
        <v>4474.0521255763333</v>
      </c>
      <c r="J152" s="169">
        <f>IF($C152-J$1&lt;År1,0,I151*(1-VLOOKUP($A152,[1]Hugst!$R$5:$W$9,MATCH(ROUNDUP((J$1)/10,0)*10,[1]Hugst!$R$4:$W$4,0))))</f>
        <v>4483.8332667785353</v>
      </c>
      <c r="K152" s="169">
        <f>IF($C152-K$1&lt;År1,0,J151*(1-VLOOKUP($A152,[1]Hugst!$R$5:$W$9,MATCH(ROUNDUP((K$1)/10,0)*10,[1]Hugst!$R$4:$W$4,0))))</f>
        <v>4493.6634292512781</v>
      </c>
      <c r="L152" s="169">
        <f>IF($C152-L$1&lt;År1,0,K151*(1-VLOOKUP($A152,[1]Hugst!$R$5:$W$9,MATCH(ROUNDUP((L$1)/10,0)*10,[1]Hugst!$R$4:$W$4,0))))</f>
        <v>4503.5427291399783</v>
      </c>
      <c r="M152" s="169">
        <f>IF($C152-M$1&lt;År1,0,L151*(1-VLOOKUP($A152,[1]Hugst!$R$5:$W$9,MATCH(ROUNDUP((M$1)/10,0)*10,[1]Hugst!$R$4:$W$4,0))))</f>
        <v>4513.4711529808619</v>
      </c>
      <c r="N152" s="169">
        <f>IF($C152-N$1&lt;År1,0,M151*(1-VLOOKUP($A152,[1]Hugst!$R$5:$W$9,MATCH(ROUNDUP((N$1)/10,0)*10,[1]Hugst!$R$4:$W$4,0))))</f>
        <v>4523.4484268571423</v>
      </c>
      <c r="O152" s="169">
        <f>IF($C152-O$1&lt;År1,0,N151*(1-VLOOKUP($A152,[1]Hugst!$R$5:$W$9,MATCH(ROUNDUP((O$1)/10,0)*10,[1]Hugst!$R$4:$W$4,0))))</f>
        <v>4533.4737547045324</v>
      </c>
      <c r="P152" s="169">
        <f>IF($C152-P$1&lt;År1,0,O151*(1-VLOOKUP($A152,[1]Hugst!$R$5:$W$9,MATCH(ROUNDUP((P$1)/10,0)*10,[1]Hugst!$R$4:$W$4,0))))</f>
        <v>4543.5452949168384</v>
      </c>
      <c r="Q152" s="169">
        <f>IF($C152-Q$1&lt;År1,0,P151*(1-VLOOKUP($A152,[1]Hugst!$R$5:$W$9,MATCH(ROUNDUP((Q$1)/10,0)*10,[1]Hugst!$R$4:$W$4,0))))</f>
        <v>4553.6591135500084</v>
      </c>
      <c r="R152" s="169">
        <f>IF($C152-R$1&lt;År1,0,Q151*(1-VLOOKUP($A152,[1]Hugst!$R$5:$W$9,MATCH(ROUNDUP((R$1)/10,0)*10,[1]Hugst!$R$4:$W$4,0))))</f>
        <v>4563.8070907244482</v>
      </c>
      <c r="S152" s="169">
        <f>IF($C152-S$1&lt;År1,0,R151*(1-VLOOKUP($A152,[1]Hugst!$R$5:$W$9,MATCH(ROUNDUP((S$1)/10,0)*10,[1]Hugst!$R$4:$W$4,0))))</f>
        <v>4573.9727334231638</v>
      </c>
      <c r="T152" s="169">
        <f>IF($C152-T$1&lt;År1,0,S151*(1-VLOOKUP($A152,[1]Hugst!$R$5:$W$9,MATCH(ROUNDUP((T$1)/10,0)*10,[1]Hugst!$R$4:$W$4,0))))</f>
        <v>4584.1228010817622</v>
      </c>
      <c r="U152" s="169">
        <f>IF($C152-U$1&lt;År1,0,T151*(1-VLOOKUP($A152,[1]Hugst!$R$5:$W$9,MATCH(ROUNDUP((U$1)/10,0)*10,[1]Hugst!$R$4:$W$4,0))))</f>
        <v>4594.1905567619388</v>
      </c>
      <c r="V152" s="169">
        <f>IF($C152-V$1&lt;År1,0,U151*(1-VLOOKUP($A152,[1]Hugst!$R$5:$W$9,MATCH(ROUNDUP((V$1)/10,0)*10,[1]Hugst!$R$4:$W$4,0))))</f>
        <v>4604.0422694921162</v>
      </c>
      <c r="W152" s="169">
        <f>IF($C152-W$1&lt;År1,0,V151*(1-VLOOKUP($A152,[1]Hugst!$R$5:$W$9,MATCH(ROUNDUP((W$1)/10,0)*10,[1]Hugst!$R$4:$W$4,0))))</f>
        <v>4613.4102189421337</v>
      </c>
      <c r="X152" s="169">
        <f>IF($C152-X$1&lt;År1,0,W151*(1-VLOOKUP($A152,[1]Hugst!$R$5:$W$9,MATCH(ROUNDUP((X$1)/10,0)*10,[1]Hugst!$R$4:$W$4,0))))</f>
        <v>4621.7587047666275</v>
      </c>
      <c r="Y152" s="169">
        <f>IF($C152-Y$1&lt;År1,0,X151*(1-VLOOKUP($A152,[1]Hugst!$R$5:$W$9,MATCH(ROUNDUP((Y$1)/10,0)*10,[1]Hugst!$R$4:$W$4,0))))</f>
        <v>4628.0160652843451</v>
      </c>
      <c r="Z152" s="169">
        <f>IF($C152-Z$1&lt;År1,0,Y151*(1-VLOOKUP($A152,[1]Hugst!$R$5:$W$9,MATCH(ROUNDUP((Z$1)/10,0)*10,[1]Hugst!$R$4:$W$4,0))))</f>
        <v>4630.0387148310256</v>
      </c>
      <c r="AA152" s="169">
        <f>IF($C152-AA$1&lt;År1,0,Z151*(1-VLOOKUP($A152,[1]Hugst!$R$5:$W$9,MATCH(ROUNDUP((AA$1)/10,0)*10,[1]Hugst!$R$4:$W$4,0))))</f>
        <v>4623.5392184583234</v>
      </c>
      <c r="AB152" s="169">
        <f>IF($C152-AB$1&lt;År1,0,AA151*(1-VLOOKUP($A152,[1]Hugst!$R$5:$W$9,MATCH(ROUNDUP((AB$1)/10,0)*10,[1]Hugst!$R$4:$W$4,0))))</f>
        <v>4599.9424413249817</v>
      </c>
      <c r="AC152" s="169">
        <f>IF($C152-AC$1&lt;År1,0,AB151*(1-VLOOKUP($A152,[1]Hugst!$R$5:$W$9,MATCH(ROUNDUP((AC$1)/10,0)*10,[1]Hugst!$R$4:$W$4,0))))</f>
        <v>4542.0978474723615</v>
      </c>
      <c r="AD152" s="169">
        <f>IF($C152-AD$1&lt;År1,0,AC151*(1-VLOOKUP($A152,[1]Hugst!$R$5:$W$9,MATCH(ROUNDUP((AD$1)/10,0)*10,[1]Hugst!$R$4:$W$4,0))))</f>
        <v>4415.7040973692729</v>
      </c>
      <c r="AE152" s="169">
        <f>IF($C152-AE$1&lt;År1,0,AD151*(1-VLOOKUP($A152,[1]Hugst!$R$5:$W$9,MATCH(ROUNDUP((AE$1)/10,0)*10,[1]Hugst!$R$4:$W$4,0))))</f>
        <v>4152.1582429942446</v>
      </c>
      <c r="AF152" s="169">
        <f>IF($C152-AF$1&lt;År1,0,AE151*(1-VLOOKUP($A152,[1]Hugst!$R$5:$W$9,MATCH(ROUNDUP((AF$1)/10,0)*10,[1]Hugst!$R$4:$W$4,0))))</f>
        <v>3614.2541179942436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1907.8346664362689</v>
      </c>
      <c r="E153" s="169">
        <f t="shared" si="3"/>
        <v>0</v>
      </c>
      <c r="F153" s="169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4435.4137844305251</v>
      </c>
      <c r="G153" s="169">
        <f>IF($C153-G$1&lt;År1,0,F152*(1-VLOOKUP($A153,[1]Hugst!$R$5:$W$9,MATCH(ROUNDUP((G$1)/10,0)*10,[1]Hugst!$R$4:$W$4,0))))</f>
        <v>4445.0008851700795</v>
      </c>
      <c r="H153" s="169">
        <f>IF($C153-H$1&lt;År1,0,G152*(1-VLOOKUP($A153,[1]Hugst!$R$5:$W$9,MATCH(ROUNDUP((H$1)/10,0)*10,[1]Hugst!$R$4:$W$4,0))))</f>
        <v>4454.6361541581527</v>
      </c>
      <c r="I153" s="169">
        <f>IF($C153-I$1&lt;År1,0,H152*(1-VLOOKUP($A153,[1]Hugst!$R$5:$W$9,MATCH(ROUNDUP((I$1)/10,0)*10,[1]Hugst!$R$4:$W$4,0))))</f>
        <v>4464.3198253092987</v>
      </c>
      <c r="J153" s="169">
        <f>IF($C153-J$1&lt;År1,0,I152*(1-VLOOKUP($A153,[1]Hugst!$R$5:$W$9,MATCH(ROUNDUP((J$1)/10,0)*10,[1]Hugst!$R$4:$W$4,0))))</f>
        <v>4474.0521255763333</v>
      </c>
      <c r="K153" s="169">
        <f>IF($C153-K$1&lt;År1,0,J152*(1-VLOOKUP($A153,[1]Hugst!$R$5:$W$9,MATCH(ROUNDUP((K$1)/10,0)*10,[1]Hugst!$R$4:$W$4,0))))</f>
        <v>4483.8332667785353</v>
      </c>
      <c r="L153" s="169">
        <f>IF($C153-L$1&lt;År1,0,K152*(1-VLOOKUP($A153,[1]Hugst!$R$5:$W$9,MATCH(ROUNDUP((L$1)/10,0)*10,[1]Hugst!$R$4:$W$4,0))))</f>
        <v>4493.6634292512781</v>
      </c>
      <c r="M153" s="169">
        <f>IF($C153-M$1&lt;År1,0,L152*(1-VLOOKUP($A153,[1]Hugst!$R$5:$W$9,MATCH(ROUNDUP((M$1)/10,0)*10,[1]Hugst!$R$4:$W$4,0))))</f>
        <v>4503.5427291399783</v>
      </c>
      <c r="N153" s="169">
        <f>IF($C153-N$1&lt;År1,0,M152*(1-VLOOKUP($A153,[1]Hugst!$R$5:$W$9,MATCH(ROUNDUP((N$1)/10,0)*10,[1]Hugst!$R$4:$W$4,0))))</f>
        <v>4513.4711529808619</v>
      </c>
      <c r="O153" s="169">
        <f>IF($C153-O$1&lt;År1,0,N152*(1-VLOOKUP($A153,[1]Hugst!$R$5:$W$9,MATCH(ROUNDUP((O$1)/10,0)*10,[1]Hugst!$R$4:$W$4,0))))</f>
        <v>4523.4484268571423</v>
      </c>
      <c r="P153" s="169">
        <f>IF($C153-P$1&lt;År1,0,O152*(1-VLOOKUP($A153,[1]Hugst!$R$5:$W$9,MATCH(ROUNDUP((P$1)/10,0)*10,[1]Hugst!$R$4:$W$4,0))))</f>
        <v>4533.4737547045324</v>
      </c>
      <c r="Q153" s="169">
        <f>IF($C153-Q$1&lt;År1,0,P152*(1-VLOOKUP($A153,[1]Hugst!$R$5:$W$9,MATCH(ROUNDUP((Q$1)/10,0)*10,[1]Hugst!$R$4:$W$4,0))))</f>
        <v>4543.5452949168384</v>
      </c>
      <c r="R153" s="169">
        <f>IF($C153-R$1&lt;År1,0,Q152*(1-VLOOKUP($A153,[1]Hugst!$R$5:$W$9,MATCH(ROUNDUP((R$1)/10,0)*10,[1]Hugst!$R$4:$W$4,0))))</f>
        <v>4553.6591135500084</v>
      </c>
      <c r="S153" s="169">
        <f>IF($C153-S$1&lt;År1,0,R152*(1-VLOOKUP($A153,[1]Hugst!$R$5:$W$9,MATCH(ROUNDUP((S$1)/10,0)*10,[1]Hugst!$R$4:$W$4,0))))</f>
        <v>4563.8070907244482</v>
      </c>
      <c r="T153" s="169">
        <f>IF($C153-T$1&lt;År1,0,S152*(1-VLOOKUP($A153,[1]Hugst!$R$5:$W$9,MATCH(ROUNDUP((T$1)/10,0)*10,[1]Hugst!$R$4:$W$4,0))))</f>
        <v>4573.9727334231638</v>
      </c>
      <c r="U153" s="169">
        <f>IF($C153-U$1&lt;År1,0,T152*(1-VLOOKUP($A153,[1]Hugst!$R$5:$W$9,MATCH(ROUNDUP((U$1)/10,0)*10,[1]Hugst!$R$4:$W$4,0))))</f>
        <v>4584.1228010817622</v>
      </c>
      <c r="V153" s="169">
        <f>IF($C153-V$1&lt;År1,0,U152*(1-VLOOKUP($A153,[1]Hugst!$R$5:$W$9,MATCH(ROUNDUP((V$1)/10,0)*10,[1]Hugst!$R$4:$W$4,0))))</f>
        <v>4594.1905567619388</v>
      </c>
      <c r="W153" s="169">
        <f>IF($C153-W$1&lt;År1,0,V152*(1-VLOOKUP($A153,[1]Hugst!$R$5:$W$9,MATCH(ROUNDUP((W$1)/10,0)*10,[1]Hugst!$R$4:$W$4,0))))</f>
        <v>4604.0422694921162</v>
      </c>
      <c r="X153" s="169">
        <f>IF($C153-X$1&lt;År1,0,W152*(1-VLOOKUP($A153,[1]Hugst!$R$5:$W$9,MATCH(ROUNDUP((X$1)/10,0)*10,[1]Hugst!$R$4:$W$4,0))))</f>
        <v>4613.4102189421337</v>
      </c>
      <c r="Y153" s="169">
        <f>IF($C153-Y$1&lt;År1,0,X152*(1-VLOOKUP($A153,[1]Hugst!$R$5:$W$9,MATCH(ROUNDUP((Y$1)/10,0)*10,[1]Hugst!$R$4:$W$4,0))))</f>
        <v>4621.7587047666275</v>
      </c>
      <c r="Z153" s="169">
        <f>IF($C153-Z$1&lt;År1,0,Y152*(1-VLOOKUP($A153,[1]Hugst!$R$5:$W$9,MATCH(ROUNDUP((Z$1)/10,0)*10,[1]Hugst!$R$4:$W$4,0))))</f>
        <v>4628.0160652843451</v>
      </c>
      <c r="AA153" s="169">
        <f>IF($C153-AA$1&lt;År1,0,Z152*(1-VLOOKUP($A153,[1]Hugst!$R$5:$W$9,MATCH(ROUNDUP((AA$1)/10,0)*10,[1]Hugst!$R$4:$W$4,0))))</f>
        <v>4630.0387148310256</v>
      </c>
      <c r="AB153" s="169">
        <f>IF($C153-AB$1&lt;År1,0,AA152*(1-VLOOKUP($A153,[1]Hugst!$R$5:$W$9,MATCH(ROUNDUP((AB$1)/10,0)*10,[1]Hugst!$R$4:$W$4,0))))</f>
        <v>4623.5392184583234</v>
      </c>
      <c r="AC153" s="169">
        <f>IF($C153-AC$1&lt;År1,0,AB152*(1-VLOOKUP($A153,[1]Hugst!$R$5:$W$9,MATCH(ROUNDUP((AC$1)/10,0)*10,[1]Hugst!$R$4:$W$4,0))))</f>
        <v>4599.9424413249817</v>
      </c>
      <c r="AD153" s="169">
        <f>IF($C153-AD$1&lt;År1,0,AC152*(1-VLOOKUP($A153,[1]Hugst!$R$5:$W$9,MATCH(ROUNDUP((AD$1)/10,0)*10,[1]Hugst!$R$4:$W$4,0))))</f>
        <v>4542.0978474723615</v>
      </c>
      <c r="AE153" s="169">
        <f>IF($C153-AE$1&lt;År1,0,AD152*(1-VLOOKUP($A153,[1]Hugst!$R$5:$W$9,MATCH(ROUNDUP((AE$1)/10,0)*10,[1]Hugst!$R$4:$W$4,0))))</f>
        <v>4415.7040973692729</v>
      </c>
      <c r="AF153" s="169">
        <f>IF($C153-AF$1&lt;År1,0,AE152*(1-VLOOKUP($A153,[1]Hugst!$R$5:$W$9,MATCH(ROUNDUP((AF$1)/10,0)*10,[1]Hugst!$R$4:$W$4,0))))</f>
        <v>4152.1582429942446</v>
      </c>
      <c r="AG153" s="169">
        <f>IF($C153-AG$1&lt;År1,0,AF152*(1-VLOOKUP($A153,[1]Hugst!$R$5:$W$9,MATCH(ROUNDUP((AG$1)/10,0)*10,[1]Hugst!$R$4:$W$4,0))))</f>
        <v>3614.2541179942436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1898.2954971522668</v>
      </c>
      <c r="E154" s="169">
        <f t="shared" si="3"/>
        <v>0</v>
      </c>
      <c r="F154" s="169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4425.874615146523</v>
      </c>
      <c r="G154" s="169">
        <f>IF($C154-G$1&lt;År1,0,F153*(1-VLOOKUP($A154,[1]Hugst!$R$5:$W$9,MATCH(ROUNDUP((G$1)/10,0)*10,[1]Hugst!$R$4:$W$4,0))))</f>
        <v>4435.4137844305251</v>
      </c>
      <c r="H154" s="169">
        <f>IF($C154-H$1&lt;År1,0,G153*(1-VLOOKUP($A154,[1]Hugst!$R$5:$W$9,MATCH(ROUNDUP((H$1)/10,0)*10,[1]Hugst!$R$4:$W$4,0))))</f>
        <v>4445.0008851700795</v>
      </c>
      <c r="I154" s="169">
        <f>IF($C154-I$1&lt;År1,0,H153*(1-VLOOKUP($A154,[1]Hugst!$R$5:$W$9,MATCH(ROUNDUP((I$1)/10,0)*10,[1]Hugst!$R$4:$W$4,0))))</f>
        <v>4454.6361541581527</v>
      </c>
      <c r="J154" s="169">
        <f>IF($C154-J$1&lt;År1,0,I153*(1-VLOOKUP($A154,[1]Hugst!$R$5:$W$9,MATCH(ROUNDUP((J$1)/10,0)*10,[1]Hugst!$R$4:$W$4,0))))</f>
        <v>4464.3198253092987</v>
      </c>
      <c r="K154" s="169">
        <f>IF($C154-K$1&lt;År1,0,J153*(1-VLOOKUP($A154,[1]Hugst!$R$5:$W$9,MATCH(ROUNDUP((K$1)/10,0)*10,[1]Hugst!$R$4:$W$4,0))))</f>
        <v>4474.0521255763333</v>
      </c>
      <c r="L154" s="169">
        <f>IF($C154-L$1&lt;År1,0,K153*(1-VLOOKUP($A154,[1]Hugst!$R$5:$W$9,MATCH(ROUNDUP((L$1)/10,0)*10,[1]Hugst!$R$4:$W$4,0))))</f>
        <v>4483.8332667785353</v>
      </c>
      <c r="M154" s="169">
        <f>IF($C154-M$1&lt;År1,0,L153*(1-VLOOKUP($A154,[1]Hugst!$R$5:$W$9,MATCH(ROUNDUP((M$1)/10,0)*10,[1]Hugst!$R$4:$W$4,0))))</f>
        <v>4493.6634292512781</v>
      </c>
      <c r="N154" s="169">
        <f>IF($C154-N$1&lt;År1,0,M153*(1-VLOOKUP($A154,[1]Hugst!$R$5:$W$9,MATCH(ROUNDUP((N$1)/10,0)*10,[1]Hugst!$R$4:$W$4,0))))</f>
        <v>4503.5427291399783</v>
      </c>
      <c r="O154" s="169">
        <f>IF($C154-O$1&lt;År1,0,N153*(1-VLOOKUP($A154,[1]Hugst!$R$5:$W$9,MATCH(ROUNDUP((O$1)/10,0)*10,[1]Hugst!$R$4:$W$4,0))))</f>
        <v>4513.4711529808619</v>
      </c>
      <c r="P154" s="169">
        <f>IF($C154-P$1&lt;År1,0,O153*(1-VLOOKUP($A154,[1]Hugst!$R$5:$W$9,MATCH(ROUNDUP((P$1)/10,0)*10,[1]Hugst!$R$4:$W$4,0))))</f>
        <v>4523.4484268571423</v>
      </c>
      <c r="Q154" s="169">
        <f>IF($C154-Q$1&lt;År1,0,P153*(1-VLOOKUP($A154,[1]Hugst!$R$5:$W$9,MATCH(ROUNDUP((Q$1)/10,0)*10,[1]Hugst!$R$4:$W$4,0))))</f>
        <v>4533.4737547045324</v>
      </c>
      <c r="R154" s="169">
        <f>IF($C154-R$1&lt;År1,0,Q153*(1-VLOOKUP($A154,[1]Hugst!$R$5:$W$9,MATCH(ROUNDUP((R$1)/10,0)*10,[1]Hugst!$R$4:$W$4,0))))</f>
        <v>4543.5452949168384</v>
      </c>
      <c r="S154" s="169">
        <f>IF($C154-S$1&lt;År1,0,R153*(1-VLOOKUP($A154,[1]Hugst!$R$5:$W$9,MATCH(ROUNDUP((S$1)/10,0)*10,[1]Hugst!$R$4:$W$4,0))))</f>
        <v>4553.6591135500084</v>
      </c>
      <c r="T154" s="169">
        <f>IF($C154-T$1&lt;År1,0,S153*(1-VLOOKUP($A154,[1]Hugst!$R$5:$W$9,MATCH(ROUNDUP((T$1)/10,0)*10,[1]Hugst!$R$4:$W$4,0))))</f>
        <v>4563.8070907244482</v>
      </c>
      <c r="U154" s="169">
        <f>IF($C154-U$1&lt;År1,0,T153*(1-VLOOKUP($A154,[1]Hugst!$R$5:$W$9,MATCH(ROUNDUP((U$1)/10,0)*10,[1]Hugst!$R$4:$W$4,0))))</f>
        <v>4573.9727334231638</v>
      </c>
      <c r="V154" s="169">
        <f>IF($C154-V$1&lt;År1,0,U153*(1-VLOOKUP($A154,[1]Hugst!$R$5:$W$9,MATCH(ROUNDUP((V$1)/10,0)*10,[1]Hugst!$R$4:$W$4,0))))</f>
        <v>4584.1228010817622</v>
      </c>
      <c r="W154" s="169">
        <f>IF($C154-W$1&lt;År1,0,V153*(1-VLOOKUP($A154,[1]Hugst!$R$5:$W$9,MATCH(ROUNDUP((W$1)/10,0)*10,[1]Hugst!$R$4:$W$4,0))))</f>
        <v>4594.1905567619388</v>
      </c>
      <c r="X154" s="169">
        <f>IF($C154-X$1&lt;År1,0,W153*(1-VLOOKUP($A154,[1]Hugst!$R$5:$W$9,MATCH(ROUNDUP((X$1)/10,0)*10,[1]Hugst!$R$4:$W$4,0))))</f>
        <v>4604.0422694921162</v>
      </c>
      <c r="Y154" s="169">
        <f>IF($C154-Y$1&lt;År1,0,X153*(1-VLOOKUP($A154,[1]Hugst!$R$5:$W$9,MATCH(ROUNDUP((Y$1)/10,0)*10,[1]Hugst!$R$4:$W$4,0))))</f>
        <v>4613.4102189421337</v>
      </c>
      <c r="Z154" s="169">
        <f>IF($C154-Z$1&lt;År1,0,Y153*(1-VLOOKUP($A154,[1]Hugst!$R$5:$W$9,MATCH(ROUNDUP((Z$1)/10,0)*10,[1]Hugst!$R$4:$W$4,0))))</f>
        <v>4621.7587047666275</v>
      </c>
      <c r="AA154" s="169">
        <f>IF($C154-AA$1&lt;År1,0,Z153*(1-VLOOKUP($A154,[1]Hugst!$R$5:$W$9,MATCH(ROUNDUP((AA$1)/10,0)*10,[1]Hugst!$R$4:$W$4,0))))</f>
        <v>4628.0160652843451</v>
      </c>
      <c r="AB154" s="169">
        <f>IF($C154-AB$1&lt;År1,0,AA153*(1-VLOOKUP($A154,[1]Hugst!$R$5:$W$9,MATCH(ROUNDUP((AB$1)/10,0)*10,[1]Hugst!$R$4:$W$4,0))))</f>
        <v>4630.0387148310256</v>
      </c>
      <c r="AC154" s="169">
        <f>IF($C154-AC$1&lt;År1,0,AB153*(1-VLOOKUP($A154,[1]Hugst!$R$5:$W$9,MATCH(ROUNDUP((AC$1)/10,0)*10,[1]Hugst!$R$4:$W$4,0))))</f>
        <v>4623.5392184583234</v>
      </c>
      <c r="AD154" s="169">
        <f>IF($C154-AD$1&lt;År1,0,AC153*(1-VLOOKUP($A154,[1]Hugst!$R$5:$W$9,MATCH(ROUNDUP((AD$1)/10,0)*10,[1]Hugst!$R$4:$W$4,0))))</f>
        <v>4599.9424413249817</v>
      </c>
      <c r="AE154" s="169">
        <f>IF($C154-AE$1&lt;År1,0,AD153*(1-VLOOKUP($A154,[1]Hugst!$R$5:$W$9,MATCH(ROUNDUP((AE$1)/10,0)*10,[1]Hugst!$R$4:$W$4,0))))</f>
        <v>4542.0978474723615</v>
      </c>
      <c r="AF154" s="169">
        <f>IF($C154-AF$1&lt;År1,0,AE153*(1-VLOOKUP($A154,[1]Hugst!$R$5:$W$9,MATCH(ROUNDUP((AF$1)/10,0)*10,[1]Hugst!$R$4:$W$4,0))))</f>
        <v>4415.7040973692729</v>
      </c>
      <c r="AG154" s="169">
        <f>IF($C154-AG$1&lt;År1,0,AF153*(1-VLOOKUP($A154,[1]Hugst!$R$5:$W$9,MATCH(ROUNDUP((AG$1)/10,0)*10,[1]Hugst!$R$4:$W$4,0))))</f>
        <v>4152.1582429942446</v>
      </c>
      <c r="AH154" s="169">
        <f>IF($C154-AH$1&lt;År1,0,AG153*(1-VLOOKUP($A154,[1]Hugst!$R$5:$W$9,MATCH(ROUNDUP((AH$1)/10,0)*10,[1]Hugst!$R$4:$W$4,0))))</f>
        <v>3614.2541179942436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1888.8040216906302</v>
      </c>
      <c r="E155" s="169">
        <f t="shared" si="3"/>
        <v>0</v>
      </c>
      <c r="F155" s="169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4416.3831396848864</v>
      </c>
      <c r="G155" s="169">
        <f>IF($C155-G$1&lt;År1,0,F154*(1-VLOOKUP($A155,[1]Hugst!$R$5:$W$9,MATCH(ROUNDUP((G$1)/10,0)*10,[1]Hugst!$R$4:$W$4,0))))</f>
        <v>4425.874615146523</v>
      </c>
      <c r="H155" s="169">
        <f>IF($C155-H$1&lt;År1,0,G154*(1-VLOOKUP($A155,[1]Hugst!$R$5:$W$9,MATCH(ROUNDUP((H$1)/10,0)*10,[1]Hugst!$R$4:$W$4,0))))</f>
        <v>4435.4137844305251</v>
      </c>
      <c r="I155" s="169">
        <f>IF($C155-I$1&lt;År1,0,H154*(1-VLOOKUP($A155,[1]Hugst!$R$5:$W$9,MATCH(ROUNDUP((I$1)/10,0)*10,[1]Hugst!$R$4:$W$4,0))))</f>
        <v>4445.0008851700795</v>
      </c>
      <c r="J155" s="169">
        <f>IF($C155-J$1&lt;År1,0,I154*(1-VLOOKUP($A155,[1]Hugst!$R$5:$W$9,MATCH(ROUNDUP((J$1)/10,0)*10,[1]Hugst!$R$4:$W$4,0))))</f>
        <v>4454.6361541581527</v>
      </c>
      <c r="K155" s="169">
        <f>IF($C155-K$1&lt;År1,0,J154*(1-VLOOKUP($A155,[1]Hugst!$R$5:$W$9,MATCH(ROUNDUP((K$1)/10,0)*10,[1]Hugst!$R$4:$W$4,0))))</f>
        <v>4464.3198253092987</v>
      </c>
      <c r="L155" s="169">
        <f>IF($C155-L$1&lt;År1,0,K154*(1-VLOOKUP($A155,[1]Hugst!$R$5:$W$9,MATCH(ROUNDUP((L$1)/10,0)*10,[1]Hugst!$R$4:$W$4,0))))</f>
        <v>4474.0521255763333</v>
      </c>
      <c r="M155" s="169">
        <f>IF($C155-M$1&lt;År1,0,L154*(1-VLOOKUP($A155,[1]Hugst!$R$5:$W$9,MATCH(ROUNDUP((M$1)/10,0)*10,[1]Hugst!$R$4:$W$4,0))))</f>
        <v>4483.8332667785353</v>
      </c>
      <c r="N155" s="169">
        <f>IF($C155-N$1&lt;År1,0,M154*(1-VLOOKUP($A155,[1]Hugst!$R$5:$W$9,MATCH(ROUNDUP((N$1)/10,0)*10,[1]Hugst!$R$4:$W$4,0))))</f>
        <v>4493.6634292512781</v>
      </c>
      <c r="O155" s="169">
        <f>IF($C155-O$1&lt;År1,0,N154*(1-VLOOKUP($A155,[1]Hugst!$R$5:$W$9,MATCH(ROUNDUP((O$1)/10,0)*10,[1]Hugst!$R$4:$W$4,0))))</f>
        <v>4503.5427291399783</v>
      </c>
      <c r="P155" s="169">
        <f>IF($C155-P$1&lt;År1,0,O154*(1-VLOOKUP($A155,[1]Hugst!$R$5:$W$9,MATCH(ROUNDUP((P$1)/10,0)*10,[1]Hugst!$R$4:$W$4,0))))</f>
        <v>4513.4711529808619</v>
      </c>
      <c r="Q155" s="169">
        <f>IF($C155-Q$1&lt;År1,0,P154*(1-VLOOKUP($A155,[1]Hugst!$R$5:$W$9,MATCH(ROUNDUP((Q$1)/10,0)*10,[1]Hugst!$R$4:$W$4,0))))</f>
        <v>4523.4484268571423</v>
      </c>
      <c r="R155" s="169">
        <f>IF($C155-R$1&lt;År1,0,Q154*(1-VLOOKUP($A155,[1]Hugst!$R$5:$W$9,MATCH(ROUNDUP((R$1)/10,0)*10,[1]Hugst!$R$4:$W$4,0))))</f>
        <v>4533.4737547045324</v>
      </c>
      <c r="S155" s="169">
        <f>IF($C155-S$1&lt;År1,0,R154*(1-VLOOKUP($A155,[1]Hugst!$R$5:$W$9,MATCH(ROUNDUP((S$1)/10,0)*10,[1]Hugst!$R$4:$W$4,0))))</f>
        <v>4543.5452949168384</v>
      </c>
      <c r="T155" s="169">
        <f>IF($C155-T$1&lt;År1,0,S154*(1-VLOOKUP($A155,[1]Hugst!$R$5:$W$9,MATCH(ROUNDUP((T$1)/10,0)*10,[1]Hugst!$R$4:$W$4,0))))</f>
        <v>4553.6591135500084</v>
      </c>
      <c r="U155" s="169">
        <f>IF($C155-U$1&lt;År1,0,T154*(1-VLOOKUP($A155,[1]Hugst!$R$5:$W$9,MATCH(ROUNDUP((U$1)/10,0)*10,[1]Hugst!$R$4:$W$4,0))))</f>
        <v>4563.8070907244482</v>
      </c>
      <c r="V155" s="169">
        <f>IF($C155-V$1&lt;År1,0,U154*(1-VLOOKUP($A155,[1]Hugst!$R$5:$W$9,MATCH(ROUNDUP((V$1)/10,0)*10,[1]Hugst!$R$4:$W$4,0))))</f>
        <v>4573.9727334231638</v>
      </c>
      <c r="W155" s="169">
        <f>IF($C155-W$1&lt;År1,0,V154*(1-VLOOKUP($A155,[1]Hugst!$R$5:$W$9,MATCH(ROUNDUP((W$1)/10,0)*10,[1]Hugst!$R$4:$W$4,0))))</f>
        <v>4584.1228010817622</v>
      </c>
      <c r="X155" s="169">
        <f>IF($C155-X$1&lt;År1,0,W154*(1-VLOOKUP($A155,[1]Hugst!$R$5:$W$9,MATCH(ROUNDUP((X$1)/10,0)*10,[1]Hugst!$R$4:$W$4,0))))</f>
        <v>4594.1905567619388</v>
      </c>
      <c r="Y155" s="169">
        <f>IF($C155-Y$1&lt;År1,0,X154*(1-VLOOKUP($A155,[1]Hugst!$R$5:$W$9,MATCH(ROUNDUP((Y$1)/10,0)*10,[1]Hugst!$R$4:$W$4,0))))</f>
        <v>4604.0422694921162</v>
      </c>
      <c r="Z155" s="169">
        <f>IF($C155-Z$1&lt;År1,0,Y154*(1-VLOOKUP($A155,[1]Hugst!$R$5:$W$9,MATCH(ROUNDUP((Z$1)/10,0)*10,[1]Hugst!$R$4:$W$4,0))))</f>
        <v>4613.4102189421337</v>
      </c>
      <c r="AA155" s="169">
        <f>IF($C155-AA$1&lt;År1,0,Z154*(1-VLOOKUP($A155,[1]Hugst!$R$5:$W$9,MATCH(ROUNDUP((AA$1)/10,0)*10,[1]Hugst!$R$4:$W$4,0))))</f>
        <v>4621.7587047666275</v>
      </c>
      <c r="AB155" s="169">
        <f>IF($C155-AB$1&lt;År1,0,AA154*(1-VLOOKUP($A155,[1]Hugst!$R$5:$W$9,MATCH(ROUNDUP((AB$1)/10,0)*10,[1]Hugst!$R$4:$W$4,0))))</f>
        <v>4628.0160652843451</v>
      </c>
      <c r="AC155" s="169">
        <f>IF($C155-AC$1&lt;År1,0,AB154*(1-VLOOKUP($A155,[1]Hugst!$R$5:$W$9,MATCH(ROUNDUP((AC$1)/10,0)*10,[1]Hugst!$R$4:$W$4,0))))</f>
        <v>4630.0387148310256</v>
      </c>
      <c r="AD155" s="169">
        <f>IF($C155-AD$1&lt;År1,0,AC154*(1-VLOOKUP($A155,[1]Hugst!$R$5:$W$9,MATCH(ROUNDUP((AD$1)/10,0)*10,[1]Hugst!$R$4:$W$4,0))))</f>
        <v>4623.5392184583234</v>
      </c>
      <c r="AE155" s="169">
        <f>IF($C155-AE$1&lt;År1,0,AD154*(1-VLOOKUP($A155,[1]Hugst!$R$5:$W$9,MATCH(ROUNDUP((AE$1)/10,0)*10,[1]Hugst!$R$4:$W$4,0))))</f>
        <v>4599.9424413249817</v>
      </c>
      <c r="AF155" s="169">
        <f>IF($C155-AF$1&lt;År1,0,AE154*(1-VLOOKUP($A155,[1]Hugst!$R$5:$W$9,MATCH(ROUNDUP((AF$1)/10,0)*10,[1]Hugst!$R$4:$W$4,0))))</f>
        <v>4542.0978474723615</v>
      </c>
      <c r="AG155" s="169">
        <f>IF($C155-AG$1&lt;År1,0,AF154*(1-VLOOKUP($A155,[1]Hugst!$R$5:$W$9,MATCH(ROUNDUP((AG$1)/10,0)*10,[1]Hugst!$R$4:$W$4,0))))</f>
        <v>4415.7040973692729</v>
      </c>
      <c r="AH155" s="169">
        <f>IF($C155-AH$1&lt;År1,0,AG154*(1-VLOOKUP($A155,[1]Hugst!$R$5:$W$9,MATCH(ROUNDUP((AH$1)/10,0)*10,[1]Hugst!$R$4:$W$4,0))))</f>
        <v>4152.1582429942446</v>
      </c>
      <c r="AI155" s="169">
        <f>IF($C155-AI$1&lt;År1,0,AH154*(1-VLOOKUP($A155,[1]Hugst!$R$5:$W$9,MATCH(ROUNDUP((AI$1)/10,0)*10,[1]Hugst!$R$4:$W$4,0))))</f>
        <v>3614.2541179942436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1879.3600025942178</v>
      </c>
      <c r="E156" s="169">
        <f t="shared" si="3"/>
        <v>6.571371123631252</v>
      </c>
      <c r="F156" s="169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4413.5104917121052</v>
      </c>
      <c r="G156" s="169">
        <f>IF($C156-G$1&lt;År1,0,F155*(1-VLOOKUP($A156,[1]Hugst!$R$5:$W$9,MATCH(ROUNDUP((G$1)/10,0)*10,[1]Hugst!$R$4:$W$4,0))))</f>
        <v>4416.3831396848864</v>
      </c>
      <c r="H156" s="169">
        <f>IF($C156-H$1&lt;År1,0,G155*(1-VLOOKUP($A156,[1]Hugst!$R$5:$W$9,MATCH(ROUNDUP((H$1)/10,0)*10,[1]Hugst!$R$4:$W$4,0))))</f>
        <v>4425.874615146523</v>
      </c>
      <c r="I156" s="169">
        <f>IF($C156-I$1&lt;År1,0,H155*(1-VLOOKUP($A156,[1]Hugst!$R$5:$W$9,MATCH(ROUNDUP((I$1)/10,0)*10,[1]Hugst!$R$4:$W$4,0))))</f>
        <v>4435.4137844305251</v>
      </c>
      <c r="J156" s="169">
        <f>IF($C156-J$1&lt;År1,0,I155*(1-VLOOKUP($A156,[1]Hugst!$R$5:$W$9,MATCH(ROUNDUP((J$1)/10,0)*10,[1]Hugst!$R$4:$W$4,0))))</f>
        <v>4445.0008851700795</v>
      </c>
      <c r="K156" s="169">
        <f>IF($C156-K$1&lt;År1,0,J155*(1-VLOOKUP($A156,[1]Hugst!$R$5:$W$9,MATCH(ROUNDUP((K$1)/10,0)*10,[1]Hugst!$R$4:$W$4,0))))</f>
        <v>4454.6361541581527</v>
      </c>
      <c r="L156" s="169">
        <f>IF($C156-L$1&lt;År1,0,K155*(1-VLOOKUP($A156,[1]Hugst!$R$5:$W$9,MATCH(ROUNDUP((L$1)/10,0)*10,[1]Hugst!$R$4:$W$4,0))))</f>
        <v>4464.3198253092987</v>
      </c>
      <c r="M156" s="169">
        <f>IF($C156-M$1&lt;År1,0,L155*(1-VLOOKUP($A156,[1]Hugst!$R$5:$W$9,MATCH(ROUNDUP((M$1)/10,0)*10,[1]Hugst!$R$4:$W$4,0))))</f>
        <v>4474.0521255763333</v>
      </c>
      <c r="N156" s="169">
        <f>IF($C156-N$1&lt;År1,0,M155*(1-VLOOKUP($A156,[1]Hugst!$R$5:$W$9,MATCH(ROUNDUP((N$1)/10,0)*10,[1]Hugst!$R$4:$W$4,0))))</f>
        <v>4483.8332667785353</v>
      </c>
      <c r="O156" s="169">
        <f>IF($C156-O$1&lt;År1,0,N155*(1-VLOOKUP($A156,[1]Hugst!$R$5:$W$9,MATCH(ROUNDUP((O$1)/10,0)*10,[1]Hugst!$R$4:$W$4,0))))</f>
        <v>4493.6634292512781</v>
      </c>
      <c r="P156" s="169">
        <f>IF($C156-P$1&lt;År1,0,O155*(1-VLOOKUP($A156,[1]Hugst!$R$5:$W$9,MATCH(ROUNDUP((P$1)/10,0)*10,[1]Hugst!$R$4:$W$4,0))))</f>
        <v>4503.5427291399783</v>
      </c>
      <c r="Q156" s="169">
        <f>IF($C156-Q$1&lt;År1,0,P155*(1-VLOOKUP($A156,[1]Hugst!$R$5:$W$9,MATCH(ROUNDUP((Q$1)/10,0)*10,[1]Hugst!$R$4:$W$4,0))))</f>
        <v>4513.4711529808619</v>
      </c>
      <c r="R156" s="169">
        <f>IF($C156-R$1&lt;År1,0,Q155*(1-VLOOKUP($A156,[1]Hugst!$R$5:$W$9,MATCH(ROUNDUP((R$1)/10,0)*10,[1]Hugst!$R$4:$W$4,0))))</f>
        <v>4523.4484268571423</v>
      </c>
      <c r="S156" s="169">
        <f>IF($C156-S$1&lt;År1,0,R155*(1-VLOOKUP($A156,[1]Hugst!$R$5:$W$9,MATCH(ROUNDUP((S$1)/10,0)*10,[1]Hugst!$R$4:$W$4,0))))</f>
        <v>4533.4737547045324</v>
      </c>
      <c r="T156" s="169">
        <f>IF($C156-T$1&lt;År1,0,S155*(1-VLOOKUP($A156,[1]Hugst!$R$5:$W$9,MATCH(ROUNDUP((T$1)/10,0)*10,[1]Hugst!$R$4:$W$4,0))))</f>
        <v>4543.5452949168384</v>
      </c>
      <c r="U156" s="169">
        <f>IF($C156-U$1&lt;År1,0,T155*(1-VLOOKUP($A156,[1]Hugst!$R$5:$W$9,MATCH(ROUNDUP((U$1)/10,0)*10,[1]Hugst!$R$4:$W$4,0))))</f>
        <v>4553.6591135500084</v>
      </c>
      <c r="V156" s="169">
        <f>IF($C156-V$1&lt;År1,0,U155*(1-VLOOKUP($A156,[1]Hugst!$R$5:$W$9,MATCH(ROUNDUP((V$1)/10,0)*10,[1]Hugst!$R$4:$W$4,0))))</f>
        <v>4563.8070907244482</v>
      </c>
      <c r="W156" s="169">
        <f>IF($C156-W$1&lt;År1,0,V155*(1-VLOOKUP($A156,[1]Hugst!$R$5:$W$9,MATCH(ROUNDUP((W$1)/10,0)*10,[1]Hugst!$R$4:$W$4,0))))</f>
        <v>4573.9727334231638</v>
      </c>
      <c r="X156" s="169">
        <f>IF($C156-X$1&lt;År1,0,W155*(1-VLOOKUP($A156,[1]Hugst!$R$5:$W$9,MATCH(ROUNDUP((X$1)/10,0)*10,[1]Hugst!$R$4:$W$4,0))))</f>
        <v>4584.1228010817622</v>
      </c>
      <c r="Y156" s="169">
        <f>IF($C156-Y$1&lt;År1,0,X155*(1-VLOOKUP($A156,[1]Hugst!$R$5:$W$9,MATCH(ROUNDUP((Y$1)/10,0)*10,[1]Hugst!$R$4:$W$4,0))))</f>
        <v>4594.1905567619388</v>
      </c>
      <c r="Z156" s="169">
        <f>IF($C156-Z$1&lt;År1,0,Y155*(1-VLOOKUP($A156,[1]Hugst!$R$5:$W$9,MATCH(ROUNDUP((Z$1)/10,0)*10,[1]Hugst!$R$4:$W$4,0))))</f>
        <v>4604.0422694921162</v>
      </c>
      <c r="AA156" s="169">
        <f>IF($C156-AA$1&lt;År1,0,Z155*(1-VLOOKUP($A156,[1]Hugst!$R$5:$W$9,MATCH(ROUNDUP((AA$1)/10,0)*10,[1]Hugst!$R$4:$W$4,0))))</f>
        <v>4613.4102189421337</v>
      </c>
      <c r="AB156" s="169">
        <f>IF($C156-AB$1&lt;År1,0,AA155*(1-VLOOKUP($A156,[1]Hugst!$R$5:$W$9,MATCH(ROUNDUP((AB$1)/10,0)*10,[1]Hugst!$R$4:$W$4,0))))</f>
        <v>4621.7587047666275</v>
      </c>
      <c r="AC156" s="169">
        <f>IF($C156-AC$1&lt;År1,0,AB155*(1-VLOOKUP($A156,[1]Hugst!$R$5:$W$9,MATCH(ROUNDUP((AC$1)/10,0)*10,[1]Hugst!$R$4:$W$4,0))))</f>
        <v>4628.0160652843451</v>
      </c>
      <c r="AD156" s="169">
        <f>IF($C156-AD$1&lt;År1,0,AC155*(1-VLOOKUP($A156,[1]Hugst!$R$5:$W$9,MATCH(ROUNDUP((AD$1)/10,0)*10,[1]Hugst!$R$4:$W$4,0))))</f>
        <v>4630.0387148310256</v>
      </c>
      <c r="AE156" s="169">
        <f>IF($C156-AE$1&lt;År1,0,AD155*(1-VLOOKUP($A156,[1]Hugst!$R$5:$W$9,MATCH(ROUNDUP((AE$1)/10,0)*10,[1]Hugst!$R$4:$W$4,0))))</f>
        <v>4623.5392184583234</v>
      </c>
      <c r="AF156" s="169">
        <f>IF($C156-AF$1&lt;År1,0,AE155*(1-VLOOKUP($A156,[1]Hugst!$R$5:$W$9,MATCH(ROUNDUP((AF$1)/10,0)*10,[1]Hugst!$R$4:$W$4,0))))</f>
        <v>4599.9424413249817</v>
      </c>
      <c r="AG156" s="169">
        <f>IF($C156-AG$1&lt;År1,0,AF155*(1-VLOOKUP($A156,[1]Hugst!$R$5:$W$9,MATCH(ROUNDUP((AG$1)/10,0)*10,[1]Hugst!$R$4:$W$4,0))))</f>
        <v>4542.0978474723615</v>
      </c>
      <c r="AH156" s="169">
        <f>IF($C156-AH$1&lt;År1,0,AG155*(1-VLOOKUP($A156,[1]Hugst!$R$5:$W$9,MATCH(ROUNDUP((AH$1)/10,0)*10,[1]Hugst!$R$4:$W$4,0))))</f>
        <v>4415.7040973692729</v>
      </c>
      <c r="AI156" s="169">
        <f>IF($C156-AI$1&lt;År1,0,AH155*(1-VLOOKUP($A156,[1]Hugst!$R$5:$W$9,MATCH(ROUNDUP((AI$1)/10,0)*10,[1]Hugst!$R$4:$W$4,0))))</f>
        <v>4152.1582429942446</v>
      </c>
      <c r="AJ156" s="169">
        <f>IF($C156-AJ$1&lt;År1,0,AI155*(1-VLOOKUP($A156,[1]Hugst!$R$5:$W$9,MATCH(ROUNDUP((AJ$1)/10,0)*10,[1]Hugst!$R$4:$W$4,0))))</f>
        <v>3607.6827468706178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318.07499999999709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590.49588200574033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475.52212499999587</v>
      </c>
      <c r="E158" s="169">
        <f t="shared" si="3"/>
        <v>0</v>
      </c>
      <c r="F158" s="169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747.9430070057391</v>
      </c>
      <c r="G158" s="169">
        <f>IF($C158-G$1&lt;År1,0,F157*(1-VLOOKUP($A158,[1]Hugst!$R$5:$W$9,MATCH(ROUNDUP((G$1)/10,0)*10,[1]Hugst!$R$4:$W$4,0))))</f>
        <v>590.49588200574033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552.66326437500175</v>
      </c>
      <c r="E159" s="169">
        <f t="shared" si="3"/>
        <v>0</v>
      </c>
      <c r="F159" s="169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825.08414638074498</v>
      </c>
      <c r="G159" s="169">
        <f>IF($C159-G$1&lt;År1,0,F158*(1-VLOOKUP($A159,[1]Hugst!$R$5:$W$9,MATCH(ROUNDUP((G$1)/10,0)*10,[1]Hugst!$R$4:$W$4,0))))</f>
        <v>747.9430070057391</v>
      </c>
      <c r="H159" s="169">
        <f>IF($C159-H$1&lt;År1,0,G158*(1-VLOOKUP($A159,[1]Hugst!$R$5:$W$9,MATCH(ROUNDUP((H$1)/10,0)*10,[1]Hugst!$R$4:$W$4,0))))</f>
        <v>590.49588200574033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589.65932305312708</v>
      </c>
      <c r="E160" s="169">
        <f t="shared" si="3"/>
        <v>0</v>
      </c>
      <c r="F160" s="169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862.08020505887032</v>
      </c>
      <c r="G160" s="169">
        <f>IF($C160-G$1&lt;År1,0,F159*(1-VLOOKUP($A160,[1]Hugst!$R$5:$W$9,MATCH(ROUNDUP((G$1)/10,0)*10,[1]Hugst!$R$4:$W$4,0))))</f>
        <v>825.08414638074498</v>
      </c>
      <c r="H160" s="169">
        <f>IF($C160-H$1&lt;År1,0,G159*(1-VLOOKUP($A160,[1]Hugst!$R$5:$W$9,MATCH(ROUNDUP((H$1)/10,0)*10,[1]Hugst!$R$4:$W$4,0))))</f>
        <v>747.9430070057391</v>
      </c>
      <c r="I160" s="169">
        <f>IF($C160-I$1&lt;År1,0,H159*(1-VLOOKUP($A160,[1]Hugst!$R$5:$W$9,MATCH(ROUNDUP((I$1)/10,0)*10,[1]Hugst!$R$4:$W$4,0))))</f>
        <v>590.49588200574033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606.59071393785325</v>
      </c>
      <c r="E161" s="169">
        <f t="shared" si="3"/>
        <v>0</v>
      </c>
      <c r="F161" s="169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879.01159594359649</v>
      </c>
      <c r="G161" s="169">
        <f>IF($C161-G$1&lt;År1,0,F160*(1-VLOOKUP($A161,[1]Hugst!$R$5:$W$9,MATCH(ROUNDUP((G$1)/10,0)*10,[1]Hugst!$R$4:$W$4,0))))</f>
        <v>862.08020505887032</v>
      </c>
      <c r="H161" s="169">
        <f>IF($C161-H$1&lt;År1,0,G160*(1-VLOOKUP($A161,[1]Hugst!$R$5:$W$9,MATCH(ROUNDUP((H$1)/10,0)*10,[1]Hugst!$R$4:$W$4,0))))</f>
        <v>825.08414638074498</v>
      </c>
      <c r="I161" s="169">
        <f>IF($C161-I$1&lt;År1,0,H160*(1-VLOOKUP($A161,[1]Hugst!$R$5:$W$9,MATCH(ROUNDUP((I$1)/10,0)*10,[1]Hugst!$R$4:$W$4,0))))</f>
        <v>747.9430070057391</v>
      </c>
      <c r="J161" s="169">
        <f>IF($C161-J$1&lt;År1,0,I160*(1-VLOOKUP($A161,[1]Hugst!$R$5:$W$9,MATCH(ROUNDUP((J$1)/10,0)*10,[1]Hugst!$R$4:$W$4,0))))</f>
        <v>590.49588200574033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613.49760411816487</v>
      </c>
      <c r="E162" s="169">
        <f t="shared" si="3"/>
        <v>0</v>
      </c>
      <c r="F162" s="169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885.91848612390811</v>
      </c>
      <c r="G162" s="169">
        <f>IF($C162-G$1&lt;År1,0,F161*(1-VLOOKUP($A162,[1]Hugst!$R$5:$W$9,MATCH(ROUNDUP((G$1)/10,0)*10,[1]Hugst!$R$4:$W$4,0))))</f>
        <v>879.01159594359649</v>
      </c>
      <c r="H162" s="169">
        <f>IF($C162-H$1&lt;År1,0,G161*(1-VLOOKUP($A162,[1]Hugst!$R$5:$W$9,MATCH(ROUNDUP((H$1)/10,0)*10,[1]Hugst!$R$4:$W$4,0))))</f>
        <v>862.08020505887032</v>
      </c>
      <c r="I162" s="169">
        <f>IF($C162-I$1&lt;År1,0,H161*(1-VLOOKUP($A162,[1]Hugst!$R$5:$W$9,MATCH(ROUNDUP((I$1)/10,0)*10,[1]Hugst!$R$4:$W$4,0))))</f>
        <v>825.08414638074498</v>
      </c>
      <c r="J162" s="169">
        <f>IF($C162-J$1&lt;År1,0,I161*(1-VLOOKUP($A162,[1]Hugst!$R$5:$W$9,MATCH(ROUNDUP((J$1)/10,0)*10,[1]Hugst!$R$4:$W$4,0))))</f>
        <v>747.9430070057391</v>
      </c>
      <c r="K162" s="169">
        <f>IF($C162-K$1&lt;År1,0,J161*(1-VLOOKUP($A162,[1]Hugst!$R$5:$W$9,MATCH(ROUNDUP((K$1)/10,0)*10,[1]Hugst!$R$4:$W$4,0))))</f>
        <v>590.49588200574033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615.40003797258373</v>
      </c>
      <c r="E163" s="169">
        <f t="shared" si="3"/>
        <v>0</v>
      </c>
      <c r="F163" s="169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887.82091997832697</v>
      </c>
      <c r="G163" s="169">
        <f>IF($C163-G$1&lt;År1,0,F162*(1-VLOOKUP($A163,[1]Hugst!$R$5:$W$9,MATCH(ROUNDUP((G$1)/10,0)*10,[1]Hugst!$R$4:$W$4,0))))</f>
        <v>885.91848612390811</v>
      </c>
      <c r="H163" s="169">
        <f>IF($C163-H$1&lt;År1,0,G162*(1-VLOOKUP($A163,[1]Hugst!$R$5:$W$9,MATCH(ROUNDUP((H$1)/10,0)*10,[1]Hugst!$R$4:$W$4,0))))</f>
        <v>879.01159594359649</v>
      </c>
      <c r="I163" s="169">
        <f>IF($C163-I$1&lt;År1,0,H162*(1-VLOOKUP($A163,[1]Hugst!$R$5:$W$9,MATCH(ROUNDUP((I$1)/10,0)*10,[1]Hugst!$R$4:$W$4,0))))</f>
        <v>862.08020505887032</v>
      </c>
      <c r="J163" s="169">
        <f>IF($C163-J$1&lt;År1,0,I162*(1-VLOOKUP($A163,[1]Hugst!$R$5:$W$9,MATCH(ROUNDUP((J$1)/10,0)*10,[1]Hugst!$R$4:$W$4,0))))</f>
        <v>825.08414638074498</v>
      </c>
      <c r="K163" s="169">
        <f>IF($C163-K$1&lt;År1,0,J162*(1-VLOOKUP($A163,[1]Hugst!$R$5:$W$9,MATCH(ROUNDUP((K$1)/10,0)*10,[1]Hugst!$R$4:$W$4,0))))</f>
        <v>747.9430070057391</v>
      </c>
      <c r="L163" s="169">
        <f>IF($C163-L$1&lt;År1,0,K162*(1-VLOOKUP($A163,[1]Hugst!$R$5:$W$9,MATCH(ROUNDUP((L$1)/10,0)*10,[1]Hugst!$R$4:$W$4,0))))</f>
        <v>590.49588200574033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614.80799872021817</v>
      </c>
      <c r="E164" s="169">
        <f t="shared" si="3"/>
        <v>0</v>
      </c>
      <c r="F164" s="169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887.2288807259614</v>
      </c>
      <c r="G164" s="169">
        <f>IF($C164-G$1&lt;År1,0,F163*(1-VLOOKUP($A164,[1]Hugst!$R$5:$W$9,MATCH(ROUNDUP((G$1)/10,0)*10,[1]Hugst!$R$4:$W$4,0))))</f>
        <v>887.82091997832697</v>
      </c>
      <c r="H164" s="169">
        <f>IF($C164-H$1&lt;År1,0,G163*(1-VLOOKUP($A164,[1]Hugst!$R$5:$W$9,MATCH(ROUNDUP((H$1)/10,0)*10,[1]Hugst!$R$4:$W$4,0))))</f>
        <v>885.91848612390811</v>
      </c>
      <c r="I164" s="169">
        <f>IF($C164-I$1&lt;År1,0,H163*(1-VLOOKUP($A164,[1]Hugst!$R$5:$W$9,MATCH(ROUNDUP((I$1)/10,0)*10,[1]Hugst!$R$4:$W$4,0))))</f>
        <v>879.01159594359649</v>
      </c>
      <c r="J164" s="169">
        <f>IF($C164-J$1&lt;År1,0,I163*(1-VLOOKUP($A164,[1]Hugst!$R$5:$W$9,MATCH(ROUNDUP((J$1)/10,0)*10,[1]Hugst!$R$4:$W$4,0))))</f>
        <v>862.08020505887032</v>
      </c>
      <c r="K164" s="169">
        <f>IF($C164-K$1&lt;År1,0,J163*(1-VLOOKUP($A164,[1]Hugst!$R$5:$W$9,MATCH(ROUNDUP((K$1)/10,0)*10,[1]Hugst!$R$4:$W$4,0))))</f>
        <v>825.08414638074498</v>
      </c>
      <c r="L164" s="169">
        <f>IF($C164-L$1&lt;År1,0,K163*(1-VLOOKUP($A164,[1]Hugst!$R$5:$W$9,MATCH(ROUNDUP((L$1)/10,0)*10,[1]Hugst!$R$4:$W$4,0))))</f>
        <v>747.9430070057391</v>
      </c>
      <c r="M164" s="169">
        <f>IF($C164-M$1&lt;År1,0,L163*(1-VLOOKUP($A164,[1]Hugst!$R$5:$W$9,MATCH(ROUNDUP((M$1)/10,0)*10,[1]Hugst!$R$4:$W$4,0))))</f>
        <v>590.49588200574033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612.9764391953704</v>
      </c>
      <c r="E165" s="169">
        <f t="shared" si="3"/>
        <v>0</v>
      </c>
      <c r="F165" s="169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885.39732120111364</v>
      </c>
      <c r="G165" s="169">
        <f>IF($C165-G$1&lt;År1,0,F164*(1-VLOOKUP($A165,[1]Hugst!$R$5:$W$9,MATCH(ROUNDUP((G$1)/10,0)*10,[1]Hugst!$R$4:$W$4,0))))</f>
        <v>887.2288807259614</v>
      </c>
      <c r="H165" s="169">
        <f>IF($C165-H$1&lt;År1,0,G164*(1-VLOOKUP($A165,[1]Hugst!$R$5:$W$9,MATCH(ROUNDUP((H$1)/10,0)*10,[1]Hugst!$R$4:$W$4,0))))</f>
        <v>887.82091997832697</v>
      </c>
      <c r="I165" s="169">
        <f>IF($C165-I$1&lt;År1,0,H164*(1-VLOOKUP($A165,[1]Hugst!$R$5:$W$9,MATCH(ROUNDUP((I$1)/10,0)*10,[1]Hugst!$R$4:$W$4,0))))</f>
        <v>885.91848612390811</v>
      </c>
      <c r="J165" s="169">
        <f>IF($C165-J$1&lt;År1,0,I164*(1-VLOOKUP($A165,[1]Hugst!$R$5:$W$9,MATCH(ROUNDUP((J$1)/10,0)*10,[1]Hugst!$R$4:$W$4,0))))</f>
        <v>879.01159594359649</v>
      </c>
      <c r="K165" s="169">
        <f>IF($C165-K$1&lt;År1,0,J164*(1-VLOOKUP($A165,[1]Hugst!$R$5:$W$9,MATCH(ROUNDUP((K$1)/10,0)*10,[1]Hugst!$R$4:$W$4,0))))</f>
        <v>862.08020505887032</v>
      </c>
      <c r="L165" s="169">
        <f>IF($C165-L$1&lt;År1,0,K164*(1-VLOOKUP($A165,[1]Hugst!$R$5:$W$9,MATCH(ROUNDUP((L$1)/10,0)*10,[1]Hugst!$R$4:$W$4,0))))</f>
        <v>825.08414638074498</v>
      </c>
      <c r="M165" s="169">
        <f>IF($C165-M$1&lt;År1,0,L164*(1-VLOOKUP($A165,[1]Hugst!$R$5:$W$9,MATCH(ROUNDUP((M$1)/10,0)*10,[1]Hugst!$R$4:$W$4,0))))</f>
        <v>747.9430070057391</v>
      </c>
      <c r="N165" s="169">
        <f>IF($C165-N$1&lt;År1,0,M164*(1-VLOOKUP($A165,[1]Hugst!$R$5:$W$9,MATCH(ROUNDUP((N$1)/10,0)*10,[1]Hugst!$R$4:$W$4,0))))</f>
        <v>590.49588200574033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610.53279723375726</v>
      </c>
      <c r="E166" s="169">
        <f t="shared" si="3"/>
        <v>0</v>
      </c>
      <c r="F166" s="169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882.9536792395005</v>
      </c>
      <c r="G166" s="169">
        <f>IF($C166-G$1&lt;År1,0,F165*(1-VLOOKUP($A166,[1]Hugst!$R$5:$W$9,MATCH(ROUNDUP((G$1)/10,0)*10,[1]Hugst!$R$4:$W$4,0))))</f>
        <v>885.39732120111364</v>
      </c>
      <c r="H166" s="169">
        <f>IF($C166-H$1&lt;År1,0,G165*(1-VLOOKUP($A166,[1]Hugst!$R$5:$W$9,MATCH(ROUNDUP((H$1)/10,0)*10,[1]Hugst!$R$4:$W$4,0))))</f>
        <v>887.2288807259614</v>
      </c>
      <c r="I166" s="169">
        <f>IF($C166-I$1&lt;År1,0,H165*(1-VLOOKUP($A166,[1]Hugst!$R$5:$W$9,MATCH(ROUNDUP((I$1)/10,0)*10,[1]Hugst!$R$4:$W$4,0))))</f>
        <v>887.82091997832697</v>
      </c>
      <c r="J166" s="169">
        <f>IF($C166-J$1&lt;År1,0,I165*(1-VLOOKUP($A166,[1]Hugst!$R$5:$W$9,MATCH(ROUNDUP((J$1)/10,0)*10,[1]Hugst!$R$4:$W$4,0))))</f>
        <v>885.91848612390811</v>
      </c>
      <c r="K166" s="169">
        <f>IF($C166-K$1&lt;År1,0,J165*(1-VLOOKUP($A166,[1]Hugst!$R$5:$W$9,MATCH(ROUNDUP((K$1)/10,0)*10,[1]Hugst!$R$4:$W$4,0))))</f>
        <v>879.01159594359649</v>
      </c>
      <c r="L166" s="169">
        <f>IF($C166-L$1&lt;År1,0,K165*(1-VLOOKUP($A166,[1]Hugst!$R$5:$W$9,MATCH(ROUNDUP((L$1)/10,0)*10,[1]Hugst!$R$4:$W$4,0))))</f>
        <v>862.08020505887032</v>
      </c>
      <c r="M166" s="169">
        <f>IF($C166-M$1&lt;År1,0,L165*(1-VLOOKUP($A166,[1]Hugst!$R$5:$W$9,MATCH(ROUNDUP((M$1)/10,0)*10,[1]Hugst!$R$4:$W$4,0))))</f>
        <v>825.08414638074498</v>
      </c>
      <c r="N166" s="169">
        <f>IF($C166-N$1&lt;År1,0,M165*(1-VLOOKUP($A166,[1]Hugst!$R$5:$W$9,MATCH(ROUNDUP((N$1)/10,0)*10,[1]Hugst!$R$4:$W$4,0))))</f>
        <v>747.9430070057391</v>
      </c>
      <c r="O166" s="169">
        <f>IF($C166-O$1&lt;År1,0,N165*(1-VLOOKUP($A166,[1]Hugst!$R$5:$W$9,MATCH(ROUNDUP((O$1)/10,0)*10,[1]Hugst!$R$4:$W$4,0))))</f>
        <v>590.49588200574033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607.79075336478263</v>
      </c>
      <c r="E167" s="169">
        <f t="shared" si="3"/>
        <v>0</v>
      </c>
      <c r="F167" s="169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880.21163537052587</v>
      </c>
      <c r="G167" s="169">
        <f>IF($C167-G$1&lt;År1,0,F166*(1-VLOOKUP($A167,[1]Hugst!$R$5:$W$9,MATCH(ROUNDUP((G$1)/10,0)*10,[1]Hugst!$R$4:$W$4,0))))</f>
        <v>882.9536792395005</v>
      </c>
      <c r="H167" s="169">
        <f>IF($C167-H$1&lt;År1,0,G166*(1-VLOOKUP($A167,[1]Hugst!$R$5:$W$9,MATCH(ROUNDUP((H$1)/10,0)*10,[1]Hugst!$R$4:$W$4,0))))</f>
        <v>885.39732120111364</v>
      </c>
      <c r="I167" s="169">
        <f>IF($C167-I$1&lt;År1,0,H166*(1-VLOOKUP($A167,[1]Hugst!$R$5:$W$9,MATCH(ROUNDUP((I$1)/10,0)*10,[1]Hugst!$R$4:$W$4,0))))</f>
        <v>887.2288807259614</v>
      </c>
      <c r="J167" s="169">
        <f>IF($C167-J$1&lt;År1,0,I166*(1-VLOOKUP($A167,[1]Hugst!$R$5:$W$9,MATCH(ROUNDUP((J$1)/10,0)*10,[1]Hugst!$R$4:$W$4,0))))</f>
        <v>887.82091997832697</v>
      </c>
      <c r="K167" s="169">
        <f>IF($C167-K$1&lt;År1,0,J166*(1-VLOOKUP($A167,[1]Hugst!$R$5:$W$9,MATCH(ROUNDUP((K$1)/10,0)*10,[1]Hugst!$R$4:$W$4,0))))</f>
        <v>885.91848612390811</v>
      </c>
      <c r="L167" s="169">
        <f>IF($C167-L$1&lt;År1,0,K166*(1-VLOOKUP($A167,[1]Hugst!$R$5:$W$9,MATCH(ROUNDUP((L$1)/10,0)*10,[1]Hugst!$R$4:$W$4,0))))</f>
        <v>879.01159594359649</v>
      </c>
      <c r="M167" s="169">
        <f>IF($C167-M$1&lt;År1,0,L166*(1-VLOOKUP($A167,[1]Hugst!$R$5:$W$9,MATCH(ROUNDUP((M$1)/10,0)*10,[1]Hugst!$R$4:$W$4,0))))</f>
        <v>862.08020505887032</v>
      </c>
      <c r="N167" s="169">
        <f>IF($C167-N$1&lt;År1,0,M166*(1-VLOOKUP($A167,[1]Hugst!$R$5:$W$9,MATCH(ROUNDUP((N$1)/10,0)*10,[1]Hugst!$R$4:$W$4,0))))</f>
        <v>825.08414638074498</v>
      </c>
      <c r="O167" s="169">
        <f>IF($C167-O$1&lt;År1,0,N166*(1-VLOOKUP($A167,[1]Hugst!$R$5:$W$9,MATCH(ROUNDUP((O$1)/10,0)*10,[1]Hugst!$R$4:$W$4,0))))</f>
        <v>747.9430070057391</v>
      </c>
      <c r="P167" s="169">
        <f>IF($C167-P$1&lt;År1,0,O166*(1-VLOOKUP($A167,[1]Hugst!$R$5:$W$9,MATCH(ROUNDUP((P$1)/10,0)*10,[1]Hugst!$R$4:$W$4,0))))</f>
        <v>590.49588200574033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604.90710965654671</v>
      </c>
      <c r="E168" s="169">
        <f t="shared" si="3"/>
        <v>0</v>
      </c>
      <c r="F168" s="169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877.32799166229108</v>
      </c>
      <c r="G168" s="169">
        <f>IF($C168-G$1&lt;År1,0,F167*(1-VLOOKUP($A168,[1]Hugst!$R$5:$W$9,MATCH(ROUNDUP((G$1)/10,0)*10,[1]Hugst!$R$4:$W$4,0))))</f>
        <v>880.21163537052587</v>
      </c>
      <c r="H168" s="169">
        <f>IF($C168-H$1&lt;År1,0,G167*(1-VLOOKUP($A168,[1]Hugst!$R$5:$W$9,MATCH(ROUNDUP((H$1)/10,0)*10,[1]Hugst!$R$4:$W$4,0))))</f>
        <v>882.9536792395005</v>
      </c>
      <c r="I168" s="169">
        <f>IF($C168-I$1&lt;År1,0,H167*(1-VLOOKUP($A168,[1]Hugst!$R$5:$W$9,MATCH(ROUNDUP((I$1)/10,0)*10,[1]Hugst!$R$4:$W$4,0))))</f>
        <v>885.39732120111364</v>
      </c>
      <c r="J168" s="169">
        <f>IF($C168-J$1&lt;År1,0,I167*(1-VLOOKUP($A168,[1]Hugst!$R$5:$W$9,MATCH(ROUNDUP((J$1)/10,0)*10,[1]Hugst!$R$4:$W$4,0))))</f>
        <v>887.2288807259614</v>
      </c>
      <c r="K168" s="169">
        <f>IF($C168-K$1&lt;År1,0,J167*(1-VLOOKUP($A168,[1]Hugst!$R$5:$W$9,MATCH(ROUNDUP((K$1)/10,0)*10,[1]Hugst!$R$4:$W$4,0))))</f>
        <v>887.82091997832697</v>
      </c>
      <c r="L168" s="169">
        <f>IF($C168-L$1&lt;År1,0,K167*(1-VLOOKUP($A168,[1]Hugst!$R$5:$W$9,MATCH(ROUNDUP((L$1)/10,0)*10,[1]Hugst!$R$4:$W$4,0))))</f>
        <v>885.91848612390811</v>
      </c>
      <c r="M168" s="169">
        <f>IF($C168-M$1&lt;År1,0,L167*(1-VLOOKUP($A168,[1]Hugst!$R$5:$W$9,MATCH(ROUNDUP((M$1)/10,0)*10,[1]Hugst!$R$4:$W$4,0))))</f>
        <v>879.01159594359649</v>
      </c>
      <c r="N168" s="169">
        <f>IF($C168-N$1&lt;År1,0,M167*(1-VLOOKUP($A168,[1]Hugst!$R$5:$W$9,MATCH(ROUNDUP((N$1)/10,0)*10,[1]Hugst!$R$4:$W$4,0))))</f>
        <v>862.08020505887032</v>
      </c>
      <c r="O168" s="169">
        <f>IF($C168-O$1&lt;År1,0,N167*(1-VLOOKUP($A168,[1]Hugst!$R$5:$W$9,MATCH(ROUNDUP((O$1)/10,0)*10,[1]Hugst!$R$4:$W$4,0))))</f>
        <v>825.08414638074498</v>
      </c>
      <c r="P168" s="169">
        <f>IF($C168-P$1&lt;År1,0,O167*(1-VLOOKUP($A168,[1]Hugst!$R$5:$W$9,MATCH(ROUNDUP((P$1)/10,0)*10,[1]Hugst!$R$4:$W$4,0))))</f>
        <v>747.9430070057391</v>
      </c>
      <c r="Q168" s="169">
        <f>IF($C168-Q$1&lt;År1,0,P167*(1-VLOOKUP($A168,[1]Hugst!$R$5:$W$9,MATCH(ROUNDUP((Q$1)/10,0)*10,[1]Hugst!$R$4:$W$4,0))))</f>
        <v>590.49588200574033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601.9602291375636</v>
      </c>
      <c r="E169" s="169">
        <f t="shared" si="3"/>
        <v>0</v>
      </c>
      <c r="F169" s="169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874.38111114330798</v>
      </c>
      <c r="G169" s="169">
        <f>IF($C169-G$1&lt;År1,0,F168*(1-VLOOKUP($A169,[1]Hugst!$R$5:$W$9,MATCH(ROUNDUP((G$1)/10,0)*10,[1]Hugst!$R$4:$W$4,0))))</f>
        <v>877.32799166229108</v>
      </c>
      <c r="H169" s="169">
        <f>IF($C169-H$1&lt;År1,0,G168*(1-VLOOKUP($A169,[1]Hugst!$R$5:$W$9,MATCH(ROUNDUP((H$1)/10,0)*10,[1]Hugst!$R$4:$W$4,0))))</f>
        <v>880.21163537052587</v>
      </c>
      <c r="I169" s="169">
        <f>IF($C169-I$1&lt;År1,0,H168*(1-VLOOKUP($A169,[1]Hugst!$R$5:$W$9,MATCH(ROUNDUP((I$1)/10,0)*10,[1]Hugst!$R$4:$W$4,0))))</f>
        <v>882.9536792395005</v>
      </c>
      <c r="J169" s="169">
        <f>IF($C169-J$1&lt;År1,0,I168*(1-VLOOKUP($A169,[1]Hugst!$R$5:$W$9,MATCH(ROUNDUP((J$1)/10,0)*10,[1]Hugst!$R$4:$W$4,0))))</f>
        <v>885.39732120111364</v>
      </c>
      <c r="K169" s="169">
        <f>IF($C169-K$1&lt;År1,0,J168*(1-VLOOKUP($A169,[1]Hugst!$R$5:$W$9,MATCH(ROUNDUP((K$1)/10,0)*10,[1]Hugst!$R$4:$W$4,0))))</f>
        <v>887.2288807259614</v>
      </c>
      <c r="L169" s="169">
        <f>IF($C169-L$1&lt;År1,0,K168*(1-VLOOKUP($A169,[1]Hugst!$R$5:$W$9,MATCH(ROUNDUP((L$1)/10,0)*10,[1]Hugst!$R$4:$W$4,0))))</f>
        <v>887.82091997832697</v>
      </c>
      <c r="M169" s="169">
        <f>IF($C169-M$1&lt;År1,0,L168*(1-VLOOKUP($A169,[1]Hugst!$R$5:$W$9,MATCH(ROUNDUP((M$1)/10,0)*10,[1]Hugst!$R$4:$W$4,0))))</f>
        <v>885.91848612390811</v>
      </c>
      <c r="N169" s="169">
        <f>IF($C169-N$1&lt;År1,0,M168*(1-VLOOKUP($A169,[1]Hugst!$R$5:$W$9,MATCH(ROUNDUP((N$1)/10,0)*10,[1]Hugst!$R$4:$W$4,0))))</f>
        <v>879.01159594359649</v>
      </c>
      <c r="O169" s="169">
        <f>IF($C169-O$1&lt;År1,0,N168*(1-VLOOKUP($A169,[1]Hugst!$R$5:$W$9,MATCH(ROUNDUP((O$1)/10,0)*10,[1]Hugst!$R$4:$W$4,0))))</f>
        <v>862.08020505887032</v>
      </c>
      <c r="P169" s="169">
        <f>IF($C169-P$1&lt;År1,0,O168*(1-VLOOKUP($A169,[1]Hugst!$R$5:$W$9,MATCH(ROUNDUP((P$1)/10,0)*10,[1]Hugst!$R$4:$W$4,0))))</f>
        <v>825.08414638074498</v>
      </c>
      <c r="Q169" s="169">
        <f>IF($C169-Q$1&lt;År1,0,P168*(1-VLOOKUP($A169,[1]Hugst!$R$5:$W$9,MATCH(ROUNDUP((Q$1)/10,0)*10,[1]Hugst!$R$4:$W$4,0))))</f>
        <v>747.9430070057391</v>
      </c>
      <c r="R169" s="169">
        <f>IF($C169-R$1&lt;År1,0,Q168*(1-VLOOKUP($A169,[1]Hugst!$R$5:$W$9,MATCH(ROUNDUP((R$1)/10,0)*10,[1]Hugst!$R$4:$W$4,0))))</f>
        <v>590.49588200574033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598.98925550652348</v>
      </c>
      <c r="E170" s="169">
        <f t="shared" si="3"/>
        <v>0</v>
      </c>
      <c r="F170" s="169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871.41013751226785</v>
      </c>
      <c r="G170" s="169">
        <f>IF($C170-G$1&lt;År1,0,F169*(1-VLOOKUP($A170,[1]Hugst!$R$5:$W$9,MATCH(ROUNDUP((G$1)/10,0)*10,[1]Hugst!$R$4:$W$4,0))))</f>
        <v>874.38111114330798</v>
      </c>
      <c r="H170" s="169">
        <f>IF($C170-H$1&lt;År1,0,G169*(1-VLOOKUP($A170,[1]Hugst!$R$5:$W$9,MATCH(ROUNDUP((H$1)/10,0)*10,[1]Hugst!$R$4:$W$4,0))))</f>
        <v>877.32799166229108</v>
      </c>
      <c r="I170" s="169">
        <f>IF($C170-I$1&lt;År1,0,H169*(1-VLOOKUP($A170,[1]Hugst!$R$5:$W$9,MATCH(ROUNDUP((I$1)/10,0)*10,[1]Hugst!$R$4:$W$4,0))))</f>
        <v>880.21163537052587</v>
      </c>
      <c r="J170" s="169">
        <f>IF($C170-J$1&lt;År1,0,I169*(1-VLOOKUP($A170,[1]Hugst!$R$5:$W$9,MATCH(ROUNDUP((J$1)/10,0)*10,[1]Hugst!$R$4:$W$4,0))))</f>
        <v>882.9536792395005</v>
      </c>
      <c r="K170" s="169">
        <f>IF($C170-K$1&lt;År1,0,J169*(1-VLOOKUP($A170,[1]Hugst!$R$5:$W$9,MATCH(ROUNDUP((K$1)/10,0)*10,[1]Hugst!$R$4:$W$4,0))))</f>
        <v>885.39732120111364</v>
      </c>
      <c r="L170" s="169">
        <f>IF($C170-L$1&lt;År1,0,K169*(1-VLOOKUP($A170,[1]Hugst!$R$5:$W$9,MATCH(ROUNDUP((L$1)/10,0)*10,[1]Hugst!$R$4:$W$4,0))))</f>
        <v>887.2288807259614</v>
      </c>
      <c r="M170" s="169">
        <f>IF($C170-M$1&lt;År1,0,L169*(1-VLOOKUP($A170,[1]Hugst!$R$5:$W$9,MATCH(ROUNDUP((M$1)/10,0)*10,[1]Hugst!$R$4:$W$4,0))))</f>
        <v>887.82091997832697</v>
      </c>
      <c r="N170" s="169">
        <f>IF($C170-N$1&lt;År1,0,M169*(1-VLOOKUP($A170,[1]Hugst!$R$5:$W$9,MATCH(ROUNDUP((N$1)/10,0)*10,[1]Hugst!$R$4:$W$4,0))))</f>
        <v>885.91848612390811</v>
      </c>
      <c r="O170" s="169">
        <f>IF($C170-O$1&lt;År1,0,N169*(1-VLOOKUP($A170,[1]Hugst!$R$5:$W$9,MATCH(ROUNDUP((O$1)/10,0)*10,[1]Hugst!$R$4:$W$4,0))))</f>
        <v>879.01159594359649</v>
      </c>
      <c r="P170" s="169">
        <f>IF($C170-P$1&lt;År1,0,O169*(1-VLOOKUP($A170,[1]Hugst!$R$5:$W$9,MATCH(ROUNDUP((P$1)/10,0)*10,[1]Hugst!$R$4:$W$4,0))))</f>
        <v>862.08020505887032</v>
      </c>
      <c r="Q170" s="169">
        <f>IF($C170-Q$1&lt;År1,0,P169*(1-VLOOKUP($A170,[1]Hugst!$R$5:$W$9,MATCH(ROUNDUP((Q$1)/10,0)*10,[1]Hugst!$R$4:$W$4,0))))</f>
        <v>825.08414638074498</v>
      </c>
      <c r="R170" s="169">
        <f>IF($C170-R$1&lt;År1,0,Q169*(1-VLOOKUP($A170,[1]Hugst!$R$5:$W$9,MATCH(ROUNDUP((R$1)/10,0)*10,[1]Hugst!$R$4:$W$4,0))))</f>
        <v>747.9430070057391</v>
      </c>
      <c r="S170" s="169">
        <f>IF($C170-S$1&lt;År1,0,R169*(1-VLOOKUP($A170,[1]Hugst!$R$5:$W$9,MATCH(ROUNDUP((S$1)/10,0)*10,[1]Hugst!$R$4:$W$4,0))))</f>
        <v>590.49588200574033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596.01372298631395</v>
      </c>
      <c r="E171" s="169">
        <f t="shared" si="3"/>
        <v>0</v>
      </c>
      <c r="F171" s="169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868.43460499205833</v>
      </c>
      <c r="G171" s="169">
        <f>IF($C171-G$1&lt;År1,0,F170*(1-VLOOKUP($A171,[1]Hugst!$R$5:$W$9,MATCH(ROUNDUP((G$1)/10,0)*10,[1]Hugst!$R$4:$W$4,0))))</f>
        <v>871.41013751226785</v>
      </c>
      <c r="H171" s="169">
        <f>IF($C171-H$1&lt;År1,0,G170*(1-VLOOKUP($A171,[1]Hugst!$R$5:$W$9,MATCH(ROUNDUP((H$1)/10,0)*10,[1]Hugst!$R$4:$W$4,0))))</f>
        <v>874.38111114330798</v>
      </c>
      <c r="I171" s="169">
        <f>IF($C171-I$1&lt;År1,0,H170*(1-VLOOKUP($A171,[1]Hugst!$R$5:$W$9,MATCH(ROUNDUP((I$1)/10,0)*10,[1]Hugst!$R$4:$W$4,0))))</f>
        <v>877.32799166229108</v>
      </c>
      <c r="J171" s="169">
        <f>IF($C171-J$1&lt;År1,0,I170*(1-VLOOKUP($A171,[1]Hugst!$R$5:$W$9,MATCH(ROUNDUP((J$1)/10,0)*10,[1]Hugst!$R$4:$W$4,0))))</f>
        <v>880.21163537052587</v>
      </c>
      <c r="K171" s="169">
        <f>IF($C171-K$1&lt;År1,0,J170*(1-VLOOKUP($A171,[1]Hugst!$R$5:$W$9,MATCH(ROUNDUP((K$1)/10,0)*10,[1]Hugst!$R$4:$W$4,0))))</f>
        <v>882.9536792395005</v>
      </c>
      <c r="L171" s="169">
        <f>IF($C171-L$1&lt;År1,0,K170*(1-VLOOKUP($A171,[1]Hugst!$R$5:$W$9,MATCH(ROUNDUP((L$1)/10,0)*10,[1]Hugst!$R$4:$W$4,0))))</f>
        <v>885.39732120111364</v>
      </c>
      <c r="M171" s="169">
        <f>IF($C171-M$1&lt;År1,0,L170*(1-VLOOKUP($A171,[1]Hugst!$R$5:$W$9,MATCH(ROUNDUP((M$1)/10,0)*10,[1]Hugst!$R$4:$W$4,0))))</f>
        <v>887.2288807259614</v>
      </c>
      <c r="N171" s="169">
        <f>IF($C171-N$1&lt;År1,0,M170*(1-VLOOKUP($A171,[1]Hugst!$R$5:$W$9,MATCH(ROUNDUP((N$1)/10,0)*10,[1]Hugst!$R$4:$W$4,0))))</f>
        <v>887.82091997832697</v>
      </c>
      <c r="O171" s="169">
        <f>IF($C171-O$1&lt;År1,0,N170*(1-VLOOKUP($A171,[1]Hugst!$R$5:$W$9,MATCH(ROUNDUP((O$1)/10,0)*10,[1]Hugst!$R$4:$W$4,0))))</f>
        <v>885.91848612390811</v>
      </c>
      <c r="P171" s="169">
        <f>IF($C171-P$1&lt;År1,0,O170*(1-VLOOKUP($A171,[1]Hugst!$R$5:$W$9,MATCH(ROUNDUP((P$1)/10,0)*10,[1]Hugst!$R$4:$W$4,0))))</f>
        <v>879.01159594359649</v>
      </c>
      <c r="Q171" s="169">
        <f>IF($C171-Q$1&lt;År1,0,P170*(1-VLOOKUP($A171,[1]Hugst!$R$5:$W$9,MATCH(ROUNDUP((Q$1)/10,0)*10,[1]Hugst!$R$4:$W$4,0))))</f>
        <v>862.08020505887032</v>
      </c>
      <c r="R171" s="169">
        <f>IF($C171-R$1&lt;År1,0,Q170*(1-VLOOKUP($A171,[1]Hugst!$R$5:$W$9,MATCH(ROUNDUP((R$1)/10,0)*10,[1]Hugst!$R$4:$W$4,0))))</f>
        <v>825.08414638074498</v>
      </c>
      <c r="S171" s="169">
        <f>IF($C171-S$1&lt;År1,0,R170*(1-VLOOKUP($A171,[1]Hugst!$R$5:$W$9,MATCH(ROUNDUP((S$1)/10,0)*10,[1]Hugst!$R$4:$W$4,0))))</f>
        <v>747.9430070057391</v>
      </c>
      <c r="T171" s="169">
        <f>IF($C171-T$1&lt;År1,0,S170*(1-VLOOKUP($A171,[1]Hugst!$R$5:$W$9,MATCH(ROUNDUP((T$1)/10,0)*10,[1]Hugst!$R$4:$W$4,0))))</f>
        <v>590.49588200574033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593.04336125005466</v>
      </c>
      <c r="E172" s="169">
        <f t="shared" si="3"/>
        <v>0</v>
      </c>
      <c r="F172" s="169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865.46424325579903</v>
      </c>
      <c r="G172" s="169">
        <f>IF($C172-G$1&lt;År1,0,F171*(1-VLOOKUP($A172,[1]Hugst!$R$5:$W$9,MATCH(ROUNDUP((G$1)/10,0)*10,[1]Hugst!$R$4:$W$4,0))))</f>
        <v>868.43460499205833</v>
      </c>
      <c r="H172" s="169">
        <f>IF($C172-H$1&lt;År1,0,G171*(1-VLOOKUP($A172,[1]Hugst!$R$5:$W$9,MATCH(ROUNDUP((H$1)/10,0)*10,[1]Hugst!$R$4:$W$4,0))))</f>
        <v>871.41013751226785</v>
      </c>
      <c r="I172" s="169">
        <f>IF($C172-I$1&lt;År1,0,H171*(1-VLOOKUP($A172,[1]Hugst!$R$5:$W$9,MATCH(ROUNDUP((I$1)/10,0)*10,[1]Hugst!$R$4:$W$4,0))))</f>
        <v>874.38111114330798</v>
      </c>
      <c r="J172" s="169">
        <f>IF($C172-J$1&lt;År1,0,I171*(1-VLOOKUP($A172,[1]Hugst!$R$5:$W$9,MATCH(ROUNDUP((J$1)/10,0)*10,[1]Hugst!$R$4:$W$4,0))))</f>
        <v>877.32799166229108</v>
      </c>
      <c r="K172" s="169">
        <f>IF($C172-K$1&lt;År1,0,J171*(1-VLOOKUP($A172,[1]Hugst!$R$5:$W$9,MATCH(ROUNDUP((K$1)/10,0)*10,[1]Hugst!$R$4:$W$4,0))))</f>
        <v>880.21163537052587</v>
      </c>
      <c r="L172" s="169">
        <f>IF($C172-L$1&lt;År1,0,K171*(1-VLOOKUP($A172,[1]Hugst!$R$5:$W$9,MATCH(ROUNDUP((L$1)/10,0)*10,[1]Hugst!$R$4:$W$4,0))))</f>
        <v>882.9536792395005</v>
      </c>
      <c r="M172" s="169">
        <f>IF($C172-M$1&lt;År1,0,L171*(1-VLOOKUP($A172,[1]Hugst!$R$5:$W$9,MATCH(ROUNDUP((M$1)/10,0)*10,[1]Hugst!$R$4:$W$4,0))))</f>
        <v>885.39732120111364</v>
      </c>
      <c r="N172" s="169">
        <f>IF($C172-N$1&lt;År1,0,M171*(1-VLOOKUP($A172,[1]Hugst!$R$5:$W$9,MATCH(ROUNDUP((N$1)/10,0)*10,[1]Hugst!$R$4:$W$4,0))))</f>
        <v>887.2288807259614</v>
      </c>
      <c r="O172" s="169">
        <f>IF($C172-O$1&lt;År1,0,N171*(1-VLOOKUP($A172,[1]Hugst!$R$5:$W$9,MATCH(ROUNDUP((O$1)/10,0)*10,[1]Hugst!$R$4:$W$4,0))))</f>
        <v>887.82091997832697</v>
      </c>
      <c r="P172" s="169">
        <f>IF($C172-P$1&lt;År1,0,O171*(1-VLOOKUP($A172,[1]Hugst!$R$5:$W$9,MATCH(ROUNDUP((P$1)/10,0)*10,[1]Hugst!$R$4:$W$4,0))))</f>
        <v>885.91848612390811</v>
      </c>
      <c r="Q172" s="169">
        <f>IF($C172-Q$1&lt;År1,0,P171*(1-VLOOKUP($A172,[1]Hugst!$R$5:$W$9,MATCH(ROUNDUP((Q$1)/10,0)*10,[1]Hugst!$R$4:$W$4,0))))</f>
        <v>879.01159594359649</v>
      </c>
      <c r="R172" s="169">
        <f>IF($C172-R$1&lt;År1,0,Q171*(1-VLOOKUP($A172,[1]Hugst!$R$5:$W$9,MATCH(ROUNDUP((R$1)/10,0)*10,[1]Hugst!$R$4:$W$4,0))))</f>
        <v>862.08020505887032</v>
      </c>
      <c r="S172" s="169">
        <f>IF($C172-S$1&lt;År1,0,R171*(1-VLOOKUP($A172,[1]Hugst!$R$5:$W$9,MATCH(ROUNDUP((S$1)/10,0)*10,[1]Hugst!$R$4:$W$4,0))))</f>
        <v>825.08414638074498</v>
      </c>
      <c r="T172" s="169">
        <f>IF($C172-T$1&lt;År1,0,S171*(1-VLOOKUP($A172,[1]Hugst!$R$5:$W$9,MATCH(ROUNDUP((T$1)/10,0)*10,[1]Hugst!$R$4:$W$4,0))))</f>
        <v>747.9430070057391</v>
      </c>
      <c r="U172" s="169">
        <f>IF($C172-U$1&lt;År1,0,T171*(1-VLOOKUP($A172,[1]Hugst!$R$5:$W$9,MATCH(ROUNDUP((U$1)/10,0)*10,[1]Hugst!$R$4:$W$4,0))))</f>
        <v>590.49588200574033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590.08299788312706</v>
      </c>
      <c r="E173" s="169">
        <f t="shared" si="3"/>
        <v>0</v>
      </c>
      <c r="F173" s="169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862.50387988887144</v>
      </c>
      <c r="G173" s="169">
        <f>IF($C173-G$1&lt;År1,0,F172*(1-VLOOKUP($A173,[1]Hugst!$R$5:$W$9,MATCH(ROUNDUP((G$1)/10,0)*10,[1]Hugst!$R$4:$W$4,0))))</f>
        <v>865.46424325579903</v>
      </c>
      <c r="H173" s="169">
        <f>IF($C173-H$1&lt;År1,0,G172*(1-VLOOKUP($A173,[1]Hugst!$R$5:$W$9,MATCH(ROUNDUP((H$1)/10,0)*10,[1]Hugst!$R$4:$W$4,0))))</f>
        <v>868.43460499205833</v>
      </c>
      <c r="I173" s="169">
        <f>IF($C173-I$1&lt;År1,0,H172*(1-VLOOKUP($A173,[1]Hugst!$R$5:$W$9,MATCH(ROUNDUP((I$1)/10,0)*10,[1]Hugst!$R$4:$W$4,0))))</f>
        <v>871.41013751226785</v>
      </c>
      <c r="J173" s="169">
        <f>IF($C173-J$1&lt;År1,0,I172*(1-VLOOKUP($A173,[1]Hugst!$R$5:$W$9,MATCH(ROUNDUP((J$1)/10,0)*10,[1]Hugst!$R$4:$W$4,0))))</f>
        <v>874.38111114330798</v>
      </c>
      <c r="K173" s="169">
        <f>IF($C173-K$1&lt;År1,0,J172*(1-VLOOKUP($A173,[1]Hugst!$R$5:$W$9,MATCH(ROUNDUP((K$1)/10,0)*10,[1]Hugst!$R$4:$W$4,0))))</f>
        <v>877.32799166229108</v>
      </c>
      <c r="L173" s="169">
        <f>IF($C173-L$1&lt;År1,0,K172*(1-VLOOKUP($A173,[1]Hugst!$R$5:$W$9,MATCH(ROUNDUP((L$1)/10,0)*10,[1]Hugst!$R$4:$W$4,0))))</f>
        <v>880.21163537052587</v>
      </c>
      <c r="M173" s="169">
        <f>IF($C173-M$1&lt;År1,0,L172*(1-VLOOKUP($A173,[1]Hugst!$R$5:$W$9,MATCH(ROUNDUP((M$1)/10,0)*10,[1]Hugst!$R$4:$W$4,0))))</f>
        <v>882.9536792395005</v>
      </c>
      <c r="N173" s="169">
        <f>IF($C173-N$1&lt;År1,0,M172*(1-VLOOKUP($A173,[1]Hugst!$R$5:$W$9,MATCH(ROUNDUP((N$1)/10,0)*10,[1]Hugst!$R$4:$W$4,0))))</f>
        <v>885.39732120111364</v>
      </c>
      <c r="O173" s="169">
        <f>IF($C173-O$1&lt;År1,0,N172*(1-VLOOKUP($A173,[1]Hugst!$R$5:$W$9,MATCH(ROUNDUP((O$1)/10,0)*10,[1]Hugst!$R$4:$W$4,0))))</f>
        <v>887.2288807259614</v>
      </c>
      <c r="P173" s="169">
        <f>IF($C173-P$1&lt;År1,0,O172*(1-VLOOKUP($A173,[1]Hugst!$R$5:$W$9,MATCH(ROUNDUP((P$1)/10,0)*10,[1]Hugst!$R$4:$W$4,0))))</f>
        <v>887.82091997832697</v>
      </c>
      <c r="Q173" s="169">
        <f>IF($C173-Q$1&lt;År1,0,P172*(1-VLOOKUP($A173,[1]Hugst!$R$5:$W$9,MATCH(ROUNDUP((Q$1)/10,0)*10,[1]Hugst!$R$4:$W$4,0))))</f>
        <v>885.91848612390811</v>
      </c>
      <c r="R173" s="169">
        <f>IF($C173-R$1&lt;År1,0,Q172*(1-VLOOKUP($A173,[1]Hugst!$R$5:$W$9,MATCH(ROUNDUP((R$1)/10,0)*10,[1]Hugst!$R$4:$W$4,0))))</f>
        <v>879.01159594359649</v>
      </c>
      <c r="S173" s="169">
        <f>IF($C173-S$1&lt;År1,0,R172*(1-VLOOKUP($A173,[1]Hugst!$R$5:$W$9,MATCH(ROUNDUP((S$1)/10,0)*10,[1]Hugst!$R$4:$W$4,0))))</f>
        <v>862.08020505887032</v>
      </c>
      <c r="T173" s="169">
        <f>IF($C173-T$1&lt;År1,0,S172*(1-VLOOKUP($A173,[1]Hugst!$R$5:$W$9,MATCH(ROUNDUP((T$1)/10,0)*10,[1]Hugst!$R$4:$W$4,0))))</f>
        <v>825.08414638074498</v>
      </c>
      <c r="U173" s="169">
        <f>IF($C173-U$1&lt;År1,0,T172*(1-VLOOKUP($A173,[1]Hugst!$R$5:$W$9,MATCH(ROUNDUP((U$1)/10,0)*10,[1]Hugst!$R$4:$W$4,0))))</f>
        <v>747.9430070057391</v>
      </c>
      <c r="V173" s="169">
        <f>IF($C173-V$1&lt;År1,0,U172*(1-VLOOKUP($A173,[1]Hugst!$R$5:$W$9,MATCH(ROUNDUP((V$1)/10,0)*10,[1]Hugst!$R$4:$W$4,0))))</f>
        <v>590.49588200574033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587.13500961338104</v>
      </c>
      <c r="E174" s="169">
        <f t="shared" si="3"/>
        <v>0</v>
      </c>
      <c r="F174" s="169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859.55589161912542</v>
      </c>
      <c r="G174" s="169">
        <f>IF($C174-G$1&lt;År1,0,F173*(1-VLOOKUP($A174,[1]Hugst!$R$5:$W$9,MATCH(ROUNDUP((G$1)/10,0)*10,[1]Hugst!$R$4:$W$4,0))))</f>
        <v>862.50387988887144</v>
      </c>
      <c r="H174" s="169">
        <f>IF($C174-H$1&lt;År1,0,G173*(1-VLOOKUP($A174,[1]Hugst!$R$5:$W$9,MATCH(ROUNDUP((H$1)/10,0)*10,[1]Hugst!$R$4:$W$4,0))))</f>
        <v>865.46424325579903</v>
      </c>
      <c r="I174" s="169">
        <f>IF($C174-I$1&lt;År1,0,H173*(1-VLOOKUP($A174,[1]Hugst!$R$5:$W$9,MATCH(ROUNDUP((I$1)/10,0)*10,[1]Hugst!$R$4:$W$4,0))))</f>
        <v>868.43460499205833</v>
      </c>
      <c r="J174" s="169">
        <f>IF($C174-J$1&lt;År1,0,I173*(1-VLOOKUP($A174,[1]Hugst!$R$5:$W$9,MATCH(ROUNDUP((J$1)/10,0)*10,[1]Hugst!$R$4:$W$4,0))))</f>
        <v>871.41013751226785</v>
      </c>
      <c r="K174" s="169">
        <f>IF($C174-K$1&lt;År1,0,J173*(1-VLOOKUP($A174,[1]Hugst!$R$5:$W$9,MATCH(ROUNDUP((K$1)/10,0)*10,[1]Hugst!$R$4:$W$4,0))))</f>
        <v>874.38111114330798</v>
      </c>
      <c r="L174" s="169">
        <f>IF($C174-L$1&lt;År1,0,K173*(1-VLOOKUP($A174,[1]Hugst!$R$5:$W$9,MATCH(ROUNDUP((L$1)/10,0)*10,[1]Hugst!$R$4:$W$4,0))))</f>
        <v>877.32799166229108</v>
      </c>
      <c r="M174" s="169">
        <f>IF($C174-M$1&lt;År1,0,L173*(1-VLOOKUP($A174,[1]Hugst!$R$5:$W$9,MATCH(ROUNDUP((M$1)/10,0)*10,[1]Hugst!$R$4:$W$4,0))))</f>
        <v>880.21163537052587</v>
      </c>
      <c r="N174" s="169">
        <f>IF($C174-N$1&lt;År1,0,M173*(1-VLOOKUP($A174,[1]Hugst!$R$5:$W$9,MATCH(ROUNDUP((N$1)/10,0)*10,[1]Hugst!$R$4:$W$4,0))))</f>
        <v>882.9536792395005</v>
      </c>
      <c r="O174" s="169">
        <f>IF($C174-O$1&lt;År1,0,N173*(1-VLOOKUP($A174,[1]Hugst!$R$5:$W$9,MATCH(ROUNDUP((O$1)/10,0)*10,[1]Hugst!$R$4:$W$4,0))))</f>
        <v>885.39732120111364</v>
      </c>
      <c r="P174" s="169">
        <f>IF($C174-P$1&lt;År1,0,O173*(1-VLOOKUP($A174,[1]Hugst!$R$5:$W$9,MATCH(ROUNDUP((P$1)/10,0)*10,[1]Hugst!$R$4:$W$4,0))))</f>
        <v>887.2288807259614</v>
      </c>
      <c r="Q174" s="169">
        <f>IF($C174-Q$1&lt;År1,0,P173*(1-VLOOKUP($A174,[1]Hugst!$R$5:$W$9,MATCH(ROUNDUP((Q$1)/10,0)*10,[1]Hugst!$R$4:$W$4,0))))</f>
        <v>887.82091997832697</v>
      </c>
      <c r="R174" s="169">
        <f>IF($C174-R$1&lt;År1,0,Q173*(1-VLOOKUP($A174,[1]Hugst!$R$5:$W$9,MATCH(ROUNDUP((R$1)/10,0)*10,[1]Hugst!$R$4:$W$4,0))))</f>
        <v>885.91848612390811</v>
      </c>
      <c r="S174" s="169">
        <f>IF($C174-S$1&lt;År1,0,R173*(1-VLOOKUP($A174,[1]Hugst!$R$5:$W$9,MATCH(ROUNDUP((S$1)/10,0)*10,[1]Hugst!$R$4:$W$4,0))))</f>
        <v>879.01159594359649</v>
      </c>
      <c r="T174" s="169">
        <f>IF($C174-T$1&lt;År1,0,S173*(1-VLOOKUP($A174,[1]Hugst!$R$5:$W$9,MATCH(ROUNDUP((T$1)/10,0)*10,[1]Hugst!$R$4:$W$4,0))))</f>
        <v>862.08020505887032</v>
      </c>
      <c r="U174" s="169">
        <f>IF($C174-U$1&lt;År1,0,T173*(1-VLOOKUP($A174,[1]Hugst!$R$5:$W$9,MATCH(ROUNDUP((U$1)/10,0)*10,[1]Hugst!$R$4:$W$4,0))))</f>
        <v>825.08414638074498</v>
      </c>
      <c r="V174" s="169">
        <f>IF($C174-V$1&lt;År1,0,U173*(1-VLOOKUP($A174,[1]Hugst!$R$5:$W$9,MATCH(ROUNDUP((V$1)/10,0)*10,[1]Hugst!$R$4:$W$4,0))))</f>
        <v>747.9430070057391</v>
      </c>
      <c r="W174" s="169">
        <f>IF($C174-W$1&lt;År1,0,V173*(1-VLOOKUP($A174,[1]Hugst!$R$5:$W$9,MATCH(ROUNDUP((W$1)/10,0)*10,[1]Hugst!$R$4:$W$4,0))))</f>
        <v>590.49588200574033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584.20054792515202</v>
      </c>
      <c r="E175" s="169">
        <f t="shared" si="3"/>
        <v>0</v>
      </c>
      <c r="F175" s="169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856.6214299308964</v>
      </c>
      <c r="G175" s="169">
        <f>IF($C175-G$1&lt;År1,0,F174*(1-VLOOKUP($A175,[1]Hugst!$R$5:$W$9,MATCH(ROUNDUP((G$1)/10,0)*10,[1]Hugst!$R$4:$W$4,0))))</f>
        <v>859.55589161912542</v>
      </c>
      <c r="H175" s="169">
        <f>IF($C175-H$1&lt;År1,0,G174*(1-VLOOKUP($A175,[1]Hugst!$R$5:$W$9,MATCH(ROUNDUP((H$1)/10,0)*10,[1]Hugst!$R$4:$W$4,0))))</f>
        <v>862.50387988887144</v>
      </c>
      <c r="I175" s="169">
        <f>IF($C175-I$1&lt;År1,0,H174*(1-VLOOKUP($A175,[1]Hugst!$R$5:$W$9,MATCH(ROUNDUP((I$1)/10,0)*10,[1]Hugst!$R$4:$W$4,0))))</f>
        <v>865.46424325579903</v>
      </c>
      <c r="J175" s="169">
        <f>IF($C175-J$1&lt;År1,0,I174*(1-VLOOKUP($A175,[1]Hugst!$R$5:$W$9,MATCH(ROUNDUP((J$1)/10,0)*10,[1]Hugst!$R$4:$W$4,0))))</f>
        <v>868.43460499205833</v>
      </c>
      <c r="K175" s="169">
        <f>IF($C175-K$1&lt;År1,0,J174*(1-VLOOKUP($A175,[1]Hugst!$R$5:$W$9,MATCH(ROUNDUP((K$1)/10,0)*10,[1]Hugst!$R$4:$W$4,0))))</f>
        <v>871.41013751226785</v>
      </c>
      <c r="L175" s="169">
        <f>IF($C175-L$1&lt;År1,0,K174*(1-VLOOKUP($A175,[1]Hugst!$R$5:$W$9,MATCH(ROUNDUP((L$1)/10,0)*10,[1]Hugst!$R$4:$W$4,0))))</f>
        <v>874.38111114330798</v>
      </c>
      <c r="M175" s="169">
        <f>IF($C175-M$1&lt;År1,0,L174*(1-VLOOKUP($A175,[1]Hugst!$R$5:$W$9,MATCH(ROUNDUP((M$1)/10,0)*10,[1]Hugst!$R$4:$W$4,0))))</f>
        <v>877.32799166229108</v>
      </c>
      <c r="N175" s="169">
        <f>IF($C175-N$1&lt;År1,0,M174*(1-VLOOKUP($A175,[1]Hugst!$R$5:$W$9,MATCH(ROUNDUP((N$1)/10,0)*10,[1]Hugst!$R$4:$W$4,0))))</f>
        <v>880.21163537052587</v>
      </c>
      <c r="O175" s="169">
        <f>IF($C175-O$1&lt;År1,0,N174*(1-VLOOKUP($A175,[1]Hugst!$R$5:$W$9,MATCH(ROUNDUP((O$1)/10,0)*10,[1]Hugst!$R$4:$W$4,0))))</f>
        <v>882.9536792395005</v>
      </c>
      <c r="P175" s="169">
        <f>IF($C175-P$1&lt;År1,0,O174*(1-VLOOKUP($A175,[1]Hugst!$R$5:$W$9,MATCH(ROUNDUP((P$1)/10,0)*10,[1]Hugst!$R$4:$W$4,0))))</f>
        <v>885.39732120111364</v>
      </c>
      <c r="Q175" s="169">
        <f>IF($C175-Q$1&lt;År1,0,P174*(1-VLOOKUP($A175,[1]Hugst!$R$5:$W$9,MATCH(ROUNDUP((Q$1)/10,0)*10,[1]Hugst!$R$4:$W$4,0))))</f>
        <v>887.2288807259614</v>
      </c>
      <c r="R175" s="169">
        <f>IF($C175-R$1&lt;År1,0,Q174*(1-VLOOKUP($A175,[1]Hugst!$R$5:$W$9,MATCH(ROUNDUP((R$1)/10,0)*10,[1]Hugst!$R$4:$W$4,0))))</f>
        <v>887.82091997832697</v>
      </c>
      <c r="S175" s="169">
        <f>IF($C175-S$1&lt;År1,0,R174*(1-VLOOKUP($A175,[1]Hugst!$R$5:$W$9,MATCH(ROUNDUP((S$1)/10,0)*10,[1]Hugst!$R$4:$W$4,0))))</f>
        <v>885.91848612390811</v>
      </c>
      <c r="T175" s="169">
        <f>IF($C175-T$1&lt;År1,0,S174*(1-VLOOKUP($A175,[1]Hugst!$R$5:$W$9,MATCH(ROUNDUP((T$1)/10,0)*10,[1]Hugst!$R$4:$W$4,0))))</f>
        <v>879.01159594359649</v>
      </c>
      <c r="U175" s="169">
        <f>IF($C175-U$1&lt;År1,0,T174*(1-VLOOKUP($A175,[1]Hugst!$R$5:$W$9,MATCH(ROUNDUP((U$1)/10,0)*10,[1]Hugst!$R$4:$W$4,0))))</f>
        <v>862.08020505887032</v>
      </c>
      <c r="V175" s="169">
        <f>IF($C175-V$1&lt;År1,0,U174*(1-VLOOKUP($A175,[1]Hugst!$R$5:$W$9,MATCH(ROUNDUP((V$1)/10,0)*10,[1]Hugst!$R$4:$W$4,0))))</f>
        <v>825.08414638074498</v>
      </c>
      <c r="W175" s="169">
        <f>IF($C175-W$1&lt;År1,0,V174*(1-VLOOKUP($A175,[1]Hugst!$R$5:$W$9,MATCH(ROUNDUP((W$1)/10,0)*10,[1]Hugst!$R$4:$W$4,0))))</f>
        <v>747.9430070057391</v>
      </c>
      <c r="X175" s="169">
        <f>IF($C175-X$1&lt;År1,0,W174*(1-VLOOKUP($A175,[1]Hugst!$R$5:$W$9,MATCH(ROUNDUP((X$1)/10,0)*10,[1]Hugst!$R$4:$W$4,0))))</f>
        <v>590.49588200574033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581.2801518654378</v>
      </c>
      <c r="E176" s="169">
        <f t="shared" si="3"/>
        <v>0</v>
      </c>
      <c r="F176" s="169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853.70103387118218</v>
      </c>
      <c r="G176" s="169">
        <f>IF($C176-G$1&lt;År1,0,F175*(1-VLOOKUP($A176,[1]Hugst!$R$5:$W$9,MATCH(ROUNDUP((G$1)/10,0)*10,[1]Hugst!$R$4:$W$4,0))))</f>
        <v>856.6214299308964</v>
      </c>
      <c r="H176" s="169">
        <f>IF($C176-H$1&lt;År1,0,G175*(1-VLOOKUP($A176,[1]Hugst!$R$5:$W$9,MATCH(ROUNDUP((H$1)/10,0)*10,[1]Hugst!$R$4:$W$4,0))))</f>
        <v>859.55589161912542</v>
      </c>
      <c r="I176" s="169">
        <f>IF($C176-I$1&lt;År1,0,H175*(1-VLOOKUP($A176,[1]Hugst!$R$5:$W$9,MATCH(ROUNDUP((I$1)/10,0)*10,[1]Hugst!$R$4:$W$4,0))))</f>
        <v>862.50387988887144</v>
      </c>
      <c r="J176" s="169">
        <f>IF($C176-J$1&lt;År1,0,I175*(1-VLOOKUP($A176,[1]Hugst!$R$5:$W$9,MATCH(ROUNDUP((J$1)/10,0)*10,[1]Hugst!$R$4:$W$4,0))))</f>
        <v>865.46424325579903</v>
      </c>
      <c r="K176" s="169">
        <f>IF($C176-K$1&lt;År1,0,J175*(1-VLOOKUP($A176,[1]Hugst!$R$5:$W$9,MATCH(ROUNDUP((K$1)/10,0)*10,[1]Hugst!$R$4:$W$4,0))))</f>
        <v>868.43460499205833</v>
      </c>
      <c r="L176" s="169">
        <f>IF($C176-L$1&lt;År1,0,K175*(1-VLOOKUP($A176,[1]Hugst!$R$5:$W$9,MATCH(ROUNDUP((L$1)/10,0)*10,[1]Hugst!$R$4:$W$4,0))))</f>
        <v>871.41013751226785</v>
      </c>
      <c r="M176" s="169">
        <f>IF($C176-M$1&lt;År1,0,L175*(1-VLOOKUP($A176,[1]Hugst!$R$5:$W$9,MATCH(ROUNDUP((M$1)/10,0)*10,[1]Hugst!$R$4:$W$4,0))))</f>
        <v>874.38111114330798</v>
      </c>
      <c r="N176" s="169">
        <f>IF($C176-N$1&lt;År1,0,M175*(1-VLOOKUP($A176,[1]Hugst!$R$5:$W$9,MATCH(ROUNDUP((N$1)/10,0)*10,[1]Hugst!$R$4:$W$4,0))))</f>
        <v>877.32799166229108</v>
      </c>
      <c r="O176" s="169">
        <f>IF($C176-O$1&lt;År1,0,N175*(1-VLOOKUP($A176,[1]Hugst!$R$5:$W$9,MATCH(ROUNDUP((O$1)/10,0)*10,[1]Hugst!$R$4:$W$4,0))))</f>
        <v>880.21163537052587</v>
      </c>
      <c r="P176" s="169">
        <f>IF($C176-P$1&lt;År1,0,O175*(1-VLOOKUP($A176,[1]Hugst!$R$5:$W$9,MATCH(ROUNDUP((P$1)/10,0)*10,[1]Hugst!$R$4:$W$4,0))))</f>
        <v>882.9536792395005</v>
      </c>
      <c r="Q176" s="169">
        <f>IF($C176-Q$1&lt;År1,0,P175*(1-VLOOKUP($A176,[1]Hugst!$R$5:$W$9,MATCH(ROUNDUP((Q$1)/10,0)*10,[1]Hugst!$R$4:$W$4,0))))</f>
        <v>885.39732120111364</v>
      </c>
      <c r="R176" s="169">
        <f>IF($C176-R$1&lt;År1,0,Q175*(1-VLOOKUP($A176,[1]Hugst!$R$5:$W$9,MATCH(ROUNDUP((R$1)/10,0)*10,[1]Hugst!$R$4:$W$4,0))))</f>
        <v>887.2288807259614</v>
      </c>
      <c r="S176" s="169">
        <f>IF($C176-S$1&lt;År1,0,R175*(1-VLOOKUP($A176,[1]Hugst!$R$5:$W$9,MATCH(ROUNDUP((S$1)/10,0)*10,[1]Hugst!$R$4:$W$4,0))))</f>
        <v>887.82091997832697</v>
      </c>
      <c r="T176" s="169">
        <f>IF($C176-T$1&lt;År1,0,S175*(1-VLOOKUP($A176,[1]Hugst!$R$5:$W$9,MATCH(ROUNDUP((T$1)/10,0)*10,[1]Hugst!$R$4:$W$4,0))))</f>
        <v>885.91848612390811</v>
      </c>
      <c r="U176" s="169">
        <f>IF($C176-U$1&lt;År1,0,T175*(1-VLOOKUP($A176,[1]Hugst!$R$5:$W$9,MATCH(ROUNDUP((U$1)/10,0)*10,[1]Hugst!$R$4:$W$4,0))))</f>
        <v>879.01159594359649</v>
      </c>
      <c r="V176" s="169">
        <f>IF($C176-V$1&lt;År1,0,U175*(1-VLOOKUP($A176,[1]Hugst!$R$5:$W$9,MATCH(ROUNDUP((V$1)/10,0)*10,[1]Hugst!$R$4:$W$4,0))))</f>
        <v>862.08020505887032</v>
      </c>
      <c r="W176" s="169">
        <f>IF($C176-W$1&lt;År1,0,V175*(1-VLOOKUP($A176,[1]Hugst!$R$5:$W$9,MATCH(ROUNDUP((W$1)/10,0)*10,[1]Hugst!$R$4:$W$4,0))))</f>
        <v>825.08414638074498</v>
      </c>
      <c r="X176" s="169">
        <f>IF($C176-X$1&lt;År1,0,W175*(1-VLOOKUP($A176,[1]Hugst!$R$5:$W$9,MATCH(ROUNDUP((X$1)/10,0)*10,[1]Hugst!$R$4:$W$4,0))))</f>
        <v>747.9430070057391</v>
      </c>
      <c r="Y176" s="169">
        <f>IF($C176-Y$1&lt;År1,0,X175*(1-VLOOKUP($A176,[1]Hugst!$R$5:$W$9,MATCH(ROUNDUP((Y$1)/10,0)*10,[1]Hugst!$R$4:$W$4,0))))</f>
        <v>590.49588200574033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578.37405444606338</v>
      </c>
      <c r="E177" s="169">
        <f t="shared" si="3"/>
        <v>0</v>
      </c>
      <c r="F177" s="169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850.79493645180776</v>
      </c>
      <c r="G177" s="169">
        <f>IF($C177-G$1&lt;År1,0,F176*(1-VLOOKUP($A177,[1]Hugst!$R$5:$W$9,MATCH(ROUNDUP((G$1)/10,0)*10,[1]Hugst!$R$4:$W$4,0))))</f>
        <v>853.70103387118218</v>
      </c>
      <c r="H177" s="169">
        <f>IF($C177-H$1&lt;År1,0,G176*(1-VLOOKUP($A177,[1]Hugst!$R$5:$W$9,MATCH(ROUNDUP((H$1)/10,0)*10,[1]Hugst!$R$4:$W$4,0))))</f>
        <v>856.6214299308964</v>
      </c>
      <c r="I177" s="169">
        <f>IF($C177-I$1&lt;År1,0,H176*(1-VLOOKUP($A177,[1]Hugst!$R$5:$W$9,MATCH(ROUNDUP((I$1)/10,0)*10,[1]Hugst!$R$4:$W$4,0))))</f>
        <v>859.55589161912542</v>
      </c>
      <c r="J177" s="169">
        <f>IF($C177-J$1&lt;År1,0,I176*(1-VLOOKUP($A177,[1]Hugst!$R$5:$W$9,MATCH(ROUNDUP((J$1)/10,0)*10,[1]Hugst!$R$4:$W$4,0))))</f>
        <v>862.50387988887144</v>
      </c>
      <c r="K177" s="169">
        <f>IF($C177-K$1&lt;År1,0,J176*(1-VLOOKUP($A177,[1]Hugst!$R$5:$W$9,MATCH(ROUNDUP((K$1)/10,0)*10,[1]Hugst!$R$4:$W$4,0))))</f>
        <v>865.46424325579903</v>
      </c>
      <c r="L177" s="169">
        <f>IF($C177-L$1&lt;År1,0,K176*(1-VLOOKUP($A177,[1]Hugst!$R$5:$W$9,MATCH(ROUNDUP((L$1)/10,0)*10,[1]Hugst!$R$4:$W$4,0))))</f>
        <v>868.43460499205833</v>
      </c>
      <c r="M177" s="169">
        <f>IF($C177-M$1&lt;År1,0,L176*(1-VLOOKUP($A177,[1]Hugst!$R$5:$W$9,MATCH(ROUNDUP((M$1)/10,0)*10,[1]Hugst!$R$4:$W$4,0))))</f>
        <v>871.41013751226785</v>
      </c>
      <c r="N177" s="169">
        <f>IF($C177-N$1&lt;År1,0,M176*(1-VLOOKUP($A177,[1]Hugst!$R$5:$W$9,MATCH(ROUNDUP((N$1)/10,0)*10,[1]Hugst!$R$4:$W$4,0))))</f>
        <v>874.38111114330798</v>
      </c>
      <c r="O177" s="169">
        <f>IF($C177-O$1&lt;År1,0,N176*(1-VLOOKUP($A177,[1]Hugst!$R$5:$W$9,MATCH(ROUNDUP((O$1)/10,0)*10,[1]Hugst!$R$4:$W$4,0))))</f>
        <v>877.32799166229108</v>
      </c>
      <c r="P177" s="169">
        <f>IF($C177-P$1&lt;År1,0,O176*(1-VLOOKUP($A177,[1]Hugst!$R$5:$W$9,MATCH(ROUNDUP((P$1)/10,0)*10,[1]Hugst!$R$4:$W$4,0))))</f>
        <v>880.21163537052587</v>
      </c>
      <c r="Q177" s="169">
        <f>IF($C177-Q$1&lt;År1,0,P176*(1-VLOOKUP($A177,[1]Hugst!$R$5:$W$9,MATCH(ROUNDUP((Q$1)/10,0)*10,[1]Hugst!$R$4:$W$4,0))))</f>
        <v>882.9536792395005</v>
      </c>
      <c r="R177" s="169">
        <f>IF($C177-R$1&lt;År1,0,Q176*(1-VLOOKUP($A177,[1]Hugst!$R$5:$W$9,MATCH(ROUNDUP((R$1)/10,0)*10,[1]Hugst!$R$4:$W$4,0))))</f>
        <v>885.39732120111364</v>
      </c>
      <c r="S177" s="169">
        <f>IF($C177-S$1&lt;År1,0,R176*(1-VLOOKUP($A177,[1]Hugst!$R$5:$W$9,MATCH(ROUNDUP((S$1)/10,0)*10,[1]Hugst!$R$4:$W$4,0))))</f>
        <v>887.2288807259614</v>
      </c>
      <c r="T177" s="169">
        <f>IF($C177-T$1&lt;År1,0,S176*(1-VLOOKUP($A177,[1]Hugst!$R$5:$W$9,MATCH(ROUNDUP((T$1)/10,0)*10,[1]Hugst!$R$4:$W$4,0))))</f>
        <v>887.82091997832697</v>
      </c>
      <c r="U177" s="169">
        <f>IF($C177-U$1&lt;År1,0,T176*(1-VLOOKUP($A177,[1]Hugst!$R$5:$W$9,MATCH(ROUNDUP((U$1)/10,0)*10,[1]Hugst!$R$4:$W$4,0))))</f>
        <v>885.91848612390811</v>
      </c>
      <c r="V177" s="169">
        <f>IF($C177-V$1&lt;År1,0,U176*(1-VLOOKUP($A177,[1]Hugst!$R$5:$W$9,MATCH(ROUNDUP((V$1)/10,0)*10,[1]Hugst!$R$4:$W$4,0))))</f>
        <v>879.01159594359649</v>
      </c>
      <c r="W177" s="169">
        <f>IF($C177-W$1&lt;År1,0,V176*(1-VLOOKUP($A177,[1]Hugst!$R$5:$W$9,MATCH(ROUNDUP((W$1)/10,0)*10,[1]Hugst!$R$4:$W$4,0))))</f>
        <v>862.08020505887032</v>
      </c>
      <c r="X177" s="169">
        <f>IF($C177-X$1&lt;År1,0,W176*(1-VLOOKUP($A177,[1]Hugst!$R$5:$W$9,MATCH(ROUNDUP((X$1)/10,0)*10,[1]Hugst!$R$4:$W$4,0))))</f>
        <v>825.08414638074498</v>
      </c>
      <c r="Y177" s="169">
        <f>IF($C177-Y$1&lt;År1,0,X176*(1-VLOOKUP($A177,[1]Hugst!$R$5:$W$9,MATCH(ROUNDUP((Y$1)/10,0)*10,[1]Hugst!$R$4:$W$4,0))))</f>
        <v>747.9430070057391</v>
      </c>
      <c r="Z177" s="169">
        <f>IF($C177-Z$1&lt;År1,0,Y176*(1-VLOOKUP($A177,[1]Hugst!$R$5:$W$9,MATCH(ROUNDUP((Z$1)/10,0)*10,[1]Hugst!$R$4:$W$4,0))))</f>
        <v>590.49588200574033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575.48233584380978</v>
      </c>
      <c r="E178" s="169">
        <f t="shared" si="3"/>
        <v>0</v>
      </c>
      <c r="F178" s="169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847.90321784955415</v>
      </c>
      <c r="G178" s="169">
        <f>IF($C178-G$1&lt;År1,0,F177*(1-VLOOKUP($A178,[1]Hugst!$R$5:$W$9,MATCH(ROUNDUP((G$1)/10,0)*10,[1]Hugst!$R$4:$W$4,0))))</f>
        <v>850.79493645180776</v>
      </c>
      <c r="H178" s="169">
        <f>IF($C178-H$1&lt;År1,0,G177*(1-VLOOKUP($A178,[1]Hugst!$R$5:$W$9,MATCH(ROUNDUP((H$1)/10,0)*10,[1]Hugst!$R$4:$W$4,0))))</f>
        <v>853.70103387118218</v>
      </c>
      <c r="I178" s="169">
        <f>IF($C178-I$1&lt;År1,0,H177*(1-VLOOKUP($A178,[1]Hugst!$R$5:$W$9,MATCH(ROUNDUP((I$1)/10,0)*10,[1]Hugst!$R$4:$W$4,0))))</f>
        <v>856.6214299308964</v>
      </c>
      <c r="J178" s="169">
        <f>IF($C178-J$1&lt;År1,0,I177*(1-VLOOKUP($A178,[1]Hugst!$R$5:$W$9,MATCH(ROUNDUP((J$1)/10,0)*10,[1]Hugst!$R$4:$W$4,0))))</f>
        <v>859.55589161912542</v>
      </c>
      <c r="K178" s="169">
        <f>IF($C178-K$1&lt;År1,0,J177*(1-VLOOKUP($A178,[1]Hugst!$R$5:$W$9,MATCH(ROUNDUP((K$1)/10,0)*10,[1]Hugst!$R$4:$W$4,0))))</f>
        <v>862.50387988887144</v>
      </c>
      <c r="L178" s="169">
        <f>IF($C178-L$1&lt;År1,0,K177*(1-VLOOKUP($A178,[1]Hugst!$R$5:$W$9,MATCH(ROUNDUP((L$1)/10,0)*10,[1]Hugst!$R$4:$W$4,0))))</f>
        <v>865.46424325579903</v>
      </c>
      <c r="M178" s="169">
        <f>IF($C178-M$1&lt;År1,0,L177*(1-VLOOKUP($A178,[1]Hugst!$R$5:$W$9,MATCH(ROUNDUP((M$1)/10,0)*10,[1]Hugst!$R$4:$W$4,0))))</f>
        <v>868.43460499205833</v>
      </c>
      <c r="N178" s="169">
        <f>IF($C178-N$1&lt;År1,0,M177*(1-VLOOKUP($A178,[1]Hugst!$R$5:$W$9,MATCH(ROUNDUP((N$1)/10,0)*10,[1]Hugst!$R$4:$W$4,0))))</f>
        <v>871.41013751226785</v>
      </c>
      <c r="O178" s="169">
        <f>IF($C178-O$1&lt;År1,0,N177*(1-VLOOKUP($A178,[1]Hugst!$R$5:$W$9,MATCH(ROUNDUP((O$1)/10,0)*10,[1]Hugst!$R$4:$W$4,0))))</f>
        <v>874.38111114330798</v>
      </c>
      <c r="P178" s="169">
        <f>IF($C178-P$1&lt;År1,0,O177*(1-VLOOKUP($A178,[1]Hugst!$R$5:$W$9,MATCH(ROUNDUP((P$1)/10,0)*10,[1]Hugst!$R$4:$W$4,0))))</f>
        <v>877.32799166229108</v>
      </c>
      <c r="Q178" s="169">
        <f>IF($C178-Q$1&lt;År1,0,P177*(1-VLOOKUP($A178,[1]Hugst!$R$5:$W$9,MATCH(ROUNDUP((Q$1)/10,0)*10,[1]Hugst!$R$4:$W$4,0))))</f>
        <v>880.21163537052587</v>
      </c>
      <c r="R178" s="169">
        <f>IF($C178-R$1&lt;År1,0,Q177*(1-VLOOKUP($A178,[1]Hugst!$R$5:$W$9,MATCH(ROUNDUP((R$1)/10,0)*10,[1]Hugst!$R$4:$W$4,0))))</f>
        <v>882.9536792395005</v>
      </c>
      <c r="S178" s="169">
        <f>IF($C178-S$1&lt;År1,0,R177*(1-VLOOKUP($A178,[1]Hugst!$R$5:$W$9,MATCH(ROUNDUP((S$1)/10,0)*10,[1]Hugst!$R$4:$W$4,0))))</f>
        <v>885.39732120111364</v>
      </c>
      <c r="T178" s="169">
        <f>IF($C178-T$1&lt;År1,0,S177*(1-VLOOKUP($A178,[1]Hugst!$R$5:$W$9,MATCH(ROUNDUP((T$1)/10,0)*10,[1]Hugst!$R$4:$W$4,0))))</f>
        <v>887.2288807259614</v>
      </c>
      <c r="U178" s="169">
        <f>IF($C178-U$1&lt;År1,0,T177*(1-VLOOKUP($A178,[1]Hugst!$R$5:$W$9,MATCH(ROUNDUP((U$1)/10,0)*10,[1]Hugst!$R$4:$W$4,0))))</f>
        <v>887.82091997832697</v>
      </c>
      <c r="V178" s="169">
        <f>IF($C178-V$1&lt;År1,0,U177*(1-VLOOKUP($A178,[1]Hugst!$R$5:$W$9,MATCH(ROUNDUP((V$1)/10,0)*10,[1]Hugst!$R$4:$W$4,0))))</f>
        <v>885.91848612390811</v>
      </c>
      <c r="W178" s="169">
        <f>IF($C178-W$1&lt;År1,0,V177*(1-VLOOKUP($A178,[1]Hugst!$R$5:$W$9,MATCH(ROUNDUP((W$1)/10,0)*10,[1]Hugst!$R$4:$W$4,0))))</f>
        <v>879.01159594359649</v>
      </c>
      <c r="X178" s="169">
        <f>IF($C178-X$1&lt;År1,0,W177*(1-VLOOKUP($A178,[1]Hugst!$R$5:$W$9,MATCH(ROUNDUP((X$1)/10,0)*10,[1]Hugst!$R$4:$W$4,0))))</f>
        <v>862.08020505887032</v>
      </c>
      <c r="Y178" s="169">
        <f>IF($C178-Y$1&lt;År1,0,X177*(1-VLOOKUP($A178,[1]Hugst!$R$5:$W$9,MATCH(ROUNDUP((Y$1)/10,0)*10,[1]Hugst!$R$4:$W$4,0))))</f>
        <v>825.08414638074498</v>
      </c>
      <c r="Z178" s="169">
        <f>IF($C178-Z$1&lt;År1,0,Y177*(1-VLOOKUP($A178,[1]Hugst!$R$5:$W$9,MATCH(ROUNDUP((Z$1)/10,0)*10,[1]Hugst!$R$4:$W$4,0))))</f>
        <v>747.9430070057391</v>
      </c>
      <c r="AA178" s="169">
        <f>IF($C178-AA$1&lt;År1,0,Z177*(1-VLOOKUP($A178,[1]Hugst!$R$5:$W$9,MATCH(ROUNDUP((AA$1)/10,0)*10,[1]Hugst!$R$4:$W$4,0))))</f>
        <v>590.49588200574033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572.60499999959302</v>
      </c>
      <c r="E179" s="169">
        <f t="shared" si="3"/>
        <v>0</v>
      </c>
      <c r="F179" s="169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845.02588200533739</v>
      </c>
      <c r="G179" s="169">
        <f>IF($C179-G$1&lt;År1,0,F178*(1-VLOOKUP($A179,[1]Hugst!$R$5:$W$9,MATCH(ROUNDUP((G$1)/10,0)*10,[1]Hugst!$R$4:$W$4,0))))</f>
        <v>847.90321784955415</v>
      </c>
      <c r="H179" s="169">
        <f>IF($C179-H$1&lt;År1,0,G178*(1-VLOOKUP($A179,[1]Hugst!$R$5:$W$9,MATCH(ROUNDUP((H$1)/10,0)*10,[1]Hugst!$R$4:$W$4,0))))</f>
        <v>850.79493645180776</v>
      </c>
      <c r="I179" s="169">
        <f>IF($C179-I$1&lt;År1,0,H178*(1-VLOOKUP($A179,[1]Hugst!$R$5:$W$9,MATCH(ROUNDUP((I$1)/10,0)*10,[1]Hugst!$R$4:$W$4,0))))</f>
        <v>853.70103387118218</v>
      </c>
      <c r="J179" s="169">
        <f>IF($C179-J$1&lt;År1,0,I178*(1-VLOOKUP($A179,[1]Hugst!$R$5:$W$9,MATCH(ROUNDUP((J$1)/10,0)*10,[1]Hugst!$R$4:$W$4,0))))</f>
        <v>856.6214299308964</v>
      </c>
      <c r="K179" s="169">
        <f>IF($C179-K$1&lt;År1,0,J178*(1-VLOOKUP($A179,[1]Hugst!$R$5:$W$9,MATCH(ROUNDUP((K$1)/10,0)*10,[1]Hugst!$R$4:$W$4,0))))</f>
        <v>859.55589161912542</v>
      </c>
      <c r="L179" s="169">
        <f>IF($C179-L$1&lt;År1,0,K178*(1-VLOOKUP($A179,[1]Hugst!$R$5:$W$9,MATCH(ROUNDUP((L$1)/10,0)*10,[1]Hugst!$R$4:$W$4,0))))</f>
        <v>862.50387988887144</v>
      </c>
      <c r="M179" s="169">
        <f>IF($C179-M$1&lt;År1,0,L178*(1-VLOOKUP($A179,[1]Hugst!$R$5:$W$9,MATCH(ROUNDUP((M$1)/10,0)*10,[1]Hugst!$R$4:$W$4,0))))</f>
        <v>865.46424325579903</v>
      </c>
      <c r="N179" s="169">
        <f>IF($C179-N$1&lt;År1,0,M178*(1-VLOOKUP($A179,[1]Hugst!$R$5:$W$9,MATCH(ROUNDUP((N$1)/10,0)*10,[1]Hugst!$R$4:$W$4,0))))</f>
        <v>868.43460499205833</v>
      </c>
      <c r="O179" s="169">
        <f>IF($C179-O$1&lt;År1,0,N178*(1-VLOOKUP($A179,[1]Hugst!$R$5:$W$9,MATCH(ROUNDUP((O$1)/10,0)*10,[1]Hugst!$R$4:$W$4,0))))</f>
        <v>871.41013751226785</v>
      </c>
      <c r="P179" s="169">
        <f>IF($C179-P$1&lt;År1,0,O178*(1-VLOOKUP($A179,[1]Hugst!$R$5:$W$9,MATCH(ROUNDUP((P$1)/10,0)*10,[1]Hugst!$R$4:$W$4,0))))</f>
        <v>874.38111114330798</v>
      </c>
      <c r="Q179" s="169">
        <f>IF($C179-Q$1&lt;År1,0,P178*(1-VLOOKUP($A179,[1]Hugst!$R$5:$W$9,MATCH(ROUNDUP((Q$1)/10,0)*10,[1]Hugst!$R$4:$W$4,0))))</f>
        <v>877.32799166229108</v>
      </c>
      <c r="R179" s="169">
        <f>IF($C179-R$1&lt;År1,0,Q178*(1-VLOOKUP($A179,[1]Hugst!$R$5:$W$9,MATCH(ROUNDUP((R$1)/10,0)*10,[1]Hugst!$R$4:$W$4,0))))</f>
        <v>880.21163537052587</v>
      </c>
      <c r="S179" s="169">
        <f>IF($C179-S$1&lt;År1,0,R178*(1-VLOOKUP($A179,[1]Hugst!$R$5:$W$9,MATCH(ROUNDUP((S$1)/10,0)*10,[1]Hugst!$R$4:$W$4,0))))</f>
        <v>882.9536792395005</v>
      </c>
      <c r="T179" s="169">
        <f>IF($C179-T$1&lt;År1,0,S178*(1-VLOOKUP($A179,[1]Hugst!$R$5:$W$9,MATCH(ROUNDUP((T$1)/10,0)*10,[1]Hugst!$R$4:$W$4,0))))</f>
        <v>885.39732120111364</v>
      </c>
      <c r="U179" s="169">
        <f>IF($C179-U$1&lt;År1,0,T178*(1-VLOOKUP($A179,[1]Hugst!$R$5:$W$9,MATCH(ROUNDUP((U$1)/10,0)*10,[1]Hugst!$R$4:$W$4,0))))</f>
        <v>887.2288807259614</v>
      </c>
      <c r="V179" s="169">
        <f>IF($C179-V$1&lt;År1,0,U178*(1-VLOOKUP($A179,[1]Hugst!$R$5:$W$9,MATCH(ROUNDUP((V$1)/10,0)*10,[1]Hugst!$R$4:$W$4,0))))</f>
        <v>887.82091997832697</v>
      </c>
      <c r="W179" s="169">
        <f>IF($C179-W$1&lt;År1,0,V178*(1-VLOOKUP($A179,[1]Hugst!$R$5:$W$9,MATCH(ROUNDUP((W$1)/10,0)*10,[1]Hugst!$R$4:$W$4,0))))</f>
        <v>885.91848612390811</v>
      </c>
      <c r="X179" s="169">
        <f>IF($C179-X$1&lt;År1,0,W178*(1-VLOOKUP($A179,[1]Hugst!$R$5:$W$9,MATCH(ROUNDUP((X$1)/10,0)*10,[1]Hugst!$R$4:$W$4,0))))</f>
        <v>879.01159594359649</v>
      </c>
      <c r="Y179" s="169">
        <f>IF($C179-Y$1&lt;År1,0,X178*(1-VLOOKUP($A179,[1]Hugst!$R$5:$W$9,MATCH(ROUNDUP((Y$1)/10,0)*10,[1]Hugst!$R$4:$W$4,0))))</f>
        <v>862.08020505887032</v>
      </c>
      <c r="Z179" s="169">
        <f>IF($C179-Z$1&lt;År1,0,Y178*(1-VLOOKUP($A179,[1]Hugst!$R$5:$W$9,MATCH(ROUNDUP((Z$1)/10,0)*10,[1]Hugst!$R$4:$W$4,0))))</f>
        <v>825.08414638074498</v>
      </c>
      <c r="AA179" s="169">
        <f>IF($C179-AA$1&lt;År1,0,Z178*(1-VLOOKUP($A179,[1]Hugst!$R$5:$W$9,MATCH(ROUNDUP((AA$1)/10,0)*10,[1]Hugst!$R$4:$W$4,0))))</f>
        <v>747.9430070057391</v>
      </c>
      <c r="AB179" s="169">
        <f>IF($C179-AB$1&lt;År1,0,AA178*(1-VLOOKUP($A179,[1]Hugst!$R$5:$W$9,MATCH(ROUNDUP((AB$1)/10,0)*10,[1]Hugst!$R$4:$W$4,0))))</f>
        <v>590.49588200574033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569.7420129170805</v>
      </c>
      <c r="E180" s="169">
        <f t="shared" si="3"/>
        <v>0</v>
      </c>
      <c r="F180" s="169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842.16289492282488</v>
      </c>
      <c r="G180" s="169">
        <f>IF($C180-G$1&lt;År1,0,F179*(1-VLOOKUP($A180,[1]Hugst!$R$5:$W$9,MATCH(ROUNDUP((G$1)/10,0)*10,[1]Hugst!$R$4:$W$4,0))))</f>
        <v>845.02588200533739</v>
      </c>
      <c r="H180" s="169">
        <f>IF($C180-H$1&lt;År1,0,G179*(1-VLOOKUP($A180,[1]Hugst!$R$5:$W$9,MATCH(ROUNDUP((H$1)/10,0)*10,[1]Hugst!$R$4:$W$4,0))))</f>
        <v>847.90321784955415</v>
      </c>
      <c r="I180" s="169">
        <f>IF($C180-I$1&lt;År1,0,H179*(1-VLOOKUP($A180,[1]Hugst!$R$5:$W$9,MATCH(ROUNDUP((I$1)/10,0)*10,[1]Hugst!$R$4:$W$4,0))))</f>
        <v>850.79493645180776</v>
      </c>
      <c r="J180" s="169">
        <f>IF($C180-J$1&lt;År1,0,I179*(1-VLOOKUP($A180,[1]Hugst!$R$5:$W$9,MATCH(ROUNDUP((J$1)/10,0)*10,[1]Hugst!$R$4:$W$4,0))))</f>
        <v>853.70103387118218</v>
      </c>
      <c r="K180" s="169">
        <f>IF($C180-K$1&lt;År1,0,J179*(1-VLOOKUP($A180,[1]Hugst!$R$5:$W$9,MATCH(ROUNDUP((K$1)/10,0)*10,[1]Hugst!$R$4:$W$4,0))))</f>
        <v>856.6214299308964</v>
      </c>
      <c r="L180" s="169">
        <f>IF($C180-L$1&lt;År1,0,K179*(1-VLOOKUP($A180,[1]Hugst!$R$5:$W$9,MATCH(ROUNDUP((L$1)/10,0)*10,[1]Hugst!$R$4:$W$4,0))))</f>
        <v>859.55589161912542</v>
      </c>
      <c r="M180" s="169">
        <f>IF($C180-M$1&lt;År1,0,L179*(1-VLOOKUP($A180,[1]Hugst!$R$5:$W$9,MATCH(ROUNDUP((M$1)/10,0)*10,[1]Hugst!$R$4:$W$4,0))))</f>
        <v>862.50387988887144</v>
      </c>
      <c r="N180" s="169">
        <f>IF($C180-N$1&lt;År1,0,M179*(1-VLOOKUP($A180,[1]Hugst!$R$5:$W$9,MATCH(ROUNDUP((N$1)/10,0)*10,[1]Hugst!$R$4:$W$4,0))))</f>
        <v>865.46424325579903</v>
      </c>
      <c r="O180" s="169">
        <f>IF($C180-O$1&lt;År1,0,N179*(1-VLOOKUP($A180,[1]Hugst!$R$5:$W$9,MATCH(ROUNDUP((O$1)/10,0)*10,[1]Hugst!$R$4:$W$4,0))))</f>
        <v>868.43460499205833</v>
      </c>
      <c r="P180" s="169">
        <f>IF($C180-P$1&lt;År1,0,O179*(1-VLOOKUP($A180,[1]Hugst!$R$5:$W$9,MATCH(ROUNDUP((P$1)/10,0)*10,[1]Hugst!$R$4:$W$4,0))))</f>
        <v>871.41013751226785</v>
      </c>
      <c r="Q180" s="169">
        <f>IF($C180-Q$1&lt;År1,0,P179*(1-VLOOKUP($A180,[1]Hugst!$R$5:$W$9,MATCH(ROUNDUP((Q$1)/10,0)*10,[1]Hugst!$R$4:$W$4,0))))</f>
        <v>874.38111114330798</v>
      </c>
      <c r="R180" s="169">
        <f>IF($C180-R$1&lt;År1,0,Q179*(1-VLOOKUP($A180,[1]Hugst!$R$5:$W$9,MATCH(ROUNDUP((R$1)/10,0)*10,[1]Hugst!$R$4:$W$4,0))))</f>
        <v>877.32799166229108</v>
      </c>
      <c r="S180" s="169">
        <f>IF($C180-S$1&lt;År1,0,R179*(1-VLOOKUP($A180,[1]Hugst!$R$5:$W$9,MATCH(ROUNDUP((S$1)/10,0)*10,[1]Hugst!$R$4:$W$4,0))))</f>
        <v>880.21163537052587</v>
      </c>
      <c r="T180" s="169">
        <f>IF($C180-T$1&lt;År1,0,S179*(1-VLOOKUP($A180,[1]Hugst!$R$5:$W$9,MATCH(ROUNDUP((T$1)/10,0)*10,[1]Hugst!$R$4:$W$4,0))))</f>
        <v>882.9536792395005</v>
      </c>
      <c r="U180" s="169">
        <f>IF($C180-U$1&lt;År1,0,T179*(1-VLOOKUP($A180,[1]Hugst!$R$5:$W$9,MATCH(ROUNDUP((U$1)/10,0)*10,[1]Hugst!$R$4:$W$4,0))))</f>
        <v>885.39732120111364</v>
      </c>
      <c r="V180" s="169">
        <f>IF($C180-V$1&lt;År1,0,U179*(1-VLOOKUP($A180,[1]Hugst!$R$5:$W$9,MATCH(ROUNDUP((V$1)/10,0)*10,[1]Hugst!$R$4:$W$4,0))))</f>
        <v>887.2288807259614</v>
      </c>
      <c r="W180" s="169">
        <f>IF($C180-W$1&lt;År1,0,V179*(1-VLOOKUP($A180,[1]Hugst!$R$5:$W$9,MATCH(ROUNDUP((W$1)/10,0)*10,[1]Hugst!$R$4:$W$4,0))))</f>
        <v>887.82091997832697</v>
      </c>
      <c r="X180" s="169">
        <f>IF($C180-X$1&lt;År1,0,W179*(1-VLOOKUP($A180,[1]Hugst!$R$5:$W$9,MATCH(ROUNDUP((X$1)/10,0)*10,[1]Hugst!$R$4:$W$4,0))))</f>
        <v>885.91848612390811</v>
      </c>
      <c r="Y180" s="169">
        <f>IF($C180-Y$1&lt;År1,0,X179*(1-VLOOKUP($A180,[1]Hugst!$R$5:$W$9,MATCH(ROUNDUP((Y$1)/10,0)*10,[1]Hugst!$R$4:$W$4,0))))</f>
        <v>879.01159594359649</v>
      </c>
      <c r="Z180" s="169">
        <f>IF($C180-Z$1&lt;År1,0,Y179*(1-VLOOKUP($A180,[1]Hugst!$R$5:$W$9,MATCH(ROUNDUP((Z$1)/10,0)*10,[1]Hugst!$R$4:$W$4,0))))</f>
        <v>862.08020505887032</v>
      </c>
      <c r="AA180" s="169">
        <f>IF($C180-AA$1&lt;År1,0,Z179*(1-VLOOKUP($A180,[1]Hugst!$R$5:$W$9,MATCH(ROUNDUP((AA$1)/10,0)*10,[1]Hugst!$R$4:$W$4,0))))</f>
        <v>825.08414638074498</v>
      </c>
      <c r="AB180" s="169">
        <f>IF($C180-AB$1&lt;År1,0,AA179*(1-VLOOKUP($A180,[1]Hugst!$R$5:$W$9,MATCH(ROUNDUP((AB$1)/10,0)*10,[1]Hugst!$R$4:$W$4,0))))</f>
        <v>747.9430070057391</v>
      </c>
      <c r="AC180" s="169">
        <f>IF($C180-AC$1&lt;År1,0,AB179*(1-VLOOKUP($A180,[1]Hugst!$R$5:$W$9,MATCH(ROUNDUP((AC$1)/10,0)*10,[1]Hugst!$R$4:$W$4,0))))</f>
        <v>590.49588200574033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566.89332181124428</v>
      </c>
      <c r="E181" s="169">
        <f t="shared" si="3"/>
        <v>0</v>
      </c>
      <c r="F181" s="169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839.31420381698865</v>
      </c>
      <c r="G181" s="169">
        <f>IF($C181-G$1&lt;År1,0,F180*(1-VLOOKUP($A181,[1]Hugst!$R$5:$W$9,MATCH(ROUNDUP((G$1)/10,0)*10,[1]Hugst!$R$4:$W$4,0))))</f>
        <v>842.16289492282488</v>
      </c>
      <c r="H181" s="169">
        <f>IF($C181-H$1&lt;År1,0,G180*(1-VLOOKUP($A181,[1]Hugst!$R$5:$W$9,MATCH(ROUNDUP((H$1)/10,0)*10,[1]Hugst!$R$4:$W$4,0))))</f>
        <v>845.02588200533739</v>
      </c>
      <c r="I181" s="169">
        <f>IF($C181-I$1&lt;År1,0,H180*(1-VLOOKUP($A181,[1]Hugst!$R$5:$W$9,MATCH(ROUNDUP((I$1)/10,0)*10,[1]Hugst!$R$4:$W$4,0))))</f>
        <v>847.90321784955415</v>
      </c>
      <c r="J181" s="169">
        <f>IF($C181-J$1&lt;År1,0,I180*(1-VLOOKUP($A181,[1]Hugst!$R$5:$W$9,MATCH(ROUNDUP((J$1)/10,0)*10,[1]Hugst!$R$4:$W$4,0))))</f>
        <v>850.79493645180776</v>
      </c>
      <c r="K181" s="169">
        <f>IF($C181-K$1&lt;År1,0,J180*(1-VLOOKUP($A181,[1]Hugst!$R$5:$W$9,MATCH(ROUNDUP((K$1)/10,0)*10,[1]Hugst!$R$4:$W$4,0))))</f>
        <v>853.70103387118218</v>
      </c>
      <c r="L181" s="169">
        <f>IF($C181-L$1&lt;År1,0,K180*(1-VLOOKUP($A181,[1]Hugst!$R$5:$W$9,MATCH(ROUNDUP((L$1)/10,0)*10,[1]Hugst!$R$4:$W$4,0))))</f>
        <v>856.6214299308964</v>
      </c>
      <c r="M181" s="169">
        <f>IF($C181-M$1&lt;År1,0,L180*(1-VLOOKUP($A181,[1]Hugst!$R$5:$W$9,MATCH(ROUNDUP((M$1)/10,0)*10,[1]Hugst!$R$4:$W$4,0))))</f>
        <v>859.55589161912542</v>
      </c>
      <c r="N181" s="169">
        <f>IF($C181-N$1&lt;År1,0,M180*(1-VLOOKUP($A181,[1]Hugst!$R$5:$W$9,MATCH(ROUNDUP((N$1)/10,0)*10,[1]Hugst!$R$4:$W$4,0))))</f>
        <v>862.50387988887144</v>
      </c>
      <c r="O181" s="169">
        <f>IF($C181-O$1&lt;År1,0,N180*(1-VLOOKUP($A181,[1]Hugst!$R$5:$W$9,MATCH(ROUNDUP((O$1)/10,0)*10,[1]Hugst!$R$4:$W$4,0))))</f>
        <v>865.46424325579903</v>
      </c>
      <c r="P181" s="169">
        <f>IF($C181-P$1&lt;År1,0,O180*(1-VLOOKUP($A181,[1]Hugst!$R$5:$W$9,MATCH(ROUNDUP((P$1)/10,0)*10,[1]Hugst!$R$4:$W$4,0))))</f>
        <v>868.43460499205833</v>
      </c>
      <c r="Q181" s="169">
        <f>IF($C181-Q$1&lt;År1,0,P180*(1-VLOOKUP($A181,[1]Hugst!$R$5:$W$9,MATCH(ROUNDUP((Q$1)/10,0)*10,[1]Hugst!$R$4:$W$4,0))))</f>
        <v>871.41013751226785</v>
      </c>
      <c r="R181" s="169">
        <f>IF($C181-R$1&lt;År1,0,Q180*(1-VLOOKUP($A181,[1]Hugst!$R$5:$W$9,MATCH(ROUNDUP((R$1)/10,0)*10,[1]Hugst!$R$4:$W$4,0))))</f>
        <v>874.38111114330798</v>
      </c>
      <c r="S181" s="169">
        <f>IF($C181-S$1&lt;År1,0,R180*(1-VLOOKUP($A181,[1]Hugst!$R$5:$W$9,MATCH(ROUNDUP((S$1)/10,0)*10,[1]Hugst!$R$4:$W$4,0))))</f>
        <v>877.32799166229108</v>
      </c>
      <c r="T181" s="169">
        <f>IF($C181-T$1&lt;År1,0,S180*(1-VLOOKUP($A181,[1]Hugst!$R$5:$W$9,MATCH(ROUNDUP((T$1)/10,0)*10,[1]Hugst!$R$4:$W$4,0))))</f>
        <v>880.21163537052587</v>
      </c>
      <c r="U181" s="169">
        <f>IF($C181-U$1&lt;År1,0,T180*(1-VLOOKUP($A181,[1]Hugst!$R$5:$W$9,MATCH(ROUNDUP((U$1)/10,0)*10,[1]Hugst!$R$4:$W$4,0))))</f>
        <v>882.9536792395005</v>
      </c>
      <c r="V181" s="169">
        <f>IF($C181-V$1&lt;År1,0,U180*(1-VLOOKUP($A181,[1]Hugst!$R$5:$W$9,MATCH(ROUNDUP((V$1)/10,0)*10,[1]Hugst!$R$4:$W$4,0))))</f>
        <v>885.39732120111364</v>
      </c>
      <c r="W181" s="169">
        <f>IF($C181-W$1&lt;År1,0,V180*(1-VLOOKUP($A181,[1]Hugst!$R$5:$W$9,MATCH(ROUNDUP((W$1)/10,0)*10,[1]Hugst!$R$4:$W$4,0))))</f>
        <v>887.2288807259614</v>
      </c>
      <c r="X181" s="169">
        <f>IF($C181-X$1&lt;År1,0,W180*(1-VLOOKUP($A181,[1]Hugst!$R$5:$W$9,MATCH(ROUNDUP((X$1)/10,0)*10,[1]Hugst!$R$4:$W$4,0))))</f>
        <v>887.82091997832697</v>
      </c>
      <c r="Y181" s="169">
        <f>IF($C181-Y$1&lt;År1,0,X180*(1-VLOOKUP($A181,[1]Hugst!$R$5:$W$9,MATCH(ROUNDUP((Y$1)/10,0)*10,[1]Hugst!$R$4:$W$4,0))))</f>
        <v>885.91848612390811</v>
      </c>
      <c r="Z181" s="169">
        <f>IF($C181-Z$1&lt;År1,0,Y180*(1-VLOOKUP($A181,[1]Hugst!$R$5:$W$9,MATCH(ROUNDUP((Z$1)/10,0)*10,[1]Hugst!$R$4:$W$4,0))))</f>
        <v>879.01159594359649</v>
      </c>
      <c r="AA181" s="169">
        <f>IF($C181-AA$1&lt;År1,0,Z180*(1-VLOOKUP($A181,[1]Hugst!$R$5:$W$9,MATCH(ROUNDUP((AA$1)/10,0)*10,[1]Hugst!$R$4:$W$4,0))))</f>
        <v>862.08020505887032</v>
      </c>
      <c r="AB181" s="169">
        <f>IF($C181-AB$1&lt;År1,0,AA180*(1-VLOOKUP($A181,[1]Hugst!$R$5:$W$9,MATCH(ROUNDUP((AB$1)/10,0)*10,[1]Hugst!$R$4:$W$4,0))))</f>
        <v>825.08414638074498</v>
      </c>
      <c r="AC181" s="169">
        <f>IF($C181-AC$1&lt;År1,0,AB180*(1-VLOOKUP($A181,[1]Hugst!$R$5:$W$9,MATCH(ROUNDUP((AC$1)/10,0)*10,[1]Hugst!$R$4:$W$4,0))))</f>
        <v>747.9430070057391</v>
      </c>
      <c r="AD181" s="169">
        <f>IF($C181-AD$1&lt;År1,0,AC180*(1-VLOOKUP($A181,[1]Hugst!$R$5:$W$9,MATCH(ROUNDUP((AD$1)/10,0)*10,[1]Hugst!$R$4:$W$4,0))))</f>
        <v>590.49588200574033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564.05886468155586</v>
      </c>
      <c r="E182" s="169">
        <f t="shared" si="3"/>
        <v>0</v>
      </c>
      <c r="F182" s="169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836.47974668730023</v>
      </c>
      <c r="G182" s="169">
        <f>IF($C182-G$1&lt;År1,0,F181*(1-VLOOKUP($A182,[1]Hugst!$R$5:$W$9,MATCH(ROUNDUP((G$1)/10,0)*10,[1]Hugst!$R$4:$W$4,0))))</f>
        <v>839.31420381698865</v>
      </c>
      <c r="H182" s="169">
        <f>IF($C182-H$1&lt;År1,0,G181*(1-VLOOKUP($A182,[1]Hugst!$R$5:$W$9,MATCH(ROUNDUP((H$1)/10,0)*10,[1]Hugst!$R$4:$W$4,0))))</f>
        <v>842.16289492282488</v>
      </c>
      <c r="I182" s="169">
        <f>IF($C182-I$1&lt;År1,0,H181*(1-VLOOKUP($A182,[1]Hugst!$R$5:$W$9,MATCH(ROUNDUP((I$1)/10,0)*10,[1]Hugst!$R$4:$W$4,0))))</f>
        <v>845.02588200533739</v>
      </c>
      <c r="J182" s="169">
        <f>IF($C182-J$1&lt;År1,0,I181*(1-VLOOKUP($A182,[1]Hugst!$R$5:$W$9,MATCH(ROUNDUP((J$1)/10,0)*10,[1]Hugst!$R$4:$W$4,0))))</f>
        <v>847.90321784955415</v>
      </c>
      <c r="K182" s="169">
        <f>IF($C182-K$1&lt;År1,0,J181*(1-VLOOKUP($A182,[1]Hugst!$R$5:$W$9,MATCH(ROUNDUP((K$1)/10,0)*10,[1]Hugst!$R$4:$W$4,0))))</f>
        <v>850.79493645180776</v>
      </c>
      <c r="L182" s="169">
        <f>IF($C182-L$1&lt;År1,0,K181*(1-VLOOKUP($A182,[1]Hugst!$R$5:$W$9,MATCH(ROUNDUP((L$1)/10,0)*10,[1]Hugst!$R$4:$W$4,0))))</f>
        <v>853.70103387118218</v>
      </c>
      <c r="M182" s="169">
        <f>IF($C182-M$1&lt;År1,0,L181*(1-VLOOKUP($A182,[1]Hugst!$R$5:$W$9,MATCH(ROUNDUP((M$1)/10,0)*10,[1]Hugst!$R$4:$W$4,0))))</f>
        <v>856.6214299308964</v>
      </c>
      <c r="N182" s="169">
        <f>IF($C182-N$1&lt;År1,0,M181*(1-VLOOKUP($A182,[1]Hugst!$R$5:$W$9,MATCH(ROUNDUP((N$1)/10,0)*10,[1]Hugst!$R$4:$W$4,0))))</f>
        <v>859.55589161912542</v>
      </c>
      <c r="O182" s="169">
        <f>IF($C182-O$1&lt;År1,0,N181*(1-VLOOKUP($A182,[1]Hugst!$R$5:$W$9,MATCH(ROUNDUP((O$1)/10,0)*10,[1]Hugst!$R$4:$W$4,0))))</f>
        <v>862.50387988887144</v>
      </c>
      <c r="P182" s="169">
        <f>IF($C182-P$1&lt;År1,0,O181*(1-VLOOKUP($A182,[1]Hugst!$R$5:$W$9,MATCH(ROUNDUP((P$1)/10,0)*10,[1]Hugst!$R$4:$W$4,0))))</f>
        <v>865.46424325579903</v>
      </c>
      <c r="Q182" s="169">
        <f>IF($C182-Q$1&lt;År1,0,P181*(1-VLOOKUP($A182,[1]Hugst!$R$5:$W$9,MATCH(ROUNDUP((Q$1)/10,0)*10,[1]Hugst!$R$4:$W$4,0))))</f>
        <v>868.43460499205833</v>
      </c>
      <c r="R182" s="169">
        <f>IF($C182-R$1&lt;År1,0,Q181*(1-VLOOKUP($A182,[1]Hugst!$R$5:$W$9,MATCH(ROUNDUP((R$1)/10,0)*10,[1]Hugst!$R$4:$W$4,0))))</f>
        <v>871.41013751226785</v>
      </c>
      <c r="S182" s="169">
        <f>IF($C182-S$1&lt;År1,0,R181*(1-VLOOKUP($A182,[1]Hugst!$R$5:$W$9,MATCH(ROUNDUP((S$1)/10,0)*10,[1]Hugst!$R$4:$W$4,0))))</f>
        <v>874.38111114330798</v>
      </c>
      <c r="T182" s="169">
        <f>IF($C182-T$1&lt;År1,0,S181*(1-VLOOKUP($A182,[1]Hugst!$R$5:$W$9,MATCH(ROUNDUP((T$1)/10,0)*10,[1]Hugst!$R$4:$W$4,0))))</f>
        <v>877.32799166229108</v>
      </c>
      <c r="U182" s="169">
        <f>IF($C182-U$1&lt;År1,0,T181*(1-VLOOKUP($A182,[1]Hugst!$R$5:$W$9,MATCH(ROUNDUP((U$1)/10,0)*10,[1]Hugst!$R$4:$W$4,0))))</f>
        <v>880.21163537052587</v>
      </c>
      <c r="V182" s="169">
        <f>IF($C182-V$1&lt;År1,0,U181*(1-VLOOKUP($A182,[1]Hugst!$R$5:$W$9,MATCH(ROUNDUP((V$1)/10,0)*10,[1]Hugst!$R$4:$W$4,0))))</f>
        <v>882.9536792395005</v>
      </c>
      <c r="W182" s="169">
        <f>IF($C182-W$1&lt;År1,0,V181*(1-VLOOKUP($A182,[1]Hugst!$R$5:$W$9,MATCH(ROUNDUP((W$1)/10,0)*10,[1]Hugst!$R$4:$W$4,0))))</f>
        <v>885.39732120111364</v>
      </c>
      <c r="X182" s="169">
        <f>IF($C182-X$1&lt;År1,0,W181*(1-VLOOKUP($A182,[1]Hugst!$R$5:$W$9,MATCH(ROUNDUP((X$1)/10,0)*10,[1]Hugst!$R$4:$W$4,0))))</f>
        <v>887.2288807259614</v>
      </c>
      <c r="Y182" s="169">
        <f>IF($C182-Y$1&lt;År1,0,X181*(1-VLOOKUP($A182,[1]Hugst!$R$5:$W$9,MATCH(ROUNDUP((Y$1)/10,0)*10,[1]Hugst!$R$4:$W$4,0))))</f>
        <v>887.82091997832697</v>
      </c>
      <c r="Z182" s="169">
        <f>IF($C182-Z$1&lt;År1,0,Y181*(1-VLOOKUP($A182,[1]Hugst!$R$5:$W$9,MATCH(ROUNDUP((Z$1)/10,0)*10,[1]Hugst!$R$4:$W$4,0))))</f>
        <v>885.91848612390811</v>
      </c>
      <c r="AA182" s="169">
        <f>IF($C182-AA$1&lt;År1,0,Z181*(1-VLOOKUP($A182,[1]Hugst!$R$5:$W$9,MATCH(ROUNDUP((AA$1)/10,0)*10,[1]Hugst!$R$4:$W$4,0))))</f>
        <v>879.01159594359649</v>
      </c>
      <c r="AB182" s="169">
        <f>IF($C182-AB$1&lt;År1,0,AA181*(1-VLOOKUP($A182,[1]Hugst!$R$5:$W$9,MATCH(ROUNDUP((AB$1)/10,0)*10,[1]Hugst!$R$4:$W$4,0))))</f>
        <v>862.08020505887032</v>
      </c>
      <c r="AC182" s="169">
        <f>IF($C182-AC$1&lt;År1,0,AB181*(1-VLOOKUP($A182,[1]Hugst!$R$5:$W$9,MATCH(ROUNDUP((AC$1)/10,0)*10,[1]Hugst!$R$4:$W$4,0))))</f>
        <v>825.08414638074498</v>
      </c>
      <c r="AD182" s="169">
        <f>IF($C182-AD$1&lt;År1,0,AC181*(1-VLOOKUP($A182,[1]Hugst!$R$5:$W$9,MATCH(ROUNDUP((AD$1)/10,0)*10,[1]Hugst!$R$4:$W$4,0))))</f>
        <v>747.9430070057391</v>
      </c>
      <c r="AE182" s="169">
        <f>IF($C182-AE$1&lt;År1,0,AD181*(1-VLOOKUP($A182,[1]Hugst!$R$5:$W$9,MATCH(ROUNDUP((AE$1)/10,0)*10,[1]Hugst!$R$4:$W$4,0))))</f>
        <v>590.49588200574033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561.2385750978483</v>
      </c>
      <c r="E183" s="169">
        <f t="shared" si="3"/>
        <v>0</v>
      </c>
      <c r="F183" s="169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833.65945710359267</v>
      </c>
      <c r="G183" s="169">
        <f>IF($C183-G$1&lt;År1,0,F182*(1-VLOOKUP($A183,[1]Hugst!$R$5:$W$9,MATCH(ROUNDUP((G$1)/10,0)*10,[1]Hugst!$R$4:$W$4,0))))</f>
        <v>836.47974668730023</v>
      </c>
      <c r="H183" s="169">
        <f>IF($C183-H$1&lt;År1,0,G182*(1-VLOOKUP($A183,[1]Hugst!$R$5:$W$9,MATCH(ROUNDUP((H$1)/10,0)*10,[1]Hugst!$R$4:$W$4,0))))</f>
        <v>839.31420381698865</v>
      </c>
      <c r="I183" s="169">
        <f>IF($C183-I$1&lt;År1,0,H182*(1-VLOOKUP($A183,[1]Hugst!$R$5:$W$9,MATCH(ROUNDUP((I$1)/10,0)*10,[1]Hugst!$R$4:$W$4,0))))</f>
        <v>842.16289492282488</v>
      </c>
      <c r="J183" s="169">
        <f>IF($C183-J$1&lt;År1,0,I182*(1-VLOOKUP($A183,[1]Hugst!$R$5:$W$9,MATCH(ROUNDUP((J$1)/10,0)*10,[1]Hugst!$R$4:$W$4,0))))</f>
        <v>845.02588200533739</v>
      </c>
      <c r="K183" s="169">
        <f>IF($C183-K$1&lt;År1,0,J182*(1-VLOOKUP($A183,[1]Hugst!$R$5:$W$9,MATCH(ROUNDUP((K$1)/10,0)*10,[1]Hugst!$R$4:$W$4,0))))</f>
        <v>847.90321784955415</v>
      </c>
      <c r="L183" s="169">
        <f>IF($C183-L$1&lt;År1,0,K182*(1-VLOOKUP($A183,[1]Hugst!$R$5:$W$9,MATCH(ROUNDUP((L$1)/10,0)*10,[1]Hugst!$R$4:$W$4,0))))</f>
        <v>850.79493645180776</v>
      </c>
      <c r="M183" s="169">
        <f>IF($C183-M$1&lt;År1,0,L182*(1-VLOOKUP($A183,[1]Hugst!$R$5:$W$9,MATCH(ROUNDUP((M$1)/10,0)*10,[1]Hugst!$R$4:$W$4,0))))</f>
        <v>853.70103387118218</v>
      </c>
      <c r="N183" s="169">
        <f>IF($C183-N$1&lt;År1,0,M182*(1-VLOOKUP($A183,[1]Hugst!$R$5:$W$9,MATCH(ROUNDUP((N$1)/10,0)*10,[1]Hugst!$R$4:$W$4,0))))</f>
        <v>856.6214299308964</v>
      </c>
      <c r="O183" s="169">
        <f>IF($C183-O$1&lt;År1,0,N182*(1-VLOOKUP($A183,[1]Hugst!$R$5:$W$9,MATCH(ROUNDUP((O$1)/10,0)*10,[1]Hugst!$R$4:$W$4,0))))</f>
        <v>859.55589161912542</v>
      </c>
      <c r="P183" s="169">
        <f>IF($C183-P$1&lt;År1,0,O182*(1-VLOOKUP($A183,[1]Hugst!$R$5:$W$9,MATCH(ROUNDUP((P$1)/10,0)*10,[1]Hugst!$R$4:$W$4,0))))</f>
        <v>862.50387988887144</v>
      </c>
      <c r="Q183" s="169">
        <f>IF($C183-Q$1&lt;År1,0,P182*(1-VLOOKUP($A183,[1]Hugst!$R$5:$W$9,MATCH(ROUNDUP((Q$1)/10,0)*10,[1]Hugst!$R$4:$W$4,0))))</f>
        <v>865.46424325579903</v>
      </c>
      <c r="R183" s="169">
        <f>IF($C183-R$1&lt;År1,0,Q182*(1-VLOOKUP($A183,[1]Hugst!$R$5:$W$9,MATCH(ROUNDUP((R$1)/10,0)*10,[1]Hugst!$R$4:$W$4,0))))</f>
        <v>868.43460499205833</v>
      </c>
      <c r="S183" s="169">
        <f>IF($C183-S$1&lt;År1,0,R182*(1-VLOOKUP($A183,[1]Hugst!$R$5:$W$9,MATCH(ROUNDUP((S$1)/10,0)*10,[1]Hugst!$R$4:$W$4,0))))</f>
        <v>871.41013751226785</v>
      </c>
      <c r="T183" s="169">
        <f>IF($C183-T$1&lt;År1,0,S182*(1-VLOOKUP($A183,[1]Hugst!$R$5:$W$9,MATCH(ROUNDUP((T$1)/10,0)*10,[1]Hugst!$R$4:$W$4,0))))</f>
        <v>874.38111114330798</v>
      </c>
      <c r="U183" s="169">
        <f>IF($C183-U$1&lt;År1,0,T182*(1-VLOOKUP($A183,[1]Hugst!$R$5:$W$9,MATCH(ROUNDUP((U$1)/10,0)*10,[1]Hugst!$R$4:$W$4,0))))</f>
        <v>877.32799166229108</v>
      </c>
      <c r="V183" s="169">
        <f>IF($C183-V$1&lt;År1,0,U182*(1-VLOOKUP($A183,[1]Hugst!$R$5:$W$9,MATCH(ROUNDUP((V$1)/10,0)*10,[1]Hugst!$R$4:$W$4,0))))</f>
        <v>880.21163537052587</v>
      </c>
      <c r="W183" s="169">
        <f>IF($C183-W$1&lt;År1,0,V182*(1-VLOOKUP($A183,[1]Hugst!$R$5:$W$9,MATCH(ROUNDUP((W$1)/10,0)*10,[1]Hugst!$R$4:$W$4,0))))</f>
        <v>882.9536792395005</v>
      </c>
      <c r="X183" s="169">
        <f>IF($C183-X$1&lt;År1,0,W182*(1-VLOOKUP($A183,[1]Hugst!$R$5:$W$9,MATCH(ROUNDUP((X$1)/10,0)*10,[1]Hugst!$R$4:$W$4,0))))</f>
        <v>885.39732120111364</v>
      </c>
      <c r="Y183" s="169">
        <f>IF($C183-Y$1&lt;År1,0,X182*(1-VLOOKUP($A183,[1]Hugst!$R$5:$W$9,MATCH(ROUNDUP((Y$1)/10,0)*10,[1]Hugst!$R$4:$W$4,0))))</f>
        <v>887.2288807259614</v>
      </c>
      <c r="Z183" s="169">
        <f>IF($C183-Z$1&lt;År1,0,Y182*(1-VLOOKUP($A183,[1]Hugst!$R$5:$W$9,MATCH(ROUNDUP((Z$1)/10,0)*10,[1]Hugst!$R$4:$W$4,0))))</f>
        <v>887.82091997832697</v>
      </c>
      <c r="AA183" s="169">
        <f>IF($C183-AA$1&lt;År1,0,Z182*(1-VLOOKUP($A183,[1]Hugst!$R$5:$W$9,MATCH(ROUNDUP((AA$1)/10,0)*10,[1]Hugst!$R$4:$W$4,0))))</f>
        <v>885.91848612390811</v>
      </c>
      <c r="AB183" s="169">
        <f>IF($C183-AB$1&lt;År1,0,AA182*(1-VLOOKUP($A183,[1]Hugst!$R$5:$W$9,MATCH(ROUNDUP((AB$1)/10,0)*10,[1]Hugst!$R$4:$W$4,0))))</f>
        <v>879.01159594359649</v>
      </c>
      <c r="AC183" s="169">
        <f>IF($C183-AC$1&lt;År1,0,AB182*(1-VLOOKUP($A183,[1]Hugst!$R$5:$W$9,MATCH(ROUNDUP((AC$1)/10,0)*10,[1]Hugst!$R$4:$W$4,0))))</f>
        <v>862.08020505887032</v>
      </c>
      <c r="AD183" s="169">
        <f>IF($C183-AD$1&lt;År1,0,AC182*(1-VLOOKUP($A183,[1]Hugst!$R$5:$W$9,MATCH(ROUNDUP((AD$1)/10,0)*10,[1]Hugst!$R$4:$W$4,0))))</f>
        <v>825.08414638074498</v>
      </c>
      <c r="AE183" s="169">
        <f>IF($C183-AE$1&lt;År1,0,AD182*(1-VLOOKUP($A183,[1]Hugst!$R$5:$W$9,MATCH(ROUNDUP((AE$1)/10,0)*10,[1]Hugst!$R$4:$W$4,0))))</f>
        <v>747.9430070057391</v>
      </c>
      <c r="AF183" s="169">
        <f>IF($C183-AF$1&lt;År1,0,AE182*(1-VLOOKUP($A183,[1]Hugst!$R$5:$W$9,MATCH(ROUNDUP((AF$1)/10,0)*10,[1]Hugst!$R$4:$W$4,0))))</f>
        <v>590.49588200574033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558.43238459218537</v>
      </c>
      <c r="E184" s="169">
        <f t="shared" si="3"/>
        <v>0</v>
      </c>
      <c r="F184" s="169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830.85326659792975</v>
      </c>
      <c r="G184" s="169">
        <f>IF($C184-G$1&lt;År1,0,F183*(1-VLOOKUP($A184,[1]Hugst!$R$5:$W$9,MATCH(ROUNDUP((G$1)/10,0)*10,[1]Hugst!$R$4:$W$4,0))))</f>
        <v>833.65945710359267</v>
      </c>
      <c r="H184" s="169">
        <f>IF($C184-H$1&lt;År1,0,G183*(1-VLOOKUP($A184,[1]Hugst!$R$5:$W$9,MATCH(ROUNDUP((H$1)/10,0)*10,[1]Hugst!$R$4:$W$4,0))))</f>
        <v>836.47974668730023</v>
      </c>
      <c r="I184" s="169">
        <f>IF($C184-I$1&lt;År1,0,H183*(1-VLOOKUP($A184,[1]Hugst!$R$5:$W$9,MATCH(ROUNDUP((I$1)/10,0)*10,[1]Hugst!$R$4:$W$4,0))))</f>
        <v>839.31420381698865</v>
      </c>
      <c r="J184" s="169">
        <f>IF($C184-J$1&lt;År1,0,I183*(1-VLOOKUP($A184,[1]Hugst!$R$5:$W$9,MATCH(ROUNDUP((J$1)/10,0)*10,[1]Hugst!$R$4:$W$4,0))))</f>
        <v>842.16289492282488</v>
      </c>
      <c r="K184" s="169">
        <f>IF($C184-K$1&lt;År1,0,J183*(1-VLOOKUP($A184,[1]Hugst!$R$5:$W$9,MATCH(ROUNDUP((K$1)/10,0)*10,[1]Hugst!$R$4:$W$4,0))))</f>
        <v>845.02588200533739</v>
      </c>
      <c r="L184" s="169">
        <f>IF($C184-L$1&lt;År1,0,K183*(1-VLOOKUP($A184,[1]Hugst!$R$5:$W$9,MATCH(ROUNDUP((L$1)/10,0)*10,[1]Hugst!$R$4:$W$4,0))))</f>
        <v>847.90321784955415</v>
      </c>
      <c r="M184" s="169">
        <f>IF($C184-M$1&lt;År1,0,L183*(1-VLOOKUP($A184,[1]Hugst!$R$5:$W$9,MATCH(ROUNDUP((M$1)/10,0)*10,[1]Hugst!$R$4:$W$4,0))))</f>
        <v>850.79493645180776</v>
      </c>
      <c r="N184" s="169">
        <f>IF($C184-N$1&lt;År1,0,M183*(1-VLOOKUP($A184,[1]Hugst!$R$5:$W$9,MATCH(ROUNDUP((N$1)/10,0)*10,[1]Hugst!$R$4:$W$4,0))))</f>
        <v>853.70103387118218</v>
      </c>
      <c r="O184" s="169">
        <f>IF($C184-O$1&lt;År1,0,N183*(1-VLOOKUP($A184,[1]Hugst!$R$5:$W$9,MATCH(ROUNDUP((O$1)/10,0)*10,[1]Hugst!$R$4:$W$4,0))))</f>
        <v>856.6214299308964</v>
      </c>
      <c r="P184" s="169">
        <f>IF($C184-P$1&lt;År1,0,O183*(1-VLOOKUP($A184,[1]Hugst!$R$5:$W$9,MATCH(ROUNDUP((P$1)/10,0)*10,[1]Hugst!$R$4:$W$4,0))))</f>
        <v>859.55589161912542</v>
      </c>
      <c r="Q184" s="169">
        <f>IF($C184-Q$1&lt;År1,0,P183*(1-VLOOKUP($A184,[1]Hugst!$R$5:$W$9,MATCH(ROUNDUP((Q$1)/10,0)*10,[1]Hugst!$R$4:$W$4,0))))</f>
        <v>862.50387988887144</v>
      </c>
      <c r="R184" s="169">
        <f>IF($C184-R$1&lt;År1,0,Q183*(1-VLOOKUP($A184,[1]Hugst!$R$5:$W$9,MATCH(ROUNDUP((R$1)/10,0)*10,[1]Hugst!$R$4:$W$4,0))))</f>
        <v>865.46424325579903</v>
      </c>
      <c r="S184" s="169">
        <f>IF($C184-S$1&lt;År1,0,R183*(1-VLOOKUP($A184,[1]Hugst!$R$5:$W$9,MATCH(ROUNDUP((S$1)/10,0)*10,[1]Hugst!$R$4:$W$4,0))))</f>
        <v>868.43460499205833</v>
      </c>
      <c r="T184" s="169">
        <f>IF($C184-T$1&lt;År1,0,S183*(1-VLOOKUP($A184,[1]Hugst!$R$5:$W$9,MATCH(ROUNDUP((T$1)/10,0)*10,[1]Hugst!$R$4:$W$4,0))))</f>
        <v>871.41013751226785</v>
      </c>
      <c r="U184" s="169">
        <f>IF($C184-U$1&lt;År1,0,T183*(1-VLOOKUP($A184,[1]Hugst!$R$5:$W$9,MATCH(ROUNDUP((U$1)/10,0)*10,[1]Hugst!$R$4:$W$4,0))))</f>
        <v>874.38111114330798</v>
      </c>
      <c r="V184" s="169">
        <f>IF($C184-V$1&lt;År1,0,U183*(1-VLOOKUP($A184,[1]Hugst!$R$5:$W$9,MATCH(ROUNDUP((V$1)/10,0)*10,[1]Hugst!$R$4:$W$4,0))))</f>
        <v>877.32799166229108</v>
      </c>
      <c r="W184" s="169">
        <f>IF($C184-W$1&lt;År1,0,V183*(1-VLOOKUP($A184,[1]Hugst!$R$5:$W$9,MATCH(ROUNDUP((W$1)/10,0)*10,[1]Hugst!$R$4:$W$4,0))))</f>
        <v>880.21163537052587</v>
      </c>
      <c r="X184" s="169">
        <f>IF($C184-X$1&lt;År1,0,W183*(1-VLOOKUP($A184,[1]Hugst!$R$5:$W$9,MATCH(ROUNDUP((X$1)/10,0)*10,[1]Hugst!$R$4:$W$4,0))))</f>
        <v>882.9536792395005</v>
      </c>
      <c r="Y184" s="169">
        <f>IF($C184-Y$1&lt;År1,0,X183*(1-VLOOKUP($A184,[1]Hugst!$R$5:$W$9,MATCH(ROUNDUP((Y$1)/10,0)*10,[1]Hugst!$R$4:$W$4,0))))</f>
        <v>885.39732120111364</v>
      </c>
      <c r="Z184" s="169">
        <f>IF($C184-Z$1&lt;År1,0,Y183*(1-VLOOKUP($A184,[1]Hugst!$R$5:$W$9,MATCH(ROUNDUP((Z$1)/10,0)*10,[1]Hugst!$R$4:$W$4,0))))</f>
        <v>887.2288807259614</v>
      </c>
      <c r="AA184" s="169">
        <f>IF($C184-AA$1&lt;År1,0,Z183*(1-VLOOKUP($A184,[1]Hugst!$R$5:$W$9,MATCH(ROUNDUP((AA$1)/10,0)*10,[1]Hugst!$R$4:$W$4,0))))</f>
        <v>887.82091997832697</v>
      </c>
      <c r="AB184" s="169">
        <f>IF($C184-AB$1&lt;År1,0,AA183*(1-VLOOKUP($A184,[1]Hugst!$R$5:$W$9,MATCH(ROUNDUP((AB$1)/10,0)*10,[1]Hugst!$R$4:$W$4,0))))</f>
        <v>885.91848612390811</v>
      </c>
      <c r="AC184" s="169">
        <f>IF($C184-AC$1&lt;År1,0,AB183*(1-VLOOKUP($A184,[1]Hugst!$R$5:$W$9,MATCH(ROUNDUP((AC$1)/10,0)*10,[1]Hugst!$R$4:$W$4,0))))</f>
        <v>879.01159594359649</v>
      </c>
      <c r="AD184" s="169">
        <f>IF($C184-AD$1&lt;År1,0,AC183*(1-VLOOKUP($A184,[1]Hugst!$R$5:$W$9,MATCH(ROUNDUP((AD$1)/10,0)*10,[1]Hugst!$R$4:$W$4,0))))</f>
        <v>862.08020505887032</v>
      </c>
      <c r="AE184" s="169">
        <f>IF($C184-AE$1&lt;År1,0,AD183*(1-VLOOKUP($A184,[1]Hugst!$R$5:$W$9,MATCH(ROUNDUP((AE$1)/10,0)*10,[1]Hugst!$R$4:$W$4,0))))</f>
        <v>825.08414638074498</v>
      </c>
      <c r="AF184" s="169">
        <f>IF($C184-AF$1&lt;År1,0,AE183*(1-VLOOKUP($A184,[1]Hugst!$R$5:$W$9,MATCH(ROUNDUP((AF$1)/10,0)*10,[1]Hugst!$R$4:$W$4,0))))</f>
        <v>747.9430070057391</v>
      </c>
      <c r="AG184" s="169">
        <f>IF($C184-AG$1&lt;År1,0,AF183*(1-VLOOKUP($A184,[1]Hugst!$R$5:$W$9,MATCH(ROUNDUP((AG$1)/10,0)*10,[1]Hugst!$R$4:$W$4,0))))</f>
        <v>590.49588200574033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555.64022385414683</v>
      </c>
      <c r="E185" s="169">
        <f t="shared" si="3"/>
        <v>0</v>
      </c>
      <c r="F185" s="169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828.0611058598912</v>
      </c>
      <c r="G185" s="169">
        <f>IF($C185-G$1&lt;År1,0,F184*(1-VLOOKUP($A185,[1]Hugst!$R$5:$W$9,MATCH(ROUNDUP((G$1)/10,0)*10,[1]Hugst!$R$4:$W$4,0))))</f>
        <v>830.85326659792975</v>
      </c>
      <c r="H185" s="169">
        <f>IF($C185-H$1&lt;År1,0,G184*(1-VLOOKUP($A185,[1]Hugst!$R$5:$W$9,MATCH(ROUNDUP((H$1)/10,0)*10,[1]Hugst!$R$4:$W$4,0))))</f>
        <v>833.65945710359267</v>
      </c>
      <c r="I185" s="169">
        <f>IF($C185-I$1&lt;År1,0,H184*(1-VLOOKUP($A185,[1]Hugst!$R$5:$W$9,MATCH(ROUNDUP((I$1)/10,0)*10,[1]Hugst!$R$4:$W$4,0))))</f>
        <v>836.47974668730023</v>
      </c>
      <c r="J185" s="169">
        <f>IF($C185-J$1&lt;År1,0,I184*(1-VLOOKUP($A185,[1]Hugst!$R$5:$W$9,MATCH(ROUNDUP((J$1)/10,0)*10,[1]Hugst!$R$4:$W$4,0))))</f>
        <v>839.31420381698865</v>
      </c>
      <c r="K185" s="169">
        <f>IF($C185-K$1&lt;År1,0,J184*(1-VLOOKUP($A185,[1]Hugst!$R$5:$W$9,MATCH(ROUNDUP((K$1)/10,0)*10,[1]Hugst!$R$4:$W$4,0))))</f>
        <v>842.16289492282488</v>
      </c>
      <c r="L185" s="169">
        <f>IF($C185-L$1&lt;År1,0,K184*(1-VLOOKUP($A185,[1]Hugst!$R$5:$W$9,MATCH(ROUNDUP((L$1)/10,0)*10,[1]Hugst!$R$4:$W$4,0))))</f>
        <v>845.02588200533739</v>
      </c>
      <c r="M185" s="169">
        <f>IF($C185-M$1&lt;År1,0,L184*(1-VLOOKUP($A185,[1]Hugst!$R$5:$W$9,MATCH(ROUNDUP((M$1)/10,0)*10,[1]Hugst!$R$4:$W$4,0))))</f>
        <v>847.90321784955415</v>
      </c>
      <c r="N185" s="169">
        <f>IF($C185-N$1&lt;År1,0,M184*(1-VLOOKUP($A185,[1]Hugst!$R$5:$W$9,MATCH(ROUNDUP((N$1)/10,0)*10,[1]Hugst!$R$4:$W$4,0))))</f>
        <v>850.79493645180776</v>
      </c>
      <c r="O185" s="169">
        <f>IF($C185-O$1&lt;År1,0,N184*(1-VLOOKUP($A185,[1]Hugst!$R$5:$W$9,MATCH(ROUNDUP((O$1)/10,0)*10,[1]Hugst!$R$4:$W$4,0))))</f>
        <v>853.70103387118218</v>
      </c>
      <c r="P185" s="169">
        <f>IF($C185-P$1&lt;År1,0,O184*(1-VLOOKUP($A185,[1]Hugst!$R$5:$W$9,MATCH(ROUNDUP((P$1)/10,0)*10,[1]Hugst!$R$4:$W$4,0))))</f>
        <v>856.6214299308964</v>
      </c>
      <c r="Q185" s="169">
        <f>IF($C185-Q$1&lt;År1,0,P184*(1-VLOOKUP($A185,[1]Hugst!$R$5:$W$9,MATCH(ROUNDUP((Q$1)/10,0)*10,[1]Hugst!$R$4:$W$4,0))))</f>
        <v>859.55589161912542</v>
      </c>
      <c r="R185" s="169">
        <f>IF($C185-R$1&lt;År1,0,Q184*(1-VLOOKUP($A185,[1]Hugst!$R$5:$W$9,MATCH(ROUNDUP((R$1)/10,0)*10,[1]Hugst!$R$4:$W$4,0))))</f>
        <v>862.50387988887144</v>
      </c>
      <c r="S185" s="169">
        <f>IF($C185-S$1&lt;År1,0,R184*(1-VLOOKUP($A185,[1]Hugst!$R$5:$W$9,MATCH(ROUNDUP((S$1)/10,0)*10,[1]Hugst!$R$4:$W$4,0))))</f>
        <v>865.46424325579903</v>
      </c>
      <c r="T185" s="169">
        <f>IF($C185-T$1&lt;År1,0,S184*(1-VLOOKUP($A185,[1]Hugst!$R$5:$W$9,MATCH(ROUNDUP((T$1)/10,0)*10,[1]Hugst!$R$4:$W$4,0))))</f>
        <v>868.43460499205833</v>
      </c>
      <c r="U185" s="169">
        <f>IF($C185-U$1&lt;År1,0,T184*(1-VLOOKUP($A185,[1]Hugst!$R$5:$W$9,MATCH(ROUNDUP((U$1)/10,0)*10,[1]Hugst!$R$4:$W$4,0))))</f>
        <v>871.41013751226785</v>
      </c>
      <c r="V185" s="169">
        <f>IF($C185-V$1&lt;År1,0,U184*(1-VLOOKUP($A185,[1]Hugst!$R$5:$W$9,MATCH(ROUNDUP((V$1)/10,0)*10,[1]Hugst!$R$4:$W$4,0))))</f>
        <v>874.38111114330798</v>
      </c>
      <c r="W185" s="169">
        <f>IF($C185-W$1&lt;År1,0,V184*(1-VLOOKUP($A185,[1]Hugst!$R$5:$W$9,MATCH(ROUNDUP((W$1)/10,0)*10,[1]Hugst!$R$4:$W$4,0))))</f>
        <v>877.32799166229108</v>
      </c>
      <c r="X185" s="169">
        <f>IF($C185-X$1&lt;År1,0,W184*(1-VLOOKUP($A185,[1]Hugst!$R$5:$W$9,MATCH(ROUNDUP((X$1)/10,0)*10,[1]Hugst!$R$4:$W$4,0))))</f>
        <v>880.21163537052587</v>
      </c>
      <c r="Y185" s="169">
        <f>IF($C185-Y$1&lt;År1,0,X184*(1-VLOOKUP($A185,[1]Hugst!$R$5:$W$9,MATCH(ROUNDUP((Y$1)/10,0)*10,[1]Hugst!$R$4:$W$4,0))))</f>
        <v>882.9536792395005</v>
      </c>
      <c r="Z185" s="169">
        <f>IF($C185-Z$1&lt;År1,0,Y184*(1-VLOOKUP($A185,[1]Hugst!$R$5:$W$9,MATCH(ROUNDUP((Z$1)/10,0)*10,[1]Hugst!$R$4:$W$4,0))))</f>
        <v>885.39732120111364</v>
      </c>
      <c r="AA185" s="169">
        <f>IF($C185-AA$1&lt;År1,0,Z184*(1-VLOOKUP($A185,[1]Hugst!$R$5:$W$9,MATCH(ROUNDUP((AA$1)/10,0)*10,[1]Hugst!$R$4:$W$4,0))))</f>
        <v>887.2288807259614</v>
      </c>
      <c r="AB185" s="169">
        <f>IF($C185-AB$1&lt;År1,0,AA184*(1-VLOOKUP($A185,[1]Hugst!$R$5:$W$9,MATCH(ROUNDUP((AB$1)/10,0)*10,[1]Hugst!$R$4:$W$4,0))))</f>
        <v>887.82091997832697</v>
      </c>
      <c r="AC185" s="169">
        <f>IF($C185-AC$1&lt;År1,0,AB184*(1-VLOOKUP($A185,[1]Hugst!$R$5:$W$9,MATCH(ROUNDUP((AC$1)/10,0)*10,[1]Hugst!$R$4:$W$4,0))))</f>
        <v>885.91848612390811</v>
      </c>
      <c r="AD185" s="169">
        <f>IF($C185-AD$1&lt;År1,0,AC184*(1-VLOOKUP($A185,[1]Hugst!$R$5:$W$9,MATCH(ROUNDUP((AD$1)/10,0)*10,[1]Hugst!$R$4:$W$4,0))))</f>
        <v>879.01159594359649</v>
      </c>
      <c r="AE185" s="169">
        <f>IF($C185-AE$1&lt;År1,0,AD184*(1-VLOOKUP($A185,[1]Hugst!$R$5:$W$9,MATCH(ROUNDUP((AE$1)/10,0)*10,[1]Hugst!$R$4:$W$4,0))))</f>
        <v>862.08020505887032</v>
      </c>
      <c r="AF185" s="169">
        <f>IF($C185-AF$1&lt;År1,0,AE184*(1-VLOOKUP($A185,[1]Hugst!$R$5:$W$9,MATCH(ROUNDUP((AF$1)/10,0)*10,[1]Hugst!$R$4:$W$4,0))))</f>
        <v>825.08414638074498</v>
      </c>
      <c r="AG185" s="169">
        <f>IF($C185-AG$1&lt;År1,0,AF184*(1-VLOOKUP($A185,[1]Hugst!$R$5:$W$9,MATCH(ROUNDUP((AG$1)/10,0)*10,[1]Hugst!$R$4:$W$4,0))))</f>
        <v>747.9430070057391</v>
      </c>
      <c r="AH185" s="169">
        <f>IF($C185-AH$1&lt;År1,0,AG184*(1-VLOOKUP($A185,[1]Hugst!$R$5:$W$9,MATCH(ROUNDUP((AH$1)/10,0)*10,[1]Hugst!$R$4:$W$4,0))))</f>
        <v>590.49588200574033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552.86202332734683</v>
      </c>
      <c r="E186" s="169">
        <f t="shared" si="3"/>
        <v>0</v>
      </c>
      <c r="F186" s="169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825.28290533309121</v>
      </c>
      <c r="G186" s="169">
        <f>IF($C186-G$1&lt;År1,0,F185*(1-VLOOKUP($A186,[1]Hugst!$R$5:$W$9,MATCH(ROUNDUP((G$1)/10,0)*10,[1]Hugst!$R$4:$W$4,0))))</f>
        <v>828.0611058598912</v>
      </c>
      <c r="H186" s="169">
        <f>IF($C186-H$1&lt;År1,0,G185*(1-VLOOKUP($A186,[1]Hugst!$R$5:$W$9,MATCH(ROUNDUP((H$1)/10,0)*10,[1]Hugst!$R$4:$W$4,0))))</f>
        <v>830.85326659792975</v>
      </c>
      <c r="I186" s="169">
        <f>IF($C186-I$1&lt;År1,0,H185*(1-VLOOKUP($A186,[1]Hugst!$R$5:$W$9,MATCH(ROUNDUP((I$1)/10,0)*10,[1]Hugst!$R$4:$W$4,0))))</f>
        <v>833.65945710359267</v>
      </c>
      <c r="J186" s="169">
        <f>IF($C186-J$1&lt;År1,0,I185*(1-VLOOKUP($A186,[1]Hugst!$R$5:$W$9,MATCH(ROUNDUP((J$1)/10,0)*10,[1]Hugst!$R$4:$W$4,0))))</f>
        <v>836.47974668730023</v>
      </c>
      <c r="K186" s="169">
        <f>IF($C186-K$1&lt;År1,0,J185*(1-VLOOKUP($A186,[1]Hugst!$R$5:$W$9,MATCH(ROUNDUP((K$1)/10,0)*10,[1]Hugst!$R$4:$W$4,0))))</f>
        <v>839.31420381698865</v>
      </c>
      <c r="L186" s="169">
        <f>IF($C186-L$1&lt;År1,0,K185*(1-VLOOKUP($A186,[1]Hugst!$R$5:$W$9,MATCH(ROUNDUP((L$1)/10,0)*10,[1]Hugst!$R$4:$W$4,0))))</f>
        <v>842.16289492282488</v>
      </c>
      <c r="M186" s="169">
        <f>IF($C186-M$1&lt;År1,0,L185*(1-VLOOKUP($A186,[1]Hugst!$R$5:$W$9,MATCH(ROUNDUP((M$1)/10,0)*10,[1]Hugst!$R$4:$W$4,0))))</f>
        <v>845.02588200533739</v>
      </c>
      <c r="N186" s="169">
        <f>IF($C186-N$1&lt;År1,0,M185*(1-VLOOKUP($A186,[1]Hugst!$R$5:$W$9,MATCH(ROUNDUP((N$1)/10,0)*10,[1]Hugst!$R$4:$W$4,0))))</f>
        <v>847.90321784955415</v>
      </c>
      <c r="O186" s="169">
        <f>IF($C186-O$1&lt;År1,0,N185*(1-VLOOKUP($A186,[1]Hugst!$R$5:$W$9,MATCH(ROUNDUP((O$1)/10,0)*10,[1]Hugst!$R$4:$W$4,0))))</f>
        <v>850.79493645180776</v>
      </c>
      <c r="P186" s="169">
        <f>IF($C186-P$1&lt;År1,0,O185*(1-VLOOKUP($A186,[1]Hugst!$R$5:$W$9,MATCH(ROUNDUP((P$1)/10,0)*10,[1]Hugst!$R$4:$W$4,0))))</f>
        <v>853.70103387118218</v>
      </c>
      <c r="Q186" s="169">
        <f>IF($C186-Q$1&lt;År1,0,P185*(1-VLOOKUP($A186,[1]Hugst!$R$5:$W$9,MATCH(ROUNDUP((Q$1)/10,0)*10,[1]Hugst!$R$4:$W$4,0))))</f>
        <v>856.6214299308964</v>
      </c>
      <c r="R186" s="169">
        <f>IF($C186-R$1&lt;År1,0,Q185*(1-VLOOKUP($A186,[1]Hugst!$R$5:$W$9,MATCH(ROUNDUP((R$1)/10,0)*10,[1]Hugst!$R$4:$W$4,0))))</f>
        <v>859.55589161912542</v>
      </c>
      <c r="S186" s="169">
        <f>IF($C186-S$1&lt;År1,0,R185*(1-VLOOKUP($A186,[1]Hugst!$R$5:$W$9,MATCH(ROUNDUP((S$1)/10,0)*10,[1]Hugst!$R$4:$W$4,0))))</f>
        <v>862.50387988887144</v>
      </c>
      <c r="T186" s="169">
        <f>IF($C186-T$1&lt;År1,0,S185*(1-VLOOKUP($A186,[1]Hugst!$R$5:$W$9,MATCH(ROUNDUP((T$1)/10,0)*10,[1]Hugst!$R$4:$W$4,0))))</f>
        <v>865.46424325579903</v>
      </c>
      <c r="U186" s="169">
        <f>IF($C186-U$1&lt;År1,0,T185*(1-VLOOKUP($A186,[1]Hugst!$R$5:$W$9,MATCH(ROUNDUP((U$1)/10,0)*10,[1]Hugst!$R$4:$W$4,0))))</f>
        <v>868.43460499205833</v>
      </c>
      <c r="V186" s="169">
        <f>IF($C186-V$1&lt;År1,0,U185*(1-VLOOKUP($A186,[1]Hugst!$R$5:$W$9,MATCH(ROUNDUP((V$1)/10,0)*10,[1]Hugst!$R$4:$W$4,0))))</f>
        <v>871.41013751226785</v>
      </c>
      <c r="W186" s="169">
        <f>IF($C186-W$1&lt;År1,0,V185*(1-VLOOKUP($A186,[1]Hugst!$R$5:$W$9,MATCH(ROUNDUP((W$1)/10,0)*10,[1]Hugst!$R$4:$W$4,0))))</f>
        <v>874.38111114330798</v>
      </c>
      <c r="X186" s="169">
        <f>IF($C186-X$1&lt;År1,0,W185*(1-VLOOKUP($A186,[1]Hugst!$R$5:$W$9,MATCH(ROUNDUP((X$1)/10,0)*10,[1]Hugst!$R$4:$W$4,0))))</f>
        <v>877.32799166229108</v>
      </c>
      <c r="Y186" s="169">
        <f>IF($C186-Y$1&lt;År1,0,X185*(1-VLOOKUP($A186,[1]Hugst!$R$5:$W$9,MATCH(ROUNDUP((Y$1)/10,0)*10,[1]Hugst!$R$4:$W$4,0))))</f>
        <v>880.21163537052587</v>
      </c>
      <c r="Z186" s="169">
        <f>IF($C186-Z$1&lt;År1,0,Y185*(1-VLOOKUP($A186,[1]Hugst!$R$5:$W$9,MATCH(ROUNDUP((Z$1)/10,0)*10,[1]Hugst!$R$4:$W$4,0))))</f>
        <v>882.9536792395005</v>
      </c>
      <c r="AA186" s="169">
        <f>IF($C186-AA$1&lt;År1,0,Z185*(1-VLOOKUP($A186,[1]Hugst!$R$5:$W$9,MATCH(ROUNDUP((AA$1)/10,0)*10,[1]Hugst!$R$4:$W$4,0))))</f>
        <v>885.39732120111364</v>
      </c>
      <c r="AB186" s="169">
        <f>IF($C186-AB$1&lt;År1,0,AA185*(1-VLOOKUP($A186,[1]Hugst!$R$5:$W$9,MATCH(ROUNDUP((AB$1)/10,0)*10,[1]Hugst!$R$4:$W$4,0))))</f>
        <v>887.2288807259614</v>
      </c>
      <c r="AC186" s="169">
        <f>IF($C186-AC$1&lt;År1,0,AB185*(1-VLOOKUP($A186,[1]Hugst!$R$5:$W$9,MATCH(ROUNDUP((AC$1)/10,0)*10,[1]Hugst!$R$4:$W$4,0))))</f>
        <v>887.82091997832697</v>
      </c>
      <c r="AD186" s="169">
        <f>IF($C186-AD$1&lt;År1,0,AC185*(1-VLOOKUP($A186,[1]Hugst!$R$5:$W$9,MATCH(ROUNDUP((AD$1)/10,0)*10,[1]Hugst!$R$4:$W$4,0))))</f>
        <v>885.91848612390811</v>
      </c>
      <c r="AE186" s="169">
        <f>IF($C186-AE$1&lt;År1,0,AD185*(1-VLOOKUP($A186,[1]Hugst!$R$5:$W$9,MATCH(ROUNDUP((AE$1)/10,0)*10,[1]Hugst!$R$4:$W$4,0))))</f>
        <v>879.01159594359649</v>
      </c>
      <c r="AF186" s="169">
        <f>IF($C186-AF$1&lt;År1,0,AE185*(1-VLOOKUP($A186,[1]Hugst!$R$5:$W$9,MATCH(ROUNDUP((AF$1)/10,0)*10,[1]Hugst!$R$4:$W$4,0))))</f>
        <v>862.08020505887032</v>
      </c>
      <c r="AG186" s="169">
        <f>IF($C186-AG$1&lt;År1,0,AF185*(1-VLOOKUP($A186,[1]Hugst!$R$5:$W$9,MATCH(ROUNDUP((AG$1)/10,0)*10,[1]Hugst!$R$4:$W$4,0))))</f>
        <v>825.08414638074498</v>
      </c>
      <c r="AH186" s="169">
        <f>IF($C186-AH$1&lt;År1,0,AG185*(1-VLOOKUP($A186,[1]Hugst!$R$5:$W$9,MATCH(ROUNDUP((AH$1)/10,0)*10,[1]Hugst!$R$4:$W$4,0))))</f>
        <v>747.9430070057391</v>
      </c>
      <c r="AI186" s="169">
        <f>IF($C186-AI$1&lt;År1,0,AH185*(1-VLOOKUP($A186,[1]Hugst!$R$5:$W$9,MATCH(ROUNDUP((AI$1)/10,0)*10,[1]Hugst!$R$4:$W$4,0))))</f>
        <v>590.49588200574033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550.09771350694427</v>
      </c>
      <c r="E187" s="169">
        <f t="shared" si="3"/>
        <v>1.0736288763728226</v>
      </c>
      <c r="F187" s="169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823.59222438906147</v>
      </c>
      <c r="G187" s="169">
        <f>IF($C187-G$1&lt;År1,0,F186*(1-VLOOKUP($A187,[1]Hugst!$R$5:$W$9,MATCH(ROUNDUP((G$1)/10,0)*10,[1]Hugst!$R$4:$W$4,0))))</f>
        <v>825.28290533309121</v>
      </c>
      <c r="H187" s="169">
        <f>IF($C187-H$1&lt;År1,0,G186*(1-VLOOKUP($A187,[1]Hugst!$R$5:$W$9,MATCH(ROUNDUP((H$1)/10,0)*10,[1]Hugst!$R$4:$W$4,0))))</f>
        <v>828.0611058598912</v>
      </c>
      <c r="I187" s="169">
        <f>IF($C187-I$1&lt;År1,0,H186*(1-VLOOKUP($A187,[1]Hugst!$R$5:$W$9,MATCH(ROUNDUP((I$1)/10,0)*10,[1]Hugst!$R$4:$W$4,0))))</f>
        <v>830.85326659792975</v>
      </c>
      <c r="J187" s="169">
        <f>IF($C187-J$1&lt;År1,0,I186*(1-VLOOKUP($A187,[1]Hugst!$R$5:$W$9,MATCH(ROUNDUP((J$1)/10,0)*10,[1]Hugst!$R$4:$W$4,0))))</f>
        <v>833.65945710359267</v>
      </c>
      <c r="K187" s="169">
        <f>IF($C187-K$1&lt;År1,0,J186*(1-VLOOKUP($A187,[1]Hugst!$R$5:$W$9,MATCH(ROUNDUP((K$1)/10,0)*10,[1]Hugst!$R$4:$W$4,0))))</f>
        <v>836.47974668730023</v>
      </c>
      <c r="L187" s="169">
        <f>IF($C187-L$1&lt;År1,0,K186*(1-VLOOKUP($A187,[1]Hugst!$R$5:$W$9,MATCH(ROUNDUP((L$1)/10,0)*10,[1]Hugst!$R$4:$W$4,0))))</f>
        <v>839.31420381698865</v>
      </c>
      <c r="M187" s="169">
        <f>IF($C187-M$1&lt;År1,0,L186*(1-VLOOKUP($A187,[1]Hugst!$R$5:$W$9,MATCH(ROUNDUP((M$1)/10,0)*10,[1]Hugst!$R$4:$W$4,0))))</f>
        <v>842.16289492282488</v>
      </c>
      <c r="N187" s="169">
        <f>IF($C187-N$1&lt;År1,0,M186*(1-VLOOKUP($A187,[1]Hugst!$R$5:$W$9,MATCH(ROUNDUP((N$1)/10,0)*10,[1]Hugst!$R$4:$W$4,0))))</f>
        <v>845.02588200533739</v>
      </c>
      <c r="O187" s="169">
        <f>IF($C187-O$1&lt;År1,0,N186*(1-VLOOKUP($A187,[1]Hugst!$R$5:$W$9,MATCH(ROUNDUP((O$1)/10,0)*10,[1]Hugst!$R$4:$W$4,0))))</f>
        <v>847.90321784955415</v>
      </c>
      <c r="P187" s="169">
        <f>IF($C187-P$1&lt;År1,0,O186*(1-VLOOKUP($A187,[1]Hugst!$R$5:$W$9,MATCH(ROUNDUP((P$1)/10,0)*10,[1]Hugst!$R$4:$W$4,0))))</f>
        <v>850.79493645180776</v>
      </c>
      <c r="Q187" s="169">
        <f>IF($C187-Q$1&lt;År1,0,P186*(1-VLOOKUP($A187,[1]Hugst!$R$5:$W$9,MATCH(ROUNDUP((Q$1)/10,0)*10,[1]Hugst!$R$4:$W$4,0))))</f>
        <v>853.70103387118218</v>
      </c>
      <c r="R187" s="169">
        <f>IF($C187-R$1&lt;År1,0,Q186*(1-VLOOKUP($A187,[1]Hugst!$R$5:$W$9,MATCH(ROUNDUP((R$1)/10,0)*10,[1]Hugst!$R$4:$W$4,0))))</f>
        <v>856.6214299308964</v>
      </c>
      <c r="S187" s="169">
        <f>IF($C187-S$1&lt;År1,0,R186*(1-VLOOKUP($A187,[1]Hugst!$R$5:$W$9,MATCH(ROUNDUP((S$1)/10,0)*10,[1]Hugst!$R$4:$W$4,0))))</f>
        <v>859.55589161912542</v>
      </c>
      <c r="T187" s="169">
        <f>IF($C187-T$1&lt;År1,0,S186*(1-VLOOKUP($A187,[1]Hugst!$R$5:$W$9,MATCH(ROUNDUP((T$1)/10,0)*10,[1]Hugst!$R$4:$W$4,0))))</f>
        <v>862.50387988887144</v>
      </c>
      <c r="U187" s="169">
        <f>IF($C187-U$1&lt;År1,0,T186*(1-VLOOKUP($A187,[1]Hugst!$R$5:$W$9,MATCH(ROUNDUP((U$1)/10,0)*10,[1]Hugst!$R$4:$W$4,0))))</f>
        <v>865.46424325579903</v>
      </c>
      <c r="V187" s="169">
        <f>IF($C187-V$1&lt;År1,0,U186*(1-VLOOKUP($A187,[1]Hugst!$R$5:$W$9,MATCH(ROUNDUP((V$1)/10,0)*10,[1]Hugst!$R$4:$W$4,0))))</f>
        <v>868.43460499205833</v>
      </c>
      <c r="W187" s="169">
        <f>IF($C187-W$1&lt;År1,0,V186*(1-VLOOKUP($A187,[1]Hugst!$R$5:$W$9,MATCH(ROUNDUP((W$1)/10,0)*10,[1]Hugst!$R$4:$W$4,0))))</f>
        <v>871.41013751226785</v>
      </c>
      <c r="X187" s="169">
        <f>IF($C187-X$1&lt;År1,0,W186*(1-VLOOKUP($A187,[1]Hugst!$R$5:$W$9,MATCH(ROUNDUP((X$1)/10,0)*10,[1]Hugst!$R$4:$W$4,0))))</f>
        <v>874.38111114330798</v>
      </c>
      <c r="Y187" s="169">
        <f>IF($C187-Y$1&lt;År1,0,X186*(1-VLOOKUP($A187,[1]Hugst!$R$5:$W$9,MATCH(ROUNDUP((Y$1)/10,0)*10,[1]Hugst!$R$4:$W$4,0))))</f>
        <v>877.32799166229108</v>
      </c>
      <c r="Z187" s="169">
        <f>IF($C187-Z$1&lt;År1,0,Y186*(1-VLOOKUP($A187,[1]Hugst!$R$5:$W$9,MATCH(ROUNDUP((Z$1)/10,0)*10,[1]Hugst!$R$4:$W$4,0))))</f>
        <v>880.21163537052587</v>
      </c>
      <c r="AA187" s="169">
        <f>IF($C187-AA$1&lt;År1,0,Z186*(1-VLOOKUP($A187,[1]Hugst!$R$5:$W$9,MATCH(ROUNDUP((AA$1)/10,0)*10,[1]Hugst!$R$4:$W$4,0))))</f>
        <v>882.9536792395005</v>
      </c>
      <c r="AB187" s="169">
        <f>IF($C187-AB$1&lt;År1,0,AA186*(1-VLOOKUP($A187,[1]Hugst!$R$5:$W$9,MATCH(ROUNDUP((AB$1)/10,0)*10,[1]Hugst!$R$4:$W$4,0))))</f>
        <v>885.39732120111364</v>
      </c>
      <c r="AC187" s="169">
        <f>IF($C187-AC$1&lt;År1,0,AB186*(1-VLOOKUP($A187,[1]Hugst!$R$5:$W$9,MATCH(ROUNDUP((AC$1)/10,0)*10,[1]Hugst!$R$4:$W$4,0))))</f>
        <v>887.2288807259614</v>
      </c>
      <c r="AD187" s="169">
        <f>IF($C187-AD$1&lt;År1,0,AC186*(1-VLOOKUP($A187,[1]Hugst!$R$5:$W$9,MATCH(ROUNDUP((AD$1)/10,0)*10,[1]Hugst!$R$4:$W$4,0))))</f>
        <v>887.82091997832697</v>
      </c>
      <c r="AE187" s="169">
        <f>IF($C187-AE$1&lt;År1,0,AD186*(1-VLOOKUP($A187,[1]Hugst!$R$5:$W$9,MATCH(ROUNDUP((AE$1)/10,0)*10,[1]Hugst!$R$4:$W$4,0))))</f>
        <v>885.91848612390811</v>
      </c>
      <c r="AF187" s="169">
        <f>IF($C187-AF$1&lt;År1,0,AE186*(1-VLOOKUP($A187,[1]Hugst!$R$5:$W$9,MATCH(ROUNDUP((AF$1)/10,0)*10,[1]Hugst!$R$4:$W$4,0))))</f>
        <v>879.01159594359649</v>
      </c>
      <c r="AG187" s="169">
        <f>IF($C187-AG$1&lt;År1,0,AF186*(1-VLOOKUP($A187,[1]Hugst!$R$5:$W$9,MATCH(ROUNDUP((AG$1)/10,0)*10,[1]Hugst!$R$4:$W$4,0))))</f>
        <v>862.08020505887032</v>
      </c>
      <c r="AH187" s="169">
        <f>IF($C187-AH$1&lt;År1,0,AG186*(1-VLOOKUP($A187,[1]Hugst!$R$5:$W$9,MATCH(ROUNDUP((AH$1)/10,0)*10,[1]Hugst!$R$4:$W$4,0))))</f>
        <v>825.08414638074498</v>
      </c>
      <c r="AI187" s="169">
        <f>IF($C187-AI$1&lt;År1,0,AH186*(1-VLOOKUP($A187,[1]Hugst!$R$5:$W$9,MATCH(ROUNDUP((AI$1)/10,0)*10,[1]Hugst!$R$4:$W$4,0))))</f>
        <v>747.9430070057391</v>
      </c>
      <c r="AJ187" s="169">
        <f>IF($C187-AJ$1&lt;År1,0,AI186*(1-VLOOKUP($A187,[1]Hugst!$R$5:$W$9,MATCH(ROUNDUP((AJ$1)/10,0)*10,[1]Hugst!$R$4:$W$4,0))))</f>
        <v>589.42225312936625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9">
        <f t="shared" ref="E189:E218" si="4">IF(C189=2020,SUM(G189:AJ189),SUM(F188:AJ188)-SUM(G189:AJ189))</f>
        <v>0</v>
      </c>
      <c r="F189" s="169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9">
        <f>IF($C189-G$1&lt;År1,0,F188*(1-VLOOKUP($A189,[1]Hugst!$R$5:$W$9,MATCH(ROUNDUP((G$1)/10,0)*10,[1]Hugst!$R$4:$W$4,0))))</f>
        <v>0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9">
        <f t="shared" si="4"/>
        <v>0</v>
      </c>
      <c r="F190" s="169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9">
        <f>IF($C190-G$1&lt;År1,0,F189*(1-VLOOKUP($A190,[1]Hugst!$R$5:$W$9,MATCH(ROUNDUP((G$1)/10,0)*10,[1]Hugst!$R$4:$W$4,0))))</f>
        <v>0</v>
      </c>
      <c r="H190" s="169">
        <f>IF($C190-H$1&lt;År1,0,G189*(1-VLOOKUP($A190,[1]Hugst!$R$5:$W$9,MATCH(ROUNDUP((H$1)/10,0)*10,[1]Hugst!$R$4:$W$4,0))))</f>
        <v>0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9">
        <f t="shared" si="4"/>
        <v>0</v>
      </c>
      <c r="F191" s="169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9">
        <f>IF($C191-G$1&lt;År1,0,F190*(1-VLOOKUP($A191,[1]Hugst!$R$5:$W$9,MATCH(ROUNDUP((G$1)/10,0)*10,[1]Hugst!$R$4:$W$4,0))))</f>
        <v>0</v>
      </c>
      <c r="H191" s="169">
        <f>IF($C191-H$1&lt;År1,0,G190*(1-VLOOKUP($A191,[1]Hugst!$R$5:$W$9,MATCH(ROUNDUP((H$1)/10,0)*10,[1]Hugst!$R$4:$W$4,0))))</f>
        <v>0</v>
      </c>
      <c r="I191" s="169">
        <f>IF($C191-I$1&lt;År1,0,H190*(1-VLOOKUP($A191,[1]Hugst!$R$5:$W$9,MATCH(ROUNDUP((I$1)/10,0)*10,[1]Hugst!$R$4:$W$4,0))))</f>
        <v>0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9">
        <f t="shared" si="4"/>
        <v>0</v>
      </c>
      <c r="F192" s="169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9">
        <f>IF($C192-G$1&lt;År1,0,F191*(1-VLOOKUP($A192,[1]Hugst!$R$5:$W$9,MATCH(ROUNDUP((G$1)/10,0)*10,[1]Hugst!$R$4:$W$4,0))))</f>
        <v>0</v>
      </c>
      <c r="H192" s="169">
        <f>IF($C192-H$1&lt;År1,0,G191*(1-VLOOKUP($A192,[1]Hugst!$R$5:$W$9,MATCH(ROUNDUP((H$1)/10,0)*10,[1]Hugst!$R$4:$W$4,0))))</f>
        <v>0</v>
      </c>
      <c r="I192" s="169">
        <f>IF($C192-I$1&lt;År1,0,H191*(1-VLOOKUP($A192,[1]Hugst!$R$5:$W$9,MATCH(ROUNDUP((I$1)/10,0)*10,[1]Hugst!$R$4:$W$4,0))))</f>
        <v>0</v>
      </c>
      <c r="J192" s="169">
        <f>IF($C192-J$1&lt;År1,0,I191*(1-VLOOKUP($A192,[1]Hugst!$R$5:$W$9,MATCH(ROUNDUP((J$1)/10,0)*10,[1]Hugst!$R$4:$W$4,0))))</f>
        <v>0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9">
        <f t="shared" si="4"/>
        <v>0</v>
      </c>
      <c r="F193" s="169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9">
        <f>IF($C193-G$1&lt;År1,0,F192*(1-VLOOKUP($A193,[1]Hugst!$R$5:$W$9,MATCH(ROUNDUP((G$1)/10,0)*10,[1]Hugst!$R$4:$W$4,0))))</f>
        <v>0</v>
      </c>
      <c r="H193" s="169">
        <f>IF($C193-H$1&lt;År1,0,G192*(1-VLOOKUP($A193,[1]Hugst!$R$5:$W$9,MATCH(ROUNDUP((H$1)/10,0)*10,[1]Hugst!$R$4:$W$4,0))))</f>
        <v>0</v>
      </c>
      <c r="I193" s="169">
        <f>IF($C193-I$1&lt;År1,0,H192*(1-VLOOKUP($A193,[1]Hugst!$R$5:$W$9,MATCH(ROUNDUP((I$1)/10,0)*10,[1]Hugst!$R$4:$W$4,0))))</f>
        <v>0</v>
      </c>
      <c r="J193" s="169">
        <f>IF($C193-J$1&lt;År1,0,I192*(1-VLOOKUP($A193,[1]Hugst!$R$5:$W$9,MATCH(ROUNDUP((J$1)/10,0)*10,[1]Hugst!$R$4:$W$4,0))))</f>
        <v>0</v>
      </c>
      <c r="K193" s="169">
        <f>IF($C193-K$1&lt;År1,0,J192*(1-VLOOKUP($A193,[1]Hugst!$R$5:$W$9,MATCH(ROUNDUP((K$1)/10,0)*10,[1]Hugst!$R$4:$W$4,0))))</f>
        <v>0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9">
        <f t="shared" si="4"/>
        <v>0</v>
      </c>
      <c r="F194" s="169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9">
        <f>IF($C194-G$1&lt;År1,0,F193*(1-VLOOKUP($A194,[1]Hugst!$R$5:$W$9,MATCH(ROUNDUP((G$1)/10,0)*10,[1]Hugst!$R$4:$W$4,0))))</f>
        <v>0</v>
      </c>
      <c r="H194" s="169">
        <f>IF($C194-H$1&lt;År1,0,G193*(1-VLOOKUP($A194,[1]Hugst!$R$5:$W$9,MATCH(ROUNDUP((H$1)/10,0)*10,[1]Hugst!$R$4:$W$4,0))))</f>
        <v>0</v>
      </c>
      <c r="I194" s="169">
        <f>IF($C194-I$1&lt;År1,0,H193*(1-VLOOKUP($A194,[1]Hugst!$R$5:$W$9,MATCH(ROUNDUP((I$1)/10,0)*10,[1]Hugst!$R$4:$W$4,0))))</f>
        <v>0</v>
      </c>
      <c r="J194" s="169">
        <f>IF($C194-J$1&lt;År1,0,I193*(1-VLOOKUP($A194,[1]Hugst!$R$5:$W$9,MATCH(ROUNDUP((J$1)/10,0)*10,[1]Hugst!$R$4:$W$4,0))))</f>
        <v>0</v>
      </c>
      <c r="K194" s="169">
        <f>IF($C194-K$1&lt;År1,0,J193*(1-VLOOKUP($A194,[1]Hugst!$R$5:$W$9,MATCH(ROUNDUP((K$1)/10,0)*10,[1]Hugst!$R$4:$W$4,0))))</f>
        <v>0</v>
      </c>
      <c r="L194" s="169">
        <f>IF($C194-L$1&lt;År1,0,K193*(1-VLOOKUP($A194,[1]Hugst!$R$5:$W$9,MATCH(ROUNDUP((L$1)/10,0)*10,[1]Hugst!$R$4:$W$4,0))))</f>
        <v>0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9">
        <f t="shared" si="4"/>
        <v>0</v>
      </c>
      <c r="F195" s="169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9">
        <f>IF($C195-G$1&lt;År1,0,F194*(1-VLOOKUP($A195,[1]Hugst!$R$5:$W$9,MATCH(ROUNDUP((G$1)/10,0)*10,[1]Hugst!$R$4:$W$4,0))))</f>
        <v>0</v>
      </c>
      <c r="H195" s="169">
        <f>IF($C195-H$1&lt;År1,0,G194*(1-VLOOKUP($A195,[1]Hugst!$R$5:$W$9,MATCH(ROUNDUP((H$1)/10,0)*10,[1]Hugst!$R$4:$W$4,0))))</f>
        <v>0</v>
      </c>
      <c r="I195" s="169">
        <f>IF($C195-I$1&lt;År1,0,H194*(1-VLOOKUP($A195,[1]Hugst!$R$5:$W$9,MATCH(ROUNDUP((I$1)/10,0)*10,[1]Hugst!$R$4:$W$4,0))))</f>
        <v>0</v>
      </c>
      <c r="J195" s="169">
        <f>IF($C195-J$1&lt;År1,0,I194*(1-VLOOKUP($A195,[1]Hugst!$R$5:$W$9,MATCH(ROUNDUP((J$1)/10,0)*10,[1]Hugst!$R$4:$W$4,0))))</f>
        <v>0</v>
      </c>
      <c r="K195" s="169">
        <f>IF($C195-K$1&lt;År1,0,J194*(1-VLOOKUP($A195,[1]Hugst!$R$5:$W$9,MATCH(ROUNDUP((K$1)/10,0)*10,[1]Hugst!$R$4:$W$4,0))))</f>
        <v>0</v>
      </c>
      <c r="L195" s="169">
        <f>IF($C195-L$1&lt;År1,0,K194*(1-VLOOKUP($A195,[1]Hugst!$R$5:$W$9,MATCH(ROUNDUP((L$1)/10,0)*10,[1]Hugst!$R$4:$W$4,0))))</f>
        <v>0</v>
      </c>
      <c r="M195" s="169">
        <f>IF($C195-M$1&lt;År1,0,L194*(1-VLOOKUP($A195,[1]Hugst!$R$5:$W$9,MATCH(ROUNDUP((M$1)/10,0)*10,[1]Hugst!$R$4:$W$4,0))))</f>
        <v>0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9">
        <f t="shared" si="4"/>
        <v>0</v>
      </c>
      <c r="F196" s="169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9">
        <f>IF($C196-G$1&lt;År1,0,F195*(1-VLOOKUP($A196,[1]Hugst!$R$5:$W$9,MATCH(ROUNDUP((G$1)/10,0)*10,[1]Hugst!$R$4:$W$4,0))))</f>
        <v>0</v>
      </c>
      <c r="H196" s="169">
        <f>IF($C196-H$1&lt;År1,0,G195*(1-VLOOKUP($A196,[1]Hugst!$R$5:$W$9,MATCH(ROUNDUP((H$1)/10,0)*10,[1]Hugst!$R$4:$W$4,0))))</f>
        <v>0</v>
      </c>
      <c r="I196" s="169">
        <f>IF($C196-I$1&lt;År1,0,H195*(1-VLOOKUP($A196,[1]Hugst!$R$5:$W$9,MATCH(ROUNDUP((I$1)/10,0)*10,[1]Hugst!$R$4:$W$4,0))))</f>
        <v>0</v>
      </c>
      <c r="J196" s="169">
        <f>IF($C196-J$1&lt;År1,0,I195*(1-VLOOKUP($A196,[1]Hugst!$R$5:$W$9,MATCH(ROUNDUP((J$1)/10,0)*10,[1]Hugst!$R$4:$W$4,0))))</f>
        <v>0</v>
      </c>
      <c r="K196" s="169">
        <f>IF($C196-K$1&lt;År1,0,J195*(1-VLOOKUP($A196,[1]Hugst!$R$5:$W$9,MATCH(ROUNDUP((K$1)/10,0)*10,[1]Hugst!$R$4:$W$4,0))))</f>
        <v>0</v>
      </c>
      <c r="L196" s="169">
        <f>IF($C196-L$1&lt;År1,0,K195*(1-VLOOKUP($A196,[1]Hugst!$R$5:$W$9,MATCH(ROUNDUP((L$1)/10,0)*10,[1]Hugst!$R$4:$W$4,0))))</f>
        <v>0</v>
      </c>
      <c r="M196" s="169">
        <f>IF($C196-M$1&lt;År1,0,L195*(1-VLOOKUP($A196,[1]Hugst!$R$5:$W$9,MATCH(ROUNDUP((M$1)/10,0)*10,[1]Hugst!$R$4:$W$4,0))))</f>
        <v>0</v>
      </c>
      <c r="N196" s="169">
        <f>IF($C196-N$1&lt;År1,0,M195*(1-VLOOKUP($A196,[1]Hugst!$R$5:$W$9,MATCH(ROUNDUP((N$1)/10,0)*10,[1]Hugst!$R$4:$W$4,0))))</f>
        <v>0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9">
        <f t="shared" si="4"/>
        <v>0</v>
      </c>
      <c r="F197" s="169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9">
        <f>IF($C197-G$1&lt;År1,0,F196*(1-VLOOKUP($A197,[1]Hugst!$R$5:$W$9,MATCH(ROUNDUP((G$1)/10,0)*10,[1]Hugst!$R$4:$W$4,0))))</f>
        <v>0</v>
      </c>
      <c r="H197" s="169">
        <f>IF($C197-H$1&lt;År1,0,G196*(1-VLOOKUP($A197,[1]Hugst!$R$5:$W$9,MATCH(ROUNDUP((H$1)/10,0)*10,[1]Hugst!$R$4:$W$4,0))))</f>
        <v>0</v>
      </c>
      <c r="I197" s="169">
        <f>IF($C197-I$1&lt;År1,0,H196*(1-VLOOKUP($A197,[1]Hugst!$R$5:$W$9,MATCH(ROUNDUP((I$1)/10,0)*10,[1]Hugst!$R$4:$W$4,0))))</f>
        <v>0</v>
      </c>
      <c r="J197" s="169">
        <f>IF($C197-J$1&lt;År1,0,I196*(1-VLOOKUP($A197,[1]Hugst!$R$5:$W$9,MATCH(ROUNDUP((J$1)/10,0)*10,[1]Hugst!$R$4:$W$4,0))))</f>
        <v>0</v>
      </c>
      <c r="K197" s="169">
        <f>IF($C197-K$1&lt;År1,0,J196*(1-VLOOKUP($A197,[1]Hugst!$R$5:$W$9,MATCH(ROUNDUP((K$1)/10,0)*10,[1]Hugst!$R$4:$W$4,0))))</f>
        <v>0</v>
      </c>
      <c r="L197" s="169">
        <f>IF($C197-L$1&lt;År1,0,K196*(1-VLOOKUP($A197,[1]Hugst!$R$5:$W$9,MATCH(ROUNDUP((L$1)/10,0)*10,[1]Hugst!$R$4:$W$4,0))))</f>
        <v>0</v>
      </c>
      <c r="M197" s="169">
        <f>IF($C197-M$1&lt;År1,0,L196*(1-VLOOKUP($A197,[1]Hugst!$R$5:$W$9,MATCH(ROUNDUP((M$1)/10,0)*10,[1]Hugst!$R$4:$W$4,0))))</f>
        <v>0</v>
      </c>
      <c r="N197" s="169">
        <f>IF($C197-N$1&lt;År1,0,M196*(1-VLOOKUP($A197,[1]Hugst!$R$5:$W$9,MATCH(ROUNDUP((N$1)/10,0)*10,[1]Hugst!$R$4:$W$4,0))))</f>
        <v>0</v>
      </c>
      <c r="O197" s="169">
        <f>IF($C197-O$1&lt;År1,0,N196*(1-VLOOKUP($A197,[1]Hugst!$R$5:$W$9,MATCH(ROUNDUP((O$1)/10,0)*10,[1]Hugst!$R$4:$W$4,0))))</f>
        <v>0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9">
        <f t="shared" si="4"/>
        <v>0</v>
      </c>
      <c r="F198" s="169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9">
        <f>IF($C198-G$1&lt;År1,0,F197*(1-VLOOKUP($A198,[1]Hugst!$R$5:$W$9,MATCH(ROUNDUP((G$1)/10,0)*10,[1]Hugst!$R$4:$W$4,0))))</f>
        <v>0</v>
      </c>
      <c r="H198" s="169">
        <f>IF($C198-H$1&lt;År1,0,G197*(1-VLOOKUP($A198,[1]Hugst!$R$5:$W$9,MATCH(ROUNDUP((H$1)/10,0)*10,[1]Hugst!$R$4:$W$4,0))))</f>
        <v>0</v>
      </c>
      <c r="I198" s="169">
        <f>IF($C198-I$1&lt;År1,0,H197*(1-VLOOKUP($A198,[1]Hugst!$R$5:$W$9,MATCH(ROUNDUP((I$1)/10,0)*10,[1]Hugst!$R$4:$W$4,0))))</f>
        <v>0</v>
      </c>
      <c r="J198" s="169">
        <f>IF($C198-J$1&lt;År1,0,I197*(1-VLOOKUP($A198,[1]Hugst!$R$5:$W$9,MATCH(ROUNDUP((J$1)/10,0)*10,[1]Hugst!$R$4:$W$4,0))))</f>
        <v>0</v>
      </c>
      <c r="K198" s="169">
        <f>IF($C198-K$1&lt;År1,0,J197*(1-VLOOKUP($A198,[1]Hugst!$R$5:$W$9,MATCH(ROUNDUP((K$1)/10,0)*10,[1]Hugst!$R$4:$W$4,0))))</f>
        <v>0</v>
      </c>
      <c r="L198" s="169">
        <f>IF($C198-L$1&lt;År1,0,K197*(1-VLOOKUP($A198,[1]Hugst!$R$5:$W$9,MATCH(ROUNDUP((L$1)/10,0)*10,[1]Hugst!$R$4:$W$4,0))))</f>
        <v>0</v>
      </c>
      <c r="M198" s="169">
        <f>IF($C198-M$1&lt;År1,0,L197*(1-VLOOKUP($A198,[1]Hugst!$R$5:$W$9,MATCH(ROUNDUP((M$1)/10,0)*10,[1]Hugst!$R$4:$W$4,0))))</f>
        <v>0</v>
      </c>
      <c r="N198" s="169">
        <f>IF($C198-N$1&lt;År1,0,M197*(1-VLOOKUP($A198,[1]Hugst!$R$5:$W$9,MATCH(ROUNDUP((N$1)/10,0)*10,[1]Hugst!$R$4:$W$4,0))))</f>
        <v>0</v>
      </c>
      <c r="O198" s="169">
        <f>IF($C198-O$1&lt;År1,0,N197*(1-VLOOKUP($A198,[1]Hugst!$R$5:$W$9,MATCH(ROUNDUP((O$1)/10,0)*10,[1]Hugst!$R$4:$W$4,0))))</f>
        <v>0</v>
      </c>
      <c r="P198" s="169">
        <f>IF($C198-P$1&lt;År1,0,O197*(1-VLOOKUP($A198,[1]Hugst!$R$5:$W$9,MATCH(ROUNDUP((P$1)/10,0)*10,[1]Hugst!$R$4:$W$4,0))))</f>
        <v>0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9">
        <f t="shared" si="4"/>
        <v>0</v>
      </c>
      <c r="F199" s="169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9">
        <f>IF($C199-G$1&lt;År1,0,F198*(1-VLOOKUP($A199,[1]Hugst!$R$5:$W$9,MATCH(ROUNDUP((G$1)/10,0)*10,[1]Hugst!$R$4:$W$4,0))))</f>
        <v>0</v>
      </c>
      <c r="H199" s="169">
        <f>IF($C199-H$1&lt;År1,0,G198*(1-VLOOKUP($A199,[1]Hugst!$R$5:$W$9,MATCH(ROUNDUP((H$1)/10,0)*10,[1]Hugst!$R$4:$W$4,0))))</f>
        <v>0</v>
      </c>
      <c r="I199" s="169">
        <f>IF($C199-I$1&lt;År1,0,H198*(1-VLOOKUP($A199,[1]Hugst!$R$5:$W$9,MATCH(ROUNDUP((I$1)/10,0)*10,[1]Hugst!$R$4:$W$4,0))))</f>
        <v>0</v>
      </c>
      <c r="J199" s="169">
        <f>IF($C199-J$1&lt;År1,0,I198*(1-VLOOKUP($A199,[1]Hugst!$R$5:$W$9,MATCH(ROUNDUP((J$1)/10,0)*10,[1]Hugst!$R$4:$W$4,0))))</f>
        <v>0</v>
      </c>
      <c r="K199" s="169">
        <f>IF($C199-K$1&lt;År1,0,J198*(1-VLOOKUP($A199,[1]Hugst!$R$5:$W$9,MATCH(ROUNDUP((K$1)/10,0)*10,[1]Hugst!$R$4:$W$4,0))))</f>
        <v>0</v>
      </c>
      <c r="L199" s="169">
        <f>IF($C199-L$1&lt;År1,0,K198*(1-VLOOKUP($A199,[1]Hugst!$R$5:$W$9,MATCH(ROUNDUP((L$1)/10,0)*10,[1]Hugst!$R$4:$W$4,0))))</f>
        <v>0</v>
      </c>
      <c r="M199" s="169">
        <f>IF($C199-M$1&lt;År1,0,L198*(1-VLOOKUP($A199,[1]Hugst!$R$5:$W$9,MATCH(ROUNDUP((M$1)/10,0)*10,[1]Hugst!$R$4:$W$4,0))))</f>
        <v>0</v>
      </c>
      <c r="N199" s="169">
        <f>IF($C199-N$1&lt;År1,0,M198*(1-VLOOKUP($A199,[1]Hugst!$R$5:$W$9,MATCH(ROUNDUP((N$1)/10,0)*10,[1]Hugst!$R$4:$W$4,0))))</f>
        <v>0</v>
      </c>
      <c r="O199" s="169">
        <f>IF($C199-O$1&lt;År1,0,N198*(1-VLOOKUP($A199,[1]Hugst!$R$5:$W$9,MATCH(ROUNDUP((O$1)/10,0)*10,[1]Hugst!$R$4:$W$4,0))))</f>
        <v>0</v>
      </c>
      <c r="P199" s="169">
        <f>IF($C199-P$1&lt;År1,0,O198*(1-VLOOKUP($A199,[1]Hugst!$R$5:$W$9,MATCH(ROUNDUP((P$1)/10,0)*10,[1]Hugst!$R$4:$W$4,0))))</f>
        <v>0</v>
      </c>
      <c r="Q199" s="169">
        <f>IF($C199-Q$1&lt;År1,0,P198*(1-VLOOKUP($A199,[1]Hugst!$R$5:$W$9,MATCH(ROUNDUP((Q$1)/10,0)*10,[1]Hugst!$R$4:$W$4,0))))</f>
        <v>0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9">
        <f t="shared" si="4"/>
        <v>0</v>
      </c>
      <c r="F200" s="169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9">
        <f>IF($C200-G$1&lt;År1,0,F199*(1-VLOOKUP($A200,[1]Hugst!$R$5:$W$9,MATCH(ROUNDUP((G$1)/10,0)*10,[1]Hugst!$R$4:$W$4,0))))</f>
        <v>0</v>
      </c>
      <c r="H200" s="169">
        <f>IF($C200-H$1&lt;År1,0,G199*(1-VLOOKUP($A200,[1]Hugst!$R$5:$W$9,MATCH(ROUNDUP((H$1)/10,0)*10,[1]Hugst!$R$4:$W$4,0))))</f>
        <v>0</v>
      </c>
      <c r="I200" s="169">
        <f>IF($C200-I$1&lt;År1,0,H199*(1-VLOOKUP($A200,[1]Hugst!$R$5:$W$9,MATCH(ROUNDUP((I$1)/10,0)*10,[1]Hugst!$R$4:$W$4,0))))</f>
        <v>0</v>
      </c>
      <c r="J200" s="169">
        <f>IF($C200-J$1&lt;År1,0,I199*(1-VLOOKUP($A200,[1]Hugst!$R$5:$W$9,MATCH(ROUNDUP((J$1)/10,0)*10,[1]Hugst!$R$4:$W$4,0))))</f>
        <v>0</v>
      </c>
      <c r="K200" s="169">
        <f>IF($C200-K$1&lt;År1,0,J199*(1-VLOOKUP($A200,[1]Hugst!$R$5:$W$9,MATCH(ROUNDUP((K$1)/10,0)*10,[1]Hugst!$R$4:$W$4,0))))</f>
        <v>0</v>
      </c>
      <c r="L200" s="169">
        <f>IF($C200-L$1&lt;År1,0,K199*(1-VLOOKUP($A200,[1]Hugst!$R$5:$W$9,MATCH(ROUNDUP((L$1)/10,0)*10,[1]Hugst!$R$4:$W$4,0))))</f>
        <v>0</v>
      </c>
      <c r="M200" s="169">
        <f>IF($C200-M$1&lt;År1,0,L199*(1-VLOOKUP($A200,[1]Hugst!$R$5:$W$9,MATCH(ROUNDUP((M$1)/10,0)*10,[1]Hugst!$R$4:$W$4,0))))</f>
        <v>0</v>
      </c>
      <c r="N200" s="169">
        <f>IF($C200-N$1&lt;År1,0,M199*(1-VLOOKUP($A200,[1]Hugst!$R$5:$W$9,MATCH(ROUNDUP((N$1)/10,0)*10,[1]Hugst!$R$4:$W$4,0))))</f>
        <v>0</v>
      </c>
      <c r="O200" s="169">
        <f>IF($C200-O$1&lt;År1,0,N199*(1-VLOOKUP($A200,[1]Hugst!$R$5:$W$9,MATCH(ROUNDUP((O$1)/10,0)*10,[1]Hugst!$R$4:$W$4,0))))</f>
        <v>0</v>
      </c>
      <c r="P200" s="169">
        <f>IF($C200-P$1&lt;År1,0,O199*(1-VLOOKUP($A200,[1]Hugst!$R$5:$W$9,MATCH(ROUNDUP((P$1)/10,0)*10,[1]Hugst!$R$4:$W$4,0))))</f>
        <v>0</v>
      </c>
      <c r="Q200" s="169">
        <f>IF($C200-Q$1&lt;År1,0,P199*(1-VLOOKUP($A200,[1]Hugst!$R$5:$W$9,MATCH(ROUNDUP((Q$1)/10,0)*10,[1]Hugst!$R$4:$W$4,0))))</f>
        <v>0</v>
      </c>
      <c r="R200" s="169">
        <f>IF($C200-R$1&lt;År1,0,Q199*(1-VLOOKUP($A200,[1]Hugst!$R$5:$W$9,MATCH(ROUNDUP((R$1)/10,0)*10,[1]Hugst!$R$4:$W$4,0))))</f>
        <v>0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9">
        <f t="shared" si="4"/>
        <v>0</v>
      </c>
      <c r="F201" s="169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9">
        <f>IF($C201-G$1&lt;År1,0,F200*(1-VLOOKUP($A201,[1]Hugst!$R$5:$W$9,MATCH(ROUNDUP((G$1)/10,0)*10,[1]Hugst!$R$4:$W$4,0))))</f>
        <v>0</v>
      </c>
      <c r="H201" s="169">
        <f>IF($C201-H$1&lt;År1,0,G200*(1-VLOOKUP($A201,[1]Hugst!$R$5:$W$9,MATCH(ROUNDUP((H$1)/10,0)*10,[1]Hugst!$R$4:$W$4,0))))</f>
        <v>0</v>
      </c>
      <c r="I201" s="169">
        <f>IF($C201-I$1&lt;År1,0,H200*(1-VLOOKUP($A201,[1]Hugst!$R$5:$W$9,MATCH(ROUNDUP((I$1)/10,0)*10,[1]Hugst!$R$4:$W$4,0))))</f>
        <v>0</v>
      </c>
      <c r="J201" s="169">
        <f>IF($C201-J$1&lt;År1,0,I200*(1-VLOOKUP($A201,[1]Hugst!$R$5:$W$9,MATCH(ROUNDUP((J$1)/10,0)*10,[1]Hugst!$R$4:$W$4,0))))</f>
        <v>0</v>
      </c>
      <c r="K201" s="169">
        <f>IF($C201-K$1&lt;År1,0,J200*(1-VLOOKUP($A201,[1]Hugst!$R$5:$W$9,MATCH(ROUNDUP((K$1)/10,0)*10,[1]Hugst!$R$4:$W$4,0))))</f>
        <v>0</v>
      </c>
      <c r="L201" s="169">
        <f>IF($C201-L$1&lt;År1,0,K200*(1-VLOOKUP($A201,[1]Hugst!$R$5:$W$9,MATCH(ROUNDUP((L$1)/10,0)*10,[1]Hugst!$R$4:$W$4,0))))</f>
        <v>0</v>
      </c>
      <c r="M201" s="169">
        <f>IF($C201-M$1&lt;År1,0,L200*(1-VLOOKUP($A201,[1]Hugst!$R$5:$W$9,MATCH(ROUNDUP((M$1)/10,0)*10,[1]Hugst!$R$4:$W$4,0))))</f>
        <v>0</v>
      </c>
      <c r="N201" s="169">
        <f>IF($C201-N$1&lt;År1,0,M200*(1-VLOOKUP($A201,[1]Hugst!$R$5:$W$9,MATCH(ROUNDUP((N$1)/10,0)*10,[1]Hugst!$R$4:$W$4,0))))</f>
        <v>0</v>
      </c>
      <c r="O201" s="169">
        <f>IF($C201-O$1&lt;År1,0,N200*(1-VLOOKUP($A201,[1]Hugst!$R$5:$W$9,MATCH(ROUNDUP((O$1)/10,0)*10,[1]Hugst!$R$4:$W$4,0))))</f>
        <v>0</v>
      </c>
      <c r="P201" s="169">
        <f>IF($C201-P$1&lt;År1,0,O200*(1-VLOOKUP($A201,[1]Hugst!$R$5:$W$9,MATCH(ROUNDUP((P$1)/10,0)*10,[1]Hugst!$R$4:$W$4,0))))</f>
        <v>0</v>
      </c>
      <c r="Q201" s="169">
        <f>IF($C201-Q$1&lt;År1,0,P200*(1-VLOOKUP($A201,[1]Hugst!$R$5:$W$9,MATCH(ROUNDUP((Q$1)/10,0)*10,[1]Hugst!$R$4:$W$4,0))))</f>
        <v>0</v>
      </c>
      <c r="R201" s="169">
        <f>IF($C201-R$1&lt;År1,0,Q200*(1-VLOOKUP($A201,[1]Hugst!$R$5:$W$9,MATCH(ROUNDUP((R$1)/10,0)*10,[1]Hugst!$R$4:$W$4,0))))</f>
        <v>0</v>
      </c>
      <c r="S201" s="169">
        <f>IF($C201-S$1&lt;År1,0,R200*(1-VLOOKUP($A201,[1]Hugst!$R$5:$W$9,MATCH(ROUNDUP((S$1)/10,0)*10,[1]Hugst!$R$4:$W$4,0))))</f>
        <v>0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9">
        <f t="shared" si="4"/>
        <v>0</v>
      </c>
      <c r="F202" s="169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9">
        <f>IF($C202-G$1&lt;År1,0,F201*(1-VLOOKUP($A202,[1]Hugst!$R$5:$W$9,MATCH(ROUNDUP((G$1)/10,0)*10,[1]Hugst!$R$4:$W$4,0))))</f>
        <v>0</v>
      </c>
      <c r="H202" s="169">
        <f>IF($C202-H$1&lt;År1,0,G201*(1-VLOOKUP($A202,[1]Hugst!$R$5:$W$9,MATCH(ROUNDUP((H$1)/10,0)*10,[1]Hugst!$R$4:$W$4,0))))</f>
        <v>0</v>
      </c>
      <c r="I202" s="169">
        <f>IF($C202-I$1&lt;År1,0,H201*(1-VLOOKUP($A202,[1]Hugst!$R$5:$W$9,MATCH(ROUNDUP((I$1)/10,0)*10,[1]Hugst!$R$4:$W$4,0))))</f>
        <v>0</v>
      </c>
      <c r="J202" s="169">
        <f>IF($C202-J$1&lt;År1,0,I201*(1-VLOOKUP($A202,[1]Hugst!$R$5:$W$9,MATCH(ROUNDUP((J$1)/10,0)*10,[1]Hugst!$R$4:$W$4,0))))</f>
        <v>0</v>
      </c>
      <c r="K202" s="169">
        <f>IF($C202-K$1&lt;År1,0,J201*(1-VLOOKUP($A202,[1]Hugst!$R$5:$W$9,MATCH(ROUNDUP((K$1)/10,0)*10,[1]Hugst!$R$4:$W$4,0))))</f>
        <v>0</v>
      </c>
      <c r="L202" s="169">
        <f>IF($C202-L$1&lt;År1,0,K201*(1-VLOOKUP($A202,[1]Hugst!$R$5:$W$9,MATCH(ROUNDUP((L$1)/10,0)*10,[1]Hugst!$R$4:$W$4,0))))</f>
        <v>0</v>
      </c>
      <c r="M202" s="169">
        <f>IF($C202-M$1&lt;År1,0,L201*(1-VLOOKUP($A202,[1]Hugst!$R$5:$W$9,MATCH(ROUNDUP((M$1)/10,0)*10,[1]Hugst!$R$4:$W$4,0))))</f>
        <v>0</v>
      </c>
      <c r="N202" s="169">
        <f>IF($C202-N$1&lt;År1,0,M201*(1-VLOOKUP($A202,[1]Hugst!$R$5:$W$9,MATCH(ROUNDUP((N$1)/10,0)*10,[1]Hugst!$R$4:$W$4,0))))</f>
        <v>0</v>
      </c>
      <c r="O202" s="169">
        <f>IF($C202-O$1&lt;År1,0,N201*(1-VLOOKUP($A202,[1]Hugst!$R$5:$W$9,MATCH(ROUNDUP((O$1)/10,0)*10,[1]Hugst!$R$4:$W$4,0))))</f>
        <v>0</v>
      </c>
      <c r="P202" s="169">
        <f>IF($C202-P$1&lt;År1,0,O201*(1-VLOOKUP($A202,[1]Hugst!$R$5:$W$9,MATCH(ROUNDUP((P$1)/10,0)*10,[1]Hugst!$R$4:$W$4,0))))</f>
        <v>0</v>
      </c>
      <c r="Q202" s="169">
        <f>IF($C202-Q$1&lt;År1,0,P201*(1-VLOOKUP($A202,[1]Hugst!$R$5:$W$9,MATCH(ROUNDUP((Q$1)/10,0)*10,[1]Hugst!$R$4:$W$4,0))))</f>
        <v>0</v>
      </c>
      <c r="R202" s="169">
        <f>IF($C202-R$1&lt;År1,0,Q201*(1-VLOOKUP($A202,[1]Hugst!$R$5:$W$9,MATCH(ROUNDUP((R$1)/10,0)*10,[1]Hugst!$R$4:$W$4,0))))</f>
        <v>0</v>
      </c>
      <c r="S202" s="169">
        <f>IF($C202-S$1&lt;År1,0,R201*(1-VLOOKUP($A202,[1]Hugst!$R$5:$W$9,MATCH(ROUNDUP((S$1)/10,0)*10,[1]Hugst!$R$4:$W$4,0))))</f>
        <v>0</v>
      </c>
      <c r="T202" s="169">
        <f>IF($C202-T$1&lt;År1,0,S201*(1-VLOOKUP($A202,[1]Hugst!$R$5:$W$9,MATCH(ROUNDUP((T$1)/10,0)*10,[1]Hugst!$R$4:$W$4,0))))</f>
        <v>0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9">
        <f t="shared" si="4"/>
        <v>0</v>
      </c>
      <c r="F203" s="169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9">
        <f>IF($C203-G$1&lt;År1,0,F202*(1-VLOOKUP($A203,[1]Hugst!$R$5:$W$9,MATCH(ROUNDUP((G$1)/10,0)*10,[1]Hugst!$R$4:$W$4,0))))</f>
        <v>0</v>
      </c>
      <c r="H203" s="169">
        <f>IF($C203-H$1&lt;År1,0,G202*(1-VLOOKUP($A203,[1]Hugst!$R$5:$W$9,MATCH(ROUNDUP((H$1)/10,0)*10,[1]Hugst!$R$4:$W$4,0))))</f>
        <v>0</v>
      </c>
      <c r="I203" s="169">
        <f>IF($C203-I$1&lt;År1,0,H202*(1-VLOOKUP($A203,[1]Hugst!$R$5:$W$9,MATCH(ROUNDUP((I$1)/10,0)*10,[1]Hugst!$R$4:$W$4,0))))</f>
        <v>0</v>
      </c>
      <c r="J203" s="169">
        <f>IF($C203-J$1&lt;År1,0,I202*(1-VLOOKUP($A203,[1]Hugst!$R$5:$W$9,MATCH(ROUNDUP((J$1)/10,0)*10,[1]Hugst!$R$4:$W$4,0))))</f>
        <v>0</v>
      </c>
      <c r="K203" s="169">
        <f>IF($C203-K$1&lt;År1,0,J202*(1-VLOOKUP($A203,[1]Hugst!$R$5:$W$9,MATCH(ROUNDUP((K$1)/10,0)*10,[1]Hugst!$R$4:$W$4,0))))</f>
        <v>0</v>
      </c>
      <c r="L203" s="169">
        <f>IF($C203-L$1&lt;År1,0,K202*(1-VLOOKUP($A203,[1]Hugst!$R$5:$W$9,MATCH(ROUNDUP((L$1)/10,0)*10,[1]Hugst!$R$4:$W$4,0))))</f>
        <v>0</v>
      </c>
      <c r="M203" s="169">
        <f>IF($C203-M$1&lt;År1,0,L202*(1-VLOOKUP($A203,[1]Hugst!$R$5:$W$9,MATCH(ROUNDUP((M$1)/10,0)*10,[1]Hugst!$R$4:$W$4,0))))</f>
        <v>0</v>
      </c>
      <c r="N203" s="169">
        <f>IF($C203-N$1&lt;År1,0,M202*(1-VLOOKUP($A203,[1]Hugst!$R$5:$W$9,MATCH(ROUNDUP((N$1)/10,0)*10,[1]Hugst!$R$4:$W$4,0))))</f>
        <v>0</v>
      </c>
      <c r="O203" s="169">
        <f>IF($C203-O$1&lt;År1,0,N202*(1-VLOOKUP($A203,[1]Hugst!$R$5:$W$9,MATCH(ROUNDUP((O$1)/10,0)*10,[1]Hugst!$R$4:$W$4,0))))</f>
        <v>0</v>
      </c>
      <c r="P203" s="169">
        <f>IF($C203-P$1&lt;År1,0,O202*(1-VLOOKUP($A203,[1]Hugst!$R$5:$W$9,MATCH(ROUNDUP((P$1)/10,0)*10,[1]Hugst!$R$4:$W$4,0))))</f>
        <v>0</v>
      </c>
      <c r="Q203" s="169">
        <f>IF($C203-Q$1&lt;År1,0,P202*(1-VLOOKUP($A203,[1]Hugst!$R$5:$W$9,MATCH(ROUNDUP((Q$1)/10,0)*10,[1]Hugst!$R$4:$W$4,0))))</f>
        <v>0</v>
      </c>
      <c r="R203" s="169">
        <f>IF($C203-R$1&lt;År1,0,Q202*(1-VLOOKUP($A203,[1]Hugst!$R$5:$W$9,MATCH(ROUNDUP((R$1)/10,0)*10,[1]Hugst!$R$4:$W$4,0))))</f>
        <v>0</v>
      </c>
      <c r="S203" s="169">
        <f>IF($C203-S$1&lt;År1,0,R202*(1-VLOOKUP($A203,[1]Hugst!$R$5:$W$9,MATCH(ROUNDUP((S$1)/10,0)*10,[1]Hugst!$R$4:$W$4,0))))</f>
        <v>0</v>
      </c>
      <c r="T203" s="169">
        <f>IF($C203-T$1&lt;År1,0,S202*(1-VLOOKUP($A203,[1]Hugst!$R$5:$W$9,MATCH(ROUNDUP((T$1)/10,0)*10,[1]Hugst!$R$4:$W$4,0))))</f>
        <v>0</v>
      </c>
      <c r="U203" s="169">
        <f>IF($C203-U$1&lt;År1,0,T202*(1-VLOOKUP($A203,[1]Hugst!$R$5:$W$9,MATCH(ROUNDUP((U$1)/10,0)*10,[1]Hugst!$R$4:$W$4,0))))</f>
        <v>0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9">
        <f t="shared" si="4"/>
        <v>0</v>
      </c>
      <c r="F204" s="169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9">
        <f>IF($C204-G$1&lt;År1,0,F203*(1-VLOOKUP($A204,[1]Hugst!$R$5:$W$9,MATCH(ROUNDUP((G$1)/10,0)*10,[1]Hugst!$R$4:$W$4,0))))</f>
        <v>0</v>
      </c>
      <c r="H204" s="169">
        <f>IF($C204-H$1&lt;År1,0,G203*(1-VLOOKUP($A204,[1]Hugst!$R$5:$W$9,MATCH(ROUNDUP((H$1)/10,0)*10,[1]Hugst!$R$4:$W$4,0))))</f>
        <v>0</v>
      </c>
      <c r="I204" s="169">
        <f>IF($C204-I$1&lt;År1,0,H203*(1-VLOOKUP($A204,[1]Hugst!$R$5:$W$9,MATCH(ROUNDUP((I$1)/10,0)*10,[1]Hugst!$R$4:$W$4,0))))</f>
        <v>0</v>
      </c>
      <c r="J204" s="169">
        <f>IF($C204-J$1&lt;År1,0,I203*(1-VLOOKUP($A204,[1]Hugst!$R$5:$W$9,MATCH(ROUNDUP((J$1)/10,0)*10,[1]Hugst!$R$4:$W$4,0))))</f>
        <v>0</v>
      </c>
      <c r="K204" s="169">
        <f>IF($C204-K$1&lt;År1,0,J203*(1-VLOOKUP($A204,[1]Hugst!$R$5:$W$9,MATCH(ROUNDUP((K$1)/10,0)*10,[1]Hugst!$R$4:$W$4,0))))</f>
        <v>0</v>
      </c>
      <c r="L204" s="169">
        <f>IF($C204-L$1&lt;År1,0,K203*(1-VLOOKUP($A204,[1]Hugst!$R$5:$W$9,MATCH(ROUNDUP((L$1)/10,0)*10,[1]Hugst!$R$4:$W$4,0))))</f>
        <v>0</v>
      </c>
      <c r="M204" s="169">
        <f>IF($C204-M$1&lt;År1,0,L203*(1-VLOOKUP($A204,[1]Hugst!$R$5:$W$9,MATCH(ROUNDUP((M$1)/10,0)*10,[1]Hugst!$R$4:$W$4,0))))</f>
        <v>0</v>
      </c>
      <c r="N204" s="169">
        <f>IF($C204-N$1&lt;År1,0,M203*(1-VLOOKUP($A204,[1]Hugst!$R$5:$W$9,MATCH(ROUNDUP((N$1)/10,0)*10,[1]Hugst!$R$4:$W$4,0))))</f>
        <v>0</v>
      </c>
      <c r="O204" s="169">
        <f>IF($C204-O$1&lt;År1,0,N203*(1-VLOOKUP($A204,[1]Hugst!$R$5:$W$9,MATCH(ROUNDUP((O$1)/10,0)*10,[1]Hugst!$R$4:$W$4,0))))</f>
        <v>0</v>
      </c>
      <c r="P204" s="169">
        <f>IF($C204-P$1&lt;År1,0,O203*(1-VLOOKUP($A204,[1]Hugst!$R$5:$W$9,MATCH(ROUNDUP((P$1)/10,0)*10,[1]Hugst!$R$4:$W$4,0))))</f>
        <v>0</v>
      </c>
      <c r="Q204" s="169">
        <f>IF($C204-Q$1&lt;År1,0,P203*(1-VLOOKUP($A204,[1]Hugst!$R$5:$W$9,MATCH(ROUNDUP((Q$1)/10,0)*10,[1]Hugst!$R$4:$W$4,0))))</f>
        <v>0</v>
      </c>
      <c r="R204" s="169">
        <f>IF($C204-R$1&lt;År1,0,Q203*(1-VLOOKUP($A204,[1]Hugst!$R$5:$W$9,MATCH(ROUNDUP((R$1)/10,0)*10,[1]Hugst!$R$4:$W$4,0))))</f>
        <v>0</v>
      </c>
      <c r="S204" s="169">
        <f>IF($C204-S$1&lt;År1,0,R203*(1-VLOOKUP($A204,[1]Hugst!$R$5:$W$9,MATCH(ROUNDUP((S$1)/10,0)*10,[1]Hugst!$R$4:$W$4,0))))</f>
        <v>0</v>
      </c>
      <c r="T204" s="169">
        <f>IF($C204-T$1&lt;År1,0,S203*(1-VLOOKUP($A204,[1]Hugst!$R$5:$W$9,MATCH(ROUNDUP((T$1)/10,0)*10,[1]Hugst!$R$4:$W$4,0))))</f>
        <v>0</v>
      </c>
      <c r="U204" s="169">
        <f>IF($C204-U$1&lt;År1,0,T203*(1-VLOOKUP($A204,[1]Hugst!$R$5:$W$9,MATCH(ROUNDUP((U$1)/10,0)*10,[1]Hugst!$R$4:$W$4,0))))</f>
        <v>0</v>
      </c>
      <c r="V204" s="169">
        <f>IF($C204-V$1&lt;År1,0,U203*(1-VLOOKUP($A204,[1]Hugst!$R$5:$W$9,MATCH(ROUNDUP((V$1)/10,0)*10,[1]Hugst!$R$4:$W$4,0))))</f>
        <v>0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9">
        <f t="shared" si="4"/>
        <v>0</v>
      </c>
      <c r="F205" s="169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9">
        <f>IF($C205-G$1&lt;År1,0,F204*(1-VLOOKUP($A205,[1]Hugst!$R$5:$W$9,MATCH(ROUNDUP((G$1)/10,0)*10,[1]Hugst!$R$4:$W$4,0))))</f>
        <v>0</v>
      </c>
      <c r="H205" s="169">
        <f>IF($C205-H$1&lt;År1,0,G204*(1-VLOOKUP($A205,[1]Hugst!$R$5:$W$9,MATCH(ROUNDUP((H$1)/10,0)*10,[1]Hugst!$R$4:$W$4,0))))</f>
        <v>0</v>
      </c>
      <c r="I205" s="169">
        <f>IF($C205-I$1&lt;År1,0,H204*(1-VLOOKUP($A205,[1]Hugst!$R$5:$W$9,MATCH(ROUNDUP((I$1)/10,0)*10,[1]Hugst!$R$4:$W$4,0))))</f>
        <v>0</v>
      </c>
      <c r="J205" s="169">
        <f>IF($C205-J$1&lt;År1,0,I204*(1-VLOOKUP($A205,[1]Hugst!$R$5:$W$9,MATCH(ROUNDUP((J$1)/10,0)*10,[1]Hugst!$R$4:$W$4,0))))</f>
        <v>0</v>
      </c>
      <c r="K205" s="169">
        <f>IF($C205-K$1&lt;År1,0,J204*(1-VLOOKUP($A205,[1]Hugst!$R$5:$W$9,MATCH(ROUNDUP((K$1)/10,0)*10,[1]Hugst!$R$4:$W$4,0))))</f>
        <v>0</v>
      </c>
      <c r="L205" s="169">
        <f>IF($C205-L$1&lt;År1,0,K204*(1-VLOOKUP($A205,[1]Hugst!$R$5:$W$9,MATCH(ROUNDUP((L$1)/10,0)*10,[1]Hugst!$R$4:$W$4,0))))</f>
        <v>0</v>
      </c>
      <c r="M205" s="169">
        <f>IF($C205-M$1&lt;År1,0,L204*(1-VLOOKUP($A205,[1]Hugst!$R$5:$W$9,MATCH(ROUNDUP((M$1)/10,0)*10,[1]Hugst!$R$4:$W$4,0))))</f>
        <v>0</v>
      </c>
      <c r="N205" s="169">
        <f>IF($C205-N$1&lt;År1,0,M204*(1-VLOOKUP($A205,[1]Hugst!$R$5:$W$9,MATCH(ROUNDUP((N$1)/10,0)*10,[1]Hugst!$R$4:$W$4,0))))</f>
        <v>0</v>
      </c>
      <c r="O205" s="169">
        <f>IF($C205-O$1&lt;År1,0,N204*(1-VLOOKUP($A205,[1]Hugst!$R$5:$W$9,MATCH(ROUNDUP((O$1)/10,0)*10,[1]Hugst!$R$4:$W$4,0))))</f>
        <v>0</v>
      </c>
      <c r="P205" s="169">
        <f>IF($C205-P$1&lt;År1,0,O204*(1-VLOOKUP($A205,[1]Hugst!$R$5:$W$9,MATCH(ROUNDUP((P$1)/10,0)*10,[1]Hugst!$R$4:$W$4,0))))</f>
        <v>0</v>
      </c>
      <c r="Q205" s="169">
        <f>IF($C205-Q$1&lt;År1,0,P204*(1-VLOOKUP($A205,[1]Hugst!$R$5:$W$9,MATCH(ROUNDUP((Q$1)/10,0)*10,[1]Hugst!$R$4:$W$4,0))))</f>
        <v>0</v>
      </c>
      <c r="R205" s="169">
        <f>IF($C205-R$1&lt;År1,0,Q204*(1-VLOOKUP($A205,[1]Hugst!$R$5:$W$9,MATCH(ROUNDUP((R$1)/10,0)*10,[1]Hugst!$R$4:$W$4,0))))</f>
        <v>0</v>
      </c>
      <c r="S205" s="169">
        <f>IF($C205-S$1&lt;År1,0,R204*(1-VLOOKUP($A205,[1]Hugst!$R$5:$W$9,MATCH(ROUNDUP((S$1)/10,0)*10,[1]Hugst!$R$4:$W$4,0))))</f>
        <v>0</v>
      </c>
      <c r="T205" s="169">
        <f>IF($C205-T$1&lt;År1,0,S204*(1-VLOOKUP($A205,[1]Hugst!$R$5:$W$9,MATCH(ROUNDUP((T$1)/10,0)*10,[1]Hugst!$R$4:$W$4,0))))</f>
        <v>0</v>
      </c>
      <c r="U205" s="169">
        <f>IF($C205-U$1&lt;År1,0,T204*(1-VLOOKUP($A205,[1]Hugst!$R$5:$W$9,MATCH(ROUNDUP((U$1)/10,0)*10,[1]Hugst!$R$4:$W$4,0))))</f>
        <v>0</v>
      </c>
      <c r="V205" s="169">
        <f>IF($C205-V$1&lt;År1,0,U204*(1-VLOOKUP($A205,[1]Hugst!$R$5:$W$9,MATCH(ROUNDUP((V$1)/10,0)*10,[1]Hugst!$R$4:$W$4,0))))</f>
        <v>0</v>
      </c>
      <c r="W205" s="169">
        <f>IF($C205-W$1&lt;År1,0,V204*(1-VLOOKUP($A205,[1]Hugst!$R$5:$W$9,MATCH(ROUNDUP((W$1)/10,0)*10,[1]Hugst!$R$4:$W$4,0))))</f>
        <v>0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9">
        <f t="shared" si="4"/>
        <v>0</v>
      </c>
      <c r="F206" s="169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9">
        <f>IF($C206-G$1&lt;År1,0,F205*(1-VLOOKUP($A206,[1]Hugst!$R$5:$W$9,MATCH(ROUNDUP((G$1)/10,0)*10,[1]Hugst!$R$4:$W$4,0))))</f>
        <v>0</v>
      </c>
      <c r="H206" s="169">
        <f>IF($C206-H$1&lt;År1,0,G205*(1-VLOOKUP($A206,[1]Hugst!$R$5:$W$9,MATCH(ROUNDUP((H$1)/10,0)*10,[1]Hugst!$R$4:$W$4,0))))</f>
        <v>0</v>
      </c>
      <c r="I206" s="169">
        <f>IF($C206-I$1&lt;År1,0,H205*(1-VLOOKUP($A206,[1]Hugst!$R$5:$W$9,MATCH(ROUNDUP((I$1)/10,0)*10,[1]Hugst!$R$4:$W$4,0))))</f>
        <v>0</v>
      </c>
      <c r="J206" s="169">
        <f>IF($C206-J$1&lt;År1,0,I205*(1-VLOOKUP($A206,[1]Hugst!$R$5:$W$9,MATCH(ROUNDUP((J$1)/10,0)*10,[1]Hugst!$R$4:$W$4,0))))</f>
        <v>0</v>
      </c>
      <c r="K206" s="169">
        <f>IF($C206-K$1&lt;År1,0,J205*(1-VLOOKUP($A206,[1]Hugst!$R$5:$W$9,MATCH(ROUNDUP((K$1)/10,0)*10,[1]Hugst!$R$4:$W$4,0))))</f>
        <v>0</v>
      </c>
      <c r="L206" s="169">
        <f>IF($C206-L$1&lt;År1,0,K205*(1-VLOOKUP($A206,[1]Hugst!$R$5:$W$9,MATCH(ROUNDUP((L$1)/10,0)*10,[1]Hugst!$R$4:$W$4,0))))</f>
        <v>0</v>
      </c>
      <c r="M206" s="169">
        <f>IF($C206-M$1&lt;År1,0,L205*(1-VLOOKUP($A206,[1]Hugst!$R$5:$W$9,MATCH(ROUNDUP((M$1)/10,0)*10,[1]Hugst!$R$4:$W$4,0))))</f>
        <v>0</v>
      </c>
      <c r="N206" s="169">
        <f>IF($C206-N$1&lt;År1,0,M205*(1-VLOOKUP($A206,[1]Hugst!$R$5:$W$9,MATCH(ROUNDUP((N$1)/10,0)*10,[1]Hugst!$R$4:$W$4,0))))</f>
        <v>0</v>
      </c>
      <c r="O206" s="169">
        <f>IF($C206-O$1&lt;År1,0,N205*(1-VLOOKUP($A206,[1]Hugst!$R$5:$W$9,MATCH(ROUNDUP((O$1)/10,0)*10,[1]Hugst!$R$4:$W$4,0))))</f>
        <v>0</v>
      </c>
      <c r="P206" s="169">
        <f>IF($C206-P$1&lt;År1,0,O205*(1-VLOOKUP($A206,[1]Hugst!$R$5:$W$9,MATCH(ROUNDUP((P$1)/10,0)*10,[1]Hugst!$R$4:$W$4,0))))</f>
        <v>0</v>
      </c>
      <c r="Q206" s="169">
        <f>IF($C206-Q$1&lt;År1,0,P205*(1-VLOOKUP($A206,[1]Hugst!$R$5:$W$9,MATCH(ROUNDUP((Q$1)/10,0)*10,[1]Hugst!$R$4:$W$4,0))))</f>
        <v>0</v>
      </c>
      <c r="R206" s="169">
        <f>IF($C206-R$1&lt;År1,0,Q205*(1-VLOOKUP($A206,[1]Hugst!$R$5:$W$9,MATCH(ROUNDUP((R$1)/10,0)*10,[1]Hugst!$R$4:$W$4,0))))</f>
        <v>0</v>
      </c>
      <c r="S206" s="169">
        <f>IF($C206-S$1&lt;År1,0,R205*(1-VLOOKUP($A206,[1]Hugst!$R$5:$W$9,MATCH(ROUNDUP((S$1)/10,0)*10,[1]Hugst!$R$4:$W$4,0))))</f>
        <v>0</v>
      </c>
      <c r="T206" s="169">
        <f>IF($C206-T$1&lt;År1,0,S205*(1-VLOOKUP($A206,[1]Hugst!$R$5:$W$9,MATCH(ROUNDUP((T$1)/10,0)*10,[1]Hugst!$R$4:$W$4,0))))</f>
        <v>0</v>
      </c>
      <c r="U206" s="169">
        <f>IF($C206-U$1&lt;År1,0,T205*(1-VLOOKUP($A206,[1]Hugst!$R$5:$W$9,MATCH(ROUNDUP((U$1)/10,0)*10,[1]Hugst!$R$4:$W$4,0))))</f>
        <v>0</v>
      </c>
      <c r="V206" s="169">
        <f>IF($C206-V$1&lt;År1,0,U205*(1-VLOOKUP($A206,[1]Hugst!$R$5:$W$9,MATCH(ROUNDUP((V$1)/10,0)*10,[1]Hugst!$R$4:$W$4,0))))</f>
        <v>0</v>
      </c>
      <c r="W206" s="169">
        <f>IF($C206-W$1&lt;År1,0,V205*(1-VLOOKUP($A206,[1]Hugst!$R$5:$W$9,MATCH(ROUNDUP((W$1)/10,0)*10,[1]Hugst!$R$4:$W$4,0))))</f>
        <v>0</v>
      </c>
      <c r="X206" s="169">
        <f>IF($C206-X$1&lt;År1,0,W205*(1-VLOOKUP($A206,[1]Hugst!$R$5:$W$9,MATCH(ROUNDUP((X$1)/10,0)*10,[1]Hugst!$R$4:$W$4,0))))</f>
        <v>0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9">
        <f t="shared" si="4"/>
        <v>0</v>
      </c>
      <c r="F207" s="169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9">
        <f>IF($C207-G$1&lt;År1,0,F206*(1-VLOOKUP($A207,[1]Hugst!$R$5:$W$9,MATCH(ROUNDUP((G$1)/10,0)*10,[1]Hugst!$R$4:$W$4,0))))</f>
        <v>0</v>
      </c>
      <c r="H207" s="169">
        <f>IF($C207-H$1&lt;År1,0,G206*(1-VLOOKUP($A207,[1]Hugst!$R$5:$W$9,MATCH(ROUNDUP((H$1)/10,0)*10,[1]Hugst!$R$4:$W$4,0))))</f>
        <v>0</v>
      </c>
      <c r="I207" s="169">
        <f>IF($C207-I$1&lt;År1,0,H206*(1-VLOOKUP($A207,[1]Hugst!$R$5:$W$9,MATCH(ROUNDUP((I$1)/10,0)*10,[1]Hugst!$R$4:$W$4,0))))</f>
        <v>0</v>
      </c>
      <c r="J207" s="169">
        <f>IF($C207-J$1&lt;År1,0,I206*(1-VLOOKUP($A207,[1]Hugst!$R$5:$W$9,MATCH(ROUNDUP((J$1)/10,0)*10,[1]Hugst!$R$4:$W$4,0))))</f>
        <v>0</v>
      </c>
      <c r="K207" s="169">
        <f>IF($C207-K$1&lt;År1,0,J206*(1-VLOOKUP($A207,[1]Hugst!$R$5:$W$9,MATCH(ROUNDUP((K$1)/10,0)*10,[1]Hugst!$R$4:$W$4,0))))</f>
        <v>0</v>
      </c>
      <c r="L207" s="169">
        <f>IF($C207-L$1&lt;År1,0,K206*(1-VLOOKUP($A207,[1]Hugst!$R$5:$W$9,MATCH(ROUNDUP((L$1)/10,0)*10,[1]Hugst!$R$4:$W$4,0))))</f>
        <v>0</v>
      </c>
      <c r="M207" s="169">
        <f>IF($C207-M$1&lt;År1,0,L206*(1-VLOOKUP($A207,[1]Hugst!$R$5:$W$9,MATCH(ROUNDUP((M$1)/10,0)*10,[1]Hugst!$R$4:$W$4,0))))</f>
        <v>0</v>
      </c>
      <c r="N207" s="169">
        <f>IF($C207-N$1&lt;År1,0,M206*(1-VLOOKUP($A207,[1]Hugst!$R$5:$W$9,MATCH(ROUNDUP((N$1)/10,0)*10,[1]Hugst!$R$4:$W$4,0))))</f>
        <v>0</v>
      </c>
      <c r="O207" s="169">
        <f>IF($C207-O$1&lt;År1,0,N206*(1-VLOOKUP($A207,[1]Hugst!$R$5:$W$9,MATCH(ROUNDUP((O$1)/10,0)*10,[1]Hugst!$R$4:$W$4,0))))</f>
        <v>0</v>
      </c>
      <c r="P207" s="169">
        <f>IF($C207-P$1&lt;År1,0,O206*(1-VLOOKUP($A207,[1]Hugst!$R$5:$W$9,MATCH(ROUNDUP((P$1)/10,0)*10,[1]Hugst!$R$4:$W$4,0))))</f>
        <v>0</v>
      </c>
      <c r="Q207" s="169">
        <f>IF($C207-Q$1&lt;År1,0,P206*(1-VLOOKUP($A207,[1]Hugst!$R$5:$W$9,MATCH(ROUNDUP((Q$1)/10,0)*10,[1]Hugst!$R$4:$W$4,0))))</f>
        <v>0</v>
      </c>
      <c r="R207" s="169">
        <f>IF($C207-R$1&lt;År1,0,Q206*(1-VLOOKUP($A207,[1]Hugst!$R$5:$W$9,MATCH(ROUNDUP((R$1)/10,0)*10,[1]Hugst!$R$4:$W$4,0))))</f>
        <v>0</v>
      </c>
      <c r="S207" s="169">
        <f>IF($C207-S$1&lt;År1,0,R206*(1-VLOOKUP($A207,[1]Hugst!$R$5:$W$9,MATCH(ROUNDUP((S$1)/10,0)*10,[1]Hugst!$R$4:$W$4,0))))</f>
        <v>0</v>
      </c>
      <c r="T207" s="169">
        <f>IF($C207-T$1&lt;År1,0,S206*(1-VLOOKUP($A207,[1]Hugst!$R$5:$W$9,MATCH(ROUNDUP((T$1)/10,0)*10,[1]Hugst!$R$4:$W$4,0))))</f>
        <v>0</v>
      </c>
      <c r="U207" s="169">
        <f>IF($C207-U$1&lt;År1,0,T206*(1-VLOOKUP($A207,[1]Hugst!$R$5:$W$9,MATCH(ROUNDUP((U$1)/10,0)*10,[1]Hugst!$R$4:$W$4,0))))</f>
        <v>0</v>
      </c>
      <c r="V207" s="169">
        <f>IF($C207-V$1&lt;År1,0,U206*(1-VLOOKUP($A207,[1]Hugst!$R$5:$W$9,MATCH(ROUNDUP((V$1)/10,0)*10,[1]Hugst!$R$4:$W$4,0))))</f>
        <v>0</v>
      </c>
      <c r="W207" s="169">
        <f>IF($C207-W$1&lt;År1,0,V206*(1-VLOOKUP($A207,[1]Hugst!$R$5:$W$9,MATCH(ROUNDUP((W$1)/10,0)*10,[1]Hugst!$R$4:$W$4,0))))</f>
        <v>0</v>
      </c>
      <c r="X207" s="169">
        <f>IF($C207-X$1&lt;År1,0,W206*(1-VLOOKUP($A207,[1]Hugst!$R$5:$W$9,MATCH(ROUNDUP((X$1)/10,0)*10,[1]Hugst!$R$4:$W$4,0))))</f>
        <v>0</v>
      </c>
      <c r="Y207" s="169">
        <f>IF($C207-Y$1&lt;År1,0,X206*(1-VLOOKUP($A207,[1]Hugst!$R$5:$W$9,MATCH(ROUNDUP((Y$1)/10,0)*10,[1]Hugst!$R$4:$W$4,0))))</f>
        <v>0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9">
        <f t="shared" si="4"/>
        <v>0</v>
      </c>
      <c r="F208" s="169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9">
        <f>IF($C208-G$1&lt;År1,0,F207*(1-VLOOKUP($A208,[1]Hugst!$R$5:$W$9,MATCH(ROUNDUP((G$1)/10,0)*10,[1]Hugst!$R$4:$W$4,0))))</f>
        <v>0</v>
      </c>
      <c r="H208" s="169">
        <f>IF($C208-H$1&lt;År1,0,G207*(1-VLOOKUP($A208,[1]Hugst!$R$5:$W$9,MATCH(ROUNDUP((H$1)/10,0)*10,[1]Hugst!$R$4:$W$4,0))))</f>
        <v>0</v>
      </c>
      <c r="I208" s="169">
        <f>IF($C208-I$1&lt;År1,0,H207*(1-VLOOKUP($A208,[1]Hugst!$R$5:$W$9,MATCH(ROUNDUP((I$1)/10,0)*10,[1]Hugst!$R$4:$W$4,0))))</f>
        <v>0</v>
      </c>
      <c r="J208" s="169">
        <f>IF($C208-J$1&lt;År1,0,I207*(1-VLOOKUP($A208,[1]Hugst!$R$5:$W$9,MATCH(ROUNDUP((J$1)/10,0)*10,[1]Hugst!$R$4:$W$4,0))))</f>
        <v>0</v>
      </c>
      <c r="K208" s="169">
        <f>IF($C208-K$1&lt;År1,0,J207*(1-VLOOKUP($A208,[1]Hugst!$R$5:$W$9,MATCH(ROUNDUP((K$1)/10,0)*10,[1]Hugst!$R$4:$W$4,0))))</f>
        <v>0</v>
      </c>
      <c r="L208" s="169">
        <f>IF($C208-L$1&lt;År1,0,K207*(1-VLOOKUP($A208,[1]Hugst!$R$5:$W$9,MATCH(ROUNDUP((L$1)/10,0)*10,[1]Hugst!$R$4:$W$4,0))))</f>
        <v>0</v>
      </c>
      <c r="M208" s="169">
        <f>IF($C208-M$1&lt;År1,0,L207*(1-VLOOKUP($A208,[1]Hugst!$R$5:$W$9,MATCH(ROUNDUP((M$1)/10,0)*10,[1]Hugst!$R$4:$W$4,0))))</f>
        <v>0</v>
      </c>
      <c r="N208" s="169">
        <f>IF($C208-N$1&lt;År1,0,M207*(1-VLOOKUP($A208,[1]Hugst!$R$5:$W$9,MATCH(ROUNDUP((N$1)/10,0)*10,[1]Hugst!$R$4:$W$4,0))))</f>
        <v>0</v>
      </c>
      <c r="O208" s="169">
        <f>IF($C208-O$1&lt;År1,0,N207*(1-VLOOKUP($A208,[1]Hugst!$R$5:$W$9,MATCH(ROUNDUP((O$1)/10,0)*10,[1]Hugst!$R$4:$W$4,0))))</f>
        <v>0</v>
      </c>
      <c r="P208" s="169">
        <f>IF($C208-P$1&lt;År1,0,O207*(1-VLOOKUP($A208,[1]Hugst!$R$5:$W$9,MATCH(ROUNDUP((P$1)/10,0)*10,[1]Hugst!$R$4:$W$4,0))))</f>
        <v>0</v>
      </c>
      <c r="Q208" s="169">
        <f>IF($C208-Q$1&lt;År1,0,P207*(1-VLOOKUP($A208,[1]Hugst!$R$5:$W$9,MATCH(ROUNDUP((Q$1)/10,0)*10,[1]Hugst!$R$4:$W$4,0))))</f>
        <v>0</v>
      </c>
      <c r="R208" s="169">
        <f>IF($C208-R$1&lt;År1,0,Q207*(1-VLOOKUP($A208,[1]Hugst!$R$5:$W$9,MATCH(ROUNDUP((R$1)/10,0)*10,[1]Hugst!$R$4:$W$4,0))))</f>
        <v>0</v>
      </c>
      <c r="S208" s="169">
        <f>IF($C208-S$1&lt;År1,0,R207*(1-VLOOKUP($A208,[1]Hugst!$R$5:$W$9,MATCH(ROUNDUP((S$1)/10,0)*10,[1]Hugst!$R$4:$W$4,0))))</f>
        <v>0</v>
      </c>
      <c r="T208" s="169">
        <f>IF($C208-T$1&lt;År1,0,S207*(1-VLOOKUP($A208,[1]Hugst!$R$5:$W$9,MATCH(ROUNDUP((T$1)/10,0)*10,[1]Hugst!$R$4:$W$4,0))))</f>
        <v>0</v>
      </c>
      <c r="U208" s="169">
        <f>IF($C208-U$1&lt;År1,0,T207*(1-VLOOKUP($A208,[1]Hugst!$R$5:$W$9,MATCH(ROUNDUP((U$1)/10,0)*10,[1]Hugst!$R$4:$W$4,0))))</f>
        <v>0</v>
      </c>
      <c r="V208" s="169">
        <f>IF($C208-V$1&lt;År1,0,U207*(1-VLOOKUP($A208,[1]Hugst!$R$5:$W$9,MATCH(ROUNDUP((V$1)/10,0)*10,[1]Hugst!$R$4:$W$4,0))))</f>
        <v>0</v>
      </c>
      <c r="W208" s="169">
        <f>IF($C208-W$1&lt;År1,0,V207*(1-VLOOKUP($A208,[1]Hugst!$R$5:$W$9,MATCH(ROUNDUP((W$1)/10,0)*10,[1]Hugst!$R$4:$W$4,0))))</f>
        <v>0</v>
      </c>
      <c r="X208" s="169">
        <f>IF($C208-X$1&lt;År1,0,W207*(1-VLOOKUP($A208,[1]Hugst!$R$5:$W$9,MATCH(ROUNDUP((X$1)/10,0)*10,[1]Hugst!$R$4:$W$4,0))))</f>
        <v>0</v>
      </c>
      <c r="Y208" s="169">
        <f>IF($C208-Y$1&lt;År1,0,X207*(1-VLOOKUP($A208,[1]Hugst!$R$5:$W$9,MATCH(ROUNDUP((Y$1)/10,0)*10,[1]Hugst!$R$4:$W$4,0))))</f>
        <v>0</v>
      </c>
      <c r="Z208" s="169">
        <f>IF($C208-Z$1&lt;År1,0,Y207*(1-VLOOKUP($A208,[1]Hugst!$R$5:$W$9,MATCH(ROUNDUP((Z$1)/10,0)*10,[1]Hugst!$R$4:$W$4,0))))</f>
        <v>0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9">
        <f t="shared" si="4"/>
        <v>0</v>
      </c>
      <c r="F209" s="169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9">
        <f>IF($C209-G$1&lt;År1,0,F208*(1-VLOOKUP($A209,[1]Hugst!$R$5:$W$9,MATCH(ROUNDUP((G$1)/10,0)*10,[1]Hugst!$R$4:$W$4,0))))</f>
        <v>0</v>
      </c>
      <c r="H209" s="169">
        <f>IF($C209-H$1&lt;År1,0,G208*(1-VLOOKUP($A209,[1]Hugst!$R$5:$W$9,MATCH(ROUNDUP((H$1)/10,0)*10,[1]Hugst!$R$4:$W$4,0))))</f>
        <v>0</v>
      </c>
      <c r="I209" s="169">
        <f>IF($C209-I$1&lt;År1,0,H208*(1-VLOOKUP($A209,[1]Hugst!$R$5:$W$9,MATCH(ROUNDUP((I$1)/10,0)*10,[1]Hugst!$R$4:$W$4,0))))</f>
        <v>0</v>
      </c>
      <c r="J209" s="169">
        <f>IF($C209-J$1&lt;År1,0,I208*(1-VLOOKUP($A209,[1]Hugst!$R$5:$W$9,MATCH(ROUNDUP((J$1)/10,0)*10,[1]Hugst!$R$4:$W$4,0))))</f>
        <v>0</v>
      </c>
      <c r="K209" s="169">
        <f>IF($C209-K$1&lt;År1,0,J208*(1-VLOOKUP($A209,[1]Hugst!$R$5:$W$9,MATCH(ROUNDUP((K$1)/10,0)*10,[1]Hugst!$R$4:$W$4,0))))</f>
        <v>0</v>
      </c>
      <c r="L209" s="169">
        <f>IF($C209-L$1&lt;År1,0,K208*(1-VLOOKUP($A209,[1]Hugst!$R$5:$W$9,MATCH(ROUNDUP((L$1)/10,0)*10,[1]Hugst!$R$4:$W$4,0))))</f>
        <v>0</v>
      </c>
      <c r="M209" s="169">
        <f>IF($C209-M$1&lt;År1,0,L208*(1-VLOOKUP($A209,[1]Hugst!$R$5:$W$9,MATCH(ROUNDUP((M$1)/10,0)*10,[1]Hugst!$R$4:$W$4,0))))</f>
        <v>0</v>
      </c>
      <c r="N209" s="169">
        <f>IF($C209-N$1&lt;År1,0,M208*(1-VLOOKUP($A209,[1]Hugst!$R$5:$W$9,MATCH(ROUNDUP((N$1)/10,0)*10,[1]Hugst!$R$4:$W$4,0))))</f>
        <v>0</v>
      </c>
      <c r="O209" s="169">
        <f>IF($C209-O$1&lt;År1,0,N208*(1-VLOOKUP($A209,[1]Hugst!$R$5:$W$9,MATCH(ROUNDUP((O$1)/10,0)*10,[1]Hugst!$R$4:$W$4,0))))</f>
        <v>0</v>
      </c>
      <c r="P209" s="169">
        <f>IF($C209-P$1&lt;År1,0,O208*(1-VLOOKUP($A209,[1]Hugst!$R$5:$W$9,MATCH(ROUNDUP((P$1)/10,0)*10,[1]Hugst!$R$4:$W$4,0))))</f>
        <v>0</v>
      </c>
      <c r="Q209" s="169">
        <f>IF($C209-Q$1&lt;År1,0,P208*(1-VLOOKUP($A209,[1]Hugst!$R$5:$W$9,MATCH(ROUNDUP((Q$1)/10,0)*10,[1]Hugst!$R$4:$W$4,0))))</f>
        <v>0</v>
      </c>
      <c r="R209" s="169">
        <f>IF($C209-R$1&lt;År1,0,Q208*(1-VLOOKUP($A209,[1]Hugst!$R$5:$W$9,MATCH(ROUNDUP((R$1)/10,0)*10,[1]Hugst!$R$4:$W$4,0))))</f>
        <v>0</v>
      </c>
      <c r="S209" s="169">
        <f>IF($C209-S$1&lt;År1,0,R208*(1-VLOOKUP($A209,[1]Hugst!$R$5:$W$9,MATCH(ROUNDUP((S$1)/10,0)*10,[1]Hugst!$R$4:$W$4,0))))</f>
        <v>0</v>
      </c>
      <c r="T209" s="169">
        <f>IF($C209-T$1&lt;År1,0,S208*(1-VLOOKUP($A209,[1]Hugst!$R$5:$W$9,MATCH(ROUNDUP((T$1)/10,0)*10,[1]Hugst!$R$4:$W$4,0))))</f>
        <v>0</v>
      </c>
      <c r="U209" s="169">
        <f>IF($C209-U$1&lt;År1,0,T208*(1-VLOOKUP($A209,[1]Hugst!$R$5:$W$9,MATCH(ROUNDUP((U$1)/10,0)*10,[1]Hugst!$R$4:$W$4,0))))</f>
        <v>0</v>
      </c>
      <c r="V209" s="169">
        <f>IF($C209-V$1&lt;År1,0,U208*(1-VLOOKUP($A209,[1]Hugst!$R$5:$W$9,MATCH(ROUNDUP((V$1)/10,0)*10,[1]Hugst!$R$4:$W$4,0))))</f>
        <v>0</v>
      </c>
      <c r="W209" s="169">
        <f>IF($C209-W$1&lt;År1,0,V208*(1-VLOOKUP($A209,[1]Hugst!$R$5:$W$9,MATCH(ROUNDUP((W$1)/10,0)*10,[1]Hugst!$R$4:$W$4,0))))</f>
        <v>0</v>
      </c>
      <c r="X209" s="169">
        <f>IF($C209-X$1&lt;År1,0,W208*(1-VLOOKUP($A209,[1]Hugst!$R$5:$W$9,MATCH(ROUNDUP((X$1)/10,0)*10,[1]Hugst!$R$4:$W$4,0))))</f>
        <v>0</v>
      </c>
      <c r="Y209" s="169">
        <f>IF($C209-Y$1&lt;År1,0,X208*(1-VLOOKUP($A209,[1]Hugst!$R$5:$W$9,MATCH(ROUNDUP((Y$1)/10,0)*10,[1]Hugst!$R$4:$W$4,0))))</f>
        <v>0</v>
      </c>
      <c r="Z209" s="169">
        <f>IF($C209-Z$1&lt;År1,0,Y208*(1-VLOOKUP($A209,[1]Hugst!$R$5:$W$9,MATCH(ROUNDUP((Z$1)/10,0)*10,[1]Hugst!$R$4:$W$4,0))))</f>
        <v>0</v>
      </c>
      <c r="AA209" s="169">
        <f>IF($C209-AA$1&lt;År1,0,Z208*(1-VLOOKUP($A209,[1]Hugst!$R$5:$W$9,MATCH(ROUNDUP((AA$1)/10,0)*10,[1]Hugst!$R$4:$W$4,0))))</f>
        <v>0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9">
        <f t="shared" si="4"/>
        <v>0</v>
      </c>
      <c r="F210" s="169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9">
        <f>IF($C210-G$1&lt;År1,0,F209*(1-VLOOKUP($A210,[1]Hugst!$R$5:$W$9,MATCH(ROUNDUP((G$1)/10,0)*10,[1]Hugst!$R$4:$W$4,0))))</f>
        <v>0</v>
      </c>
      <c r="H210" s="169">
        <f>IF($C210-H$1&lt;År1,0,G209*(1-VLOOKUP($A210,[1]Hugst!$R$5:$W$9,MATCH(ROUNDUP((H$1)/10,0)*10,[1]Hugst!$R$4:$W$4,0))))</f>
        <v>0</v>
      </c>
      <c r="I210" s="169">
        <f>IF($C210-I$1&lt;År1,0,H209*(1-VLOOKUP($A210,[1]Hugst!$R$5:$W$9,MATCH(ROUNDUP((I$1)/10,0)*10,[1]Hugst!$R$4:$W$4,0))))</f>
        <v>0</v>
      </c>
      <c r="J210" s="169">
        <f>IF($C210-J$1&lt;År1,0,I209*(1-VLOOKUP($A210,[1]Hugst!$R$5:$W$9,MATCH(ROUNDUP((J$1)/10,0)*10,[1]Hugst!$R$4:$W$4,0))))</f>
        <v>0</v>
      </c>
      <c r="K210" s="169">
        <f>IF($C210-K$1&lt;År1,0,J209*(1-VLOOKUP($A210,[1]Hugst!$R$5:$W$9,MATCH(ROUNDUP((K$1)/10,0)*10,[1]Hugst!$R$4:$W$4,0))))</f>
        <v>0</v>
      </c>
      <c r="L210" s="169">
        <f>IF($C210-L$1&lt;År1,0,K209*(1-VLOOKUP($A210,[1]Hugst!$R$5:$W$9,MATCH(ROUNDUP((L$1)/10,0)*10,[1]Hugst!$R$4:$W$4,0))))</f>
        <v>0</v>
      </c>
      <c r="M210" s="169">
        <f>IF($C210-M$1&lt;År1,0,L209*(1-VLOOKUP($A210,[1]Hugst!$R$5:$W$9,MATCH(ROUNDUP((M$1)/10,0)*10,[1]Hugst!$R$4:$W$4,0))))</f>
        <v>0</v>
      </c>
      <c r="N210" s="169">
        <f>IF($C210-N$1&lt;År1,0,M209*(1-VLOOKUP($A210,[1]Hugst!$R$5:$W$9,MATCH(ROUNDUP((N$1)/10,0)*10,[1]Hugst!$R$4:$W$4,0))))</f>
        <v>0</v>
      </c>
      <c r="O210" s="169">
        <f>IF($C210-O$1&lt;År1,0,N209*(1-VLOOKUP($A210,[1]Hugst!$R$5:$W$9,MATCH(ROUNDUP((O$1)/10,0)*10,[1]Hugst!$R$4:$W$4,0))))</f>
        <v>0</v>
      </c>
      <c r="P210" s="169">
        <f>IF($C210-P$1&lt;År1,0,O209*(1-VLOOKUP($A210,[1]Hugst!$R$5:$W$9,MATCH(ROUNDUP((P$1)/10,0)*10,[1]Hugst!$R$4:$W$4,0))))</f>
        <v>0</v>
      </c>
      <c r="Q210" s="169">
        <f>IF($C210-Q$1&lt;År1,0,P209*(1-VLOOKUP($A210,[1]Hugst!$R$5:$W$9,MATCH(ROUNDUP((Q$1)/10,0)*10,[1]Hugst!$R$4:$W$4,0))))</f>
        <v>0</v>
      </c>
      <c r="R210" s="169">
        <f>IF($C210-R$1&lt;År1,0,Q209*(1-VLOOKUP($A210,[1]Hugst!$R$5:$W$9,MATCH(ROUNDUP((R$1)/10,0)*10,[1]Hugst!$R$4:$W$4,0))))</f>
        <v>0</v>
      </c>
      <c r="S210" s="169">
        <f>IF($C210-S$1&lt;År1,0,R209*(1-VLOOKUP($A210,[1]Hugst!$R$5:$W$9,MATCH(ROUNDUP((S$1)/10,0)*10,[1]Hugst!$R$4:$W$4,0))))</f>
        <v>0</v>
      </c>
      <c r="T210" s="169">
        <f>IF($C210-T$1&lt;År1,0,S209*(1-VLOOKUP($A210,[1]Hugst!$R$5:$W$9,MATCH(ROUNDUP((T$1)/10,0)*10,[1]Hugst!$R$4:$W$4,0))))</f>
        <v>0</v>
      </c>
      <c r="U210" s="169">
        <f>IF($C210-U$1&lt;År1,0,T209*(1-VLOOKUP($A210,[1]Hugst!$R$5:$W$9,MATCH(ROUNDUP((U$1)/10,0)*10,[1]Hugst!$R$4:$W$4,0))))</f>
        <v>0</v>
      </c>
      <c r="V210" s="169">
        <f>IF($C210-V$1&lt;År1,0,U209*(1-VLOOKUP($A210,[1]Hugst!$R$5:$W$9,MATCH(ROUNDUP((V$1)/10,0)*10,[1]Hugst!$R$4:$W$4,0))))</f>
        <v>0</v>
      </c>
      <c r="W210" s="169">
        <f>IF($C210-W$1&lt;År1,0,V209*(1-VLOOKUP($A210,[1]Hugst!$R$5:$W$9,MATCH(ROUNDUP((W$1)/10,0)*10,[1]Hugst!$R$4:$W$4,0))))</f>
        <v>0</v>
      </c>
      <c r="X210" s="169">
        <f>IF($C210-X$1&lt;År1,0,W209*(1-VLOOKUP($A210,[1]Hugst!$R$5:$W$9,MATCH(ROUNDUP((X$1)/10,0)*10,[1]Hugst!$R$4:$W$4,0))))</f>
        <v>0</v>
      </c>
      <c r="Y210" s="169">
        <f>IF($C210-Y$1&lt;År1,0,X209*(1-VLOOKUP($A210,[1]Hugst!$R$5:$W$9,MATCH(ROUNDUP((Y$1)/10,0)*10,[1]Hugst!$R$4:$W$4,0))))</f>
        <v>0</v>
      </c>
      <c r="Z210" s="169">
        <f>IF($C210-Z$1&lt;År1,0,Y209*(1-VLOOKUP($A210,[1]Hugst!$R$5:$W$9,MATCH(ROUNDUP((Z$1)/10,0)*10,[1]Hugst!$R$4:$W$4,0))))</f>
        <v>0</v>
      </c>
      <c r="AA210" s="169">
        <f>IF($C210-AA$1&lt;År1,0,Z209*(1-VLOOKUP($A210,[1]Hugst!$R$5:$W$9,MATCH(ROUNDUP((AA$1)/10,0)*10,[1]Hugst!$R$4:$W$4,0))))</f>
        <v>0</v>
      </c>
      <c r="AB210" s="169">
        <f>IF($C210-AB$1&lt;År1,0,AA209*(1-VLOOKUP($A210,[1]Hugst!$R$5:$W$9,MATCH(ROUNDUP((AB$1)/10,0)*10,[1]Hugst!$R$4:$W$4,0))))</f>
        <v>0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9">
        <f t="shared" si="4"/>
        <v>0</v>
      </c>
      <c r="F211" s="169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9">
        <f>IF($C211-G$1&lt;År1,0,F210*(1-VLOOKUP($A211,[1]Hugst!$R$5:$W$9,MATCH(ROUNDUP((G$1)/10,0)*10,[1]Hugst!$R$4:$W$4,0))))</f>
        <v>0</v>
      </c>
      <c r="H211" s="169">
        <f>IF($C211-H$1&lt;År1,0,G210*(1-VLOOKUP($A211,[1]Hugst!$R$5:$W$9,MATCH(ROUNDUP((H$1)/10,0)*10,[1]Hugst!$R$4:$W$4,0))))</f>
        <v>0</v>
      </c>
      <c r="I211" s="169">
        <f>IF($C211-I$1&lt;År1,0,H210*(1-VLOOKUP($A211,[1]Hugst!$R$5:$W$9,MATCH(ROUNDUP((I$1)/10,0)*10,[1]Hugst!$R$4:$W$4,0))))</f>
        <v>0</v>
      </c>
      <c r="J211" s="169">
        <f>IF($C211-J$1&lt;År1,0,I210*(1-VLOOKUP($A211,[1]Hugst!$R$5:$W$9,MATCH(ROUNDUP((J$1)/10,0)*10,[1]Hugst!$R$4:$W$4,0))))</f>
        <v>0</v>
      </c>
      <c r="K211" s="169">
        <f>IF($C211-K$1&lt;År1,0,J210*(1-VLOOKUP($A211,[1]Hugst!$R$5:$W$9,MATCH(ROUNDUP((K$1)/10,0)*10,[1]Hugst!$R$4:$W$4,0))))</f>
        <v>0</v>
      </c>
      <c r="L211" s="169">
        <f>IF($C211-L$1&lt;År1,0,K210*(1-VLOOKUP($A211,[1]Hugst!$R$5:$W$9,MATCH(ROUNDUP((L$1)/10,0)*10,[1]Hugst!$R$4:$W$4,0))))</f>
        <v>0</v>
      </c>
      <c r="M211" s="169">
        <f>IF($C211-M$1&lt;År1,0,L210*(1-VLOOKUP($A211,[1]Hugst!$R$5:$W$9,MATCH(ROUNDUP((M$1)/10,0)*10,[1]Hugst!$R$4:$W$4,0))))</f>
        <v>0</v>
      </c>
      <c r="N211" s="169">
        <f>IF($C211-N$1&lt;År1,0,M210*(1-VLOOKUP($A211,[1]Hugst!$R$5:$W$9,MATCH(ROUNDUP((N$1)/10,0)*10,[1]Hugst!$R$4:$W$4,0))))</f>
        <v>0</v>
      </c>
      <c r="O211" s="169">
        <f>IF($C211-O$1&lt;År1,0,N210*(1-VLOOKUP($A211,[1]Hugst!$R$5:$W$9,MATCH(ROUNDUP((O$1)/10,0)*10,[1]Hugst!$R$4:$W$4,0))))</f>
        <v>0</v>
      </c>
      <c r="P211" s="169">
        <f>IF($C211-P$1&lt;År1,0,O210*(1-VLOOKUP($A211,[1]Hugst!$R$5:$W$9,MATCH(ROUNDUP((P$1)/10,0)*10,[1]Hugst!$R$4:$W$4,0))))</f>
        <v>0</v>
      </c>
      <c r="Q211" s="169">
        <f>IF($C211-Q$1&lt;År1,0,P210*(1-VLOOKUP($A211,[1]Hugst!$R$5:$W$9,MATCH(ROUNDUP((Q$1)/10,0)*10,[1]Hugst!$R$4:$W$4,0))))</f>
        <v>0</v>
      </c>
      <c r="R211" s="169">
        <f>IF($C211-R$1&lt;År1,0,Q210*(1-VLOOKUP($A211,[1]Hugst!$R$5:$W$9,MATCH(ROUNDUP((R$1)/10,0)*10,[1]Hugst!$R$4:$W$4,0))))</f>
        <v>0</v>
      </c>
      <c r="S211" s="169">
        <f>IF($C211-S$1&lt;År1,0,R210*(1-VLOOKUP($A211,[1]Hugst!$R$5:$W$9,MATCH(ROUNDUP((S$1)/10,0)*10,[1]Hugst!$R$4:$W$4,0))))</f>
        <v>0</v>
      </c>
      <c r="T211" s="169">
        <f>IF($C211-T$1&lt;År1,0,S210*(1-VLOOKUP($A211,[1]Hugst!$R$5:$W$9,MATCH(ROUNDUP((T$1)/10,0)*10,[1]Hugst!$R$4:$W$4,0))))</f>
        <v>0</v>
      </c>
      <c r="U211" s="169">
        <f>IF($C211-U$1&lt;År1,0,T210*(1-VLOOKUP($A211,[1]Hugst!$R$5:$W$9,MATCH(ROUNDUP((U$1)/10,0)*10,[1]Hugst!$R$4:$W$4,0))))</f>
        <v>0</v>
      </c>
      <c r="V211" s="169">
        <f>IF($C211-V$1&lt;År1,0,U210*(1-VLOOKUP($A211,[1]Hugst!$R$5:$W$9,MATCH(ROUNDUP((V$1)/10,0)*10,[1]Hugst!$R$4:$W$4,0))))</f>
        <v>0</v>
      </c>
      <c r="W211" s="169">
        <f>IF($C211-W$1&lt;År1,0,V210*(1-VLOOKUP($A211,[1]Hugst!$R$5:$W$9,MATCH(ROUNDUP((W$1)/10,0)*10,[1]Hugst!$R$4:$W$4,0))))</f>
        <v>0</v>
      </c>
      <c r="X211" s="169">
        <f>IF($C211-X$1&lt;År1,0,W210*(1-VLOOKUP($A211,[1]Hugst!$R$5:$W$9,MATCH(ROUNDUP((X$1)/10,0)*10,[1]Hugst!$R$4:$W$4,0))))</f>
        <v>0</v>
      </c>
      <c r="Y211" s="169">
        <f>IF($C211-Y$1&lt;År1,0,X210*(1-VLOOKUP($A211,[1]Hugst!$R$5:$W$9,MATCH(ROUNDUP((Y$1)/10,0)*10,[1]Hugst!$R$4:$W$4,0))))</f>
        <v>0</v>
      </c>
      <c r="Z211" s="169">
        <f>IF($C211-Z$1&lt;År1,0,Y210*(1-VLOOKUP($A211,[1]Hugst!$R$5:$W$9,MATCH(ROUNDUP((Z$1)/10,0)*10,[1]Hugst!$R$4:$W$4,0))))</f>
        <v>0</v>
      </c>
      <c r="AA211" s="169">
        <f>IF($C211-AA$1&lt;År1,0,Z210*(1-VLOOKUP($A211,[1]Hugst!$R$5:$W$9,MATCH(ROUNDUP((AA$1)/10,0)*10,[1]Hugst!$R$4:$W$4,0))))</f>
        <v>0</v>
      </c>
      <c r="AB211" s="169">
        <f>IF($C211-AB$1&lt;År1,0,AA210*(1-VLOOKUP($A211,[1]Hugst!$R$5:$W$9,MATCH(ROUNDUP((AB$1)/10,0)*10,[1]Hugst!$R$4:$W$4,0))))</f>
        <v>0</v>
      </c>
      <c r="AC211" s="169">
        <f>IF($C211-AC$1&lt;År1,0,AB210*(1-VLOOKUP($A211,[1]Hugst!$R$5:$W$9,MATCH(ROUNDUP((AC$1)/10,0)*10,[1]Hugst!$R$4:$W$4,0))))</f>
        <v>0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9">
        <f t="shared" si="4"/>
        <v>0</v>
      </c>
      <c r="F212" s="169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9">
        <f>IF($C212-G$1&lt;År1,0,F211*(1-VLOOKUP($A212,[1]Hugst!$R$5:$W$9,MATCH(ROUNDUP((G$1)/10,0)*10,[1]Hugst!$R$4:$W$4,0))))</f>
        <v>0</v>
      </c>
      <c r="H212" s="169">
        <f>IF($C212-H$1&lt;År1,0,G211*(1-VLOOKUP($A212,[1]Hugst!$R$5:$W$9,MATCH(ROUNDUP((H$1)/10,0)*10,[1]Hugst!$R$4:$W$4,0))))</f>
        <v>0</v>
      </c>
      <c r="I212" s="169">
        <f>IF($C212-I$1&lt;År1,0,H211*(1-VLOOKUP($A212,[1]Hugst!$R$5:$W$9,MATCH(ROUNDUP((I$1)/10,0)*10,[1]Hugst!$R$4:$W$4,0))))</f>
        <v>0</v>
      </c>
      <c r="J212" s="169">
        <f>IF($C212-J$1&lt;År1,0,I211*(1-VLOOKUP($A212,[1]Hugst!$R$5:$W$9,MATCH(ROUNDUP((J$1)/10,0)*10,[1]Hugst!$R$4:$W$4,0))))</f>
        <v>0</v>
      </c>
      <c r="K212" s="169">
        <f>IF($C212-K$1&lt;År1,0,J211*(1-VLOOKUP($A212,[1]Hugst!$R$5:$W$9,MATCH(ROUNDUP((K$1)/10,0)*10,[1]Hugst!$R$4:$W$4,0))))</f>
        <v>0</v>
      </c>
      <c r="L212" s="169">
        <f>IF($C212-L$1&lt;År1,0,K211*(1-VLOOKUP($A212,[1]Hugst!$R$5:$W$9,MATCH(ROUNDUP((L$1)/10,0)*10,[1]Hugst!$R$4:$W$4,0))))</f>
        <v>0</v>
      </c>
      <c r="M212" s="169">
        <f>IF($C212-M$1&lt;År1,0,L211*(1-VLOOKUP($A212,[1]Hugst!$R$5:$W$9,MATCH(ROUNDUP((M$1)/10,0)*10,[1]Hugst!$R$4:$W$4,0))))</f>
        <v>0</v>
      </c>
      <c r="N212" s="169">
        <f>IF($C212-N$1&lt;År1,0,M211*(1-VLOOKUP($A212,[1]Hugst!$R$5:$W$9,MATCH(ROUNDUP((N$1)/10,0)*10,[1]Hugst!$R$4:$W$4,0))))</f>
        <v>0</v>
      </c>
      <c r="O212" s="169">
        <f>IF($C212-O$1&lt;År1,0,N211*(1-VLOOKUP($A212,[1]Hugst!$R$5:$W$9,MATCH(ROUNDUP((O$1)/10,0)*10,[1]Hugst!$R$4:$W$4,0))))</f>
        <v>0</v>
      </c>
      <c r="P212" s="169">
        <f>IF($C212-P$1&lt;År1,0,O211*(1-VLOOKUP($A212,[1]Hugst!$R$5:$W$9,MATCH(ROUNDUP((P$1)/10,0)*10,[1]Hugst!$R$4:$W$4,0))))</f>
        <v>0</v>
      </c>
      <c r="Q212" s="169">
        <f>IF($C212-Q$1&lt;År1,0,P211*(1-VLOOKUP($A212,[1]Hugst!$R$5:$W$9,MATCH(ROUNDUP((Q$1)/10,0)*10,[1]Hugst!$R$4:$W$4,0))))</f>
        <v>0</v>
      </c>
      <c r="R212" s="169">
        <f>IF($C212-R$1&lt;År1,0,Q211*(1-VLOOKUP($A212,[1]Hugst!$R$5:$W$9,MATCH(ROUNDUP((R$1)/10,0)*10,[1]Hugst!$R$4:$W$4,0))))</f>
        <v>0</v>
      </c>
      <c r="S212" s="169">
        <f>IF($C212-S$1&lt;År1,0,R211*(1-VLOOKUP($A212,[1]Hugst!$R$5:$W$9,MATCH(ROUNDUP((S$1)/10,0)*10,[1]Hugst!$R$4:$W$4,0))))</f>
        <v>0</v>
      </c>
      <c r="T212" s="169">
        <f>IF($C212-T$1&lt;År1,0,S211*(1-VLOOKUP($A212,[1]Hugst!$R$5:$W$9,MATCH(ROUNDUP((T$1)/10,0)*10,[1]Hugst!$R$4:$W$4,0))))</f>
        <v>0</v>
      </c>
      <c r="U212" s="169">
        <f>IF($C212-U$1&lt;År1,0,T211*(1-VLOOKUP($A212,[1]Hugst!$R$5:$W$9,MATCH(ROUNDUP((U$1)/10,0)*10,[1]Hugst!$R$4:$W$4,0))))</f>
        <v>0</v>
      </c>
      <c r="V212" s="169">
        <f>IF($C212-V$1&lt;År1,0,U211*(1-VLOOKUP($A212,[1]Hugst!$R$5:$W$9,MATCH(ROUNDUP((V$1)/10,0)*10,[1]Hugst!$R$4:$W$4,0))))</f>
        <v>0</v>
      </c>
      <c r="W212" s="169">
        <f>IF($C212-W$1&lt;År1,0,V211*(1-VLOOKUP($A212,[1]Hugst!$R$5:$W$9,MATCH(ROUNDUP((W$1)/10,0)*10,[1]Hugst!$R$4:$W$4,0))))</f>
        <v>0</v>
      </c>
      <c r="X212" s="169">
        <f>IF($C212-X$1&lt;År1,0,W211*(1-VLOOKUP($A212,[1]Hugst!$R$5:$W$9,MATCH(ROUNDUP((X$1)/10,0)*10,[1]Hugst!$R$4:$W$4,0))))</f>
        <v>0</v>
      </c>
      <c r="Y212" s="169">
        <f>IF($C212-Y$1&lt;År1,0,X211*(1-VLOOKUP($A212,[1]Hugst!$R$5:$W$9,MATCH(ROUNDUP((Y$1)/10,0)*10,[1]Hugst!$R$4:$W$4,0))))</f>
        <v>0</v>
      </c>
      <c r="Z212" s="169">
        <f>IF($C212-Z$1&lt;År1,0,Y211*(1-VLOOKUP($A212,[1]Hugst!$R$5:$W$9,MATCH(ROUNDUP((Z$1)/10,0)*10,[1]Hugst!$R$4:$W$4,0))))</f>
        <v>0</v>
      </c>
      <c r="AA212" s="169">
        <f>IF($C212-AA$1&lt;År1,0,Z211*(1-VLOOKUP($A212,[1]Hugst!$R$5:$W$9,MATCH(ROUNDUP((AA$1)/10,0)*10,[1]Hugst!$R$4:$W$4,0))))</f>
        <v>0</v>
      </c>
      <c r="AB212" s="169">
        <f>IF($C212-AB$1&lt;År1,0,AA211*(1-VLOOKUP($A212,[1]Hugst!$R$5:$W$9,MATCH(ROUNDUP((AB$1)/10,0)*10,[1]Hugst!$R$4:$W$4,0))))</f>
        <v>0</v>
      </c>
      <c r="AC212" s="169">
        <f>IF($C212-AC$1&lt;År1,0,AB211*(1-VLOOKUP($A212,[1]Hugst!$R$5:$W$9,MATCH(ROUNDUP((AC$1)/10,0)*10,[1]Hugst!$R$4:$W$4,0))))</f>
        <v>0</v>
      </c>
      <c r="AD212" s="169">
        <f>IF($C212-AD$1&lt;År1,0,AC211*(1-VLOOKUP($A212,[1]Hugst!$R$5:$W$9,MATCH(ROUNDUP((AD$1)/10,0)*10,[1]Hugst!$R$4:$W$4,0))))</f>
        <v>0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9">
        <f t="shared" si="4"/>
        <v>0</v>
      </c>
      <c r="F213" s="169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9">
        <f>IF($C213-G$1&lt;År1,0,F212*(1-VLOOKUP($A213,[1]Hugst!$R$5:$W$9,MATCH(ROUNDUP((G$1)/10,0)*10,[1]Hugst!$R$4:$W$4,0))))</f>
        <v>0</v>
      </c>
      <c r="H213" s="169">
        <f>IF($C213-H$1&lt;År1,0,G212*(1-VLOOKUP($A213,[1]Hugst!$R$5:$W$9,MATCH(ROUNDUP((H$1)/10,0)*10,[1]Hugst!$R$4:$W$4,0))))</f>
        <v>0</v>
      </c>
      <c r="I213" s="169">
        <f>IF($C213-I$1&lt;År1,0,H212*(1-VLOOKUP($A213,[1]Hugst!$R$5:$W$9,MATCH(ROUNDUP((I$1)/10,0)*10,[1]Hugst!$R$4:$W$4,0))))</f>
        <v>0</v>
      </c>
      <c r="J213" s="169">
        <f>IF($C213-J$1&lt;År1,0,I212*(1-VLOOKUP($A213,[1]Hugst!$R$5:$W$9,MATCH(ROUNDUP((J$1)/10,0)*10,[1]Hugst!$R$4:$W$4,0))))</f>
        <v>0</v>
      </c>
      <c r="K213" s="169">
        <f>IF($C213-K$1&lt;År1,0,J212*(1-VLOOKUP($A213,[1]Hugst!$R$5:$W$9,MATCH(ROUNDUP((K$1)/10,0)*10,[1]Hugst!$R$4:$W$4,0))))</f>
        <v>0</v>
      </c>
      <c r="L213" s="169">
        <f>IF($C213-L$1&lt;År1,0,K212*(1-VLOOKUP($A213,[1]Hugst!$R$5:$W$9,MATCH(ROUNDUP((L$1)/10,0)*10,[1]Hugst!$R$4:$W$4,0))))</f>
        <v>0</v>
      </c>
      <c r="M213" s="169">
        <f>IF($C213-M$1&lt;År1,0,L212*(1-VLOOKUP($A213,[1]Hugst!$R$5:$W$9,MATCH(ROUNDUP((M$1)/10,0)*10,[1]Hugst!$R$4:$W$4,0))))</f>
        <v>0</v>
      </c>
      <c r="N213" s="169">
        <f>IF($C213-N$1&lt;År1,0,M212*(1-VLOOKUP($A213,[1]Hugst!$R$5:$W$9,MATCH(ROUNDUP((N$1)/10,0)*10,[1]Hugst!$R$4:$W$4,0))))</f>
        <v>0</v>
      </c>
      <c r="O213" s="169">
        <f>IF($C213-O$1&lt;År1,0,N212*(1-VLOOKUP($A213,[1]Hugst!$R$5:$W$9,MATCH(ROUNDUP((O$1)/10,0)*10,[1]Hugst!$R$4:$W$4,0))))</f>
        <v>0</v>
      </c>
      <c r="P213" s="169">
        <f>IF($C213-P$1&lt;År1,0,O212*(1-VLOOKUP($A213,[1]Hugst!$R$5:$W$9,MATCH(ROUNDUP((P$1)/10,0)*10,[1]Hugst!$R$4:$W$4,0))))</f>
        <v>0</v>
      </c>
      <c r="Q213" s="169">
        <f>IF($C213-Q$1&lt;År1,0,P212*(1-VLOOKUP($A213,[1]Hugst!$R$5:$W$9,MATCH(ROUNDUP((Q$1)/10,0)*10,[1]Hugst!$R$4:$W$4,0))))</f>
        <v>0</v>
      </c>
      <c r="R213" s="169">
        <f>IF($C213-R$1&lt;År1,0,Q212*(1-VLOOKUP($A213,[1]Hugst!$R$5:$W$9,MATCH(ROUNDUP((R$1)/10,0)*10,[1]Hugst!$R$4:$W$4,0))))</f>
        <v>0</v>
      </c>
      <c r="S213" s="169">
        <f>IF($C213-S$1&lt;År1,0,R212*(1-VLOOKUP($A213,[1]Hugst!$R$5:$W$9,MATCH(ROUNDUP((S$1)/10,0)*10,[1]Hugst!$R$4:$W$4,0))))</f>
        <v>0</v>
      </c>
      <c r="T213" s="169">
        <f>IF($C213-T$1&lt;År1,0,S212*(1-VLOOKUP($A213,[1]Hugst!$R$5:$W$9,MATCH(ROUNDUP((T$1)/10,0)*10,[1]Hugst!$R$4:$W$4,0))))</f>
        <v>0</v>
      </c>
      <c r="U213" s="169">
        <f>IF($C213-U$1&lt;År1,0,T212*(1-VLOOKUP($A213,[1]Hugst!$R$5:$W$9,MATCH(ROUNDUP((U$1)/10,0)*10,[1]Hugst!$R$4:$W$4,0))))</f>
        <v>0</v>
      </c>
      <c r="V213" s="169">
        <f>IF($C213-V$1&lt;År1,0,U212*(1-VLOOKUP($A213,[1]Hugst!$R$5:$W$9,MATCH(ROUNDUP((V$1)/10,0)*10,[1]Hugst!$R$4:$W$4,0))))</f>
        <v>0</v>
      </c>
      <c r="W213" s="169">
        <f>IF($C213-W$1&lt;År1,0,V212*(1-VLOOKUP($A213,[1]Hugst!$R$5:$W$9,MATCH(ROUNDUP((W$1)/10,0)*10,[1]Hugst!$R$4:$W$4,0))))</f>
        <v>0</v>
      </c>
      <c r="X213" s="169">
        <f>IF($C213-X$1&lt;År1,0,W212*(1-VLOOKUP($A213,[1]Hugst!$R$5:$W$9,MATCH(ROUNDUP((X$1)/10,0)*10,[1]Hugst!$R$4:$W$4,0))))</f>
        <v>0</v>
      </c>
      <c r="Y213" s="169">
        <f>IF($C213-Y$1&lt;År1,0,X212*(1-VLOOKUP($A213,[1]Hugst!$R$5:$W$9,MATCH(ROUNDUP((Y$1)/10,0)*10,[1]Hugst!$R$4:$W$4,0))))</f>
        <v>0</v>
      </c>
      <c r="Z213" s="169">
        <f>IF($C213-Z$1&lt;År1,0,Y212*(1-VLOOKUP($A213,[1]Hugst!$R$5:$W$9,MATCH(ROUNDUP((Z$1)/10,0)*10,[1]Hugst!$R$4:$W$4,0))))</f>
        <v>0</v>
      </c>
      <c r="AA213" s="169">
        <f>IF($C213-AA$1&lt;År1,0,Z212*(1-VLOOKUP($A213,[1]Hugst!$R$5:$W$9,MATCH(ROUNDUP((AA$1)/10,0)*10,[1]Hugst!$R$4:$W$4,0))))</f>
        <v>0</v>
      </c>
      <c r="AB213" s="169">
        <f>IF($C213-AB$1&lt;År1,0,AA212*(1-VLOOKUP($A213,[1]Hugst!$R$5:$W$9,MATCH(ROUNDUP((AB$1)/10,0)*10,[1]Hugst!$R$4:$W$4,0))))</f>
        <v>0</v>
      </c>
      <c r="AC213" s="169">
        <f>IF($C213-AC$1&lt;År1,0,AB212*(1-VLOOKUP($A213,[1]Hugst!$R$5:$W$9,MATCH(ROUNDUP((AC$1)/10,0)*10,[1]Hugst!$R$4:$W$4,0))))</f>
        <v>0</v>
      </c>
      <c r="AD213" s="169">
        <f>IF($C213-AD$1&lt;År1,0,AC212*(1-VLOOKUP($A213,[1]Hugst!$R$5:$W$9,MATCH(ROUNDUP((AD$1)/10,0)*10,[1]Hugst!$R$4:$W$4,0))))</f>
        <v>0</v>
      </c>
      <c r="AE213" s="169">
        <f>IF($C213-AE$1&lt;År1,0,AD212*(1-VLOOKUP($A213,[1]Hugst!$R$5:$W$9,MATCH(ROUNDUP((AE$1)/10,0)*10,[1]Hugst!$R$4:$W$4,0))))</f>
        <v>0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9">
        <f t="shared" si="4"/>
        <v>0</v>
      </c>
      <c r="F214" s="169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9">
        <f>IF($C214-G$1&lt;År1,0,F213*(1-VLOOKUP($A214,[1]Hugst!$R$5:$W$9,MATCH(ROUNDUP((G$1)/10,0)*10,[1]Hugst!$R$4:$W$4,0))))</f>
        <v>0</v>
      </c>
      <c r="H214" s="169">
        <f>IF($C214-H$1&lt;År1,0,G213*(1-VLOOKUP($A214,[1]Hugst!$R$5:$W$9,MATCH(ROUNDUP((H$1)/10,0)*10,[1]Hugst!$R$4:$W$4,0))))</f>
        <v>0</v>
      </c>
      <c r="I214" s="169">
        <f>IF($C214-I$1&lt;År1,0,H213*(1-VLOOKUP($A214,[1]Hugst!$R$5:$W$9,MATCH(ROUNDUP((I$1)/10,0)*10,[1]Hugst!$R$4:$W$4,0))))</f>
        <v>0</v>
      </c>
      <c r="J214" s="169">
        <f>IF($C214-J$1&lt;År1,0,I213*(1-VLOOKUP($A214,[1]Hugst!$R$5:$W$9,MATCH(ROUNDUP((J$1)/10,0)*10,[1]Hugst!$R$4:$W$4,0))))</f>
        <v>0</v>
      </c>
      <c r="K214" s="169">
        <f>IF($C214-K$1&lt;År1,0,J213*(1-VLOOKUP($A214,[1]Hugst!$R$5:$W$9,MATCH(ROUNDUP((K$1)/10,0)*10,[1]Hugst!$R$4:$W$4,0))))</f>
        <v>0</v>
      </c>
      <c r="L214" s="169">
        <f>IF($C214-L$1&lt;År1,0,K213*(1-VLOOKUP($A214,[1]Hugst!$R$5:$W$9,MATCH(ROUNDUP((L$1)/10,0)*10,[1]Hugst!$R$4:$W$4,0))))</f>
        <v>0</v>
      </c>
      <c r="M214" s="169">
        <f>IF($C214-M$1&lt;År1,0,L213*(1-VLOOKUP($A214,[1]Hugst!$R$5:$W$9,MATCH(ROUNDUP((M$1)/10,0)*10,[1]Hugst!$R$4:$W$4,0))))</f>
        <v>0</v>
      </c>
      <c r="N214" s="169">
        <f>IF($C214-N$1&lt;År1,0,M213*(1-VLOOKUP($A214,[1]Hugst!$R$5:$W$9,MATCH(ROUNDUP((N$1)/10,0)*10,[1]Hugst!$R$4:$W$4,0))))</f>
        <v>0</v>
      </c>
      <c r="O214" s="169">
        <f>IF($C214-O$1&lt;År1,0,N213*(1-VLOOKUP($A214,[1]Hugst!$R$5:$W$9,MATCH(ROUNDUP((O$1)/10,0)*10,[1]Hugst!$R$4:$W$4,0))))</f>
        <v>0</v>
      </c>
      <c r="P214" s="169">
        <f>IF($C214-P$1&lt;År1,0,O213*(1-VLOOKUP($A214,[1]Hugst!$R$5:$W$9,MATCH(ROUNDUP((P$1)/10,0)*10,[1]Hugst!$R$4:$W$4,0))))</f>
        <v>0</v>
      </c>
      <c r="Q214" s="169">
        <f>IF($C214-Q$1&lt;År1,0,P213*(1-VLOOKUP($A214,[1]Hugst!$R$5:$W$9,MATCH(ROUNDUP((Q$1)/10,0)*10,[1]Hugst!$R$4:$W$4,0))))</f>
        <v>0</v>
      </c>
      <c r="R214" s="169">
        <f>IF($C214-R$1&lt;År1,0,Q213*(1-VLOOKUP($A214,[1]Hugst!$R$5:$W$9,MATCH(ROUNDUP((R$1)/10,0)*10,[1]Hugst!$R$4:$W$4,0))))</f>
        <v>0</v>
      </c>
      <c r="S214" s="169">
        <f>IF($C214-S$1&lt;År1,0,R213*(1-VLOOKUP($A214,[1]Hugst!$R$5:$W$9,MATCH(ROUNDUP((S$1)/10,0)*10,[1]Hugst!$R$4:$W$4,0))))</f>
        <v>0</v>
      </c>
      <c r="T214" s="169">
        <f>IF($C214-T$1&lt;År1,0,S213*(1-VLOOKUP($A214,[1]Hugst!$R$5:$W$9,MATCH(ROUNDUP((T$1)/10,0)*10,[1]Hugst!$R$4:$W$4,0))))</f>
        <v>0</v>
      </c>
      <c r="U214" s="169">
        <f>IF($C214-U$1&lt;År1,0,T213*(1-VLOOKUP($A214,[1]Hugst!$R$5:$W$9,MATCH(ROUNDUP((U$1)/10,0)*10,[1]Hugst!$R$4:$W$4,0))))</f>
        <v>0</v>
      </c>
      <c r="V214" s="169">
        <f>IF($C214-V$1&lt;År1,0,U213*(1-VLOOKUP($A214,[1]Hugst!$R$5:$W$9,MATCH(ROUNDUP((V$1)/10,0)*10,[1]Hugst!$R$4:$W$4,0))))</f>
        <v>0</v>
      </c>
      <c r="W214" s="169">
        <f>IF($C214-W$1&lt;År1,0,V213*(1-VLOOKUP($A214,[1]Hugst!$R$5:$W$9,MATCH(ROUNDUP((W$1)/10,0)*10,[1]Hugst!$R$4:$W$4,0))))</f>
        <v>0</v>
      </c>
      <c r="X214" s="169">
        <f>IF($C214-X$1&lt;År1,0,W213*(1-VLOOKUP($A214,[1]Hugst!$R$5:$W$9,MATCH(ROUNDUP((X$1)/10,0)*10,[1]Hugst!$R$4:$W$4,0))))</f>
        <v>0</v>
      </c>
      <c r="Y214" s="169">
        <f>IF($C214-Y$1&lt;År1,0,X213*(1-VLOOKUP($A214,[1]Hugst!$R$5:$W$9,MATCH(ROUNDUP((Y$1)/10,0)*10,[1]Hugst!$R$4:$W$4,0))))</f>
        <v>0</v>
      </c>
      <c r="Z214" s="169">
        <f>IF($C214-Z$1&lt;År1,0,Y213*(1-VLOOKUP($A214,[1]Hugst!$R$5:$W$9,MATCH(ROUNDUP((Z$1)/10,0)*10,[1]Hugst!$R$4:$W$4,0))))</f>
        <v>0</v>
      </c>
      <c r="AA214" s="169">
        <f>IF($C214-AA$1&lt;År1,0,Z213*(1-VLOOKUP($A214,[1]Hugst!$R$5:$W$9,MATCH(ROUNDUP((AA$1)/10,0)*10,[1]Hugst!$R$4:$W$4,0))))</f>
        <v>0</v>
      </c>
      <c r="AB214" s="169">
        <f>IF($C214-AB$1&lt;År1,0,AA213*(1-VLOOKUP($A214,[1]Hugst!$R$5:$W$9,MATCH(ROUNDUP((AB$1)/10,0)*10,[1]Hugst!$R$4:$W$4,0))))</f>
        <v>0</v>
      </c>
      <c r="AC214" s="169">
        <f>IF($C214-AC$1&lt;År1,0,AB213*(1-VLOOKUP($A214,[1]Hugst!$R$5:$W$9,MATCH(ROUNDUP((AC$1)/10,0)*10,[1]Hugst!$R$4:$W$4,0))))</f>
        <v>0</v>
      </c>
      <c r="AD214" s="169">
        <f>IF($C214-AD$1&lt;År1,0,AC213*(1-VLOOKUP($A214,[1]Hugst!$R$5:$W$9,MATCH(ROUNDUP((AD$1)/10,0)*10,[1]Hugst!$R$4:$W$4,0))))</f>
        <v>0</v>
      </c>
      <c r="AE214" s="169">
        <f>IF($C214-AE$1&lt;År1,0,AD213*(1-VLOOKUP($A214,[1]Hugst!$R$5:$W$9,MATCH(ROUNDUP((AE$1)/10,0)*10,[1]Hugst!$R$4:$W$4,0))))</f>
        <v>0</v>
      </c>
      <c r="AF214" s="169">
        <f>IF($C214-AF$1&lt;År1,0,AE213*(1-VLOOKUP($A214,[1]Hugst!$R$5:$W$9,MATCH(ROUNDUP((AF$1)/10,0)*10,[1]Hugst!$R$4:$W$4,0))))</f>
        <v>0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9">
        <f t="shared" si="4"/>
        <v>0</v>
      </c>
      <c r="F215" s="169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9">
        <f>IF($C215-G$1&lt;År1,0,F214*(1-VLOOKUP($A215,[1]Hugst!$R$5:$W$9,MATCH(ROUNDUP((G$1)/10,0)*10,[1]Hugst!$R$4:$W$4,0))))</f>
        <v>0</v>
      </c>
      <c r="H215" s="169">
        <f>IF($C215-H$1&lt;År1,0,G214*(1-VLOOKUP($A215,[1]Hugst!$R$5:$W$9,MATCH(ROUNDUP((H$1)/10,0)*10,[1]Hugst!$R$4:$W$4,0))))</f>
        <v>0</v>
      </c>
      <c r="I215" s="169">
        <f>IF($C215-I$1&lt;År1,0,H214*(1-VLOOKUP($A215,[1]Hugst!$R$5:$W$9,MATCH(ROUNDUP((I$1)/10,0)*10,[1]Hugst!$R$4:$W$4,0))))</f>
        <v>0</v>
      </c>
      <c r="J215" s="169">
        <f>IF($C215-J$1&lt;År1,0,I214*(1-VLOOKUP($A215,[1]Hugst!$R$5:$W$9,MATCH(ROUNDUP((J$1)/10,0)*10,[1]Hugst!$R$4:$W$4,0))))</f>
        <v>0</v>
      </c>
      <c r="K215" s="169">
        <f>IF($C215-K$1&lt;År1,0,J214*(1-VLOOKUP($A215,[1]Hugst!$R$5:$W$9,MATCH(ROUNDUP((K$1)/10,0)*10,[1]Hugst!$R$4:$W$4,0))))</f>
        <v>0</v>
      </c>
      <c r="L215" s="169">
        <f>IF($C215-L$1&lt;År1,0,K214*(1-VLOOKUP($A215,[1]Hugst!$R$5:$W$9,MATCH(ROUNDUP((L$1)/10,0)*10,[1]Hugst!$R$4:$W$4,0))))</f>
        <v>0</v>
      </c>
      <c r="M215" s="169">
        <f>IF($C215-M$1&lt;År1,0,L214*(1-VLOOKUP($A215,[1]Hugst!$R$5:$W$9,MATCH(ROUNDUP((M$1)/10,0)*10,[1]Hugst!$R$4:$W$4,0))))</f>
        <v>0</v>
      </c>
      <c r="N215" s="169">
        <f>IF($C215-N$1&lt;År1,0,M214*(1-VLOOKUP($A215,[1]Hugst!$R$5:$W$9,MATCH(ROUNDUP((N$1)/10,0)*10,[1]Hugst!$R$4:$W$4,0))))</f>
        <v>0</v>
      </c>
      <c r="O215" s="169">
        <f>IF($C215-O$1&lt;År1,0,N214*(1-VLOOKUP($A215,[1]Hugst!$R$5:$W$9,MATCH(ROUNDUP((O$1)/10,0)*10,[1]Hugst!$R$4:$W$4,0))))</f>
        <v>0</v>
      </c>
      <c r="P215" s="169">
        <f>IF($C215-P$1&lt;År1,0,O214*(1-VLOOKUP($A215,[1]Hugst!$R$5:$W$9,MATCH(ROUNDUP((P$1)/10,0)*10,[1]Hugst!$R$4:$W$4,0))))</f>
        <v>0</v>
      </c>
      <c r="Q215" s="169">
        <f>IF($C215-Q$1&lt;År1,0,P214*(1-VLOOKUP($A215,[1]Hugst!$R$5:$W$9,MATCH(ROUNDUP((Q$1)/10,0)*10,[1]Hugst!$R$4:$W$4,0))))</f>
        <v>0</v>
      </c>
      <c r="R215" s="169">
        <f>IF($C215-R$1&lt;År1,0,Q214*(1-VLOOKUP($A215,[1]Hugst!$R$5:$W$9,MATCH(ROUNDUP((R$1)/10,0)*10,[1]Hugst!$R$4:$W$4,0))))</f>
        <v>0</v>
      </c>
      <c r="S215" s="169">
        <f>IF($C215-S$1&lt;År1,0,R214*(1-VLOOKUP($A215,[1]Hugst!$R$5:$W$9,MATCH(ROUNDUP((S$1)/10,0)*10,[1]Hugst!$R$4:$W$4,0))))</f>
        <v>0</v>
      </c>
      <c r="T215" s="169">
        <f>IF($C215-T$1&lt;År1,0,S214*(1-VLOOKUP($A215,[1]Hugst!$R$5:$W$9,MATCH(ROUNDUP((T$1)/10,0)*10,[1]Hugst!$R$4:$W$4,0))))</f>
        <v>0</v>
      </c>
      <c r="U215" s="169">
        <f>IF($C215-U$1&lt;År1,0,T214*(1-VLOOKUP($A215,[1]Hugst!$R$5:$W$9,MATCH(ROUNDUP((U$1)/10,0)*10,[1]Hugst!$R$4:$W$4,0))))</f>
        <v>0</v>
      </c>
      <c r="V215" s="169">
        <f>IF($C215-V$1&lt;År1,0,U214*(1-VLOOKUP($A215,[1]Hugst!$R$5:$W$9,MATCH(ROUNDUP((V$1)/10,0)*10,[1]Hugst!$R$4:$W$4,0))))</f>
        <v>0</v>
      </c>
      <c r="W215" s="169">
        <f>IF($C215-W$1&lt;År1,0,V214*(1-VLOOKUP($A215,[1]Hugst!$R$5:$W$9,MATCH(ROUNDUP((W$1)/10,0)*10,[1]Hugst!$R$4:$W$4,0))))</f>
        <v>0</v>
      </c>
      <c r="X215" s="169">
        <f>IF($C215-X$1&lt;År1,0,W214*(1-VLOOKUP($A215,[1]Hugst!$R$5:$W$9,MATCH(ROUNDUP((X$1)/10,0)*10,[1]Hugst!$R$4:$W$4,0))))</f>
        <v>0</v>
      </c>
      <c r="Y215" s="169">
        <f>IF($C215-Y$1&lt;År1,0,X214*(1-VLOOKUP($A215,[1]Hugst!$R$5:$W$9,MATCH(ROUNDUP((Y$1)/10,0)*10,[1]Hugst!$R$4:$W$4,0))))</f>
        <v>0</v>
      </c>
      <c r="Z215" s="169">
        <f>IF($C215-Z$1&lt;År1,0,Y214*(1-VLOOKUP($A215,[1]Hugst!$R$5:$W$9,MATCH(ROUNDUP((Z$1)/10,0)*10,[1]Hugst!$R$4:$W$4,0))))</f>
        <v>0</v>
      </c>
      <c r="AA215" s="169">
        <f>IF($C215-AA$1&lt;År1,0,Z214*(1-VLOOKUP($A215,[1]Hugst!$R$5:$W$9,MATCH(ROUNDUP((AA$1)/10,0)*10,[1]Hugst!$R$4:$W$4,0))))</f>
        <v>0</v>
      </c>
      <c r="AB215" s="169">
        <f>IF($C215-AB$1&lt;År1,0,AA214*(1-VLOOKUP($A215,[1]Hugst!$R$5:$W$9,MATCH(ROUNDUP((AB$1)/10,0)*10,[1]Hugst!$R$4:$W$4,0))))</f>
        <v>0</v>
      </c>
      <c r="AC215" s="169">
        <f>IF($C215-AC$1&lt;År1,0,AB214*(1-VLOOKUP($A215,[1]Hugst!$R$5:$W$9,MATCH(ROUNDUP((AC$1)/10,0)*10,[1]Hugst!$R$4:$W$4,0))))</f>
        <v>0</v>
      </c>
      <c r="AD215" s="169">
        <f>IF($C215-AD$1&lt;År1,0,AC214*(1-VLOOKUP($A215,[1]Hugst!$R$5:$W$9,MATCH(ROUNDUP((AD$1)/10,0)*10,[1]Hugst!$R$4:$W$4,0))))</f>
        <v>0</v>
      </c>
      <c r="AE215" s="169">
        <f>IF($C215-AE$1&lt;År1,0,AD214*(1-VLOOKUP($A215,[1]Hugst!$R$5:$W$9,MATCH(ROUNDUP((AE$1)/10,0)*10,[1]Hugst!$R$4:$W$4,0))))</f>
        <v>0</v>
      </c>
      <c r="AF215" s="169">
        <f>IF($C215-AF$1&lt;År1,0,AE214*(1-VLOOKUP($A215,[1]Hugst!$R$5:$W$9,MATCH(ROUNDUP((AF$1)/10,0)*10,[1]Hugst!$R$4:$W$4,0))))</f>
        <v>0</v>
      </c>
      <c r="AG215" s="169">
        <f>IF($C215-AG$1&lt;År1,0,AF214*(1-VLOOKUP($A215,[1]Hugst!$R$5:$W$9,MATCH(ROUNDUP((AG$1)/10,0)*10,[1]Hugst!$R$4:$W$4,0))))</f>
        <v>0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9">
        <f t="shared" si="4"/>
        <v>0</v>
      </c>
      <c r="F216" s="169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9">
        <f>IF($C216-G$1&lt;År1,0,F215*(1-VLOOKUP($A216,[1]Hugst!$R$5:$W$9,MATCH(ROUNDUP((G$1)/10,0)*10,[1]Hugst!$R$4:$W$4,0))))</f>
        <v>0</v>
      </c>
      <c r="H216" s="169">
        <f>IF($C216-H$1&lt;År1,0,G215*(1-VLOOKUP($A216,[1]Hugst!$R$5:$W$9,MATCH(ROUNDUP((H$1)/10,0)*10,[1]Hugst!$R$4:$W$4,0))))</f>
        <v>0</v>
      </c>
      <c r="I216" s="169">
        <f>IF($C216-I$1&lt;År1,0,H215*(1-VLOOKUP($A216,[1]Hugst!$R$5:$W$9,MATCH(ROUNDUP((I$1)/10,0)*10,[1]Hugst!$R$4:$W$4,0))))</f>
        <v>0</v>
      </c>
      <c r="J216" s="169">
        <f>IF($C216-J$1&lt;År1,0,I215*(1-VLOOKUP($A216,[1]Hugst!$R$5:$W$9,MATCH(ROUNDUP((J$1)/10,0)*10,[1]Hugst!$R$4:$W$4,0))))</f>
        <v>0</v>
      </c>
      <c r="K216" s="169">
        <f>IF($C216-K$1&lt;År1,0,J215*(1-VLOOKUP($A216,[1]Hugst!$R$5:$W$9,MATCH(ROUNDUP((K$1)/10,0)*10,[1]Hugst!$R$4:$W$4,0))))</f>
        <v>0</v>
      </c>
      <c r="L216" s="169">
        <f>IF($C216-L$1&lt;År1,0,K215*(1-VLOOKUP($A216,[1]Hugst!$R$5:$W$9,MATCH(ROUNDUP((L$1)/10,0)*10,[1]Hugst!$R$4:$W$4,0))))</f>
        <v>0</v>
      </c>
      <c r="M216" s="169">
        <f>IF($C216-M$1&lt;År1,0,L215*(1-VLOOKUP($A216,[1]Hugst!$R$5:$W$9,MATCH(ROUNDUP((M$1)/10,0)*10,[1]Hugst!$R$4:$W$4,0))))</f>
        <v>0</v>
      </c>
      <c r="N216" s="169">
        <f>IF($C216-N$1&lt;År1,0,M215*(1-VLOOKUP($A216,[1]Hugst!$R$5:$W$9,MATCH(ROUNDUP((N$1)/10,0)*10,[1]Hugst!$R$4:$W$4,0))))</f>
        <v>0</v>
      </c>
      <c r="O216" s="169">
        <f>IF($C216-O$1&lt;År1,0,N215*(1-VLOOKUP($A216,[1]Hugst!$R$5:$W$9,MATCH(ROUNDUP((O$1)/10,0)*10,[1]Hugst!$R$4:$W$4,0))))</f>
        <v>0</v>
      </c>
      <c r="P216" s="169">
        <f>IF($C216-P$1&lt;År1,0,O215*(1-VLOOKUP($A216,[1]Hugst!$R$5:$W$9,MATCH(ROUNDUP((P$1)/10,0)*10,[1]Hugst!$R$4:$W$4,0))))</f>
        <v>0</v>
      </c>
      <c r="Q216" s="169">
        <f>IF($C216-Q$1&lt;År1,0,P215*(1-VLOOKUP($A216,[1]Hugst!$R$5:$W$9,MATCH(ROUNDUP((Q$1)/10,0)*10,[1]Hugst!$R$4:$W$4,0))))</f>
        <v>0</v>
      </c>
      <c r="R216" s="169">
        <f>IF($C216-R$1&lt;År1,0,Q215*(1-VLOOKUP($A216,[1]Hugst!$R$5:$W$9,MATCH(ROUNDUP((R$1)/10,0)*10,[1]Hugst!$R$4:$W$4,0))))</f>
        <v>0</v>
      </c>
      <c r="S216" s="169">
        <f>IF($C216-S$1&lt;År1,0,R215*(1-VLOOKUP($A216,[1]Hugst!$R$5:$W$9,MATCH(ROUNDUP((S$1)/10,0)*10,[1]Hugst!$R$4:$W$4,0))))</f>
        <v>0</v>
      </c>
      <c r="T216" s="169">
        <f>IF($C216-T$1&lt;År1,0,S215*(1-VLOOKUP($A216,[1]Hugst!$R$5:$W$9,MATCH(ROUNDUP((T$1)/10,0)*10,[1]Hugst!$R$4:$W$4,0))))</f>
        <v>0</v>
      </c>
      <c r="U216" s="169">
        <f>IF($C216-U$1&lt;År1,0,T215*(1-VLOOKUP($A216,[1]Hugst!$R$5:$W$9,MATCH(ROUNDUP((U$1)/10,0)*10,[1]Hugst!$R$4:$W$4,0))))</f>
        <v>0</v>
      </c>
      <c r="V216" s="169">
        <f>IF($C216-V$1&lt;År1,0,U215*(1-VLOOKUP($A216,[1]Hugst!$R$5:$W$9,MATCH(ROUNDUP((V$1)/10,0)*10,[1]Hugst!$R$4:$W$4,0))))</f>
        <v>0</v>
      </c>
      <c r="W216" s="169">
        <f>IF($C216-W$1&lt;År1,0,V215*(1-VLOOKUP($A216,[1]Hugst!$R$5:$W$9,MATCH(ROUNDUP((W$1)/10,0)*10,[1]Hugst!$R$4:$W$4,0))))</f>
        <v>0</v>
      </c>
      <c r="X216" s="169">
        <f>IF($C216-X$1&lt;År1,0,W215*(1-VLOOKUP($A216,[1]Hugst!$R$5:$W$9,MATCH(ROUNDUP((X$1)/10,0)*10,[1]Hugst!$R$4:$W$4,0))))</f>
        <v>0</v>
      </c>
      <c r="Y216" s="169">
        <f>IF($C216-Y$1&lt;År1,0,X215*(1-VLOOKUP($A216,[1]Hugst!$R$5:$W$9,MATCH(ROUNDUP((Y$1)/10,0)*10,[1]Hugst!$R$4:$W$4,0))))</f>
        <v>0</v>
      </c>
      <c r="Z216" s="169">
        <f>IF($C216-Z$1&lt;År1,0,Y215*(1-VLOOKUP($A216,[1]Hugst!$R$5:$W$9,MATCH(ROUNDUP((Z$1)/10,0)*10,[1]Hugst!$R$4:$W$4,0))))</f>
        <v>0</v>
      </c>
      <c r="AA216" s="169">
        <f>IF($C216-AA$1&lt;År1,0,Z215*(1-VLOOKUP($A216,[1]Hugst!$R$5:$W$9,MATCH(ROUNDUP((AA$1)/10,0)*10,[1]Hugst!$R$4:$W$4,0))))</f>
        <v>0</v>
      </c>
      <c r="AB216" s="169">
        <f>IF($C216-AB$1&lt;År1,0,AA215*(1-VLOOKUP($A216,[1]Hugst!$R$5:$W$9,MATCH(ROUNDUP((AB$1)/10,0)*10,[1]Hugst!$R$4:$W$4,0))))</f>
        <v>0</v>
      </c>
      <c r="AC216" s="169">
        <f>IF($C216-AC$1&lt;År1,0,AB215*(1-VLOOKUP($A216,[1]Hugst!$R$5:$W$9,MATCH(ROUNDUP((AC$1)/10,0)*10,[1]Hugst!$R$4:$W$4,0))))</f>
        <v>0</v>
      </c>
      <c r="AD216" s="169">
        <f>IF($C216-AD$1&lt;År1,0,AC215*(1-VLOOKUP($A216,[1]Hugst!$R$5:$W$9,MATCH(ROUNDUP((AD$1)/10,0)*10,[1]Hugst!$R$4:$W$4,0))))</f>
        <v>0</v>
      </c>
      <c r="AE216" s="169">
        <f>IF($C216-AE$1&lt;År1,0,AD215*(1-VLOOKUP($A216,[1]Hugst!$R$5:$W$9,MATCH(ROUNDUP((AE$1)/10,0)*10,[1]Hugst!$R$4:$W$4,0))))</f>
        <v>0</v>
      </c>
      <c r="AF216" s="169">
        <f>IF($C216-AF$1&lt;År1,0,AE215*(1-VLOOKUP($A216,[1]Hugst!$R$5:$W$9,MATCH(ROUNDUP((AF$1)/10,0)*10,[1]Hugst!$R$4:$W$4,0))))</f>
        <v>0</v>
      </c>
      <c r="AG216" s="169">
        <f>IF($C216-AG$1&lt;År1,0,AF215*(1-VLOOKUP($A216,[1]Hugst!$R$5:$W$9,MATCH(ROUNDUP((AG$1)/10,0)*10,[1]Hugst!$R$4:$W$4,0))))</f>
        <v>0</v>
      </c>
      <c r="AH216" s="169">
        <f>IF($C216-AH$1&lt;År1,0,AG215*(1-VLOOKUP($A216,[1]Hugst!$R$5:$W$9,MATCH(ROUNDUP((AH$1)/10,0)*10,[1]Hugst!$R$4:$W$4,0))))</f>
        <v>0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9">
        <f t="shared" si="4"/>
        <v>0</v>
      </c>
      <c r="F217" s="169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9">
        <f>IF($C217-G$1&lt;År1,0,F216*(1-VLOOKUP($A217,[1]Hugst!$R$5:$W$9,MATCH(ROUNDUP((G$1)/10,0)*10,[1]Hugst!$R$4:$W$4,0))))</f>
        <v>0</v>
      </c>
      <c r="H217" s="169">
        <f>IF($C217-H$1&lt;År1,0,G216*(1-VLOOKUP($A217,[1]Hugst!$R$5:$W$9,MATCH(ROUNDUP((H$1)/10,0)*10,[1]Hugst!$R$4:$W$4,0))))</f>
        <v>0</v>
      </c>
      <c r="I217" s="169">
        <f>IF($C217-I$1&lt;År1,0,H216*(1-VLOOKUP($A217,[1]Hugst!$R$5:$W$9,MATCH(ROUNDUP((I$1)/10,0)*10,[1]Hugst!$R$4:$W$4,0))))</f>
        <v>0</v>
      </c>
      <c r="J217" s="169">
        <f>IF($C217-J$1&lt;År1,0,I216*(1-VLOOKUP($A217,[1]Hugst!$R$5:$W$9,MATCH(ROUNDUP((J$1)/10,0)*10,[1]Hugst!$R$4:$W$4,0))))</f>
        <v>0</v>
      </c>
      <c r="K217" s="169">
        <f>IF($C217-K$1&lt;År1,0,J216*(1-VLOOKUP($A217,[1]Hugst!$R$5:$W$9,MATCH(ROUNDUP((K$1)/10,0)*10,[1]Hugst!$R$4:$W$4,0))))</f>
        <v>0</v>
      </c>
      <c r="L217" s="169">
        <f>IF($C217-L$1&lt;År1,0,K216*(1-VLOOKUP($A217,[1]Hugst!$R$5:$W$9,MATCH(ROUNDUP((L$1)/10,0)*10,[1]Hugst!$R$4:$W$4,0))))</f>
        <v>0</v>
      </c>
      <c r="M217" s="169">
        <f>IF($C217-M$1&lt;År1,0,L216*(1-VLOOKUP($A217,[1]Hugst!$R$5:$W$9,MATCH(ROUNDUP((M$1)/10,0)*10,[1]Hugst!$R$4:$W$4,0))))</f>
        <v>0</v>
      </c>
      <c r="N217" s="169">
        <f>IF($C217-N$1&lt;År1,0,M216*(1-VLOOKUP($A217,[1]Hugst!$R$5:$W$9,MATCH(ROUNDUP((N$1)/10,0)*10,[1]Hugst!$R$4:$W$4,0))))</f>
        <v>0</v>
      </c>
      <c r="O217" s="169">
        <f>IF($C217-O$1&lt;År1,0,N216*(1-VLOOKUP($A217,[1]Hugst!$R$5:$W$9,MATCH(ROUNDUP((O$1)/10,0)*10,[1]Hugst!$R$4:$W$4,0))))</f>
        <v>0</v>
      </c>
      <c r="P217" s="169">
        <f>IF($C217-P$1&lt;År1,0,O216*(1-VLOOKUP($A217,[1]Hugst!$R$5:$W$9,MATCH(ROUNDUP((P$1)/10,0)*10,[1]Hugst!$R$4:$W$4,0))))</f>
        <v>0</v>
      </c>
      <c r="Q217" s="169">
        <f>IF($C217-Q$1&lt;År1,0,P216*(1-VLOOKUP($A217,[1]Hugst!$R$5:$W$9,MATCH(ROUNDUP((Q$1)/10,0)*10,[1]Hugst!$R$4:$W$4,0))))</f>
        <v>0</v>
      </c>
      <c r="R217" s="169">
        <f>IF($C217-R$1&lt;År1,0,Q216*(1-VLOOKUP($A217,[1]Hugst!$R$5:$W$9,MATCH(ROUNDUP((R$1)/10,0)*10,[1]Hugst!$R$4:$W$4,0))))</f>
        <v>0</v>
      </c>
      <c r="S217" s="169">
        <f>IF($C217-S$1&lt;År1,0,R216*(1-VLOOKUP($A217,[1]Hugst!$R$5:$W$9,MATCH(ROUNDUP((S$1)/10,0)*10,[1]Hugst!$R$4:$W$4,0))))</f>
        <v>0</v>
      </c>
      <c r="T217" s="169">
        <f>IF($C217-T$1&lt;År1,0,S216*(1-VLOOKUP($A217,[1]Hugst!$R$5:$W$9,MATCH(ROUNDUP((T$1)/10,0)*10,[1]Hugst!$R$4:$W$4,0))))</f>
        <v>0</v>
      </c>
      <c r="U217" s="169">
        <f>IF($C217-U$1&lt;År1,0,T216*(1-VLOOKUP($A217,[1]Hugst!$R$5:$W$9,MATCH(ROUNDUP((U$1)/10,0)*10,[1]Hugst!$R$4:$W$4,0))))</f>
        <v>0</v>
      </c>
      <c r="V217" s="169">
        <f>IF($C217-V$1&lt;År1,0,U216*(1-VLOOKUP($A217,[1]Hugst!$R$5:$W$9,MATCH(ROUNDUP((V$1)/10,0)*10,[1]Hugst!$R$4:$W$4,0))))</f>
        <v>0</v>
      </c>
      <c r="W217" s="169">
        <f>IF($C217-W$1&lt;År1,0,V216*(1-VLOOKUP($A217,[1]Hugst!$R$5:$W$9,MATCH(ROUNDUP((W$1)/10,0)*10,[1]Hugst!$R$4:$W$4,0))))</f>
        <v>0</v>
      </c>
      <c r="X217" s="169">
        <f>IF($C217-X$1&lt;År1,0,W216*(1-VLOOKUP($A217,[1]Hugst!$R$5:$W$9,MATCH(ROUNDUP((X$1)/10,0)*10,[1]Hugst!$R$4:$W$4,0))))</f>
        <v>0</v>
      </c>
      <c r="Y217" s="169">
        <f>IF($C217-Y$1&lt;År1,0,X216*(1-VLOOKUP($A217,[1]Hugst!$R$5:$W$9,MATCH(ROUNDUP((Y$1)/10,0)*10,[1]Hugst!$R$4:$W$4,0))))</f>
        <v>0</v>
      </c>
      <c r="Z217" s="169">
        <f>IF($C217-Z$1&lt;År1,0,Y216*(1-VLOOKUP($A217,[1]Hugst!$R$5:$W$9,MATCH(ROUNDUP((Z$1)/10,0)*10,[1]Hugst!$R$4:$W$4,0))))</f>
        <v>0</v>
      </c>
      <c r="AA217" s="169">
        <f>IF($C217-AA$1&lt;År1,0,Z216*(1-VLOOKUP($A217,[1]Hugst!$R$5:$W$9,MATCH(ROUNDUP((AA$1)/10,0)*10,[1]Hugst!$R$4:$W$4,0))))</f>
        <v>0</v>
      </c>
      <c r="AB217" s="169">
        <f>IF($C217-AB$1&lt;År1,0,AA216*(1-VLOOKUP($A217,[1]Hugst!$R$5:$W$9,MATCH(ROUNDUP((AB$1)/10,0)*10,[1]Hugst!$R$4:$W$4,0))))</f>
        <v>0</v>
      </c>
      <c r="AC217" s="169">
        <f>IF($C217-AC$1&lt;År1,0,AB216*(1-VLOOKUP($A217,[1]Hugst!$R$5:$W$9,MATCH(ROUNDUP((AC$1)/10,0)*10,[1]Hugst!$R$4:$W$4,0))))</f>
        <v>0</v>
      </c>
      <c r="AD217" s="169">
        <f>IF($C217-AD$1&lt;År1,0,AC216*(1-VLOOKUP($A217,[1]Hugst!$R$5:$W$9,MATCH(ROUNDUP((AD$1)/10,0)*10,[1]Hugst!$R$4:$W$4,0))))</f>
        <v>0</v>
      </c>
      <c r="AE217" s="169">
        <f>IF($C217-AE$1&lt;År1,0,AD216*(1-VLOOKUP($A217,[1]Hugst!$R$5:$W$9,MATCH(ROUNDUP((AE$1)/10,0)*10,[1]Hugst!$R$4:$W$4,0))))</f>
        <v>0</v>
      </c>
      <c r="AF217" s="169">
        <f>IF($C217-AF$1&lt;År1,0,AE216*(1-VLOOKUP($A217,[1]Hugst!$R$5:$W$9,MATCH(ROUNDUP((AF$1)/10,0)*10,[1]Hugst!$R$4:$W$4,0))))</f>
        <v>0</v>
      </c>
      <c r="AG217" s="169">
        <f>IF($C217-AG$1&lt;År1,0,AF216*(1-VLOOKUP($A217,[1]Hugst!$R$5:$W$9,MATCH(ROUNDUP((AG$1)/10,0)*10,[1]Hugst!$R$4:$W$4,0))))</f>
        <v>0</v>
      </c>
      <c r="AH217" s="169">
        <f>IF($C217-AH$1&lt;År1,0,AG216*(1-VLOOKUP($A217,[1]Hugst!$R$5:$W$9,MATCH(ROUNDUP((AH$1)/10,0)*10,[1]Hugst!$R$4:$W$4,0))))</f>
        <v>0</v>
      </c>
      <c r="AI217" s="169">
        <f>IF($C217-AI$1&lt;År1,0,AH216*(1-VLOOKUP($A217,[1]Hugst!$R$5:$W$9,MATCH(ROUNDUP((AI$1)/10,0)*10,[1]Hugst!$R$4:$W$4,0))))</f>
        <v>0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9">
        <f t="shared" si="4"/>
        <v>0</v>
      </c>
      <c r="F218" s="169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9">
        <f>IF($C218-G$1&lt;År1,0,F217*(1-VLOOKUP($A218,[1]Hugst!$R$5:$W$9,MATCH(ROUNDUP((G$1)/10,0)*10,[1]Hugst!$R$4:$W$4,0))))</f>
        <v>0</v>
      </c>
      <c r="H218" s="169">
        <f>IF($C218-H$1&lt;År1,0,G217*(1-VLOOKUP($A218,[1]Hugst!$R$5:$W$9,MATCH(ROUNDUP((H$1)/10,0)*10,[1]Hugst!$R$4:$W$4,0))))</f>
        <v>0</v>
      </c>
      <c r="I218" s="169">
        <f>IF($C218-I$1&lt;År1,0,H217*(1-VLOOKUP($A218,[1]Hugst!$R$5:$W$9,MATCH(ROUNDUP((I$1)/10,0)*10,[1]Hugst!$R$4:$W$4,0))))</f>
        <v>0</v>
      </c>
      <c r="J218" s="169">
        <f>IF($C218-J$1&lt;År1,0,I217*(1-VLOOKUP($A218,[1]Hugst!$R$5:$W$9,MATCH(ROUNDUP((J$1)/10,0)*10,[1]Hugst!$R$4:$W$4,0))))</f>
        <v>0</v>
      </c>
      <c r="K218" s="169">
        <f>IF($C218-K$1&lt;År1,0,J217*(1-VLOOKUP($A218,[1]Hugst!$R$5:$W$9,MATCH(ROUNDUP((K$1)/10,0)*10,[1]Hugst!$R$4:$W$4,0))))</f>
        <v>0</v>
      </c>
      <c r="L218" s="169">
        <f>IF($C218-L$1&lt;År1,0,K217*(1-VLOOKUP($A218,[1]Hugst!$R$5:$W$9,MATCH(ROUNDUP((L$1)/10,0)*10,[1]Hugst!$R$4:$W$4,0))))</f>
        <v>0</v>
      </c>
      <c r="M218" s="169">
        <f>IF($C218-M$1&lt;År1,0,L217*(1-VLOOKUP($A218,[1]Hugst!$R$5:$W$9,MATCH(ROUNDUP((M$1)/10,0)*10,[1]Hugst!$R$4:$W$4,0))))</f>
        <v>0</v>
      </c>
      <c r="N218" s="169">
        <f>IF($C218-N$1&lt;År1,0,M217*(1-VLOOKUP($A218,[1]Hugst!$R$5:$W$9,MATCH(ROUNDUP((N$1)/10,0)*10,[1]Hugst!$R$4:$W$4,0))))</f>
        <v>0</v>
      </c>
      <c r="O218" s="169">
        <f>IF($C218-O$1&lt;År1,0,N217*(1-VLOOKUP($A218,[1]Hugst!$R$5:$W$9,MATCH(ROUNDUP((O$1)/10,0)*10,[1]Hugst!$R$4:$W$4,0))))</f>
        <v>0</v>
      </c>
      <c r="P218" s="169">
        <f>IF($C218-P$1&lt;År1,0,O217*(1-VLOOKUP($A218,[1]Hugst!$R$5:$W$9,MATCH(ROUNDUP((P$1)/10,0)*10,[1]Hugst!$R$4:$W$4,0))))</f>
        <v>0</v>
      </c>
      <c r="Q218" s="169">
        <f>IF($C218-Q$1&lt;År1,0,P217*(1-VLOOKUP($A218,[1]Hugst!$R$5:$W$9,MATCH(ROUNDUP((Q$1)/10,0)*10,[1]Hugst!$R$4:$W$4,0))))</f>
        <v>0</v>
      </c>
      <c r="R218" s="169">
        <f>IF($C218-R$1&lt;År1,0,Q217*(1-VLOOKUP($A218,[1]Hugst!$R$5:$W$9,MATCH(ROUNDUP((R$1)/10,0)*10,[1]Hugst!$R$4:$W$4,0))))</f>
        <v>0</v>
      </c>
      <c r="S218" s="169">
        <f>IF($C218-S$1&lt;År1,0,R217*(1-VLOOKUP($A218,[1]Hugst!$R$5:$W$9,MATCH(ROUNDUP((S$1)/10,0)*10,[1]Hugst!$R$4:$W$4,0))))</f>
        <v>0</v>
      </c>
      <c r="T218" s="169">
        <f>IF($C218-T$1&lt;År1,0,S217*(1-VLOOKUP($A218,[1]Hugst!$R$5:$W$9,MATCH(ROUNDUP((T$1)/10,0)*10,[1]Hugst!$R$4:$W$4,0))))</f>
        <v>0</v>
      </c>
      <c r="U218" s="169">
        <f>IF($C218-U$1&lt;År1,0,T217*(1-VLOOKUP($A218,[1]Hugst!$R$5:$W$9,MATCH(ROUNDUP((U$1)/10,0)*10,[1]Hugst!$R$4:$W$4,0))))</f>
        <v>0</v>
      </c>
      <c r="V218" s="169">
        <f>IF($C218-V$1&lt;År1,0,U217*(1-VLOOKUP($A218,[1]Hugst!$R$5:$W$9,MATCH(ROUNDUP((V$1)/10,0)*10,[1]Hugst!$R$4:$W$4,0))))</f>
        <v>0</v>
      </c>
      <c r="W218" s="169">
        <f>IF($C218-W$1&lt;År1,0,V217*(1-VLOOKUP($A218,[1]Hugst!$R$5:$W$9,MATCH(ROUNDUP((W$1)/10,0)*10,[1]Hugst!$R$4:$W$4,0))))</f>
        <v>0</v>
      </c>
      <c r="X218" s="169">
        <f>IF($C218-X$1&lt;År1,0,W217*(1-VLOOKUP($A218,[1]Hugst!$R$5:$W$9,MATCH(ROUNDUP((X$1)/10,0)*10,[1]Hugst!$R$4:$W$4,0))))</f>
        <v>0</v>
      </c>
      <c r="Y218" s="169">
        <f>IF($C218-Y$1&lt;År1,0,X217*(1-VLOOKUP($A218,[1]Hugst!$R$5:$W$9,MATCH(ROUNDUP((Y$1)/10,0)*10,[1]Hugst!$R$4:$W$4,0))))</f>
        <v>0</v>
      </c>
      <c r="Z218" s="169">
        <f>IF($C218-Z$1&lt;År1,0,Y217*(1-VLOOKUP($A218,[1]Hugst!$R$5:$W$9,MATCH(ROUNDUP((Z$1)/10,0)*10,[1]Hugst!$R$4:$W$4,0))))</f>
        <v>0</v>
      </c>
      <c r="AA218" s="169">
        <f>IF($C218-AA$1&lt;År1,0,Z217*(1-VLOOKUP($A218,[1]Hugst!$R$5:$W$9,MATCH(ROUNDUP((AA$1)/10,0)*10,[1]Hugst!$R$4:$W$4,0))))</f>
        <v>0</v>
      </c>
      <c r="AB218" s="169">
        <f>IF($C218-AB$1&lt;År1,0,AA217*(1-VLOOKUP($A218,[1]Hugst!$R$5:$W$9,MATCH(ROUNDUP((AB$1)/10,0)*10,[1]Hugst!$R$4:$W$4,0))))</f>
        <v>0</v>
      </c>
      <c r="AC218" s="169">
        <f>IF($C218-AC$1&lt;År1,0,AB217*(1-VLOOKUP($A218,[1]Hugst!$R$5:$W$9,MATCH(ROUNDUP((AC$1)/10,0)*10,[1]Hugst!$R$4:$W$4,0))))</f>
        <v>0</v>
      </c>
      <c r="AD218" s="169">
        <f>IF($C218-AD$1&lt;År1,0,AC217*(1-VLOOKUP($A218,[1]Hugst!$R$5:$W$9,MATCH(ROUNDUP((AD$1)/10,0)*10,[1]Hugst!$R$4:$W$4,0))))</f>
        <v>0</v>
      </c>
      <c r="AE218" s="169">
        <f>IF($C218-AE$1&lt;År1,0,AD217*(1-VLOOKUP($A218,[1]Hugst!$R$5:$W$9,MATCH(ROUNDUP((AE$1)/10,0)*10,[1]Hugst!$R$4:$W$4,0))))</f>
        <v>0</v>
      </c>
      <c r="AF218" s="169">
        <f>IF($C218-AF$1&lt;År1,0,AE217*(1-VLOOKUP($A218,[1]Hugst!$R$5:$W$9,MATCH(ROUNDUP((AF$1)/10,0)*10,[1]Hugst!$R$4:$W$4,0))))</f>
        <v>0</v>
      </c>
      <c r="AG218" s="169">
        <f>IF($C218-AG$1&lt;År1,0,AF217*(1-VLOOKUP($A218,[1]Hugst!$R$5:$W$9,MATCH(ROUNDUP((AG$1)/10,0)*10,[1]Hugst!$R$4:$W$4,0))))</f>
        <v>0</v>
      </c>
      <c r="AH218" s="169">
        <f>IF($C218-AH$1&lt;År1,0,AG217*(1-VLOOKUP($A218,[1]Hugst!$R$5:$W$9,MATCH(ROUNDUP((AH$1)/10,0)*10,[1]Hugst!$R$4:$W$4,0))))</f>
        <v>0</v>
      </c>
      <c r="AI218" s="169">
        <f>IF($C218-AI$1&lt;År1,0,AH217*(1-VLOOKUP($A218,[1]Hugst!$R$5:$W$9,MATCH(ROUNDUP((AI$1)/10,0)*10,[1]Hugst!$R$4:$W$4,0))))</f>
        <v>0</v>
      </c>
      <c r="AJ218" s="169">
        <f>IF($C218-AJ$1&lt;År1,0,AI217*(1-VLOOKUP($A218,[1]Hugst!$R$5:$W$9,MATCH(ROUNDUP((AJ$1)/10,0)*10,[1]Hugst!$R$4:$W$4,0))))</f>
        <v>0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9">
        <f t="shared" ref="E220:E248" si="5">IF(C220=2020,SUM(G220:AJ220),SUM(F219:AJ219)-SUM(G220:AJ220))</f>
        <v>0</v>
      </c>
      <c r="F220" s="169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9">
        <f>IF($C220-G$1&lt;År1,0,F219*(1-VLOOKUP($A220,[1]Hugst!$R$5:$W$9,MATCH(ROUNDUP((G$1)/10,0)*10,[1]Hugst!$R$4:$W$4,0))))</f>
        <v>0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9">
        <f t="shared" si="5"/>
        <v>0</v>
      </c>
      <c r="F221" s="169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9">
        <f>IF($C221-G$1&lt;År1,0,F220*(1-VLOOKUP($A221,[1]Hugst!$R$5:$W$9,MATCH(ROUNDUP((G$1)/10,0)*10,[1]Hugst!$R$4:$W$4,0))))</f>
        <v>0</v>
      </c>
      <c r="H221" s="169">
        <f>IF($C221-H$1&lt;År1,0,G220*(1-VLOOKUP($A221,[1]Hugst!$R$5:$W$9,MATCH(ROUNDUP((H$1)/10,0)*10,[1]Hugst!$R$4:$W$4,0))))</f>
        <v>0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9">
        <f t="shared" si="5"/>
        <v>0</v>
      </c>
      <c r="F222" s="169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9">
        <f>IF($C222-G$1&lt;År1,0,F221*(1-VLOOKUP($A222,[1]Hugst!$R$5:$W$9,MATCH(ROUNDUP((G$1)/10,0)*10,[1]Hugst!$R$4:$W$4,0))))</f>
        <v>0</v>
      </c>
      <c r="H222" s="169">
        <f>IF($C222-H$1&lt;År1,0,G221*(1-VLOOKUP($A222,[1]Hugst!$R$5:$W$9,MATCH(ROUNDUP((H$1)/10,0)*10,[1]Hugst!$R$4:$W$4,0))))</f>
        <v>0</v>
      </c>
      <c r="I222" s="169">
        <f>IF($C222-I$1&lt;År1,0,H221*(1-VLOOKUP($A222,[1]Hugst!$R$5:$W$9,MATCH(ROUNDUP((I$1)/10,0)*10,[1]Hugst!$R$4:$W$4,0))))</f>
        <v>0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9">
        <f t="shared" si="5"/>
        <v>0</v>
      </c>
      <c r="F223" s="169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9">
        <f>IF($C223-G$1&lt;År1,0,F222*(1-VLOOKUP($A223,[1]Hugst!$R$5:$W$9,MATCH(ROUNDUP((G$1)/10,0)*10,[1]Hugst!$R$4:$W$4,0))))</f>
        <v>0</v>
      </c>
      <c r="H223" s="169">
        <f>IF($C223-H$1&lt;År1,0,G222*(1-VLOOKUP($A223,[1]Hugst!$R$5:$W$9,MATCH(ROUNDUP((H$1)/10,0)*10,[1]Hugst!$R$4:$W$4,0))))</f>
        <v>0</v>
      </c>
      <c r="I223" s="169">
        <f>IF($C223-I$1&lt;År1,0,H222*(1-VLOOKUP($A223,[1]Hugst!$R$5:$W$9,MATCH(ROUNDUP((I$1)/10,0)*10,[1]Hugst!$R$4:$W$4,0))))</f>
        <v>0</v>
      </c>
      <c r="J223" s="169">
        <f>IF($C223-J$1&lt;År1,0,I222*(1-VLOOKUP($A223,[1]Hugst!$R$5:$W$9,MATCH(ROUNDUP((J$1)/10,0)*10,[1]Hugst!$R$4:$W$4,0))))</f>
        <v>0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9">
        <f t="shared" si="5"/>
        <v>0</v>
      </c>
      <c r="F224" s="169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9">
        <f>IF($C224-G$1&lt;År1,0,F223*(1-VLOOKUP($A224,[1]Hugst!$R$5:$W$9,MATCH(ROUNDUP((G$1)/10,0)*10,[1]Hugst!$R$4:$W$4,0))))</f>
        <v>0</v>
      </c>
      <c r="H224" s="169">
        <f>IF($C224-H$1&lt;År1,0,G223*(1-VLOOKUP($A224,[1]Hugst!$R$5:$W$9,MATCH(ROUNDUP((H$1)/10,0)*10,[1]Hugst!$R$4:$W$4,0))))</f>
        <v>0</v>
      </c>
      <c r="I224" s="169">
        <f>IF($C224-I$1&lt;År1,0,H223*(1-VLOOKUP($A224,[1]Hugst!$R$5:$W$9,MATCH(ROUNDUP((I$1)/10,0)*10,[1]Hugst!$R$4:$W$4,0))))</f>
        <v>0</v>
      </c>
      <c r="J224" s="169">
        <f>IF($C224-J$1&lt;År1,0,I223*(1-VLOOKUP($A224,[1]Hugst!$R$5:$W$9,MATCH(ROUNDUP((J$1)/10,0)*10,[1]Hugst!$R$4:$W$4,0))))</f>
        <v>0</v>
      </c>
      <c r="K224" s="169">
        <f>IF($C224-K$1&lt;År1,0,J223*(1-VLOOKUP($A224,[1]Hugst!$R$5:$W$9,MATCH(ROUNDUP((K$1)/10,0)*10,[1]Hugst!$R$4:$W$4,0))))</f>
        <v>0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9">
        <f t="shared" si="5"/>
        <v>0</v>
      </c>
      <c r="F225" s="169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9">
        <f>IF($C225-G$1&lt;År1,0,F224*(1-VLOOKUP($A225,[1]Hugst!$R$5:$W$9,MATCH(ROUNDUP((G$1)/10,0)*10,[1]Hugst!$R$4:$W$4,0))))</f>
        <v>0</v>
      </c>
      <c r="H225" s="169">
        <f>IF($C225-H$1&lt;År1,0,G224*(1-VLOOKUP($A225,[1]Hugst!$R$5:$W$9,MATCH(ROUNDUP((H$1)/10,0)*10,[1]Hugst!$R$4:$W$4,0))))</f>
        <v>0</v>
      </c>
      <c r="I225" s="169">
        <f>IF($C225-I$1&lt;År1,0,H224*(1-VLOOKUP($A225,[1]Hugst!$R$5:$W$9,MATCH(ROUNDUP((I$1)/10,0)*10,[1]Hugst!$R$4:$W$4,0))))</f>
        <v>0</v>
      </c>
      <c r="J225" s="169">
        <f>IF($C225-J$1&lt;År1,0,I224*(1-VLOOKUP($A225,[1]Hugst!$R$5:$W$9,MATCH(ROUNDUP((J$1)/10,0)*10,[1]Hugst!$R$4:$W$4,0))))</f>
        <v>0</v>
      </c>
      <c r="K225" s="169">
        <f>IF($C225-K$1&lt;År1,0,J224*(1-VLOOKUP($A225,[1]Hugst!$R$5:$W$9,MATCH(ROUNDUP((K$1)/10,0)*10,[1]Hugst!$R$4:$W$4,0))))</f>
        <v>0</v>
      </c>
      <c r="L225" s="169">
        <f>IF($C225-L$1&lt;År1,0,K224*(1-VLOOKUP($A225,[1]Hugst!$R$5:$W$9,MATCH(ROUNDUP((L$1)/10,0)*10,[1]Hugst!$R$4:$W$4,0))))</f>
        <v>0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9">
        <f t="shared" si="5"/>
        <v>0</v>
      </c>
      <c r="F226" s="169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9">
        <f>IF($C226-G$1&lt;År1,0,F225*(1-VLOOKUP($A226,[1]Hugst!$R$5:$W$9,MATCH(ROUNDUP((G$1)/10,0)*10,[1]Hugst!$R$4:$W$4,0))))</f>
        <v>0</v>
      </c>
      <c r="H226" s="169">
        <f>IF($C226-H$1&lt;År1,0,G225*(1-VLOOKUP($A226,[1]Hugst!$R$5:$W$9,MATCH(ROUNDUP((H$1)/10,0)*10,[1]Hugst!$R$4:$W$4,0))))</f>
        <v>0</v>
      </c>
      <c r="I226" s="169">
        <f>IF($C226-I$1&lt;År1,0,H225*(1-VLOOKUP($A226,[1]Hugst!$R$5:$W$9,MATCH(ROUNDUP((I$1)/10,0)*10,[1]Hugst!$R$4:$W$4,0))))</f>
        <v>0</v>
      </c>
      <c r="J226" s="169">
        <f>IF($C226-J$1&lt;År1,0,I225*(1-VLOOKUP($A226,[1]Hugst!$R$5:$W$9,MATCH(ROUNDUP((J$1)/10,0)*10,[1]Hugst!$R$4:$W$4,0))))</f>
        <v>0</v>
      </c>
      <c r="K226" s="169">
        <f>IF($C226-K$1&lt;År1,0,J225*(1-VLOOKUP($A226,[1]Hugst!$R$5:$W$9,MATCH(ROUNDUP((K$1)/10,0)*10,[1]Hugst!$R$4:$W$4,0))))</f>
        <v>0</v>
      </c>
      <c r="L226" s="169">
        <f>IF($C226-L$1&lt;År1,0,K225*(1-VLOOKUP($A226,[1]Hugst!$R$5:$W$9,MATCH(ROUNDUP((L$1)/10,0)*10,[1]Hugst!$R$4:$W$4,0))))</f>
        <v>0</v>
      </c>
      <c r="M226" s="169">
        <f>IF($C226-M$1&lt;År1,0,L225*(1-VLOOKUP($A226,[1]Hugst!$R$5:$W$9,MATCH(ROUNDUP((M$1)/10,0)*10,[1]Hugst!$R$4:$W$4,0))))</f>
        <v>0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9">
        <f t="shared" si="5"/>
        <v>0</v>
      </c>
      <c r="F227" s="169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9">
        <f>IF($C227-G$1&lt;År1,0,F226*(1-VLOOKUP($A227,[1]Hugst!$R$5:$W$9,MATCH(ROUNDUP((G$1)/10,0)*10,[1]Hugst!$R$4:$W$4,0))))</f>
        <v>0</v>
      </c>
      <c r="H227" s="169">
        <f>IF($C227-H$1&lt;År1,0,G226*(1-VLOOKUP($A227,[1]Hugst!$R$5:$W$9,MATCH(ROUNDUP((H$1)/10,0)*10,[1]Hugst!$R$4:$W$4,0))))</f>
        <v>0</v>
      </c>
      <c r="I227" s="169">
        <f>IF($C227-I$1&lt;År1,0,H226*(1-VLOOKUP($A227,[1]Hugst!$R$5:$W$9,MATCH(ROUNDUP((I$1)/10,0)*10,[1]Hugst!$R$4:$W$4,0))))</f>
        <v>0</v>
      </c>
      <c r="J227" s="169">
        <f>IF($C227-J$1&lt;År1,0,I226*(1-VLOOKUP($A227,[1]Hugst!$R$5:$W$9,MATCH(ROUNDUP((J$1)/10,0)*10,[1]Hugst!$R$4:$W$4,0))))</f>
        <v>0</v>
      </c>
      <c r="K227" s="169">
        <f>IF($C227-K$1&lt;År1,0,J226*(1-VLOOKUP($A227,[1]Hugst!$R$5:$W$9,MATCH(ROUNDUP((K$1)/10,0)*10,[1]Hugst!$R$4:$W$4,0))))</f>
        <v>0</v>
      </c>
      <c r="L227" s="169">
        <f>IF($C227-L$1&lt;År1,0,K226*(1-VLOOKUP($A227,[1]Hugst!$R$5:$W$9,MATCH(ROUNDUP((L$1)/10,0)*10,[1]Hugst!$R$4:$W$4,0))))</f>
        <v>0</v>
      </c>
      <c r="M227" s="169">
        <f>IF($C227-M$1&lt;År1,0,L226*(1-VLOOKUP($A227,[1]Hugst!$R$5:$W$9,MATCH(ROUNDUP((M$1)/10,0)*10,[1]Hugst!$R$4:$W$4,0))))</f>
        <v>0</v>
      </c>
      <c r="N227" s="169">
        <f>IF($C227-N$1&lt;År1,0,M226*(1-VLOOKUP($A227,[1]Hugst!$R$5:$W$9,MATCH(ROUNDUP((N$1)/10,0)*10,[1]Hugst!$R$4:$W$4,0))))</f>
        <v>0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9">
        <f t="shared" si="5"/>
        <v>0</v>
      </c>
      <c r="F228" s="169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9">
        <f>IF($C228-G$1&lt;År1,0,F227*(1-VLOOKUP($A228,[1]Hugst!$R$5:$W$9,MATCH(ROUNDUP((G$1)/10,0)*10,[1]Hugst!$R$4:$W$4,0))))</f>
        <v>0</v>
      </c>
      <c r="H228" s="169">
        <f>IF($C228-H$1&lt;År1,0,G227*(1-VLOOKUP($A228,[1]Hugst!$R$5:$W$9,MATCH(ROUNDUP((H$1)/10,0)*10,[1]Hugst!$R$4:$W$4,0))))</f>
        <v>0</v>
      </c>
      <c r="I228" s="169">
        <f>IF($C228-I$1&lt;År1,0,H227*(1-VLOOKUP($A228,[1]Hugst!$R$5:$W$9,MATCH(ROUNDUP((I$1)/10,0)*10,[1]Hugst!$R$4:$W$4,0))))</f>
        <v>0</v>
      </c>
      <c r="J228" s="169">
        <f>IF($C228-J$1&lt;År1,0,I227*(1-VLOOKUP($A228,[1]Hugst!$R$5:$W$9,MATCH(ROUNDUP((J$1)/10,0)*10,[1]Hugst!$R$4:$W$4,0))))</f>
        <v>0</v>
      </c>
      <c r="K228" s="169">
        <f>IF($C228-K$1&lt;År1,0,J227*(1-VLOOKUP($A228,[1]Hugst!$R$5:$W$9,MATCH(ROUNDUP((K$1)/10,0)*10,[1]Hugst!$R$4:$W$4,0))))</f>
        <v>0</v>
      </c>
      <c r="L228" s="169">
        <f>IF($C228-L$1&lt;År1,0,K227*(1-VLOOKUP($A228,[1]Hugst!$R$5:$W$9,MATCH(ROUNDUP((L$1)/10,0)*10,[1]Hugst!$R$4:$W$4,0))))</f>
        <v>0</v>
      </c>
      <c r="M228" s="169">
        <f>IF($C228-M$1&lt;År1,0,L227*(1-VLOOKUP($A228,[1]Hugst!$R$5:$W$9,MATCH(ROUNDUP((M$1)/10,0)*10,[1]Hugst!$R$4:$W$4,0))))</f>
        <v>0</v>
      </c>
      <c r="N228" s="169">
        <f>IF($C228-N$1&lt;År1,0,M227*(1-VLOOKUP($A228,[1]Hugst!$R$5:$W$9,MATCH(ROUNDUP((N$1)/10,0)*10,[1]Hugst!$R$4:$W$4,0))))</f>
        <v>0</v>
      </c>
      <c r="O228" s="169">
        <f>IF($C228-O$1&lt;År1,0,N227*(1-VLOOKUP($A228,[1]Hugst!$R$5:$W$9,MATCH(ROUNDUP((O$1)/10,0)*10,[1]Hugst!$R$4:$W$4,0))))</f>
        <v>0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9">
        <f t="shared" si="5"/>
        <v>0</v>
      </c>
      <c r="F229" s="169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9">
        <f>IF($C229-G$1&lt;År1,0,F228*(1-VLOOKUP($A229,[1]Hugst!$R$5:$W$9,MATCH(ROUNDUP((G$1)/10,0)*10,[1]Hugst!$R$4:$W$4,0))))</f>
        <v>0</v>
      </c>
      <c r="H229" s="169">
        <f>IF($C229-H$1&lt;År1,0,G228*(1-VLOOKUP($A229,[1]Hugst!$R$5:$W$9,MATCH(ROUNDUP((H$1)/10,0)*10,[1]Hugst!$R$4:$W$4,0))))</f>
        <v>0</v>
      </c>
      <c r="I229" s="169">
        <f>IF($C229-I$1&lt;År1,0,H228*(1-VLOOKUP($A229,[1]Hugst!$R$5:$W$9,MATCH(ROUNDUP((I$1)/10,0)*10,[1]Hugst!$R$4:$W$4,0))))</f>
        <v>0</v>
      </c>
      <c r="J229" s="169">
        <f>IF($C229-J$1&lt;År1,0,I228*(1-VLOOKUP($A229,[1]Hugst!$R$5:$W$9,MATCH(ROUNDUP((J$1)/10,0)*10,[1]Hugst!$R$4:$W$4,0))))</f>
        <v>0</v>
      </c>
      <c r="K229" s="169">
        <f>IF($C229-K$1&lt;År1,0,J228*(1-VLOOKUP($A229,[1]Hugst!$R$5:$W$9,MATCH(ROUNDUP((K$1)/10,0)*10,[1]Hugst!$R$4:$W$4,0))))</f>
        <v>0</v>
      </c>
      <c r="L229" s="169">
        <f>IF($C229-L$1&lt;År1,0,K228*(1-VLOOKUP($A229,[1]Hugst!$R$5:$W$9,MATCH(ROUNDUP((L$1)/10,0)*10,[1]Hugst!$R$4:$W$4,0))))</f>
        <v>0</v>
      </c>
      <c r="M229" s="169">
        <f>IF($C229-M$1&lt;År1,0,L228*(1-VLOOKUP($A229,[1]Hugst!$R$5:$W$9,MATCH(ROUNDUP((M$1)/10,0)*10,[1]Hugst!$R$4:$W$4,0))))</f>
        <v>0</v>
      </c>
      <c r="N229" s="169">
        <f>IF($C229-N$1&lt;År1,0,M228*(1-VLOOKUP($A229,[1]Hugst!$R$5:$W$9,MATCH(ROUNDUP((N$1)/10,0)*10,[1]Hugst!$R$4:$W$4,0))))</f>
        <v>0</v>
      </c>
      <c r="O229" s="169">
        <f>IF($C229-O$1&lt;År1,0,N228*(1-VLOOKUP($A229,[1]Hugst!$R$5:$W$9,MATCH(ROUNDUP((O$1)/10,0)*10,[1]Hugst!$R$4:$W$4,0))))</f>
        <v>0</v>
      </c>
      <c r="P229" s="169">
        <f>IF($C229-P$1&lt;År1,0,O228*(1-VLOOKUP($A229,[1]Hugst!$R$5:$W$9,MATCH(ROUNDUP((P$1)/10,0)*10,[1]Hugst!$R$4:$W$4,0))))</f>
        <v>0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9">
        <f t="shared" si="5"/>
        <v>0</v>
      </c>
      <c r="F230" s="169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9">
        <f>IF($C230-G$1&lt;År1,0,F229*(1-VLOOKUP($A230,[1]Hugst!$R$5:$W$9,MATCH(ROUNDUP((G$1)/10,0)*10,[1]Hugst!$R$4:$W$4,0))))</f>
        <v>0</v>
      </c>
      <c r="H230" s="169">
        <f>IF($C230-H$1&lt;År1,0,G229*(1-VLOOKUP($A230,[1]Hugst!$R$5:$W$9,MATCH(ROUNDUP((H$1)/10,0)*10,[1]Hugst!$R$4:$W$4,0))))</f>
        <v>0</v>
      </c>
      <c r="I230" s="169">
        <f>IF($C230-I$1&lt;År1,0,H229*(1-VLOOKUP($A230,[1]Hugst!$R$5:$W$9,MATCH(ROUNDUP((I$1)/10,0)*10,[1]Hugst!$R$4:$W$4,0))))</f>
        <v>0</v>
      </c>
      <c r="J230" s="169">
        <f>IF($C230-J$1&lt;År1,0,I229*(1-VLOOKUP($A230,[1]Hugst!$R$5:$W$9,MATCH(ROUNDUP((J$1)/10,0)*10,[1]Hugst!$R$4:$W$4,0))))</f>
        <v>0</v>
      </c>
      <c r="K230" s="169">
        <f>IF($C230-K$1&lt;År1,0,J229*(1-VLOOKUP($A230,[1]Hugst!$R$5:$W$9,MATCH(ROUNDUP((K$1)/10,0)*10,[1]Hugst!$R$4:$W$4,0))))</f>
        <v>0</v>
      </c>
      <c r="L230" s="169">
        <f>IF($C230-L$1&lt;År1,0,K229*(1-VLOOKUP($A230,[1]Hugst!$R$5:$W$9,MATCH(ROUNDUP((L$1)/10,0)*10,[1]Hugst!$R$4:$W$4,0))))</f>
        <v>0</v>
      </c>
      <c r="M230" s="169">
        <f>IF($C230-M$1&lt;År1,0,L229*(1-VLOOKUP($A230,[1]Hugst!$R$5:$W$9,MATCH(ROUNDUP((M$1)/10,0)*10,[1]Hugst!$R$4:$W$4,0))))</f>
        <v>0</v>
      </c>
      <c r="N230" s="169">
        <f>IF($C230-N$1&lt;År1,0,M229*(1-VLOOKUP($A230,[1]Hugst!$R$5:$W$9,MATCH(ROUNDUP((N$1)/10,0)*10,[1]Hugst!$R$4:$W$4,0))))</f>
        <v>0</v>
      </c>
      <c r="O230" s="169">
        <f>IF($C230-O$1&lt;År1,0,N229*(1-VLOOKUP($A230,[1]Hugst!$R$5:$W$9,MATCH(ROUNDUP((O$1)/10,0)*10,[1]Hugst!$R$4:$W$4,0))))</f>
        <v>0</v>
      </c>
      <c r="P230" s="169">
        <f>IF($C230-P$1&lt;År1,0,O229*(1-VLOOKUP($A230,[1]Hugst!$R$5:$W$9,MATCH(ROUNDUP((P$1)/10,0)*10,[1]Hugst!$R$4:$W$4,0))))</f>
        <v>0</v>
      </c>
      <c r="Q230" s="169">
        <f>IF($C230-Q$1&lt;År1,0,P229*(1-VLOOKUP($A230,[1]Hugst!$R$5:$W$9,MATCH(ROUNDUP((Q$1)/10,0)*10,[1]Hugst!$R$4:$W$4,0))))</f>
        <v>0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9">
        <f t="shared" si="5"/>
        <v>0</v>
      </c>
      <c r="F231" s="169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9">
        <f>IF($C231-G$1&lt;År1,0,F230*(1-VLOOKUP($A231,[1]Hugst!$R$5:$W$9,MATCH(ROUNDUP((G$1)/10,0)*10,[1]Hugst!$R$4:$W$4,0))))</f>
        <v>0</v>
      </c>
      <c r="H231" s="169">
        <f>IF($C231-H$1&lt;År1,0,G230*(1-VLOOKUP($A231,[1]Hugst!$R$5:$W$9,MATCH(ROUNDUP((H$1)/10,0)*10,[1]Hugst!$R$4:$W$4,0))))</f>
        <v>0</v>
      </c>
      <c r="I231" s="169">
        <f>IF($C231-I$1&lt;År1,0,H230*(1-VLOOKUP($A231,[1]Hugst!$R$5:$W$9,MATCH(ROUNDUP((I$1)/10,0)*10,[1]Hugst!$R$4:$W$4,0))))</f>
        <v>0</v>
      </c>
      <c r="J231" s="169">
        <f>IF($C231-J$1&lt;År1,0,I230*(1-VLOOKUP($A231,[1]Hugst!$R$5:$W$9,MATCH(ROUNDUP((J$1)/10,0)*10,[1]Hugst!$R$4:$W$4,0))))</f>
        <v>0</v>
      </c>
      <c r="K231" s="169">
        <f>IF($C231-K$1&lt;År1,0,J230*(1-VLOOKUP($A231,[1]Hugst!$R$5:$W$9,MATCH(ROUNDUP((K$1)/10,0)*10,[1]Hugst!$R$4:$W$4,0))))</f>
        <v>0</v>
      </c>
      <c r="L231" s="169">
        <f>IF($C231-L$1&lt;År1,0,K230*(1-VLOOKUP($A231,[1]Hugst!$R$5:$W$9,MATCH(ROUNDUP((L$1)/10,0)*10,[1]Hugst!$R$4:$W$4,0))))</f>
        <v>0</v>
      </c>
      <c r="M231" s="169">
        <f>IF($C231-M$1&lt;År1,0,L230*(1-VLOOKUP($A231,[1]Hugst!$R$5:$W$9,MATCH(ROUNDUP((M$1)/10,0)*10,[1]Hugst!$R$4:$W$4,0))))</f>
        <v>0</v>
      </c>
      <c r="N231" s="169">
        <f>IF($C231-N$1&lt;År1,0,M230*(1-VLOOKUP($A231,[1]Hugst!$R$5:$W$9,MATCH(ROUNDUP((N$1)/10,0)*10,[1]Hugst!$R$4:$W$4,0))))</f>
        <v>0</v>
      </c>
      <c r="O231" s="169">
        <f>IF($C231-O$1&lt;År1,0,N230*(1-VLOOKUP($A231,[1]Hugst!$R$5:$W$9,MATCH(ROUNDUP((O$1)/10,0)*10,[1]Hugst!$R$4:$W$4,0))))</f>
        <v>0</v>
      </c>
      <c r="P231" s="169">
        <f>IF($C231-P$1&lt;År1,0,O230*(1-VLOOKUP($A231,[1]Hugst!$R$5:$W$9,MATCH(ROUNDUP((P$1)/10,0)*10,[1]Hugst!$R$4:$W$4,0))))</f>
        <v>0</v>
      </c>
      <c r="Q231" s="169">
        <f>IF($C231-Q$1&lt;År1,0,P230*(1-VLOOKUP($A231,[1]Hugst!$R$5:$W$9,MATCH(ROUNDUP((Q$1)/10,0)*10,[1]Hugst!$R$4:$W$4,0))))</f>
        <v>0</v>
      </c>
      <c r="R231" s="169">
        <f>IF($C231-R$1&lt;År1,0,Q230*(1-VLOOKUP($A231,[1]Hugst!$R$5:$W$9,MATCH(ROUNDUP((R$1)/10,0)*10,[1]Hugst!$R$4:$W$4,0))))</f>
        <v>0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9">
        <f t="shared" si="5"/>
        <v>0</v>
      </c>
      <c r="F232" s="169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9">
        <f>IF($C232-G$1&lt;År1,0,F231*(1-VLOOKUP($A232,[1]Hugst!$R$5:$W$9,MATCH(ROUNDUP((G$1)/10,0)*10,[1]Hugst!$R$4:$W$4,0))))</f>
        <v>0</v>
      </c>
      <c r="H232" s="169">
        <f>IF($C232-H$1&lt;År1,0,G231*(1-VLOOKUP($A232,[1]Hugst!$R$5:$W$9,MATCH(ROUNDUP((H$1)/10,0)*10,[1]Hugst!$R$4:$W$4,0))))</f>
        <v>0</v>
      </c>
      <c r="I232" s="169">
        <f>IF($C232-I$1&lt;År1,0,H231*(1-VLOOKUP($A232,[1]Hugst!$R$5:$W$9,MATCH(ROUNDUP((I$1)/10,0)*10,[1]Hugst!$R$4:$W$4,0))))</f>
        <v>0</v>
      </c>
      <c r="J232" s="169">
        <f>IF($C232-J$1&lt;År1,0,I231*(1-VLOOKUP($A232,[1]Hugst!$R$5:$W$9,MATCH(ROUNDUP((J$1)/10,0)*10,[1]Hugst!$R$4:$W$4,0))))</f>
        <v>0</v>
      </c>
      <c r="K232" s="169">
        <f>IF($C232-K$1&lt;År1,0,J231*(1-VLOOKUP($A232,[1]Hugst!$R$5:$W$9,MATCH(ROUNDUP((K$1)/10,0)*10,[1]Hugst!$R$4:$W$4,0))))</f>
        <v>0</v>
      </c>
      <c r="L232" s="169">
        <f>IF($C232-L$1&lt;År1,0,K231*(1-VLOOKUP($A232,[1]Hugst!$R$5:$W$9,MATCH(ROUNDUP((L$1)/10,0)*10,[1]Hugst!$R$4:$W$4,0))))</f>
        <v>0</v>
      </c>
      <c r="M232" s="169">
        <f>IF($C232-M$1&lt;År1,0,L231*(1-VLOOKUP($A232,[1]Hugst!$R$5:$W$9,MATCH(ROUNDUP((M$1)/10,0)*10,[1]Hugst!$R$4:$W$4,0))))</f>
        <v>0</v>
      </c>
      <c r="N232" s="169">
        <f>IF($C232-N$1&lt;År1,0,M231*(1-VLOOKUP($A232,[1]Hugst!$R$5:$W$9,MATCH(ROUNDUP((N$1)/10,0)*10,[1]Hugst!$R$4:$W$4,0))))</f>
        <v>0</v>
      </c>
      <c r="O232" s="169">
        <f>IF($C232-O$1&lt;År1,0,N231*(1-VLOOKUP($A232,[1]Hugst!$R$5:$W$9,MATCH(ROUNDUP((O$1)/10,0)*10,[1]Hugst!$R$4:$W$4,0))))</f>
        <v>0</v>
      </c>
      <c r="P232" s="169">
        <f>IF($C232-P$1&lt;År1,0,O231*(1-VLOOKUP($A232,[1]Hugst!$R$5:$W$9,MATCH(ROUNDUP((P$1)/10,0)*10,[1]Hugst!$R$4:$W$4,0))))</f>
        <v>0</v>
      </c>
      <c r="Q232" s="169">
        <f>IF($C232-Q$1&lt;År1,0,P231*(1-VLOOKUP($A232,[1]Hugst!$R$5:$W$9,MATCH(ROUNDUP((Q$1)/10,0)*10,[1]Hugst!$R$4:$W$4,0))))</f>
        <v>0</v>
      </c>
      <c r="R232" s="169">
        <f>IF($C232-R$1&lt;År1,0,Q231*(1-VLOOKUP($A232,[1]Hugst!$R$5:$W$9,MATCH(ROUNDUP((R$1)/10,0)*10,[1]Hugst!$R$4:$W$4,0))))</f>
        <v>0</v>
      </c>
      <c r="S232" s="169">
        <f>IF($C232-S$1&lt;År1,0,R231*(1-VLOOKUP($A232,[1]Hugst!$R$5:$W$9,MATCH(ROUNDUP((S$1)/10,0)*10,[1]Hugst!$R$4:$W$4,0))))</f>
        <v>0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9">
        <f t="shared" si="5"/>
        <v>0</v>
      </c>
      <c r="F233" s="169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9">
        <f>IF($C233-G$1&lt;År1,0,F232*(1-VLOOKUP($A233,[1]Hugst!$R$5:$W$9,MATCH(ROUNDUP((G$1)/10,0)*10,[1]Hugst!$R$4:$W$4,0))))</f>
        <v>0</v>
      </c>
      <c r="H233" s="169">
        <f>IF($C233-H$1&lt;År1,0,G232*(1-VLOOKUP($A233,[1]Hugst!$R$5:$W$9,MATCH(ROUNDUP((H$1)/10,0)*10,[1]Hugst!$R$4:$W$4,0))))</f>
        <v>0</v>
      </c>
      <c r="I233" s="169">
        <f>IF($C233-I$1&lt;År1,0,H232*(1-VLOOKUP($A233,[1]Hugst!$R$5:$W$9,MATCH(ROUNDUP((I$1)/10,0)*10,[1]Hugst!$R$4:$W$4,0))))</f>
        <v>0</v>
      </c>
      <c r="J233" s="169">
        <f>IF($C233-J$1&lt;År1,0,I232*(1-VLOOKUP($A233,[1]Hugst!$R$5:$W$9,MATCH(ROUNDUP((J$1)/10,0)*10,[1]Hugst!$R$4:$W$4,0))))</f>
        <v>0</v>
      </c>
      <c r="K233" s="169">
        <f>IF($C233-K$1&lt;År1,0,J232*(1-VLOOKUP($A233,[1]Hugst!$R$5:$W$9,MATCH(ROUNDUP((K$1)/10,0)*10,[1]Hugst!$R$4:$W$4,0))))</f>
        <v>0</v>
      </c>
      <c r="L233" s="169">
        <f>IF($C233-L$1&lt;År1,0,K232*(1-VLOOKUP($A233,[1]Hugst!$R$5:$W$9,MATCH(ROUNDUP((L$1)/10,0)*10,[1]Hugst!$R$4:$W$4,0))))</f>
        <v>0</v>
      </c>
      <c r="M233" s="169">
        <f>IF($C233-M$1&lt;År1,0,L232*(1-VLOOKUP($A233,[1]Hugst!$R$5:$W$9,MATCH(ROUNDUP((M$1)/10,0)*10,[1]Hugst!$R$4:$W$4,0))))</f>
        <v>0</v>
      </c>
      <c r="N233" s="169">
        <f>IF($C233-N$1&lt;År1,0,M232*(1-VLOOKUP($A233,[1]Hugst!$R$5:$W$9,MATCH(ROUNDUP((N$1)/10,0)*10,[1]Hugst!$R$4:$W$4,0))))</f>
        <v>0</v>
      </c>
      <c r="O233" s="169">
        <f>IF($C233-O$1&lt;År1,0,N232*(1-VLOOKUP($A233,[1]Hugst!$R$5:$W$9,MATCH(ROUNDUP((O$1)/10,0)*10,[1]Hugst!$R$4:$W$4,0))))</f>
        <v>0</v>
      </c>
      <c r="P233" s="169">
        <f>IF($C233-P$1&lt;År1,0,O232*(1-VLOOKUP($A233,[1]Hugst!$R$5:$W$9,MATCH(ROUNDUP((P$1)/10,0)*10,[1]Hugst!$R$4:$W$4,0))))</f>
        <v>0</v>
      </c>
      <c r="Q233" s="169">
        <f>IF($C233-Q$1&lt;År1,0,P232*(1-VLOOKUP($A233,[1]Hugst!$R$5:$W$9,MATCH(ROUNDUP((Q$1)/10,0)*10,[1]Hugst!$R$4:$W$4,0))))</f>
        <v>0</v>
      </c>
      <c r="R233" s="169">
        <f>IF($C233-R$1&lt;År1,0,Q232*(1-VLOOKUP($A233,[1]Hugst!$R$5:$W$9,MATCH(ROUNDUP((R$1)/10,0)*10,[1]Hugst!$R$4:$W$4,0))))</f>
        <v>0</v>
      </c>
      <c r="S233" s="169">
        <f>IF($C233-S$1&lt;År1,0,R232*(1-VLOOKUP($A233,[1]Hugst!$R$5:$W$9,MATCH(ROUNDUP((S$1)/10,0)*10,[1]Hugst!$R$4:$W$4,0))))</f>
        <v>0</v>
      </c>
      <c r="T233" s="169">
        <f>IF($C233-T$1&lt;År1,0,S232*(1-VLOOKUP($A233,[1]Hugst!$R$5:$W$9,MATCH(ROUNDUP((T$1)/10,0)*10,[1]Hugst!$R$4:$W$4,0))))</f>
        <v>0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9">
        <f t="shared" si="5"/>
        <v>0</v>
      </c>
      <c r="F234" s="169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9">
        <f>IF($C234-G$1&lt;År1,0,F233*(1-VLOOKUP($A234,[1]Hugst!$R$5:$W$9,MATCH(ROUNDUP((G$1)/10,0)*10,[1]Hugst!$R$4:$W$4,0))))</f>
        <v>0</v>
      </c>
      <c r="H234" s="169">
        <f>IF($C234-H$1&lt;År1,0,G233*(1-VLOOKUP($A234,[1]Hugst!$R$5:$W$9,MATCH(ROUNDUP((H$1)/10,0)*10,[1]Hugst!$R$4:$W$4,0))))</f>
        <v>0</v>
      </c>
      <c r="I234" s="169">
        <f>IF($C234-I$1&lt;År1,0,H233*(1-VLOOKUP($A234,[1]Hugst!$R$5:$W$9,MATCH(ROUNDUP((I$1)/10,0)*10,[1]Hugst!$R$4:$W$4,0))))</f>
        <v>0</v>
      </c>
      <c r="J234" s="169">
        <f>IF($C234-J$1&lt;År1,0,I233*(1-VLOOKUP($A234,[1]Hugst!$R$5:$W$9,MATCH(ROUNDUP((J$1)/10,0)*10,[1]Hugst!$R$4:$W$4,0))))</f>
        <v>0</v>
      </c>
      <c r="K234" s="169">
        <f>IF($C234-K$1&lt;År1,0,J233*(1-VLOOKUP($A234,[1]Hugst!$R$5:$W$9,MATCH(ROUNDUP((K$1)/10,0)*10,[1]Hugst!$R$4:$W$4,0))))</f>
        <v>0</v>
      </c>
      <c r="L234" s="169">
        <f>IF($C234-L$1&lt;År1,0,K233*(1-VLOOKUP($A234,[1]Hugst!$R$5:$W$9,MATCH(ROUNDUP((L$1)/10,0)*10,[1]Hugst!$R$4:$W$4,0))))</f>
        <v>0</v>
      </c>
      <c r="M234" s="169">
        <f>IF($C234-M$1&lt;År1,0,L233*(1-VLOOKUP($A234,[1]Hugst!$R$5:$W$9,MATCH(ROUNDUP((M$1)/10,0)*10,[1]Hugst!$R$4:$W$4,0))))</f>
        <v>0</v>
      </c>
      <c r="N234" s="169">
        <f>IF($C234-N$1&lt;År1,0,M233*(1-VLOOKUP($A234,[1]Hugst!$R$5:$W$9,MATCH(ROUNDUP((N$1)/10,0)*10,[1]Hugst!$R$4:$W$4,0))))</f>
        <v>0</v>
      </c>
      <c r="O234" s="169">
        <f>IF($C234-O$1&lt;År1,0,N233*(1-VLOOKUP($A234,[1]Hugst!$R$5:$W$9,MATCH(ROUNDUP((O$1)/10,0)*10,[1]Hugst!$R$4:$W$4,0))))</f>
        <v>0</v>
      </c>
      <c r="P234" s="169">
        <f>IF($C234-P$1&lt;År1,0,O233*(1-VLOOKUP($A234,[1]Hugst!$R$5:$W$9,MATCH(ROUNDUP((P$1)/10,0)*10,[1]Hugst!$R$4:$W$4,0))))</f>
        <v>0</v>
      </c>
      <c r="Q234" s="169">
        <f>IF($C234-Q$1&lt;År1,0,P233*(1-VLOOKUP($A234,[1]Hugst!$R$5:$W$9,MATCH(ROUNDUP((Q$1)/10,0)*10,[1]Hugst!$R$4:$W$4,0))))</f>
        <v>0</v>
      </c>
      <c r="R234" s="169">
        <f>IF($C234-R$1&lt;År1,0,Q233*(1-VLOOKUP($A234,[1]Hugst!$R$5:$W$9,MATCH(ROUNDUP((R$1)/10,0)*10,[1]Hugst!$R$4:$W$4,0))))</f>
        <v>0</v>
      </c>
      <c r="S234" s="169">
        <f>IF($C234-S$1&lt;År1,0,R233*(1-VLOOKUP($A234,[1]Hugst!$R$5:$W$9,MATCH(ROUNDUP((S$1)/10,0)*10,[1]Hugst!$R$4:$W$4,0))))</f>
        <v>0</v>
      </c>
      <c r="T234" s="169">
        <f>IF($C234-T$1&lt;År1,0,S233*(1-VLOOKUP($A234,[1]Hugst!$R$5:$W$9,MATCH(ROUNDUP((T$1)/10,0)*10,[1]Hugst!$R$4:$W$4,0))))</f>
        <v>0</v>
      </c>
      <c r="U234" s="169">
        <f>IF($C234-U$1&lt;År1,0,T233*(1-VLOOKUP($A234,[1]Hugst!$R$5:$W$9,MATCH(ROUNDUP((U$1)/10,0)*10,[1]Hugst!$R$4:$W$4,0))))</f>
        <v>0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9">
        <f t="shared" si="5"/>
        <v>0</v>
      </c>
      <c r="F235" s="169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9">
        <f>IF($C235-G$1&lt;År1,0,F234*(1-VLOOKUP($A235,[1]Hugst!$R$5:$W$9,MATCH(ROUNDUP((G$1)/10,0)*10,[1]Hugst!$R$4:$W$4,0))))</f>
        <v>0</v>
      </c>
      <c r="H235" s="169">
        <f>IF($C235-H$1&lt;År1,0,G234*(1-VLOOKUP($A235,[1]Hugst!$R$5:$W$9,MATCH(ROUNDUP((H$1)/10,0)*10,[1]Hugst!$R$4:$W$4,0))))</f>
        <v>0</v>
      </c>
      <c r="I235" s="169">
        <f>IF($C235-I$1&lt;År1,0,H234*(1-VLOOKUP($A235,[1]Hugst!$R$5:$W$9,MATCH(ROUNDUP((I$1)/10,0)*10,[1]Hugst!$R$4:$W$4,0))))</f>
        <v>0</v>
      </c>
      <c r="J235" s="169">
        <f>IF($C235-J$1&lt;År1,0,I234*(1-VLOOKUP($A235,[1]Hugst!$R$5:$W$9,MATCH(ROUNDUP((J$1)/10,0)*10,[1]Hugst!$R$4:$W$4,0))))</f>
        <v>0</v>
      </c>
      <c r="K235" s="169">
        <f>IF($C235-K$1&lt;År1,0,J234*(1-VLOOKUP($A235,[1]Hugst!$R$5:$W$9,MATCH(ROUNDUP((K$1)/10,0)*10,[1]Hugst!$R$4:$W$4,0))))</f>
        <v>0</v>
      </c>
      <c r="L235" s="169">
        <f>IF($C235-L$1&lt;År1,0,K234*(1-VLOOKUP($A235,[1]Hugst!$R$5:$W$9,MATCH(ROUNDUP((L$1)/10,0)*10,[1]Hugst!$R$4:$W$4,0))))</f>
        <v>0</v>
      </c>
      <c r="M235" s="169">
        <f>IF($C235-M$1&lt;År1,0,L234*(1-VLOOKUP($A235,[1]Hugst!$R$5:$W$9,MATCH(ROUNDUP((M$1)/10,0)*10,[1]Hugst!$R$4:$W$4,0))))</f>
        <v>0</v>
      </c>
      <c r="N235" s="169">
        <f>IF($C235-N$1&lt;År1,0,M234*(1-VLOOKUP($A235,[1]Hugst!$R$5:$W$9,MATCH(ROUNDUP((N$1)/10,0)*10,[1]Hugst!$R$4:$W$4,0))))</f>
        <v>0</v>
      </c>
      <c r="O235" s="169">
        <f>IF($C235-O$1&lt;År1,0,N234*(1-VLOOKUP($A235,[1]Hugst!$R$5:$W$9,MATCH(ROUNDUP((O$1)/10,0)*10,[1]Hugst!$R$4:$W$4,0))))</f>
        <v>0</v>
      </c>
      <c r="P235" s="169">
        <f>IF($C235-P$1&lt;År1,0,O234*(1-VLOOKUP($A235,[1]Hugst!$R$5:$W$9,MATCH(ROUNDUP((P$1)/10,0)*10,[1]Hugst!$R$4:$W$4,0))))</f>
        <v>0</v>
      </c>
      <c r="Q235" s="169">
        <f>IF($C235-Q$1&lt;År1,0,P234*(1-VLOOKUP($A235,[1]Hugst!$R$5:$W$9,MATCH(ROUNDUP((Q$1)/10,0)*10,[1]Hugst!$R$4:$W$4,0))))</f>
        <v>0</v>
      </c>
      <c r="R235" s="169">
        <f>IF($C235-R$1&lt;År1,0,Q234*(1-VLOOKUP($A235,[1]Hugst!$R$5:$W$9,MATCH(ROUNDUP((R$1)/10,0)*10,[1]Hugst!$R$4:$W$4,0))))</f>
        <v>0</v>
      </c>
      <c r="S235" s="169">
        <f>IF($C235-S$1&lt;År1,0,R234*(1-VLOOKUP($A235,[1]Hugst!$R$5:$W$9,MATCH(ROUNDUP((S$1)/10,0)*10,[1]Hugst!$R$4:$W$4,0))))</f>
        <v>0</v>
      </c>
      <c r="T235" s="169">
        <f>IF($C235-T$1&lt;År1,0,S234*(1-VLOOKUP($A235,[1]Hugst!$R$5:$W$9,MATCH(ROUNDUP((T$1)/10,0)*10,[1]Hugst!$R$4:$W$4,0))))</f>
        <v>0</v>
      </c>
      <c r="U235" s="169">
        <f>IF($C235-U$1&lt;År1,0,T234*(1-VLOOKUP($A235,[1]Hugst!$R$5:$W$9,MATCH(ROUNDUP((U$1)/10,0)*10,[1]Hugst!$R$4:$W$4,0))))</f>
        <v>0</v>
      </c>
      <c r="V235" s="169">
        <f>IF($C235-V$1&lt;År1,0,U234*(1-VLOOKUP($A235,[1]Hugst!$R$5:$W$9,MATCH(ROUNDUP((V$1)/10,0)*10,[1]Hugst!$R$4:$W$4,0))))</f>
        <v>0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9">
        <f t="shared" si="5"/>
        <v>0</v>
      </c>
      <c r="F236" s="169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9">
        <f>IF($C236-G$1&lt;År1,0,F235*(1-VLOOKUP($A236,[1]Hugst!$R$5:$W$9,MATCH(ROUNDUP((G$1)/10,0)*10,[1]Hugst!$R$4:$W$4,0))))</f>
        <v>0</v>
      </c>
      <c r="H236" s="169">
        <f>IF($C236-H$1&lt;År1,0,G235*(1-VLOOKUP($A236,[1]Hugst!$R$5:$W$9,MATCH(ROUNDUP((H$1)/10,0)*10,[1]Hugst!$R$4:$W$4,0))))</f>
        <v>0</v>
      </c>
      <c r="I236" s="169">
        <f>IF($C236-I$1&lt;År1,0,H235*(1-VLOOKUP($A236,[1]Hugst!$R$5:$W$9,MATCH(ROUNDUP((I$1)/10,0)*10,[1]Hugst!$R$4:$W$4,0))))</f>
        <v>0</v>
      </c>
      <c r="J236" s="169">
        <f>IF($C236-J$1&lt;År1,0,I235*(1-VLOOKUP($A236,[1]Hugst!$R$5:$W$9,MATCH(ROUNDUP((J$1)/10,0)*10,[1]Hugst!$R$4:$W$4,0))))</f>
        <v>0</v>
      </c>
      <c r="K236" s="169">
        <f>IF($C236-K$1&lt;År1,0,J235*(1-VLOOKUP($A236,[1]Hugst!$R$5:$W$9,MATCH(ROUNDUP((K$1)/10,0)*10,[1]Hugst!$R$4:$W$4,0))))</f>
        <v>0</v>
      </c>
      <c r="L236" s="169">
        <f>IF($C236-L$1&lt;År1,0,K235*(1-VLOOKUP($A236,[1]Hugst!$R$5:$W$9,MATCH(ROUNDUP((L$1)/10,0)*10,[1]Hugst!$R$4:$W$4,0))))</f>
        <v>0</v>
      </c>
      <c r="M236" s="169">
        <f>IF($C236-M$1&lt;År1,0,L235*(1-VLOOKUP($A236,[1]Hugst!$R$5:$W$9,MATCH(ROUNDUP((M$1)/10,0)*10,[1]Hugst!$R$4:$W$4,0))))</f>
        <v>0</v>
      </c>
      <c r="N236" s="169">
        <f>IF($C236-N$1&lt;År1,0,M235*(1-VLOOKUP($A236,[1]Hugst!$R$5:$W$9,MATCH(ROUNDUP((N$1)/10,0)*10,[1]Hugst!$R$4:$W$4,0))))</f>
        <v>0</v>
      </c>
      <c r="O236" s="169">
        <f>IF($C236-O$1&lt;År1,0,N235*(1-VLOOKUP($A236,[1]Hugst!$R$5:$W$9,MATCH(ROUNDUP((O$1)/10,0)*10,[1]Hugst!$R$4:$W$4,0))))</f>
        <v>0</v>
      </c>
      <c r="P236" s="169">
        <f>IF($C236-P$1&lt;År1,0,O235*(1-VLOOKUP($A236,[1]Hugst!$R$5:$W$9,MATCH(ROUNDUP((P$1)/10,0)*10,[1]Hugst!$R$4:$W$4,0))))</f>
        <v>0</v>
      </c>
      <c r="Q236" s="169">
        <f>IF($C236-Q$1&lt;År1,0,P235*(1-VLOOKUP($A236,[1]Hugst!$R$5:$W$9,MATCH(ROUNDUP((Q$1)/10,0)*10,[1]Hugst!$R$4:$W$4,0))))</f>
        <v>0</v>
      </c>
      <c r="R236" s="169">
        <f>IF($C236-R$1&lt;År1,0,Q235*(1-VLOOKUP($A236,[1]Hugst!$R$5:$W$9,MATCH(ROUNDUP((R$1)/10,0)*10,[1]Hugst!$R$4:$W$4,0))))</f>
        <v>0</v>
      </c>
      <c r="S236" s="169">
        <f>IF($C236-S$1&lt;År1,0,R235*(1-VLOOKUP($A236,[1]Hugst!$R$5:$W$9,MATCH(ROUNDUP((S$1)/10,0)*10,[1]Hugst!$R$4:$W$4,0))))</f>
        <v>0</v>
      </c>
      <c r="T236" s="169">
        <f>IF($C236-T$1&lt;År1,0,S235*(1-VLOOKUP($A236,[1]Hugst!$R$5:$W$9,MATCH(ROUNDUP((T$1)/10,0)*10,[1]Hugst!$R$4:$W$4,0))))</f>
        <v>0</v>
      </c>
      <c r="U236" s="169">
        <f>IF($C236-U$1&lt;År1,0,T235*(1-VLOOKUP($A236,[1]Hugst!$R$5:$W$9,MATCH(ROUNDUP((U$1)/10,0)*10,[1]Hugst!$R$4:$W$4,0))))</f>
        <v>0</v>
      </c>
      <c r="V236" s="169">
        <f>IF($C236-V$1&lt;År1,0,U235*(1-VLOOKUP($A236,[1]Hugst!$R$5:$W$9,MATCH(ROUNDUP((V$1)/10,0)*10,[1]Hugst!$R$4:$W$4,0))))</f>
        <v>0</v>
      </c>
      <c r="W236" s="169">
        <f>IF($C236-W$1&lt;År1,0,V235*(1-VLOOKUP($A236,[1]Hugst!$R$5:$W$9,MATCH(ROUNDUP((W$1)/10,0)*10,[1]Hugst!$R$4:$W$4,0))))</f>
        <v>0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9">
        <f t="shared" si="5"/>
        <v>0</v>
      </c>
      <c r="F237" s="169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9">
        <f>IF($C237-G$1&lt;År1,0,F236*(1-VLOOKUP($A237,[1]Hugst!$R$5:$W$9,MATCH(ROUNDUP((G$1)/10,0)*10,[1]Hugst!$R$4:$W$4,0))))</f>
        <v>0</v>
      </c>
      <c r="H237" s="169">
        <f>IF($C237-H$1&lt;År1,0,G236*(1-VLOOKUP($A237,[1]Hugst!$R$5:$W$9,MATCH(ROUNDUP((H$1)/10,0)*10,[1]Hugst!$R$4:$W$4,0))))</f>
        <v>0</v>
      </c>
      <c r="I237" s="169">
        <f>IF($C237-I$1&lt;År1,0,H236*(1-VLOOKUP($A237,[1]Hugst!$R$5:$W$9,MATCH(ROUNDUP((I$1)/10,0)*10,[1]Hugst!$R$4:$W$4,0))))</f>
        <v>0</v>
      </c>
      <c r="J237" s="169">
        <f>IF($C237-J$1&lt;År1,0,I236*(1-VLOOKUP($A237,[1]Hugst!$R$5:$W$9,MATCH(ROUNDUP((J$1)/10,0)*10,[1]Hugst!$R$4:$W$4,0))))</f>
        <v>0</v>
      </c>
      <c r="K237" s="169">
        <f>IF($C237-K$1&lt;År1,0,J236*(1-VLOOKUP($A237,[1]Hugst!$R$5:$W$9,MATCH(ROUNDUP((K$1)/10,0)*10,[1]Hugst!$R$4:$W$4,0))))</f>
        <v>0</v>
      </c>
      <c r="L237" s="169">
        <f>IF($C237-L$1&lt;År1,0,K236*(1-VLOOKUP($A237,[1]Hugst!$R$5:$W$9,MATCH(ROUNDUP((L$1)/10,0)*10,[1]Hugst!$R$4:$W$4,0))))</f>
        <v>0</v>
      </c>
      <c r="M237" s="169">
        <f>IF($C237-M$1&lt;År1,0,L236*(1-VLOOKUP($A237,[1]Hugst!$R$5:$W$9,MATCH(ROUNDUP((M$1)/10,0)*10,[1]Hugst!$R$4:$W$4,0))))</f>
        <v>0</v>
      </c>
      <c r="N237" s="169">
        <f>IF($C237-N$1&lt;År1,0,M236*(1-VLOOKUP($A237,[1]Hugst!$R$5:$W$9,MATCH(ROUNDUP((N$1)/10,0)*10,[1]Hugst!$R$4:$W$4,0))))</f>
        <v>0</v>
      </c>
      <c r="O237" s="169">
        <f>IF($C237-O$1&lt;År1,0,N236*(1-VLOOKUP($A237,[1]Hugst!$R$5:$W$9,MATCH(ROUNDUP((O$1)/10,0)*10,[1]Hugst!$R$4:$W$4,0))))</f>
        <v>0</v>
      </c>
      <c r="P237" s="169">
        <f>IF($C237-P$1&lt;År1,0,O236*(1-VLOOKUP($A237,[1]Hugst!$R$5:$W$9,MATCH(ROUNDUP((P$1)/10,0)*10,[1]Hugst!$R$4:$W$4,0))))</f>
        <v>0</v>
      </c>
      <c r="Q237" s="169">
        <f>IF($C237-Q$1&lt;År1,0,P236*(1-VLOOKUP($A237,[1]Hugst!$R$5:$W$9,MATCH(ROUNDUP((Q$1)/10,0)*10,[1]Hugst!$R$4:$W$4,0))))</f>
        <v>0</v>
      </c>
      <c r="R237" s="169">
        <f>IF($C237-R$1&lt;År1,0,Q236*(1-VLOOKUP($A237,[1]Hugst!$R$5:$W$9,MATCH(ROUNDUP((R$1)/10,0)*10,[1]Hugst!$R$4:$W$4,0))))</f>
        <v>0</v>
      </c>
      <c r="S237" s="169">
        <f>IF($C237-S$1&lt;År1,0,R236*(1-VLOOKUP($A237,[1]Hugst!$R$5:$W$9,MATCH(ROUNDUP((S$1)/10,0)*10,[1]Hugst!$R$4:$W$4,0))))</f>
        <v>0</v>
      </c>
      <c r="T237" s="169">
        <f>IF($C237-T$1&lt;År1,0,S236*(1-VLOOKUP($A237,[1]Hugst!$R$5:$W$9,MATCH(ROUNDUP((T$1)/10,0)*10,[1]Hugst!$R$4:$W$4,0))))</f>
        <v>0</v>
      </c>
      <c r="U237" s="169">
        <f>IF($C237-U$1&lt;År1,0,T236*(1-VLOOKUP($A237,[1]Hugst!$R$5:$W$9,MATCH(ROUNDUP((U$1)/10,0)*10,[1]Hugst!$R$4:$W$4,0))))</f>
        <v>0</v>
      </c>
      <c r="V237" s="169">
        <f>IF($C237-V$1&lt;År1,0,U236*(1-VLOOKUP($A237,[1]Hugst!$R$5:$W$9,MATCH(ROUNDUP((V$1)/10,0)*10,[1]Hugst!$R$4:$W$4,0))))</f>
        <v>0</v>
      </c>
      <c r="W237" s="169">
        <f>IF($C237-W$1&lt;År1,0,V236*(1-VLOOKUP($A237,[1]Hugst!$R$5:$W$9,MATCH(ROUNDUP((W$1)/10,0)*10,[1]Hugst!$R$4:$W$4,0))))</f>
        <v>0</v>
      </c>
      <c r="X237" s="169">
        <f>IF($C237-X$1&lt;År1,0,W236*(1-VLOOKUP($A237,[1]Hugst!$R$5:$W$9,MATCH(ROUNDUP((X$1)/10,0)*10,[1]Hugst!$R$4:$W$4,0))))</f>
        <v>0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9">
        <f t="shared" si="5"/>
        <v>0</v>
      </c>
      <c r="F238" s="169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9">
        <f>IF($C238-G$1&lt;År1,0,F237*(1-VLOOKUP($A238,[1]Hugst!$R$5:$W$9,MATCH(ROUNDUP((G$1)/10,0)*10,[1]Hugst!$R$4:$W$4,0))))</f>
        <v>0</v>
      </c>
      <c r="H238" s="169">
        <f>IF($C238-H$1&lt;År1,0,G237*(1-VLOOKUP($A238,[1]Hugst!$R$5:$W$9,MATCH(ROUNDUP((H$1)/10,0)*10,[1]Hugst!$R$4:$W$4,0))))</f>
        <v>0</v>
      </c>
      <c r="I238" s="169">
        <f>IF($C238-I$1&lt;År1,0,H237*(1-VLOOKUP($A238,[1]Hugst!$R$5:$W$9,MATCH(ROUNDUP((I$1)/10,0)*10,[1]Hugst!$R$4:$W$4,0))))</f>
        <v>0</v>
      </c>
      <c r="J238" s="169">
        <f>IF($C238-J$1&lt;År1,0,I237*(1-VLOOKUP($A238,[1]Hugst!$R$5:$W$9,MATCH(ROUNDUP((J$1)/10,0)*10,[1]Hugst!$R$4:$W$4,0))))</f>
        <v>0</v>
      </c>
      <c r="K238" s="169">
        <f>IF($C238-K$1&lt;År1,0,J237*(1-VLOOKUP($A238,[1]Hugst!$R$5:$W$9,MATCH(ROUNDUP((K$1)/10,0)*10,[1]Hugst!$R$4:$W$4,0))))</f>
        <v>0</v>
      </c>
      <c r="L238" s="169">
        <f>IF($C238-L$1&lt;År1,0,K237*(1-VLOOKUP($A238,[1]Hugst!$R$5:$W$9,MATCH(ROUNDUP((L$1)/10,0)*10,[1]Hugst!$R$4:$W$4,0))))</f>
        <v>0</v>
      </c>
      <c r="M238" s="169">
        <f>IF($C238-M$1&lt;År1,0,L237*(1-VLOOKUP($A238,[1]Hugst!$R$5:$W$9,MATCH(ROUNDUP((M$1)/10,0)*10,[1]Hugst!$R$4:$W$4,0))))</f>
        <v>0</v>
      </c>
      <c r="N238" s="169">
        <f>IF($C238-N$1&lt;År1,0,M237*(1-VLOOKUP($A238,[1]Hugst!$R$5:$W$9,MATCH(ROUNDUP((N$1)/10,0)*10,[1]Hugst!$R$4:$W$4,0))))</f>
        <v>0</v>
      </c>
      <c r="O238" s="169">
        <f>IF($C238-O$1&lt;År1,0,N237*(1-VLOOKUP($A238,[1]Hugst!$R$5:$W$9,MATCH(ROUNDUP((O$1)/10,0)*10,[1]Hugst!$R$4:$W$4,0))))</f>
        <v>0</v>
      </c>
      <c r="P238" s="169">
        <f>IF($C238-P$1&lt;År1,0,O237*(1-VLOOKUP($A238,[1]Hugst!$R$5:$W$9,MATCH(ROUNDUP((P$1)/10,0)*10,[1]Hugst!$R$4:$W$4,0))))</f>
        <v>0</v>
      </c>
      <c r="Q238" s="169">
        <f>IF($C238-Q$1&lt;År1,0,P237*(1-VLOOKUP($A238,[1]Hugst!$R$5:$W$9,MATCH(ROUNDUP((Q$1)/10,0)*10,[1]Hugst!$R$4:$W$4,0))))</f>
        <v>0</v>
      </c>
      <c r="R238" s="169">
        <f>IF($C238-R$1&lt;År1,0,Q237*(1-VLOOKUP($A238,[1]Hugst!$R$5:$W$9,MATCH(ROUNDUP((R$1)/10,0)*10,[1]Hugst!$R$4:$W$4,0))))</f>
        <v>0</v>
      </c>
      <c r="S238" s="169">
        <f>IF($C238-S$1&lt;År1,0,R237*(1-VLOOKUP($A238,[1]Hugst!$R$5:$W$9,MATCH(ROUNDUP((S$1)/10,0)*10,[1]Hugst!$R$4:$W$4,0))))</f>
        <v>0</v>
      </c>
      <c r="T238" s="169">
        <f>IF($C238-T$1&lt;År1,0,S237*(1-VLOOKUP($A238,[1]Hugst!$R$5:$W$9,MATCH(ROUNDUP((T$1)/10,0)*10,[1]Hugst!$R$4:$W$4,0))))</f>
        <v>0</v>
      </c>
      <c r="U238" s="169">
        <f>IF($C238-U$1&lt;År1,0,T237*(1-VLOOKUP($A238,[1]Hugst!$R$5:$W$9,MATCH(ROUNDUP((U$1)/10,0)*10,[1]Hugst!$R$4:$W$4,0))))</f>
        <v>0</v>
      </c>
      <c r="V238" s="169">
        <f>IF($C238-V$1&lt;År1,0,U237*(1-VLOOKUP($A238,[1]Hugst!$R$5:$W$9,MATCH(ROUNDUP((V$1)/10,0)*10,[1]Hugst!$R$4:$W$4,0))))</f>
        <v>0</v>
      </c>
      <c r="W238" s="169">
        <f>IF($C238-W$1&lt;År1,0,V237*(1-VLOOKUP($A238,[1]Hugst!$R$5:$W$9,MATCH(ROUNDUP((W$1)/10,0)*10,[1]Hugst!$R$4:$W$4,0))))</f>
        <v>0</v>
      </c>
      <c r="X238" s="169">
        <f>IF($C238-X$1&lt;År1,0,W237*(1-VLOOKUP($A238,[1]Hugst!$R$5:$W$9,MATCH(ROUNDUP((X$1)/10,0)*10,[1]Hugst!$R$4:$W$4,0))))</f>
        <v>0</v>
      </c>
      <c r="Y238" s="169">
        <f>IF($C238-Y$1&lt;År1,0,X237*(1-VLOOKUP($A238,[1]Hugst!$R$5:$W$9,MATCH(ROUNDUP((Y$1)/10,0)*10,[1]Hugst!$R$4:$W$4,0))))</f>
        <v>0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9">
        <f t="shared" si="5"/>
        <v>0</v>
      </c>
      <c r="F239" s="169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9">
        <f>IF($C239-G$1&lt;År1,0,F238*(1-VLOOKUP($A239,[1]Hugst!$R$5:$W$9,MATCH(ROUNDUP((G$1)/10,0)*10,[1]Hugst!$R$4:$W$4,0))))</f>
        <v>0</v>
      </c>
      <c r="H239" s="169">
        <f>IF($C239-H$1&lt;År1,0,G238*(1-VLOOKUP($A239,[1]Hugst!$R$5:$W$9,MATCH(ROUNDUP((H$1)/10,0)*10,[1]Hugst!$R$4:$W$4,0))))</f>
        <v>0</v>
      </c>
      <c r="I239" s="169">
        <f>IF($C239-I$1&lt;År1,0,H238*(1-VLOOKUP($A239,[1]Hugst!$R$5:$W$9,MATCH(ROUNDUP((I$1)/10,0)*10,[1]Hugst!$R$4:$W$4,0))))</f>
        <v>0</v>
      </c>
      <c r="J239" s="169">
        <f>IF($C239-J$1&lt;År1,0,I238*(1-VLOOKUP($A239,[1]Hugst!$R$5:$W$9,MATCH(ROUNDUP((J$1)/10,0)*10,[1]Hugst!$R$4:$W$4,0))))</f>
        <v>0</v>
      </c>
      <c r="K239" s="169">
        <f>IF($C239-K$1&lt;År1,0,J238*(1-VLOOKUP($A239,[1]Hugst!$R$5:$W$9,MATCH(ROUNDUP((K$1)/10,0)*10,[1]Hugst!$R$4:$W$4,0))))</f>
        <v>0</v>
      </c>
      <c r="L239" s="169">
        <f>IF($C239-L$1&lt;År1,0,K238*(1-VLOOKUP($A239,[1]Hugst!$R$5:$W$9,MATCH(ROUNDUP((L$1)/10,0)*10,[1]Hugst!$R$4:$W$4,0))))</f>
        <v>0</v>
      </c>
      <c r="M239" s="169">
        <f>IF($C239-M$1&lt;År1,0,L238*(1-VLOOKUP($A239,[1]Hugst!$R$5:$W$9,MATCH(ROUNDUP((M$1)/10,0)*10,[1]Hugst!$R$4:$W$4,0))))</f>
        <v>0</v>
      </c>
      <c r="N239" s="169">
        <f>IF($C239-N$1&lt;År1,0,M238*(1-VLOOKUP($A239,[1]Hugst!$R$5:$W$9,MATCH(ROUNDUP((N$1)/10,0)*10,[1]Hugst!$R$4:$W$4,0))))</f>
        <v>0</v>
      </c>
      <c r="O239" s="169">
        <f>IF($C239-O$1&lt;År1,0,N238*(1-VLOOKUP($A239,[1]Hugst!$R$5:$W$9,MATCH(ROUNDUP((O$1)/10,0)*10,[1]Hugst!$R$4:$W$4,0))))</f>
        <v>0</v>
      </c>
      <c r="P239" s="169">
        <f>IF($C239-P$1&lt;År1,0,O238*(1-VLOOKUP($A239,[1]Hugst!$R$5:$W$9,MATCH(ROUNDUP((P$1)/10,0)*10,[1]Hugst!$R$4:$W$4,0))))</f>
        <v>0</v>
      </c>
      <c r="Q239" s="169">
        <f>IF($C239-Q$1&lt;År1,0,P238*(1-VLOOKUP($A239,[1]Hugst!$R$5:$W$9,MATCH(ROUNDUP((Q$1)/10,0)*10,[1]Hugst!$R$4:$W$4,0))))</f>
        <v>0</v>
      </c>
      <c r="R239" s="169">
        <f>IF($C239-R$1&lt;År1,0,Q238*(1-VLOOKUP($A239,[1]Hugst!$R$5:$W$9,MATCH(ROUNDUP((R$1)/10,0)*10,[1]Hugst!$R$4:$W$4,0))))</f>
        <v>0</v>
      </c>
      <c r="S239" s="169">
        <f>IF($C239-S$1&lt;År1,0,R238*(1-VLOOKUP($A239,[1]Hugst!$R$5:$W$9,MATCH(ROUNDUP((S$1)/10,0)*10,[1]Hugst!$R$4:$W$4,0))))</f>
        <v>0</v>
      </c>
      <c r="T239" s="169">
        <f>IF($C239-T$1&lt;År1,0,S238*(1-VLOOKUP($A239,[1]Hugst!$R$5:$W$9,MATCH(ROUNDUP((T$1)/10,0)*10,[1]Hugst!$R$4:$W$4,0))))</f>
        <v>0</v>
      </c>
      <c r="U239" s="169">
        <f>IF($C239-U$1&lt;År1,0,T238*(1-VLOOKUP($A239,[1]Hugst!$R$5:$W$9,MATCH(ROUNDUP((U$1)/10,0)*10,[1]Hugst!$R$4:$W$4,0))))</f>
        <v>0</v>
      </c>
      <c r="V239" s="169">
        <f>IF($C239-V$1&lt;År1,0,U238*(1-VLOOKUP($A239,[1]Hugst!$R$5:$W$9,MATCH(ROUNDUP((V$1)/10,0)*10,[1]Hugst!$R$4:$W$4,0))))</f>
        <v>0</v>
      </c>
      <c r="W239" s="169">
        <f>IF($C239-W$1&lt;År1,0,V238*(1-VLOOKUP($A239,[1]Hugst!$R$5:$W$9,MATCH(ROUNDUP((W$1)/10,0)*10,[1]Hugst!$R$4:$W$4,0))))</f>
        <v>0</v>
      </c>
      <c r="X239" s="169">
        <f>IF($C239-X$1&lt;År1,0,W238*(1-VLOOKUP($A239,[1]Hugst!$R$5:$W$9,MATCH(ROUNDUP((X$1)/10,0)*10,[1]Hugst!$R$4:$W$4,0))))</f>
        <v>0</v>
      </c>
      <c r="Y239" s="169">
        <f>IF($C239-Y$1&lt;År1,0,X238*(1-VLOOKUP($A239,[1]Hugst!$R$5:$W$9,MATCH(ROUNDUP((Y$1)/10,0)*10,[1]Hugst!$R$4:$W$4,0))))</f>
        <v>0</v>
      </c>
      <c r="Z239" s="169">
        <f>IF($C239-Z$1&lt;År1,0,Y238*(1-VLOOKUP($A239,[1]Hugst!$R$5:$W$9,MATCH(ROUNDUP((Z$1)/10,0)*10,[1]Hugst!$R$4:$W$4,0))))</f>
        <v>0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9">
        <f t="shared" si="5"/>
        <v>0</v>
      </c>
      <c r="F240" s="169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9">
        <f>IF($C240-G$1&lt;År1,0,F239*(1-VLOOKUP($A240,[1]Hugst!$R$5:$W$9,MATCH(ROUNDUP((G$1)/10,0)*10,[1]Hugst!$R$4:$W$4,0))))</f>
        <v>0</v>
      </c>
      <c r="H240" s="169">
        <f>IF($C240-H$1&lt;År1,0,G239*(1-VLOOKUP($A240,[1]Hugst!$R$5:$W$9,MATCH(ROUNDUP((H$1)/10,0)*10,[1]Hugst!$R$4:$W$4,0))))</f>
        <v>0</v>
      </c>
      <c r="I240" s="169">
        <f>IF($C240-I$1&lt;År1,0,H239*(1-VLOOKUP($A240,[1]Hugst!$R$5:$W$9,MATCH(ROUNDUP((I$1)/10,0)*10,[1]Hugst!$R$4:$W$4,0))))</f>
        <v>0</v>
      </c>
      <c r="J240" s="169">
        <f>IF($C240-J$1&lt;År1,0,I239*(1-VLOOKUP($A240,[1]Hugst!$R$5:$W$9,MATCH(ROUNDUP((J$1)/10,0)*10,[1]Hugst!$R$4:$W$4,0))))</f>
        <v>0</v>
      </c>
      <c r="K240" s="169">
        <f>IF($C240-K$1&lt;År1,0,J239*(1-VLOOKUP($A240,[1]Hugst!$R$5:$W$9,MATCH(ROUNDUP((K$1)/10,0)*10,[1]Hugst!$R$4:$W$4,0))))</f>
        <v>0</v>
      </c>
      <c r="L240" s="169">
        <f>IF($C240-L$1&lt;År1,0,K239*(1-VLOOKUP($A240,[1]Hugst!$R$5:$W$9,MATCH(ROUNDUP((L$1)/10,0)*10,[1]Hugst!$R$4:$W$4,0))))</f>
        <v>0</v>
      </c>
      <c r="M240" s="169">
        <f>IF($C240-M$1&lt;År1,0,L239*(1-VLOOKUP($A240,[1]Hugst!$R$5:$W$9,MATCH(ROUNDUP((M$1)/10,0)*10,[1]Hugst!$R$4:$W$4,0))))</f>
        <v>0</v>
      </c>
      <c r="N240" s="169">
        <f>IF($C240-N$1&lt;År1,0,M239*(1-VLOOKUP($A240,[1]Hugst!$R$5:$W$9,MATCH(ROUNDUP((N$1)/10,0)*10,[1]Hugst!$R$4:$W$4,0))))</f>
        <v>0</v>
      </c>
      <c r="O240" s="169">
        <f>IF($C240-O$1&lt;År1,0,N239*(1-VLOOKUP($A240,[1]Hugst!$R$5:$W$9,MATCH(ROUNDUP((O$1)/10,0)*10,[1]Hugst!$R$4:$W$4,0))))</f>
        <v>0</v>
      </c>
      <c r="P240" s="169">
        <f>IF($C240-P$1&lt;År1,0,O239*(1-VLOOKUP($A240,[1]Hugst!$R$5:$W$9,MATCH(ROUNDUP((P$1)/10,0)*10,[1]Hugst!$R$4:$W$4,0))))</f>
        <v>0</v>
      </c>
      <c r="Q240" s="169">
        <f>IF($C240-Q$1&lt;År1,0,P239*(1-VLOOKUP($A240,[1]Hugst!$R$5:$W$9,MATCH(ROUNDUP((Q$1)/10,0)*10,[1]Hugst!$R$4:$W$4,0))))</f>
        <v>0</v>
      </c>
      <c r="R240" s="169">
        <f>IF($C240-R$1&lt;År1,0,Q239*(1-VLOOKUP($A240,[1]Hugst!$R$5:$W$9,MATCH(ROUNDUP((R$1)/10,0)*10,[1]Hugst!$R$4:$W$4,0))))</f>
        <v>0</v>
      </c>
      <c r="S240" s="169">
        <f>IF($C240-S$1&lt;År1,0,R239*(1-VLOOKUP($A240,[1]Hugst!$R$5:$W$9,MATCH(ROUNDUP((S$1)/10,0)*10,[1]Hugst!$R$4:$W$4,0))))</f>
        <v>0</v>
      </c>
      <c r="T240" s="169">
        <f>IF($C240-T$1&lt;År1,0,S239*(1-VLOOKUP($A240,[1]Hugst!$R$5:$W$9,MATCH(ROUNDUP((T$1)/10,0)*10,[1]Hugst!$R$4:$W$4,0))))</f>
        <v>0</v>
      </c>
      <c r="U240" s="169">
        <f>IF($C240-U$1&lt;År1,0,T239*(1-VLOOKUP($A240,[1]Hugst!$R$5:$W$9,MATCH(ROUNDUP((U$1)/10,0)*10,[1]Hugst!$R$4:$W$4,0))))</f>
        <v>0</v>
      </c>
      <c r="V240" s="169">
        <f>IF($C240-V$1&lt;År1,0,U239*(1-VLOOKUP($A240,[1]Hugst!$R$5:$W$9,MATCH(ROUNDUP((V$1)/10,0)*10,[1]Hugst!$R$4:$W$4,0))))</f>
        <v>0</v>
      </c>
      <c r="W240" s="169">
        <f>IF($C240-W$1&lt;År1,0,V239*(1-VLOOKUP($A240,[1]Hugst!$R$5:$W$9,MATCH(ROUNDUP((W$1)/10,0)*10,[1]Hugst!$R$4:$W$4,0))))</f>
        <v>0</v>
      </c>
      <c r="X240" s="169">
        <f>IF($C240-X$1&lt;År1,0,W239*(1-VLOOKUP($A240,[1]Hugst!$R$5:$W$9,MATCH(ROUNDUP((X$1)/10,0)*10,[1]Hugst!$R$4:$W$4,0))))</f>
        <v>0</v>
      </c>
      <c r="Y240" s="169">
        <f>IF($C240-Y$1&lt;År1,0,X239*(1-VLOOKUP($A240,[1]Hugst!$R$5:$W$9,MATCH(ROUNDUP((Y$1)/10,0)*10,[1]Hugst!$R$4:$W$4,0))))</f>
        <v>0</v>
      </c>
      <c r="Z240" s="169">
        <f>IF($C240-Z$1&lt;År1,0,Y239*(1-VLOOKUP($A240,[1]Hugst!$R$5:$W$9,MATCH(ROUNDUP((Z$1)/10,0)*10,[1]Hugst!$R$4:$W$4,0))))</f>
        <v>0</v>
      </c>
      <c r="AA240" s="169">
        <f>IF($C240-AA$1&lt;År1,0,Z239*(1-VLOOKUP($A240,[1]Hugst!$R$5:$W$9,MATCH(ROUNDUP((AA$1)/10,0)*10,[1]Hugst!$R$4:$W$4,0))))</f>
        <v>0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9">
        <f t="shared" si="5"/>
        <v>0</v>
      </c>
      <c r="F241" s="169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9">
        <f>IF($C241-G$1&lt;År1,0,F240*(1-VLOOKUP($A241,[1]Hugst!$R$5:$W$9,MATCH(ROUNDUP((G$1)/10,0)*10,[1]Hugst!$R$4:$W$4,0))))</f>
        <v>0</v>
      </c>
      <c r="H241" s="169">
        <f>IF($C241-H$1&lt;År1,0,G240*(1-VLOOKUP($A241,[1]Hugst!$R$5:$W$9,MATCH(ROUNDUP((H$1)/10,0)*10,[1]Hugst!$R$4:$W$4,0))))</f>
        <v>0</v>
      </c>
      <c r="I241" s="169">
        <f>IF($C241-I$1&lt;År1,0,H240*(1-VLOOKUP($A241,[1]Hugst!$R$5:$W$9,MATCH(ROUNDUP((I$1)/10,0)*10,[1]Hugst!$R$4:$W$4,0))))</f>
        <v>0</v>
      </c>
      <c r="J241" s="169">
        <f>IF($C241-J$1&lt;År1,0,I240*(1-VLOOKUP($A241,[1]Hugst!$R$5:$W$9,MATCH(ROUNDUP((J$1)/10,0)*10,[1]Hugst!$R$4:$W$4,0))))</f>
        <v>0</v>
      </c>
      <c r="K241" s="169">
        <f>IF($C241-K$1&lt;År1,0,J240*(1-VLOOKUP($A241,[1]Hugst!$R$5:$W$9,MATCH(ROUNDUP((K$1)/10,0)*10,[1]Hugst!$R$4:$W$4,0))))</f>
        <v>0</v>
      </c>
      <c r="L241" s="169">
        <f>IF($C241-L$1&lt;År1,0,K240*(1-VLOOKUP($A241,[1]Hugst!$R$5:$W$9,MATCH(ROUNDUP((L$1)/10,0)*10,[1]Hugst!$R$4:$W$4,0))))</f>
        <v>0</v>
      </c>
      <c r="M241" s="169">
        <f>IF($C241-M$1&lt;År1,0,L240*(1-VLOOKUP($A241,[1]Hugst!$R$5:$W$9,MATCH(ROUNDUP((M$1)/10,0)*10,[1]Hugst!$R$4:$W$4,0))))</f>
        <v>0</v>
      </c>
      <c r="N241" s="169">
        <f>IF($C241-N$1&lt;År1,0,M240*(1-VLOOKUP($A241,[1]Hugst!$R$5:$W$9,MATCH(ROUNDUP((N$1)/10,0)*10,[1]Hugst!$R$4:$W$4,0))))</f>
        <v>0</v>
      </c>
      <c r="O241" s="169">
        <f>IF($C241-O$1&lt;År1,0,N240*(1-VLOOKUP($A241,[1]Hugst!$R$5:$W$9,MATCH(ROUNDUP((O$1)/10,0)*10,[1]Hugst!$R$4:$W$4,0))))</f>
        <v>0</v>
      </c>
      <c r="P241" s="169">
        <f>IF($C241-P$1&lt;År1,0,O240*(1-VLOOKUP($A241,[1]Hugst!$R$5:$W$9,MATCH(ROUNDUP((P$1)/10,0)*10,[1]Hugst!$R$4:$W$4,0))))</f>
        <v>0</v>
      </c>
      <c r="Q241" s="169">
        <f>IF($C241-Q$1&lt;År1,0,P240*(1-VLOOKUP($A241,[1]Hugst!$R$5:$W$9,MATCH(ROUNDUP((Q$1)/10,0)*10,[1]Hugst!$R$4:$W$4,0))))</f>
        <v>0</v>
      </c>
      <c r="R241" s="169">
        <f>IF($C241-R$1&lt;År1,0,Q240*(1-VLOOKUP($A241,[1]Hugst!$R$5:$W$9,MATCH(ROUNDUP((R$1)/10,0)*10,[1]Hugst!$R$4:$W$4,0))))</f>
        <v>0</v>
      </c>
      <c r="S241" s="169">
        <f>IF($C241-S$1&lt;År1,0,R240*(1-VLOOKUP($A241,[1]Hugst!$R$5:$W$9,MATCH(ROUNDUP((S$1)/10,0)*10,[1]Hugst!$R$4:$W$4,0))))</f>
        <v>0</v>
      </c>
      <c r="T241" s="169">
        <f>IF($C241-T$1&lt;År1,0,S240*(1-VLOOKUP($A241,[1]Hugst!$R$5:$W$9,MATCH(ROUNDUP((T$1)/10,0)*10,[1]Hugst!$R$4:$W$4,0))))</f>
        <v>0</v>
      </c>
      <c r="U241" s="169">
        <f>IF($C241-U$1&lt;År1,0,T240*(1-VLOOKUP($A241,[1]Hugst!$R$5:$W$9,MATCH(ROUNDUP((U$1)/10,0)*10,[1]Hugst!$R$4:$W$4,0))))</f>
        <v>0</v>
      </c>
      <c r="V241" s="169">
        <f>IF($C241-V$1&lt;År1,0,U240*(1-VLOOKUP($A241,[1]Hugst!$R$5:$W$9,MATCH(ROUNDUP((V$1)/10,0)*10,[1]Hugst!$R$4:$W$4,0))))</f>
        <v>0</v>
      </c>
      <c r="W241" s="169">
        <f>IF($C241-W$1&lt;År1,0,V240*(1-VLOOKUP($A241,[1]Hugst!$R$5:$W$9,MATCH(ROUNDUP((W$1)/10,0)*10,[1]Hugst!$R$4:$W$4,0))))</f>
        <v>0</v>
      </c>
      <c r="X241" s="169">
        <f>IF($C241-X$1&lt;År1,0,W240*(1-VLOOKUP($A241,[1]Hugst!$R$5:$W$9,MATCH(ROUNDUP((X$1)/10,0)*10,[1]Hugst!$R$4:$W$4,0))))</f>
        <v>0</v>
      </c>
      <c r="Y241" s="169">
        <f>IF($C241-Y$1&lt;År1,0,X240*(1-VLOOKUP($A241,[1]Hugst!$R$5:$W$9,MATCH(ROUNDUP((Y$1)/10,0)*10,[1]Hugst!$R$4:$W$4,0))))</f>
        <v>0</v>
      </c>
      <c r="Z241" s="169">
        <f>IF($C241-Z$1&lt;År1,0,Y240*(1-VLOOKUP($A241,[1]Hugst!$R$5:$W$9,MATCH(ROUNDUP((Z$1)/10,0)*10,[1]Hugst!$R$4:$W$4,0))))</f>
        <v>0</v>
      </c>
      <c r="AA241" s="169">
        <f>IF($C241-AA$1&lt;År1,0,Z240*(1-VLOOKUP($A241,[1]Hugst!$R$5:$W$9,MATCH(ROUNDUP((AA$1)/10,0)*10,[1]Hugst!$R$4:$W$4,0))))</f>
        <v>0</v>
      </c>
      <c r="AB241" s="169">
        <f>IF($C241-AB$1&lt;År1,0,AA240*(1-VLOOKUP($A241,[1]Hugst!$R$5:$W$9,MATCH(ROUNDUP((AB$1)/10,0)*10,[1]Hugst!$R$4:$W$4,0))))</f>
        <v>0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9">
        <f t="shared" si="5"/>
        <v>0</v>
      </c>
      <c r="F242" s="169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9">
        <f>IF($C242-G$1&lt;År1,0,F241*(1-VLOOKUP($A242,[1]Hugst!$R$5:$W$9,MATCH(ROUNDUP((G$1)/10,0)*10,[1]Hugst!$R$4:$W$4,0))))</f>
        <v>0</v>
      </c>
      <c r="H242" s="169">
        <f>IF($C242-H$1&lt;År1,0,G241*(1-VLOOKUP($A242,[1]Hugst!$R$5:$W$9,MATCH(ROUNDUP((H$1)/10,0)*10,[1]Hugst!$R$4:$W$4,0))))</f>
        <v>0</v>
      </c>
      <c r="I242" s="169">
        <f>IF($C242-I$1&lt;År1,0,H241*(1-VLOOKUP($A242,[1]Hugst!$R$5:$W$9,MATCH(ROUNDUP((I$1)/10,0)*10,[1]Hugst!$R$4:$W$4,0))))</f>
        <v>0</v>
      </c>
      <c r="J242" s="169">
        <f>IF($C242-J$1&lt;År1,0,I241*(1-VLOOKUP($A242,[1]Hugst!$R$5:$W$9,MATCH(ROUNDUP((J$1)/10,0)*10,[1]Hugst!$R$4:$W$4,0))))</f>
        <v>0</v>
      </c>
      <c r="K242" s="169">
        <f>IF($C242-K$1&lt;År1,0,J241*(1-VLOOKUP($A242,[1]Hugst!$R$5:$W$9,MATCH(ROUNDUP((K$1)/10,0)*10,[1]Hugst!$R$4:$W$4,0))))</f>
        <v>0</v>
      </c>
      <c r="L242" s="169">
        <f>IF($C242-L$1&lt;År1,0,K241*(1-VLOOKUP($A242,[1]Hugst!$R$5:$W$9,MATCH(ROUNDUP((L$1)/10,0)*10,[1]Hugst!$R$4:$W$4,0))))</f>
        <v>0</v>
      </c>
      <c r="M242" s="169">
        <f>IF($C242-M$1&lt;År1,0,L241*(1-VLOOKUP($A242,[1]Hugst!$R$5:$W$9,MATCH(ROUNDUP((M$1)/10,0)*10,[1]Hugst!$R$4:$W$4,0))))</f>
        <v>0</v>
      </c>
      <c r="N242" s="169">
        <f>IF($C242-N$1&lt;År1,0,M241*(1-VLOOKUP($A242,[1]Hugst!$R$5:$W$9,MATCH(ROUNDUP((N$1)/10,0)*10,[1]Hugst!$R$4:$W$4,0))))</f>
        <v>0</v>
      </c>
      <c r="O242" s="169">
        <f>IF($C242-O$1&lt;År1,0,N241*(1-VLOOKUP($A242,[1]Hugst!$R$5:$W$9,MATCH(ROUNDUP((O$1)/10,0)*10,[1]Hugst!$R$4:$W$4,0))))</f>
        <v>0</v>
      </c>
      <c r="P242" s="169">
        <f>IF($C242-P$1&lt;År1,0,O241*(1-VLOOKUP($A242,[1]Hugst!$R$5:$W$9,MATCH(ROUNDUP((P$1)/10,0)*10,[1]Hugst!$R$4:$W$4,0))))</f>
        <v>0</v>
      </c>
      <c r="Q242" s="169">
        <f>IF($C242-Q$1&lt;År1,0,P241*(1-VLOOKUP($A242,[1]Hugst!$R$5:$W$9,MATCH(ROUNDUP((Q$1)/10,0)*10,[1]Hugst!$R$4:$W$4,0))))</f>
        <v>0</v>
      </c>
      <c r="R242" s="169">
        <f>IF($C242-R$1&lt;År1,0,Q241*(1-VLOOKUP($A242,[1]Hugst!$R$5:$W$9,MATCH(ROUNDUP((R$1)/10,0)*10,[1]Hugst!$R$4:$W$4,0))))</f>
        <v>0</v>
      </c>
      <c r="S242" s="169">
        <f>IF($C242-S$1&lt;År1,0,R241*(1-VLOOKUP($A242,[1]Hugst!$R$5:$W$9,MATCH(ROUNDUP((S$1)/10,0)*10,[1]Hugst!$R$4:$W$4,0))))</f>
        <v>0</v>
      </c>
      <c r="T242" s="169">
        <f>IF($C242-T$1&lt;År1,0,S241*(1-VLOOKUP($A242,[1]Hugst!$R$5:$W$9,MATCH(ROUNDUP((T$1)/10,0)*10,[1]Hugst!$R$4:$W$4,0))))</f>
        <v>0</v>
      </c>
      <c r="U242" s="169">
        <f>IF($C242-U$1&lt;År1,0,T241*(1-VLOOKUP($A242,[1]Hugst!$R$5:$W$9,MATCH(ROUNDUP((U$1)/10,0)*10,[1]Hugst!$R$4:$W$4,0))))</f>
        <v>0</v>
      </c>
      <c r="V242" s="169">
        <f>IF($C242-V$1&lt;År1,0,U241*(1-VLOOKUP($A242,[1]Hugst!$R$5:$W$9,MATCH(ROUNDUP((V$1)/10,0)*10,[1]Hugst!$R$4:$W$4,0))))</f>
        <v>0</v>
      </c>
      <c r="W242" s="169">
        <f>IF($C242-W$1&lt;År1,0,V241*(1-VLOOKUP($A242,[1]Hugst!$R$5:$W$9,MATCH(ROUNDUP((W$1)/10,0)*10,[1]Hugst!$R$4:$W$4,0))))</f>
        <v>0</v>
      </c>
      <c r="X242" s="169">
        <f>IF($C242-X$1&lt;År1,0,W241*(1-VLOOKUP($A242,[1]Hugst!$R$5:$W$9,MATCH(ROUNDUP((X$1)/10,0)*10,[1]Hugst!$R$4:$W$4,0))))</f>
        <v>0</v>
      </c>
      <c r="Y242" s="169">
        <f>IF($C242-Y$1&lt;År1,0,X241*(1-VLOOKUP($A242,[1]Hugst!$R$5:$W$9,MATCH(ROUNDUP((Y$1)/10,0)*10,[1]Hugst!$R$4:$W$4,0))))</f>
        <v>0</v>
      </c>
      <c r="Z242" s="169">
        <f>IF($C242-Z$1&lt;År1,0,Y241*(1-VLOOKUP($A242,[1]Hugst!$R$5:$W$9,MATCH(ROUNDUP((Z$1)/10,0)*10,[1]Hugst!$R$4:$W$4,0))))</f>
        <v>0</v>
      </c>
      <c r="AA242" s="169">
        <f>IF($C242-AA$1&lt;År1,0,Z241*(1-VLOOKUP($A242,[1]Hugst!$R$5:$W$9,MATCH(ROUNDUP((AA$1)/10,0)*10,[1]Hugst!$R$4:$W$4,0))))</f>
        <v>0</v>
      </c>
      <c r="AB242" s="169">
        <f>IF($C242-AB$1&lt;År1,0,AA241*(1-VLOOKUP($A242,[1]Hugst!$R$5:$W$9,MATCH(ROUNDUP((AB$1)/10,0)*10,[1]Hugst!$R$4:$W$4,0))))</f>
        <v>0</v>
      </c>
      <c r="AC242" s="169">
        <f>IF($C242-AC$1&lt;År1,0,AB241*(1-VLOOKUP($A242,[1]Hugst!$R$5:$W$9,MATCH(ROUNDUP((AC$1)/10,0)*10,[1]Hugst!$R$4:$W$4,0))))</f>
        <v>0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9">
        <f t="shared" si="5"/>
        <v>0</v>
      </c>
      <c r="F243" s="169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9">
        <f>IF($C243-G$1&lt;År1,0,F242*(1-VLOOKUP($A243,[1]Hugst!$R$5:$W$9,MATCH(ROUNDUP((G$1)/10,0)*10,[1]Hugst!$R$4:$W$4,0))))</f>
        <v>0</v>
      </c>
      <c r="H243" s="169">
        <f>IF($C243-H$1&lt;År1,0,G242*(1-VLOOKUP($A243,[1]Hugst!$R$5:$W$9,MATCH(ROUNDUP((H$1)/10,0)*10,[1]Hugst!$R$4:$W$4,0))))</f>
        <v>0</v>
      </c>
      <c r="I243" s="169">
        <f>IF($C243-I$1&lt;År1,0,H242*(1-VLOOKUP($A243,[1]Hugst!$R$5:$W$9,MATCH(ROUNDUP((I$1)/10,0)*10,[1]Hugst!$R$4:$W$4,0))))</f>
        <v>0</v>
      </c>
      <c r="J243" s="169">
        <f>IF($C243-J$1&lt;År1,0,I242*(1-VLOOKUP($A243,[1]Hugst!$R$5:$W$9,MATCH(ROUNDUP((J$1)/10,0)*10,[1]Hugst!$R$4:$W$4,0))))</f>
        <v>0</v>
      </c>
      <c r="K243" s="169">
        <f>IF($C243-K$1&lt;År1,0,J242*(1-VLOOKUP($A243,[1]Hugst!$R$5:$W$9,MATCH(ROUNDUP((K$1)/10,0)*10,[1]Hugst!$R$4:$W$4,0))))</f>
        <v>0</v>
      </c>
      <c r="L243" s="169">
        <f>IF($C243-L$1&lt;År1,0,K242*(1-VLOOKUP($A243,[1]Hugst!$R$5:$W$9,MATCH(ROUNDUP((L$1)/10,0)*10,[1]Hugst!$R$4:$W$4,0))))</f>
        <v>0</v>
      </c>
      <c r="M243" s="169">
        <f>IF($C243-M$1&lt;År1,0,L242*(1-VLOOKUP($A243,[1]Hugst!$R$5:$W$9,MATCH(ROUNDUP((M$1)/10,0)*10,[1]Hugst!$R$4:$W$4,0))))</f>
        <v>0</v>
      </c>
      <c r="N243" s="169">
        <f>IF($C243-N$1&lt;År1,0,M242*(1-VLOOKUP($A243,[1]Hugst!$R$5:$W$9,MATCH(ROUNDUP((N$1)/10,0)*10,[1]Hugst!$R$4:$W$4,0))))</f>
        <v>0</v>
      </c>
      <c r="O243" s="169">
        <f>IF($C243-O$1&lt;År1,0,N242*(1-VLOOKUP($A243,[1]Hugst!$R$5:$W$9,MATCH(ROUNDUP((O$1)/10,0)*10,[1]Hugst!$R$4:$W$4,0))))</f>
        <v>0</v>
      </c>
      <c r="P243" s="169">
        <f>IF($C243-P$1&lt;År1,0,O242*(1-VLOOKUP($A243,[1]Hugst!$R$5:$W$9,MATCH(ROUNDUP((P$1)/10,0)*10,[1]Hugst!$R$4:$W$4,0))))</f>
        <v>0</v>
      </c>
      <c r="Q243" s="169">
        <f>IF($C243-Q$1&lt;År1,0,P242*(1-VLOOKUP($A243,[1]Hugst!$R$5:$W$9,MATCH(ROUNDUP((Q$1)/10,0)*10,[1]Hugst!$R$4:$W$4,0))))</f>
        <v>0</v>
      </c>
      <c r="R243" s="169">
        <f>IF($C243-R$1&lt;År1,0,Q242*(1-VLOOKUP($A243,[1]Hugst!$R$5:$W$9,MATCH(ROUNDUP((R$1)/10,0)*10,[1]Hugst!$R$4:$W$4,0))))</f>
        <v>0</v>
      </c>
      <c r="S243" s="169">
        <f>IF($C243-S$1&lt;År1,0,R242*(1-VLOOKUP($A243,[1]Hugst!$R$5:$W$9,MATCH(ROUNDUP((S$1)/10,0)*10,[1]Hugst!$R$4:$W$4,0))))</f>
        <v>0</v>
      </c>
      <c r="T243" s="169">
        <f>IF($C243-T$1&lt;År1,0,S242*(1-VLOOKUP($A243,[1]Hugst!$R$5:$W$9,MATCH(ROUNDUP((T$1)/10,0)*10,[1]Hugst!$R$4:$W$4,0))))</f>
        <v>0</v>
      </c>
      <c r="U243" s="169">
        <f>IF($C243-U$1&lt;År1,0,T242*(1-VLOOKUP($A243,[1]Hugst!$R$5:$W$9,MATCH(ROUNDUP((U$1)/10,0)*10,[1]Hugst!$R$4:$W$4,0))))</f>
        <v>0</v>
      </c>
      <c r="V243" s="169">
        <f>IF($C243-V$1&lt;År1,0,U242*(1-VLOOKUP($A243,[1]Hugst!$R$5:$W$9,MATCH(ROUNDUP((V$1)/10,0)*10,[1]Hugst!$R$4:$W$4,0))))</f>
        <v>0</v>
      </c>
      <c r="W243" s="169">
        <f>IF($C243-W$1&lt;År1,0,V242*(1-VLOOKUP($A243,[1]Hugst!$R$5:$W$9,MATCH(ROUNDUP((W$1)/10,0)*10,[1]Hugst!$R$4:$W$4,0))))</f>
        <v>0</v>
      </c>
      <c r="X243" s="169">
        <f>IF($C243-X$1&lt;År1,0,W242*(1-VLOOKUP($A243,[1]Hugst!$R$5:$W$9,MATCH(ROUNDUP((X$1)/10,0)*10,[1]Hugst!$R$4:$W$4,0))))</f>
        <v>0</v>
      </c>
      <c r="Y243" s="169">
        <f>IF($C243-Y$1&lt;År1,0,X242*(1-VLOOKUP($A243,[1]Hugst!$R$5:$W$9,MATCH(ROUNDUP((Y$1)/10,0)*10,[1]Hugst!$R$4:$W$4,0))))</f>
        <v>0</v>
      </c>
      <c r="Z243" s="169">
        <f>IF($C243-Z$1&lt;År1,0,Y242*(1-VLOOKUP($A243,[1]Hugst!$R$5:$W$9,MATCH(ROUNDUP((Z$1)/10,0)*10,[1]Hugst!$R$4:$W$4,0))))</f>
        <v>0</v>
      </c>
      <c r="AA243" s="169">
        <f>IF($C243-AA$1&lt;År1,0,Z242*(1-VLOOKUP($A243,[1]Hugst!$R$5:$W$9,MATCH(ROUNDUP((AA$1)/10,0)*10,[1]Hugst!$R$4:$W$4,0))))</f>
        <v>0</v>
      </c>
      <c r="AB243" s="169">
        <f>IF($C243-AB$1&lt;År1,0,AA242*(1-VLOOKUP($A243,[1]Hugst!$R$5:$W$9,MATCH(ROUNDUP((AB$1)/10,0)*10,[1]Hugst!$R$4:$W$4,0))))</f>
        <v>0</v>
      </c>
      <c r="AC243" s="169">
        <f>IF($C243-AC$1&lt;År1,0,AB242*(1-VLOOKUP($A243,[1]Hugst!$R$5:$W$9,MATCH(ROUNDUP((AC$1)/10,0)*10,[1]Hugst!$R$4:$W$4,0))))</f>
        <v>0</v>
      </c>
      <c r="AD243" s="169">
        <f>IF($C243-AD$1&lt;År1,0,AC242*(1-VLOOKUP($A243,[1]Hugst!$R$5:$W$9,MATCH(ROUNDUP((AD$1)/10,0)*10,[1]Hugst!$R$4:$W$4,0))))</f>
        <v>0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9">
        <f t="shared" si="5"/>
        <v>0</v>
      </c>
      <c r="F244" s="169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9">
        <f>IF($C244-G$1&lt;År1,0,F243*(1-VLOOKUP($A244,[1]Hugst!$R$5:$W$9,MATCH(ROUNDUP((G$1)/10,0)*10,[1]Hugst!$R$4:$W$4,0))))</f>
        <v>0</v>
      </c>
      <c r="H244" s="169">
        <f>IF($C244-H$1&lt;År1,0,G243*(1-VLOOKUP($A244,[1]Hugst!$R$5:$W$9,MATCH(ROUNDUP((H$1)/10,0)*10,[1]Hugst!$R$4:$W$4,0))))</f>
        <v>0</v>
      </c>
      <c r="I244" s="169">
        <f>IF($C244-I$1&lt;År1,0,H243*(1-VLOOKUP($A244,[1]Hugst!$R$5:$W$9,MATCH(ROUNDUP((I$1)/10,0)*10,[1]Hugst!$R$4:$W$4,0))))</f>
        <v>0</v>
      </c>
      <c r="J244" s="169">
        <f>IF($C244-J$1&lt;År1,0,I243*(1-VLOOKUP($A244,[1]Hugst!$R$5:$W$9,MATCH(ROUNDUP((J$1)/10,0)*10,[1]Hugst!$R$4:$W$4,0))))</f>
        <v>0</v>
      </c>
      <c r="K244" s="169">
        <f>IF($C244-K$1&lt;År1,0,J243*(1-VLOOKUP($A244,[1]Hugst!$R$5:$W$9,MATCH(ROUNDUP((K$1)/10,0)*10,[1]Hugst!$R$4:$W$4,0))))</f>
        <v>0</v>
      </c>
      <c r="L244" s="169">
        <f>IF($C244-L$1&lt;År1,0,K243*(1-VLOOKUP($A244,[1]Hugst!$R$5:$W$9,MATCH(ROUNDUP((L$1)/10,0)*10,[1]Hugst!$R$4:$W$4,0))))</f>
        <v>0</v>
      </c>
      <c r="M244" s="169">
        <f>IF($C244-M$1&lt;År1,0,L243*(1-VLOOKUP($A244,[1]Hugst!$R$5:$W$9,MATCH(ROUNDUP((M$1)/10,0)*10,[1]Hugst!$R$4:$W$4,0))))</f>
        <v>0</v>
      </c>
      <c r="N244" s="169">
        <f>IF($C244-N$1&lt;År1,0,M243*(1-VLOOKUP($A244,[1]Hugst!$R$5:$W$9,MATCH(ROUNDUP((N$1)/10,0)*10,[1]Hugst!$R$4:$W$4,0))))</f>
        <v>0</v>
      </c>
      <c r="O244" s="169">
        <f>IF($C244-O$1&lt;År1,0,N243*(1-VLOOKUP($A244,[1]Hugst!$R$5:$W$9,MATCH(ROUNDUP((O$1)/10,0)*10,[1]Hugst!$R$4:$W$4,0))))</f>
        <v>0</v>
      </c>
      <c r="P244" s="169">
        <f>IF($C244-P$1&lt;År1,0,O243*(1-VLOOKUP($A244,[1]Hugst!$R$5:$W$9,MATCH(ROUNDUP((P$1)/10,0)*10,[1]Hugst!$R$4:$W$4,0))))</f>
        <v>0</v>
      </c>
      <c r="Q244" s="169">
        <f>IF($C244-Q$1&lt;År1,0,P243*(1-VLOOKUP($A244,[1]Hugst!$R$5:$W$9,MATCH(ROUNDUP((Q$1)/10,0)*10,[1]Hugst!$R$4:$W$4,0))))</f>
        <v>0</v>
      </c>
      <c r="R244" s="169">
        <f>IF($C244-R$1&lt;År1,0,Q243*(1-VLOOKUP($A244,[1]Hugst!$R$5:$W$9,MATCH(ROUNDUP((R$1)/10,0)*10,[1]Hugst!$R$4:$W$4,0))))</f>
        <v>0</v>
      </c>
      <c r="S244" s="169">
        <f>IF($C244-S$1&lt;År1,0,R243*(1-VLOOKUP($A244,[1]Hugst!$R$5:$W$9,MATCH(ROUNDUP((S$1)/10,0)*10,[1]Hugst!$R$4:$W$4,0))))</f>
        <v>0</v>
      </c>
      <c r="T244" s="169">
        <f>IF($C244-T$1&lt;År1,0,S243*(1-VLOOKUP($A244,[1]Hugst!$R$5:$W$9,MATCH(ROUNDUP((T$1)/10,0)*10,[1]Hugst!$R$4:$W$4,0))))</f>
        <v>0</v>
      </c>
      <c r="U244" s="169">
        <f>IF($C244-U$1&lt;År1,0,T243*(1-VLOOKUP($A244,[1]Hugst!$R$5:$W$9,MATCH(ROUNDUP((U$1)/10,0)*10,[1]Hugst!$R$4:$W$4,0))))</f>
        <v>0</v>
      </c>
      <c r="V244" s="169">
        <f>IF($C244-V$1&lt;År1,0,U243*(1-VLOOKUP($A244,[1]Hugst!$R$5:$W$9,MATCH(ROUNDUP((V$1)/10,0)*10,[1]Hugst!$R$4:$W$4,0))))</f>
        <v>0</v>
      </c>
      <c r="W244" s="169">
        <f>IF($C244-W$1&lt;År1,0,V243*(1-VLOOKUP($A244,[1]Hugst!$R$5:$W$9,MATCH(ROUNDUP((W$1)/10,0)*10,[1]Hugst!$R$4:$W$4,0))))</f>
        <v>0</v>
      </c>
      <c r="X244" s="169">
        <f>IF($C244-X$1&lt;År1,0,W243*(1-VLOOKUP($A244,[1]Hugst!$R$5:$W$9,MATCH(ROUNDUP((X$1)/10,0)*10,[1]Hugst!$R$4:$W$4,0))))</f>
        <v>0</v>
      </c>
      <c r="Y244" s="169">
        <f>IF($C244-Y$1&lt;År1,0,X243*(1-VLOOKUP($A244,[1]Hugst!$R$5:$W$9,MATCH(ROUNDUP((Y$1)/10,0)*10,[1]Hugst!$R$4:$W$4,0))))</f>
        <v>0</v>
      </c>
      <c r="Z244" s="169">
        <f>IF($C244-Z$1&lt;År1,0,Y243*(1-VLOOKUP($A244,[1]Hugst!$R$5:$W$9,MATCH(ROUNDUP((Z$1)/10,0)*10,[1]Hugst!$R$4:$W$4,0))))</f>
        <v>0</v>
      </c>
      <c r="AA244" s="169">
        <f>IF($C244-AA$1&lt;År1,0,Z243*(1-VLOOKUP($A244,[1]Hugst!$R$5:$W$9,MATCH(ROUNDUP((AA$1)/10,0)*10,[1]Hugst!$R$4:$W$4,0))))</f>
        <v>0</v>
      </c>
      <c r="AB244" s="169">
        <f>IF($C244-AB$1&lt;År1,0,AA243*(1-VLOOKUP($A244,[1]Hugst!$R$5:$W$9,MATCH(ROUNDUP((AB$1)/10,0)*10,[1]Hugst!$R$4:$W$4,0))))</f>
        <v>0</v>
      </c>
      <c r="AC244" s="169">
        <f>IF($C244-AC$1&lt;År1,0,AB243*(1-VLOOKUP($A244,[1]Hugst!$R$5:$W$9,MATCH(ROUNDUP((AC$1)/10,0)*10,[1]Hugst!$R$4:$W$4,0))))</f>
        <v>0</v>
      </c>
      <c r="AD244" s="169">
        <f>IF($C244-AD$1&lt;År1,0,AC243*(1-VLOOKUP($A244,[1]Hugst!$R$5:$W$9,MATCH(ROUNDUP((AD$1)/10,0)*10,[1]Hugst!$R$4:$W$4,0))))</f>
        <v>0</v>
      </c>
      <c r="AE244" s="169">
        <f>IF($C244-AE$1&lt;År1,0,AD243*(1-VLOOKUP($A244,[1]Hugst!$R$5:$W$9,MATCH(ROUNDUP((AE$1)/10,0)*10,[1]Hugst!$R$4:$W$4,0))))</f>
        <v>0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9">
        <f t="shared" si="5"/>
        <v>0</v>
      </c>
      <c r="F245" s="169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9">
        <f>IF($C245-G$1&lt;År1,0,F244*(1-VLOOKUP($A245,[1]Hugst!$R$5:$W$9,MATCH(ROUNDUP((G$1)/10,0)*10,[1]Hugst!$R$4:$W$4,0))))</f>
        <v>0</v>
      </c>
      <c r="H245" s="169">
        <f>IF($C245-H$1&lt;År1,0,G244*(1-VLOOKUP($A245,[1]Hugst!$R$5:$W$9,MATCH(ROUNDUP((H$1)/10,0)*10,[1]Hugst!$R$4:$W$4,0))))</f>
        <v>0</v>
      </c>
      <c r="I245" s="169">
        <f>IF($C245-I$1&lt;År1,0,H244*(1-VLOOKUP($A245,[1]Hugst!$R$5:$W$9,MATCH(ROUNDUP((I$1)/10,0)*10,[1]Hugst!$R$4:$W$4,0))))</f>
        <v>0</v>
      </c>
      <c r="J245" s="169">
        <f>IF($C245-J$1&lt;År1,0,I244*(1-VLOOKUP($A245,[1]Hugst!$R$5:$W$9,MATCH(ROUNDUP((J$1)/10,0)*10,[1]Hugst!$R$4:$W$4,0))))</f>
        <v>0</v>
      </c>
      <c r="K245" s="169">
        <f>IF($C245-K$1&lt;År1,0,J244*(1-VLOOKUP($A245,[1]Hugst!$R$5:$W$9,MATCH(ROUNDUP((K$1)/10,0)*10,[1]Hugst!$R$4:$W$4,0))))</f>
        <v>0</v>
      </c>
      <c r="L245" s="169">
        <f>IF($C245-L$1&lt;År1,0,K244*(1-VLOOKUP($A245,[1]Hugst!$R$5:$W$9,MATCH(ROUNDUP((L$1)/10,0)*10,[1]Hugst!$R$4:$W$4,0))))</f>
        <v>0</v>
      </c>
      <c r="M245" s="169">
        <f>IF($C245-M$1&lt;År1,0,L244*(1-VLOOKUP($A245,[1]Hugst!$R$5:$W$9,MATCH(ROUNDUP((M$1)/10,0)*10,[1]Hugst!$R$4:$W$4,0))))</f>
        <v>0</v>
      </c>
      <c r="N245" s="169">
        <f>IF($C245-N$1&lt;År1,0,M244*(1-VLOOKUP($A245,[1]Hugst!$R$5:$W$9,MATCH(ROUNDUP((N$1)/10,0)*10,[1]Hugst!$R$4:$W$4,0))))</f>
        <v>0</v>
      </c>
      <c r="O245" s="169">
        <f>IF($C245-O$1&lt;År1,0,N244*(1-VLOOKUP($A245,[1]Hugst!$R$5:$W$9,MATCH(ROUNDUP((O$1)/10,0)*10,[1]Hugst!$R$4:$W$4,0))))</f>
        <v>0</v>
      </c>
      <c r="P245" s="169">
        <f>IF($C245-P$1&lt;År1,0,O244*(1-VLOOKUP($A245,[1]Hugst!$R$5:$W$9,MATCH(ROUNDUP((P$1)/10,0)*10,[1]Hugst!$R$4:$W$4,0))))</f>
        <v>0</v>
      </c>
      <c r="Q245" s="169">
        <f>IF($C245-Q$1&lt;År1,0,P244*(1-VLOOKUP($A245,[1]Hugst!$R$5:$W$9,MATCH(ROUNDUP((Q$1)/10,0)*10,[1]Hugst!$R$4:$W$4,0))))</f>
        <v>0</v>
      </c>
      <c r="R245" s="169">
        <f>IF($C245-R$1&lt;År1,0,Q244*(1-VLOOKUP($A245,[1]Hugst!$R$5:$W$9,MATCH(ROUNDUP((R$1)/10,0)*10,[1]Hugst!$R$4:$W$4,0))))</f>
        <v>0</v>
      </c>
      <c r="S245" s="169">
        <f>IF($C245-S$1&lt;År1,0,R244*(1-VLOOKUP($A245,[1]Hugst!$R$5:$W$9,MATCH(ROUNDUP((S$1)/10,0)*10,[1]Hugst!$R$4:$W$4,0))))</f>
        <v>0</v>
      </c>
      <c r="T245" s="169">
        <f>IF($C245-T$1&lt;År1,0,S244*(1-VLOOKUP($A245,[1]Hugst!$R$5:$W$9,MATCH(ROUNDUP((T$1)/10,0)*10,[1]Hugst!$R$4:$W$4,0))))</f>
        <v>0</v>
      </c>
      <c r="U245" s="169">
        <f>IF($C245-U$1&lt;År1,0,T244*(1-VLOOKUP($A245,[1]Hugst!$R$5:$W$9,MATCH(ROUNDUP((U$1)/10,0)*10,[1]Hugst!$R$4:$W$4,0))))</f>
        <v>0</v>
      </c>
      <c r="V245" s="169">
        <f>IF($C245-V$1&lt;År1,0,U244*(1-VLOOKUP($A245,[1]Hugst!$R$5:$W$9,MATCH(ROUNDUP((V$1)/10,0)*10,[1]Hugst!$R$4:$W$4,0))))</f>
        <v>0</v>
      </c>
      <c r="W245" s="169">
        <f>IF($C245-W$1&lt;År1,0,V244*(1-VLOOKUP($A245,[1]Hugst!$R$5:$W$9,MATCH(ROUNDUP((W$1)/10,0)*10,[1]Hugst!$R$4:$W$4,0))))</f>
        <v>0</v>
      </c>
      <c r="X245" s="169">
        <f>IF($C245-X$1&lt;År1,0,W244*(1-VLOOKUP($A245,[1]Hugst!$R$5:$W$9,MATCH(ROUNDUP((X$1)/10,0)*10,[1]Hugst!$R$4:$W$4,0))))</f>
        <v>0</v>
      </c>
      <c r="Y245" s="169">
        <f>IF($C245-Y$1&lt;År1,0,X244*(1-VLOOKUP($A245,[1]Hugst!$R$5:$W$9,MATCH(ROUNDUP((Y$1)/10,0)*10,[1]Hugst!$R$4:$W$4,0))))</f>
        <v>0</v>
      </c>
      <c r="Z245" s="169">
        <f>IF($C245-Z$1&lt;År1,0,Y244*(1-VLOOKUP($A245,[1]Hugst!$R$5:$W$9,MATCH(ROUNDUP((Z$1)/10,0)*10,[1]Hugst!$R$4:$W$4,0))))</f>
        <v>0</v>
      </c>
      <c r="AA245" s="169">
        <f>IF($C245-AA$1&lt;År1,0,Z244*(1-VLOOKUP($A245,[1]Hugst!$R$5:$W$9,MATCH(ROUNDUP((AA$1)/10,0)*10,[1]Hugst!$R$4:$W$4,0))))</f>
        <v>0</v>
      </c>
      <c r="AB245" s="169">
        <f>IF($C245-AB$1&lt;År1,0,AA244*(1-VLOOKUP($A245,[1]Hugst!$R$5:$W$9,MATCH(ROUNDUP((AB$1)/10,0)*10,[1]Hugst!$R$4:$W$4,0))))</f>
        <v>0</v>
      </c>
      <c r="AC245" s="169">
        <f>IF($C245-AC$1&lt;År1,0,AB244*(1-VLOOKUP($A245,[1]Hugst!$R$5:$W$9,MATCH(ROUNDUP((AC$1)/10,0)*10,[1]Hugst!$R$4:$W$4,0))))</f>
        <v>0</v>
      </c>
      <c r="AD245" s="169">
        <f>IF($C245-AD$1&lt;År1,0,AC244*(1-VLOOKUP($A245,[1]Hugst!$R$5:$W$9,MATCH(ROUNDUP((AD$1)/10,0)*10,[1]Hugst!$R$4:$W$4,0))))</f>
        <v>0</v>
      </c>
      <c r="AE245" s="169">
        <f>IF($C245-AE$1&lt;År1,0,AD244*(1-VLOOKUP($A245,[1]Hugst!$R$5:$W$9,MATCH(ROUNDUP((AE$1)/10,0)*10,[1]Hugst!$R$4:$W$4,0))))</f>
        <v>0</v>
      </c>
      <c r="AF245" s="169">
        <f>IF($C245-AF$1&lt;År1,0,AE244*(1-VLOOKUP($A245,[1]Hugst!$R$5:$W$9,MATCH(ROUNDUP((AF$1)/10,0)*10,[1]Hugst!$R$4:$W$4,0))))</f>
        <v>0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9">
        <f t="shared" si="5"/>
        <v>0</v>
      </c>
      <c r="F246" s="169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9">
        <f>IF($C246-G$1&lt;År1,0,F245*(1-VLOOKUP($A246,[1]Hugst!$R$5:$W$9,MATCH(ROUNDUP((G$1)/10,0)*10,[1]Hugst!$R$4:$W$4,0))))</f>
        <v>0</v>
      </c>
      <c r="H246" s="169">
        <f>IF($C246-H$1&lt;År1,0,G245*(1-VLOOKUP($A246,[1]Hugst!$R$5:$W$9,MATCH(ROUNDUP((H$1)/10,0)*10,[1]Hugst!$R$4:$W$4,0))))</f>
        <v>0</v>
      </c>
      <c r="I246" s="169">
        <f>IF($C246-I$1&lt;År1,0,H245*(1-VLOOKUP($A246,[1]Hugst!$R$5:$W$9,MATCH(ROUNDUP((I$1)/10,0)*10,[1]Hugst!$R$4:$W$4,0))))</f>
        <v>0</v>
      </c>
      <c r="J246" s="169">
        <f>IF($C246-J$1&lt;År1,0,I245*(1-VLOOKUP($A246,[1]Hugst!$R$5:$W$9,MATCH(ROUNDUP((J$1)/10,0)*10,[1]Hugst!$R$4:$W$4,0))))</f>
        <v>0</v>
      </c>
      <c r="K246" s="169">
        <f>IF($C246-K$1&lt;År1,0,J245*(1-VLOOKUP($A246,[1]Hugst!$R$5:$W$9,MATCH(ROUNDUP((K$1)/10,0)*10,[1]Hugst!$R$4:$W$4,0))))</f>
        <v>0</v>
      </c>
      <c r="L246" s="169">
        <f>IF($C246-L$1&lt;År1,0,K245*(1-VLOOKUP($A246,[1]Hugst!$R$5:$W$9,MATCH(ROUNDUP((L$1)/10,0)*10,[1]Hugst!$R$4:$W$4,0))))</f>
        <v>0</v>
      </c>
      <c r="M246" s="169">
        <f>IF($C246-M$1&lt;År1,0,L245*(1-VLOOKUP($A246,[1]Hugst!$R$5:$W$9,MATCH(ROUNDUP((M$1)/10,0)*10,[1]Hugst!$R$4:$W$4,0))))</f>
        <v>0</v>
      </c>
      <c r="N246" s="169">
        <f>IF($C246-N$1&lt;År1,0,M245*(1-VLOOKUP($A246,[1]Hugst!$R$5:$W$9,MATCH(ROUNDUP((N$1)/10,0)*10,[1]Hugst!$R$4:$W$4,0))))</f>
        <v>0</v>
      </c>
      <c r="O246" s="169">
        <f>IF($C246-O$1&lt;År1,0,N245*(1-VLOOKUP($A246,[1]Hugst!$R$5:$W$9,MATCH(ROUNDUP((O$1)/10,0)*10,[1]Hugst!$R$4:$W$4,0))))</f>
        <v>0</v>
      </c>
      <c r="P246" s="169">
        <f>IF($C246-P$1&lt;År1,0,O245*(1-VLOOKUP($A246,[1]Hugst!$R$5:$W$9,MATCH(ROUNDUP((P$1)/10,0)*10,[1]Hugst!$R$4:$W$4,0))))</f>
        <v>0</v>
      </c>
      <c r="Q246" s="169">
        <f>IF($C246-Q$1&lt;År1,0,P245*(1-VLOOKUP($A246,[1]Hugst!$R$5:$W$9,MATCH(ROUNDUP((Q$1)/10,0)*10,[1]Hugst!$R$4:$W$4,0))))</f>
        <v>0</v>
      </c>
      <c r="R246" s="169">
        <f>IF($C246-R$1&lt;År1,0,Q245*(1-VLOOKUP($A246,[1]Hugst!$R$5:$W$9,MATCH(ROUNDUP((R$1)/10,0)*10,[1]Hugst!$R$4:$W$4,0))))</f>
        <v>0</v>
      </c>
      <c r="S246" s="169">
        <f>IF($C246-S$1&lt;År1,0,R245*(1-VLOOKUP($A246,[1]Hugst!$R$5:$W$9,MATCH(ROUNDUP((S$1)/10,0)*10,[1]Hugst!$R$4:$W$4,0))))</f>
        <v>0</v>
      </c>
      <c r="T246" s="169">
        <f>IF($C246-T$1&lt;År1,0,S245*(1-VLOOKUP($A246,[1]Hugst!$R$5:$W$9,MATCH(ROUNDUP((T$1)/10,0)*10,[1]Hugst!$R$4:$W$4,0))))</f>
        <v>0</v>
      </c>
      <c r="U246" s="169">
        <f>IF($C246-U$1&lt;År1,0,T245*(1-VLOOKUP($A246,[1]Hugst!$R$5:$W$9,MATCH(ROUNDUP((U$1)/10,0)*10,[1]Hugst!$R$4:$W$4,0))))</f>
        <v>0</v>
      </c>
      <c r="V246" s="169">
        <f>IF($C246-V$1&lt;År1,0,U245*(1-VLOOKUP($A246,[1]Hugst!$R$5:$W$9,MATCH(ROUNDUP((V$1)/10,0)*10,[1]Hugst!$R$4:$W$4,0))))</f>
        <v>0</v>
      </c>
      <c r="W246" s="169">
        <f>IF($C246-W$1&lt;År1,0,V245*(1-VLOOKUP($A246,[1]Hugst!$R$5:$W$9,MATCH(ROUNDUP((W$1)/10,0)*10,[1]Hugst!$R$4:$W$4,0))))</f>
        <v>0</v>
      </c>
      <c r="X246" s="169">
        <f>IF($C246-X$1&lt;År1,0,W245*(1-VLOOKUP($A246,[1]Hugst!$R$5:$W$9,MATCH(ROUNDUP((X$1)/10,0)*10,[1]Hugst!$R$4:$W$4,0))))</f>
        <v>0</v>
      </c>
      <c r="Y246" s="169">
        <f>IF($C246-Y$1&lt;År1,0,X245*(1-VLOOKUP($A246,[1]Hugst!$R$5:$W$9,MATCH(ROUNDUP((Y$1)/10,0)*10,[1]Hugst!$R$4:$W$4,0))))</f>
        <v>0</v>
      </c>
      <c r="Z246" s="169">
        <f>IF($C246-Z$1&lt;År1,0,Y245*(1-VLOOKUP($A246,[1]Hugst!$R$5:$W$9,MATCH(ROUNDUP((Z$1)/10,0)*10,[1]Hugst!$R$4:$W$4,0))))</f>
        <v>0</v>
      </c>
      <c r="AA246" s="169">
        <f>IF($C246-AA$1&lt;År1,0,Z245*(1-VLOOKUP($A246,[1]Hugst!$R$5:$W$9,MATCH(ROUNDUP((AA$1)/10,0)*10,[1]Hugst!$R$4:$W$4,0))))</f>
        <v>0</v>
      </c>
      <c r="AB246" s="169">
        <f>IF($C246-AB$1&lt;År1,0,AA245*(1-VLOOKUP($A246,[1]Hugst!$R$5:$W$9,MATCH(ROUNDUP((AB$1)/10,0)*10,[1]Hugst!$R$4:$W$4,0))))</f>
        <v>0</v>
      </c>
      <c r="AC246" s="169">
        <f>IF($C246-AC$1&lt;År1,0,AB245*(1-VLOOKUP($A246,[1]Hugst!$R$5:$W$9,MATCH(ROUNDUP((AC$1)/10,0)*10,[1]Hugst!$R$4:$W$4,0))))</f>
        <v>0</v>
      </c>
      <c r="AD246" s="169">
        <f>IF($C246-AD$1&lt;År1,0,AC245*(1-VLOOKUP($A246,[1]Hugst!$R$5:$W$9,MATCH(ROUNDUP((AD$1)/10,0)*10,[1]Hugst!$R$4:$W$4,0))))</f>
        <v>0</v>
      </c>
      <c r="AE246" s="169">
        <f>IF($C246-AE$1&lt;År1,0,AD245*(1-VLOOKUP($A246,[1]Hugst!$R$5:$W$9,MATCH(ROUNDUP((AE$1)/10,0)*10,[1]Hugst!$R$4:$W$4,0))))</f>
        <v>0</v>
      </c>
      <c r="AF246" s="169">
        <f>IF($C246-AF$1&lt;År1,0,AE245*(1-VLOOKUP($A246,[1]Hugst!$R$5:$W$9,MATCH(ROUNDUP((AF$1)/10,0)*10,[1]Hugst!$R$4:$W$4,0))))</f>
        <v>0</v>
      </c>
      <c r="AG246" s="169">
        <f>IF($C246-AG$1&lt;År1,0,AF245*(1-VLOOKUP($A246,[1]Hugst!$R$5:$W$9,MATCH(ROUNDUP((AG$1)/10,0)*10,[1]Hugst!$R$4:$W$4,0))))</f>
        <v>0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9">
        <f t="shared" si="5"/>
        <v>0</v>
      </c>
      <c r="F247" s="169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9">
        <f>IF($C247-G$1&lt;År1,0,F246*(1-VLOOKUP($A247,[1]Hugst!$R$5:$W$9,MATCH(ROUNDUP((G$1)/10,0)*10,[1]Hugst!$R$4:$W$4,0))))</f>
        <v>0</v>
      </c>
      <c r="H247" s="169">
        <f>IF($C247-H$1&lt;År1,0,G246*(1-VLOOKUP($A247,[1]Hugst!$R$5:$W$9,MATCH(ROUNDUP((H$1)/10,0)*10,[1]Hugst!$R$4:$W$4,0))))</f>
        <v>0</v>
      </c>
      <c r="I247" s="169">
        <f>IF($C247-I$1&lt;År1,0,H246*(1-VLOOKUP($A247,[1]Hugst!$R$5:$W$9,MATCH(ROUNDUP((I$1)/10,0)*10,[1]Hugst!$R$4:$W$4,0))))</f>
        <v>0</v>
      </c>
      <c r="J247" s="169">
        <f>IF($C247-J$1&lt;År1,0,I246*(1-VLOOKUP($A247,[1]Hugst!$R$5:$W$9,MATCH(ROUNDUP((J$1)/10,0)*10,[1]Hugst!$R$4:$W$4,0))))</f>
        <v>0</v>
      </c>
      <c r="K247" s="169">
        <f>IF($C247-K$1&lt;År1,0,J246*(1-VLOOKUP($A247,[1]Hugst!$R$5:$W$9,MATCH(ROUNDUP((K$1)/10,0)*10,[1]Hugst!$R$4:$W$4,0))))</f>
        <v>0</v>
      </c>
      <c r="L247" s="169">
        <f>IF($C247-L$1&lt;År1,0,K246*(1-VLOOKUP($A247,[1]Hugst!$R$5:$W$9,MATCH(ROUNDUP((L$1)/10,0)*10,[1]Hugst!$R$4:$W$4,0))))</f>
        <v>0</v>
      </c>
      <c r="M247" s="169">
        <f>IF($C247-M$1&lt;År1,0,L246*(1-VLOOKUP($A247,[1]Hugst!$R$5:$W$9,MATCH(ROUNDUP((M$1)/10,0)*10,[1]Hugst!$R$4:$W$4,0))))</f>
        <v>0</v>
      </c>
      <c r="N247" s="169">
        <f>IF($C247-N$1&lt;År1,0,M246*(1-VLOOKUP($A247,[1]Hugst!$R$5:$W$9,MATCH(ROUNDUP((N$1)/10,0)*10,[1]Hugst!$R$4:$W$4,0))))</f>
        <v>0</v>
      </c>
      <c r="O247" s="169">
        <f>IF($C247-O$1&lt;År1,0,N246*(1-VLOOKUP($A247,[1]Hugst!$R$5:$W$9,MATCH(ROUNDUP((O$1)/10,0)*10,[1]Hugst!$R$4:$W$4,0))))</f>
        <v>0</v>
      </c>
      <c r="P247" s="169">
        <f>IF($C247-P$1&lt;År1,0,O246*(1-VLOOKUP($A247,[1]Hugst!$R$5:$W$9,MATCH(ROUNDUP((P$1)/10,0)*10,[1]Hugst!$R$4:$W$4,0))))</f>
        <v>0</v>
      </c>
      <c r="Q247" s="169">
        <f>IF($C247-Q$1&lt;År1,0,P246*(1-VLOOKUP($A247,[1]Hugst!$R$5:$W$9,MATCH(ROUNDUP((Q$1)/10,0)*10,[1]Hugst!$R$4:$W$4,0))))</f>
        <v>0</v>
      </c>
      <c r="R247" s="169">
        <f>IF($C247-R$1&lt;År1,0,Q246*(1-VLOOKUP($A247,[1]Hugst!$R$5:$W$9,MATCH(ROUNDUP((R$1)/10,0)*10,[1]Hugst!$R$4:$W$4,0))))</f>
        <v>0</v>
      </c>
      <c r="S247" s="169">
        <f>IF($C247-S$1&lt;År1,0,R246*(1-VLOOKUP($A247,[1]Hugst!$R$5:$W$9,MATCH(ROUNDUP((S$1)/10,0)*10,[1]Hugst!$R$4:$W$4,0))))</f>
        <v>0</v>
      </c>
      <c r="T247" s="169">
        <f>IF($C247-T$1&lt;År1,0,S246*(1-VLOOKUP($A247,[1]Hugst!$R$5:$W$9,MATCH(ROUNDUP((T$1)/10,0)*10,[1]Hugst!$R$4:$W$4,0))))</f>
        <v>0</v>
      </c>
      <c r="U247" s="169">
        <f>IF($C247-U$1&lt;År1,0,T246*(1-VLOOKUP($A247,[1]Hugst!$R$5:$W$9,MATCH(ROUNDUP((U$1)/10,0)*10,[1]Hugst!$R$4:$W$4,0))))</f>
        <v>0</v>
      </c>
      <c r="V247" s="169">
        <f>IF($C247-V$1&lt;År1,0,U246*(1-VLOOKUP($A247,[1]Hugst!$R$5:$W$9,MATCH(ROUNDUP((V$1)/10,0)*10,[1]Hugst!$R$4:$W$4,0))))</f>
        <v>0</v>
      </c>
      <c r="W247" s="169">
        <f>IF($C247-W$1&lt;År1,0,V246*(1-VLOOKUP($A247,[1]Hugst!$R$5:$W$9,MATCH(ROUNDUP((W$1)/10,0)*10,[1]Hugst!$R$4:$W$4,0))))</f>
        <v>0</v>
      </c>
      <c r="X247" s="169">
        <f>IF($C247-X$1&lt;År1,0,W246*(1-VLOOKUP($A247,[1]Hugst!$R$5:$W$9,MATCH(ROUNDUP((X$1)/10,0)*10,[1]Hugst!$R$4:$W$4,0))))</f>
        <v>0</v>
      </c>
      <c r="Y247" s="169">
        <f>IF($C247-Y$1&lt;År1,0,X246*(1-VLOOKUP($A247,[1]Hugst!$R$5:$W$9,MATCH(ROUNDUP((Y$1)/10,0)*10,[1]Hugst!$R$4:$W$4,0))))</f>
        <v>0</v>
      </c>
      <c r="Z247" s="169">
        <f>IF($C247-Z$1&lt;År1,0,Y246*(1-VLOOKUP($A247,[1]Hugst!$R$5:$W$9,MATCH(ROUNDUP((Z$1)/10,0)*10,[1]Hugst!$R$4:$W$4,0))))</f>
        <v>0</v>
      </c>
      <c r="AA247" s="169">
        <f>IF($C247-AA$1&lt;År1,0,Z246*(1-VLOOKUP($A247,[1]Hugst!$R$5:$W$9,MATCH(ROUNDUP((AA$1)/10,0)*10,[1]Hugst!$R$4:$W$4,0))))</f>
        <v>0</v>
      </c>
      <c r="AB247" s="169">
        <f>IF($C247-AB$1&lt;År1,0,AA246*(1-VLOOKUP($A247,[1]Hugst!$R$5:$W$9,MATCH(ROUNDUP((AB$1)/10,0)*10,[1]Hugst!$R$4:$W$4,0))))</f>
        <v>0</v>
      </c>
      <c r="AC247" s="169">
        <f>IF($C247-AC$1&lt;År1,0,AB246*(1-VLOOKUP($A247,[1]Hugst!$R$5:$W$9,MATCH(ROUNDUP((AC$1)/10,0)*10,[1]Hugst!$R$4:$W$4,0))))</f>
        <v>0</v>
      </c>
      <c r="AD247" s="169">
        <f>IF($C247-AD$1&lt;År1,0,AC246*(1-VLOOKUP($A247,[1]Hugst!$R$5:$W$9,MATCH(ROUNDUP((AD$1)/10,0)*10,[1]Hugst!$R$4:$W$4,0))))</f>
        <v>0</v>
      </c>
      <c r="AE247" s="169">
        <f>IF($C247-AE$1&lt;År1,0,AD246*(1-VLOOKUP($A247,[1]Hugst!$R$5:$W$9,MATCH(ROUNDUP((AE$1)/10,0)*10,[1]Hugst!$R$4:$W$4,0))))</f>
        <v>0</v>
      </c>
      <c r="AF247" s="169">
        <f>IF($C247-AF$1&lt;År1,0,AE246*(1-VLOOKUP($A247,[1]Hugst!$R$5:$W$9,MATCH(ROUNDUP((AF$1)/10,0)*10,[1]Hugst!$R$4:$W$4,0))))</f>
        <v>0</v>
      </c>
      <c r="AG247" s="169">
        <f>IF($C247-AG$1&lt;År1,0,AF246*(1-VLOOKUP($A247,[1]Hugst!$R$5:$W$9,MATCH(ROUNDUP((AG$1)/10,0)*10,[1]Hugst!$R$4:$W$4,0))))</f>
        <v>0</v>
      </c>
      <c r="AH247" s="169">
        <f>IF($C247-AH$1&lt;År1,0,AG246*(1-VLOOKUP($A247,[1]Hugst!$R$5:$W$9,MATCH(ROUNDUP((AH$1)/10,0)*10,[1]Hugst!$R$4:$W$4,0))))</f>
        <v>0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9">
        <f t="shared" si="5"/>
        <v>0</v>
      </c>
      <c r="F248" s="169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9">
        <f>IF($C248-G$1&lt;År1,0,F247*(1-VLOOKUP($A248,[1]Hugst!$R$5:$W$9,MATCH(ROUNDUP((G$1)/10,0)*10,[1]Hugst!$R$4:$W$4,0))))</f>
        <v>0</v>
      </c>
      <c r="H248" s="169">
        <f>IF($C248-H$1&lt;År1,0,G247*(1-VLOOKUP($A248,[1]Hugst!$R$5:$W$9,MATCH(ROUNDUP((H$1)/10,0)*10,[1]Hugst!$R$4:$W$4,0))))</f>
        <v>0</v>
      </c>
      <c r="I248" s="169">
        <f>IF($C248-I$1&lt;År1,0,H247*(1-VLOOKUP($A248,[1]Hugst!$R$5:$W$9,MATCH(ROUNDUP((I$1)/10,0)*10,[1]Hugst!$R$4:$W$4,0))))</f>
        <v>0</v>
      </c>
      <c r="J248" s="169">
        <f>IF($C248-J$1&lt;År1,0,I247*(1-VLOOKUP($A248,[1]Hugst!$R$5:$W$9,MATCH(ROUNDUP((J$1)/10,0)*10,[1]Hugst!$R$4:$W$4,0))))</f>
        <v>0</v>
      </c>
      <c r="K248" s="169">
        <f>IF($C248-K$1&lt;År1,0,J247*(1-VLOOKUP($A248,[1]Hugst!$R$5:$W$9,MATCH(ROUNDUP((K$1)/10,0)*10,[1]Hugst!$R$4:$W$4,0))))</f>
        <v>0</v>
      </c>
      <c r="L248" s="169">
        <f>IF($C248-L$1&lt;År1,0,K247*(1-VLOOKUP($A248,[1]Hugst!$R$5:$W$9,MATCH(ROUNDUP((L$1)/10,0)*10,[1]Hugst!$R$4:$W$4,0))))</f>
        <v>0</v>
      </c>
      <c r="M248" s="169">
        <f>IF($C248-M$1&lt;År1,0,L247*(1-VLOOKUP($A248,[1]Hugst!$R$5:$W$9,MATCH(ROUNDUP((M$1)/10,0)*10,[1]Hugst!$R$4:$W$4,0))))</f>
        <v>0</v>
      </c>
      <c r="N248" s="169">
        <f>IF($C248-N$1&lt;År1,0,M247*(1-VLOOKUP($A248,[1]Hugst!$R$5:$W$9,MATCH(ROUNDUP((N$1)/10,0)*10,[1]Hugst!$R$4:$W$4,0))))</f>
        <v>0</v>
      </c>
      <c r="O248" s="169">
        <f>IF($C248-O$1&lt;År1,0,N247*(1-VLOOKUP($A248,[1]Hugst!$R$5:$W$9,MATCH(ROUNDUP((O$1)/10,0)*10,[1]Hugst!$R$4:$W$4,0))))</f>
        <v>0</v>
      </c>
      <c r="P248" s="169">
        <f>IF($C248-P$1&lt;År1,0,O247*(1-VLOOKUP($A248,[1]Hugst!$R$5:$W$9,MATCH(ROUNDUP((P$1)/10,0)*10,[1]Hugst!$R$4:$W$4,0))))</f>
        <v>0</v>
      </c>
      <c r="Q248" s="169">
        <f>IF($C248-Q$1&lt;År1,0,P247*(1-VLOOKUP($A248,[1]Hugst!$R$5:$W$9,MATCH(ROUNDUP((Q$1)/10,0)*10,[1]Hugst!$R$4:$W$4,0))))</f>
        <v>0</v>
      </c>
      <c r="R248" s="169">
        <f>IF($C248-R$1&lt;År1,0,Q247*(1-VLOOKUP($A248,[1]Hugst!$R$5:$W$9,MATCH(ROUNDUP((R$1)/10,0)*10,[1]Hugst!$R$4:$W$4,0))))</f>
        <v>0</v>
      </c>
      <c r="S248" s="169">
        <f>IF($C248-S$1&lt;År1,0,R247*(1-VLOOKUP($A248,[1]Hugst!$R$5:$W$9,MATCH(ROUNDUP((S$1)/10,0)*10,[1]Hugst!$R$4:$W$4,0))))</f>
        <v>0</v>
      </c>
      <c r="T248" s="169">
        <f>IF($C248-T$1&lt;År1,0,S247*(1-VLOOKUP($A248,[1]Hugst!$R$5:$W$9,MATCH(ROUNDUP((T$1)/10,0)*10,[1]Hugst!$R$4:$W$4,0))))</f>
        <v>0</v>
      </c>
      <c r="U248" s="169">
        <f>IF($C248-U$1&lt;År1,0,T247*(1-VLOOKUP($A248,[1]Hugst!$R$5:$W$9,MATCH(ROUNDUP((U$1)/10,0)*10,[1]Hugst!$R$4:$W$4,0))))</f>
        <v>0</v>
      </c>
      <c r="V248" s="169">
        <f>IF($C248-V$1&lt;År1,0,U247*(1-VLOOKUP($A248,[1]Hugst!$R$5:$W$9,MATCH(ROUNDUP((V$1)/10,0)*10,[1]Hugst!$R$4:$W$4,0))))</f>
        <v>0</v>
      </c>
      <c r="W248" s="169">
        <f>IF($C248-W$1&lt;År1,0,V247*(1-VLOOKUP($A248,[1]Hugst!$R$5:$W$9,MATCH(ROUNDUP((W$1)/10,0)*10,[1]Hugst!$R$4:$W$4,0))))</f>
        <v>0</v>
      </c>
      <c r="X248" s="169">
        <f>IF($C248-X$1&lt;År1,0,W247*(1-VLOOKUP($A248,[1]Hugst!$R$5:$W$9,MATCH(ROUNDUP((X$1)/10,0)*10,[1]Hugst!$R$4:$W$4,0))))</f>
        <v>0</v>
      </c>
      <c r="Y248" s="169">
        <f>IF($C248-Y$1&lt;År1,0,X247*(1-VLOOKUP($A248,[1]Hugst!$R$5:$W$9,MATCH(ROUNDUP((Y$1)/10,0)*10,[1]Hugst!$R$4:$W$4,0))))</f>
        <v>0</v>
      </c>
      <c r="Z248" s="169">
        <f>IF($C248-Z$1&lt;År1,0,Y247*(1-VLOOKUP($A248,[1]Hugst!$R$5:$W$9,MATCH(ROUNDUP((Z$1)/10,0)*10,[1]Hugst!$R$4:$W$4,0))))</f>
        <v>0</v>
      </c>
      <c r="AA248" s="169">
        <f>IF($C248-AA$1&lt;År1,0,Z247*(1-VLOOKUP($A248,[1]Hugst!$R$5:$W$9,MATCH(ROUNDUP((AA$1)/10,0)*10,[1]Hugst!$R$4:$W$4,0))))</f>
        <v>0</v>
      </c>
      <c r="AB248" s="169">
        <f>IF($C248-AB$1&lt;År1,0,AA247*(1-VLOOKUP($A248,[1]Hugst!$R$5:$W$9,MATCH(ROUNDUP((AB$1)/10,0)*10,[1]Hugst!$R$4:$W$4,0))))</f>
        <v>0</v>
      </c>
      <c r="AC248" s="169">
        <f>IF($C248-AC$1&lt;År1,0,AB247*(1-VLOOKUP($A248,[1]Hugst!$R$5:$W$9,MATCH(ROUNDUP((AC$1)/10,0)*10,[1]Hugst!$R$4:$W$4,0))))</f>
        <v>0</v>
      </c>
      <c r="AD248" s="169">
        <f>IF($C248-AD$1&lt;År1,0,AC247*(1-VLOOKUP($A248,[1]Hugst!$R$5:$W$9,MATCH(ROUNDUP((AD$1)/10,0)*10,[1]Hugst!$R$4:$W$4,0))))</f>
        <v>0</v>
      </c>
      <c r="AE248" s="169">
        <f>IF($C248-AE$1&lt;År1,0,AD247*(1-VLOOKUP($A248,[1]Hugst!$R$5:$W$9,MATCH(ROUNDUP((AE$1)/10,0)*10,[1]Hugst!$R$4:$W$4,0))))</f>
        <v>0</v>
      </c>
      <c r="AF248" s="169">
        <f>IF($C248-AF$1&lt;År1,0,AE247*(1-VLOOKUP($A248,[1]Hugst!$R$5:$W$9,MATCH(ROUNDUP((AF$1)/10,0)*10,[1]Hugst!$R$4:$W$4,0))))</f>
        <v>0</v>
      </c>
      <c r="AG248" s="169">
        <f>IF($C248-AG$1&lt;År1,0,AF247*(1-VLOOKUP($A248,[1]Hugst!$R$5:$W$9,MATCH(ROUNDUP((AG$1)/10,0)*10,[1]Hugst!$R$4:$W$4,0))))</f>
        <v>0</v>
      </c>
      <c r="AH248" s="169">
        <f>IF($C248-AH$1&lt;År1,0,AG247*(1-VLOOKUP($A248,[1]Hugst!$R$5:$W$9,MATCH(ROUNDUP((AH$1)/10,0)*10,[1]Hugst!$R$4:$W$4,0))))</f>
        <v>0</v>
      </c>
      <c r="AI248" s="169">
        <f>IF($C248-AI$1&lt;År1,0,AH247*(1-VLOOKUP($A248,[1]Hugst!$R$5:$W$9,MATCH(ROUNDUP((AI$1)/10,0)*10,[1]Hugst!$R$4:$W$4,0))))</f>
        <v>0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9">
        <f>IF(C249=2020,SUM(G249:AJ249),SUM(F248:AJ248)-SUM(G249:AJ249))</f>
        <v>0</v>
      </c>
      <c r="F249" s="169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9">
        <f>IF($C249-G$1&lt;År1,0,F248*(1-VLOOKUP($A249,[1]Hugst!$R$5:$W$9,MATCH(ROUNDUP((G$1)/10,0)*10,[1]Hugst!$R$4:$W$4,0))))</f>
        <v>0</v>
      </c>
      <c r="H249" s="169">
        <f>IF($C249-H$1&lt;År1,0,G248*(1-VLOOKUP($A249,[1]Hugst!$R$5:$W$9,MATCH(ROUNDUP((H$1)/10,0)*10,[1]Hugst!$R$4:$W$4,0))))</f>
        <v>0</v>
      </c>
      <c r="I249" s="169">
        <f>IF($C249-I$1&lt;År1,0,H248*(1-VLOOKUP($A249,[1]Hugst!$R$5:$W$9,MATCH(ROUNDUP((I$1)/10,0)*10,[1]Hugst!$R$4:$W$4,0))))</f>
        <v>0</v>
      </c>
      <c r="J249" s="169">
        <f>IF($C249-J$1&lt;År1,0,I248*(1-VLOOKUP($A249,[1]Hugst!$R$5:$W$9,MATCH(ROUNDUP((J$1)/10,0)*10,[1]Hugst!$R$4:$W$4,0))))</f>
        <v>0</v>
      </c>
      <c r="K249" s="169">
        <f>IF($C249-K$1&lt;År1,0,J248*(1-VLOOKUP($A249,[1]Hugst!$R$5:$W$9,MATCH(ROUNDUP((K$1)/10,0)*10,[1]Hugst!$R$4:$W$4,0))))</f>
        <v>0</v>
      </c>
      <c r="L249" s="169">
        <f>IF($C249-L$1&lt;År1,0,K248*(1-VLOOKUP($A249,[1]Hugst!$R$5:$W$9,MATCH(ROUNDUP((L$1)/10,0)*10,[1]Hugst!$R$4:$W$4,0))))</f>
        <v>0</v>
      </c>
      <c r="M249" s="169">
        <f>IF($C249-M$1&lt;År1,0,L248*(1-VLOOKUP($A249,[1]Hugst!$R$5:$W$9,MATCH(ROUNDUP((M$1)/10,0)*10,[1]Hugst!$R$4:$W$4,0))))</f>
        <v>0</v>
      </c>
      <c r="N249" s="169">
        <f>IF($C249-N$1&lt;År1,0,M248*(1-VLOOKUP($A249,[1]Hugst!$R$5:$W$9,MATCH(ROUNDUP((N$1)/10,0)*10,[1]Hugst!$R$4:$W$4,0))))</f>
        <v>0</v>
      </c>
      <c r="O249" s="169">
        <f>IF($C249-O$1&lt;År1,0,N248*(1-VLOOKUP($A249,[1]Hugst!$R$5:$W$9,MATCH(ROUNDUP((O$1)/10,0)*10,[1]Hugst!$R$4:$W$4,0))))</f>
        <v>0</v>
      </c>
      <c r="P249" s="169">
        <f>IF($C249-P$1&lt;År1,0,O248*(1-VLOOKUP($A249,[1]Hugst!$R$5:$W$9,MATCH(ROUNDUP((P$1)/10,0)*10,[1]Hugst!$R$4:$W$4,0))))</f>
        <v>0</v>
      </c>
      <c r="Q249" s="169">
        <f>IF($C249-Q$1&lt;År1,0,P248*(1-VLOOKUP($A249,[1]Hugst!$R$5:$W$9,MATCH(ROUNDUP((Q$1)/10,0)*10,[1]Hugst!$R$4:$W$4,0))))</f>
        <v>0</v>
      </c>
      <c r="R249" s="169">
        <f>IF($C249-R$1&lt;År1,0,Q248*(1-VLOOKUP($A249,[1]Hugst!$R$5:$W$9,MATCH(ROUNDUP((R$1)/10,0)*10,[1]Hugst!$R$4:$W$4,0))))</f>
        <v>0</v>
      </c>
      <c r="S249" s="169">
        <f>IF($C249-S$1&lt;År1,0,R248*(1-VLOOKUP($A249,[1]Hugst!$R$5:$W$9,MATCH(ROUNDUP((S$1)/10,0)*10,[1]Hugst!$R$4:$W$4,0))))</f>
        <v>0</v>
      </c>
      <c r="T249" s="169">
        <f>IF($C249-T$1&lt;År1,0,S248*(1-VLOOKUP($A249,[1]Hugst!$R$5:$W$9,MATCH(ROUNDUP((T$1)/10,0)*10,[1]Hugst!$R$4:$W$4,0))))</f>
        <v>0</v>
      </c>
      <c r="U249" s="169">
        <f>IF($C249-U$1&lt;År1,0,T248*(1-VLOOKUP($A249,[1]Hugst!$R$5:$W$9,MATCH(ROUNDUP((U$1)/10,0)*10,[1]Hugst!$R$4:$W$4,0))))</f>
        <v>0</v>
      </c>
      <c r="V249" s="169">
        <f>IF($C249-V$1&lt;År1,0,U248*(1-VLOOKUP($A249,[1]Hugst!$R$5:$W$9,MATCH(ROUNDUP((V$1)/10,0)*10,[1]Hugst!$R$4:$W$4,0))))</f>
        <v>0</v>
      </c>
      <c r="W249" s="169">
        <f>IF($C249-W$1&lt;År1,0,V248*(1-VLOOKUP($A249,[1]Hugst!$R$5:$W$9,MATCH(ROUNDUP((W$1)/10,0)*10,[1]Hugst!$R$4:$W$4,0))))</f>
        <v>0</v>
      </c>
      <c r="X249" s="169">
        <f>IF($C249-X$1&lt;År1,0,W248*(1-VLOOKUP($A249,[1]Hugst!$R$5:$W$9,MATCH(ROUNDUP((X$1)/10,0)*10,[1]Hugst!$R$4:$W$4,0))))</f>
        <v>0</v>
      </c>
      <c r="Y249" s="169">
        <f>IF($C249-Y$1&lt;År1,0,X248*(1-VLOOKUP($A249,[1]Hugst!$R$5:$W$9,MATCH(ROUNDUP((Y$1)/10,0)*10,[1]Hugst!$R$4:$W$4,0))))</f>
        <v>0</v>
      </c>
      <c r="Z249" s="169">
        <f>IF($C249-Z$1&lt;År1,0,Y248*(1-VLOOKUP($A249,[1]Hugst!$R$5:$W$9,MATCH(ROUNDUP((Z$1)/10,0)*10,[1]Hugst!$R$4:$W$4,0))))</f>
        <v>0</v>
      </c>
      <c r="AA249" s="169">
        <f>IF($C249-AA$1&lt;År1,0,Z248*(1-VLOOKUP($A249,[1]Hugst!$R$5:$W$9,MATCH(ROUNDUP((AA$1)/10,0)*10,[1]Hugst!$R$4:$W$4,0))))</f>
        <v>0</v>
      </c>
      <c r="AB249" s="169">
        <f>IF($C249-AB$1&lt;År1,0,AA248*(1-VLOOKUP($A249,[1]Hugst!$R$5:$W$9,MATCH(ROUNDUP((AB$1)/10,0)*10,[1]Hugst!$R$4:$W$4,0))))</f>
        <v>0</v>
      </c>
      <c r="AC249" s="169">
        <f>IF($C249-AC$1&lt;År1,0,AB248*(1-VLOOKUP($A249,[1]Hugst!$R$5:$W$9,MATCH(ROUNDUP((AC$1)/10,0)*10,[1]Hugst!$R$4:$W$4,0))))</f>
        <v>0</v>
      </c>
      <c r="AD249" s="169">
        <f>IF($C249-AD$1&lt;År1,0,AC248*(1-VLOOKUP($A249,[1]Hugst!$R$5:$W$9,MATCH(ROUNDUP((AD$1)/10,0)*10,[1]Hugst!$R$4:$W$4,0))))</f>
        <v>0</v>
      </c>
      <c r="AE249" s="169">
        <f>IF($C249-AE$1&lt;År1,0,AD248*(1-VLOOKUP($A249,[1]Hugst!$R$5:$W$9,MATCH(ROUNDUP((AE$1)/10,0)*10,[1]Hugst!$R$4:$W$4,0))))</f>
        <v>0</v>
      </c>
      <c r="AF249" s="169">
        <f>IF($C249-AF$1&lt;År1,0,AE248*(1-VLOOKUP($A249,[1]Hugst!$R$5:$W$9,MATCH(ROUNDUP((AF$1)/10,0)*10,[1]Hugst!$R$4:$W$4,0))))</f>
        <v>0</v>
      </c>
      <c r="AG249" s="169">
        <f>IF($C249-AG$1&lt;År1,0,AF248*(1-VLOOKUP($A249,[1]Hugst!$R$5:$W$9,MATCH(ROUNDUP((AG$1)/10,0)*10,[1]Hugst!$R$4:$W$4,0))))</f>
        <v>0</v>
      </c>
      <c r="AH249" s="169">
        <f>IF($C249-AH$1&lt;År1,0,AG248*(1-VLOOKUP($A249,[1]Hugst!$R$5:$W$9,MATCH(ROUNDUP((AH$1)/10,0)*10,[1]Hugst!$R$4:$W$4,0))))</f>
        <v>0</v>
      </c>
      <c r="AI249" s="169">
        <f>IF($C249-AI$1&lt;År1,0,AH248*(1-VLOOKUP($A249,[1]Hugst!$R$5:$W$9,MATCH(ROUNDUP((AI$1)/10,0)*10,[1]Hugst!$R$4:$W$4,0))))</f>
        <v>0</v>
      </c>
      <c r="AJ249" s="169">
        <f>IF($C249-AJ$1&lt;År1,0,AI248*(1-VLOOKUP($A249,[1]Hugst!$R$5:$W$9,MATCH(ROUNDUP((AJ$1)/10,0)*10,[1]Hugst!$R$4:$W$4,0))))</f>
        <v>0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1086.6749999999884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3614.2541179942436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1624.5791249999893</v>
      </c>
      <c r="E251" s="169">
        <f t="shared" ref="E251:E280" si="6">IF(C251=2020,SUM(G251:AJ251),SUM(F250:AJ250)-SUM(G251:AJ251))</f>
        <v>0</v>
      </c>
      <c r="F251" s="169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4152.1582429942446</v>
      </c>
      <c r="G251" s="169">
        <f>IF($C251-G$1&lt;År1,0,F250*(1-VLOOKUP($A251,[1]Hugst!$R$5:$W$9,MATCH(ROUNDUP((G$1)/10,0)*10,[1]Hugst!$R$4:$W$4,0))))</f>
        <v>3614.2541179942436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1888.1249793750176</v>
      </c>
      <c r="E252" s="169">
        <f t="shared" si="6"/>
        <v>0</v>
      </c>
      <c r="F252" s="169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4415.7040973692729</v>
      </c>
      <c r="G252" s="169">
        <f>IF($C252-G$1&lt;År1,0,F251*(1-VLOOKUP($A252,[1]Hugst!$R$5:$W$9,MATCH(ROUNDUP((G$1)/10,0)*10,[1]Hugst!$R$4:$W$4,0))))</f>
        <v>4152.1582429942446</v>
      </c>
      <c r="H252" s="169">
        <f>IF($C252-H$1&lt;År1,0,G251*(1-VLOOKUP($A252,[1]Hugst!$R$5:$W$9,MATCH(ROUNDUP((H$1)/10,0)*10,[1]Hugst!$R$4:$W$4,0))))</f>
        <v>3614.2541179942436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2014.5187294781063</v>
      </c>
      <c r="E253" s="169">
        <f t="shared" si="6"/>
        <v>0</v>
      </c>
      <c r="F253" s="169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4542.0978474723615</v>
      </c>
      <c r="G253" s="169">
        <f>IF($C253-G$1&lt;År1,0,F252*(1-VLOOKUP($A253,[1]Hugst!$R$5:$W$9,MATCH(ROUNDUP((G$1)/10,0)*10,[1]Hugst!$R$4:$W$4,0))))</f>
        <v>4415.7040973692729</v>
      </c>
      <c r="H253" s="169">
        <f>IF($C253-H$1&lt;År1,0,G252*(1-VLOOKUP($A253,[1]Hugst!$R$5:$W$9,MATCH(ROUNDUP((H$1)/10,0)*10,[1]Hugst!$R$4:$W$4,0))))</f>
        <v>4152.1582429942446</v>
      </c>
      <c r="I253" s="169">
        <f>IF($C253-I$1&lt;År1,0,H252*(1-VLOOKUP($A253,[1]Hugst!$R$5:$W$9,MATCH(ROUNDUP((I$1)/10,0)*10,[1]Hugst!$R$4:$W$4,0))))</f>
        <v>3614.2541179942436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2072.3633233307264</v>
      </c>
      <c r="E254" s="169">
        <f t="shared" si="6"/>
        <v>0</v>
      </c>
      <c r="F254" s="169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4599.9424413249817</v>
      </c>
      <c r="G254" s="169">
        <f>IF($C254-G$1&lt;År1,0,F253*(1-VLOOKUP($A254,[1]Hugst!$R$5:$W$9,MATCH(ROUNDUP((G$1)/10,0)*10,[1]Hugst!$R$4:$W$4,0))))</f>
        <v>4542.0978474723615</v>
      </c>
      <c r="H254" s="169">
        <f>IF($C254-H$1&lt;År1,0,G253*(1-VLOOKUP($A254,[1]Hugst!$R$5:$W$9,MATCH(ROUNDUP((H$1)/10,0)*10,[1]Hugst!$R$4:$W$4,0))))</f>
        <v>4415.7040973692729</v>
      </c>
      <c r="I254" s="169">
        <f>IF($C254-I$1&lt;År1,0,H253*(1-VLOOKUP($A254,[1]Hugst!$R$5:$W$9,MATCH(ROUNDUP((I$1)/10,0)*10,[1]Hugst!$R$4:$W$4,0))))</f>
        <v>4152.1582429942446</v>
      </c>
      <c r="J254" s="169">
        <f>IF($C254-J$1&lt;År1,0,I253*(1-VLOOKUP($A254,[1]Hugst!$R$5:$W$9,MATCH(ROUNDUP((J$1)/10,0)*10,[1]Hugst!$R$4:$W$4,0))))</f>
        <v>3614.2541179942436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2095.9601004640681</v>
      </c>
      <c r="E255" s="169">
        <f t="shared" si="6"/>
        <v>0</v>
      </c>
      <c r="F255" s="169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4623.5392184583234</v>
      </c>
      <c r="G255" s="169">
        <f>IF($C255-G$1&lt;År1,0,F254*(1-VLOOKUP($A255,[1]Hugst!$R$5:$W$9,MATCH(ROUNDUP((G$1)/10,0)*10,[1]Hugst!$R$4:$W$4,0))))</f>
        <v>4599.9424413249817</v>
      </c>
      <c r="H255" s="169">
        <f>IF($C255-H$1&lt;År1,0,G254*(1-VLOOKUP($A255,[1]Hugst!$R$5:$W$9,MATCH(ROUNDUP((H$1)/10,0)*10,[1]Hugst!$R$4:$W$4,0))))</f>
        <v>4542.0978474723615</v>
      </c>
      <c r="I255" s="169">
        <f>IF($C255-I$1&lt;År1,0,H254*(1-VLOOKUP($A255,[1]Hugst!$R$5:$W$9,MATCH(ROUNDUP((I$1)/10,0)*10,[1]Hugst!$R$4:$W$4,0))))</f>
        <v>4415.7040973692729</v>
      </c>
      <c r="J255" s="169">
        <f>IF($C255-J$1&lt;År1,0,I254*(1-VLOOKUP($A255,[1]Hugst!$R$5:$W$9,MATCH(ROUNDUP((J$1)/10,0)*10,[1]Hugst!$R$4:$W$4,0))))</f>
        <v>4152.1582429942446</v>
      </c>
      <c r="K255" s="169">
        <f>IF($C255-K$1&lt;År1,0,J254*(1-VLOOKUP($A255,[1]Hugst!$R$5:$W$9,MATCH(ROUNDUP((K$1)/10,0)*10,[1]Hugst!$R$4:$W$4,0))))</f>
        <v>3614.2541179942436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2102.4595968367703</v>
      </c>
      <c r="E256" s="169">
        <f t="shared" si="6"/>
        <v>0</v>
      </c>
      <c r="F256" s="169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4630.0387148310256</v>
      </c>
      <c r="G256" s="169">
        <f>IF($C256-G$1&lt;År1,0,F255*(1-VLOOKUP($A256,[1]Hugst!$R$5:$W$9,MATCH(ROUNDUP((G$1)/10,0)*10,[1]Hugst!$R$4:$W$4,0))))</f>
        <v>4623.5392184583234</v>
      </c>
      <c r="H256" s="169">
        <f>IF($C256-H$1&lt;År1,0,G255*(1-VLOOKUP($A256,[1]Hugst!$R$5:$W$9,MATCH(ROUNDUP((H$1)/10,0)*10,[1]Hugst!$R$4:$W$4,0))))</f>
        <v>4599.9424413249817</v>
      </c>
      <c r="I256" s="169">
        <f>IF($C256-I$1&lt;År1,0,H255*(1-VLOOKUP($A256,[1]Hugst!$R$5:$W$9,MATCH(ROUNDUP((I$1)/10,0)*10,[1]Hugst!$R$4:$W$4,0))))</f>
        <v>4542.0978474723615</v>
      </c>
      <c r="J256" s="169">
        <f>IF($C256-J$1&lt;År1,0,I255*(1-VLOOKUP($A256,[1]Hugst!$R$5:$W$9,MATCH(ROUNDUP((J$1)/10,0)*10,[1]Hugst!$R$4:$W$4,0))))</f>
        <v>4415.7040973692729</v>
      </c>
      <c r="K256" s="169">
        <f>IF($C256-K$1&lt;År1,0,J255*(1-VLOOKUP($A256,[1]Hugst!$R$5:$W$9,MATCH(ROUNDUP((K$1)/10,0)*10,[1]Hugst!$R$4:$W$4,0))))</f>
        <v>4152.1582429942446</v>
      </c>
      <c r="L256" s="169">
        <f>IF($C256-L$1&lt;År1,0,K255*(1-VLOOKUP($A256,[1]Hugst!$R$5:$W$9,MATCH(ROUNDUP((L$1)/10,0)*10,[1]Hugst!$R$4:$W$4,0))))</f>
        <v>3614.2541179942436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2100.4369472900898</v>
      </c>
      <c r="E257" s="169">
        <f t="shared" si="6"/>
        <v>0</v>
      </c>
      <c r="F257" s="169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4628.0160652843451</v>
      </c>
      <c r="G257" s="169">
        <f>IF($C257-G$1&lt;År1,0,F256*(1-VLOOKUP($A257,[1]Hugst!$R$5:$W$9,MATCH(ROUNDUP((G$1)/10,0)*10,[1]Hugst!$R$4:$W$4,0))))</f>
        <v>4630.0387148310256</v>
      </c>
      <c r="H257" s="169">
        <f>IF($C257-H$1&lt;År1,0,G256*(1-VLOOKUP($A257,[1]Hugst!$R$5:$W$9,MATCH(ROUNDUP((H$1)/10,0)*10,[1]Hugst!$R$4:$W$4,0))))</f>
        <v>4623.5392184583234</v>
      </c>
      <c r="I257" s="169">
        <f>IF($C257-I$1&lt;År1,0,H256*(1-VLOOKUP($A257,[1]Hugst!$R$5:$W$9,MATCH(ROUNDUP((I$1)/10,0)*10,[1]Hugst!$R$4:$W$4,0))))</f>
        <v>4599.9424413249817</v>
      </c>
      <c r="J257" s="169">
        <f>IF($C257-J$1&lt;År1,0,I256*(1-VLOOKUP($A257,[1]Hugst!$R$5:$W$9,MATCH(ROUNDUP((J$1)/10,0)*10,[1]Hugst!$R$4:$W$4,0))))</f>
        <v>4542.0978474723615</v>
      </c>
      <c r="K257" s="169">
        <f>IF($C257-K$1&lt;År1,0,J256*(1-VLOOKUP($A257,[1]Hugst!$R$5:$W$9,MATCH(ROUNDUP((K$1)/10,0)*10,[1]Hugst!$R$4:$W$4,0))))</f>
        <v>4415.7040973692729</v>
      </c>
      <c r="L257" s="169">
        <f>IF($C257-L$1&lt;År1,0,K256*(1-VLOOKUP($A257,[1]Hugst!$R$5:$W$9,MATCH(ROUNDUP((L$1)/10,0)*10,[1]Hugst!$R$4:$W$4,0))))</f>
        <v>4152.1582429942446</v>
      </c>
      <c r="M257" s="169">
        <f>IF($C257-M$1&lt;År1,0,L256*(1-VLOOKUP($A257,[1]Hugst!$R$5:$W$9,MATCH(ROUNDUP((M$1)/10,0)*10,[1]Hugst!$R$4:$W$4,0))))</f>
        <v>3614.2541179942436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2094.1795867723722</v>
      </c>
      <c r="E258" s="169">
        <f t="shared" si="6"/>
        <v>0</v>
      </c>
      <c r="F258" s="169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4621.7587047666275</v>
      </c>
      <c r="G258" s="169">
        <f>IF($C258-G$1&lt;År1,0,F257*(1-VLOOKUP($A258,[1]Hugst!$R$5:$W$9,MATCH(ROUNDUP((G$1)/10,0)*10,[1]Hugst!$R$4:$W$4,0))))</f>
        <v>4628.0160652843451</v>
      </c>
      <c r="H258" s="169">
        <f>IF($C258-H$1&lt;År1,0,G257*(1-VLOOKUP($A258,[1]Hugst!$R$5:$W$9,MATCH(ROUNDUP((H$1)/10,0)*10,[1]Hugst!$R$4:$W$4,0))))</f>
        <v>4630.0387148310256</v>
      </c>
      <c r="I258" s="169">
        <f>IF($C258-I$1&lt;År1,0,H257*(1-VLOOKUP($A258,[1]Hugst!$R$5:$W$9,MATCH(ROUNDUP((I$1)/10,0)*10,[1]Hugst!$R$4:$W$4,0))))</f>
        <v>4623.5392184583234</v>
      </c>
      <c r="J258" s="169">
        <f>IF($C258-J$1&lt;År1,0,I257*(1-VLOOKUP($A258,[1]Hugst!$R$5:$W$9,MATCH(ROUNDUP((J$1)/10,0)*10,[1]Hugst!$R$4:$W$4,0))))</f>
        <v>4599.9424413249817</v>
      </c>
      <c r="K258" s="169">
        <f>IF($C258-K$1&lt;År1,0,J257*(1-VLOOKUP($A258,[1]Hugst!$R$5:$W$9,MATCH(ROUNDUP((K$1)/10,0)*10,[1]Hugst!$R$4:$W$4,0))))</f>
        <v>4542.0978474723615</v>
      </c>
      <c r="L258" s="169">
        <f>IF($C258-L$1&lt;År1,0,K257*(1-VLOOKUP($A258,[1]Hugst!$R$5:$W$9,MATCH(ROUNDUP((L$1)/10,0)*10,[1]Hugst!$R$4:$W$4,0))))</f>
        <v>4415.7040973692729</v>
      </c>
      <c r="M258" s="169">
        <f>IF($C258-M$1&lt;År1,0,L257*(1-VLOOKUP($A258,[1]Hugst!$R$5:$W$9,MATCH(ROUNDUP((M$1)/10,0)*10,[1]Hugst!$R$4:$W$4,0))))</f>
        <v>4152.1582429942446</v>
      </c>
      <c r="N258" s="169">
        <f>IF($C258-N$1&lt;År1,0,M257*(1-VLOOKUP($A258,[1]Hugst!$R$5:$W$9,MATCH(ROUNDUP((N$1)/10,0)*10,[1]Hugst!$R$4:$W$4,0))))</f>
        <v>3614.2541179942436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2085.8311009478784</v>
      </c>
      <c r="E259" s="169">
        <f t="shared" si="6"/>
        <v>0</v>
      </c>
      <c r="F259" s="169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4613.4102189421337</v>
      </c>
      <c r="G259" s="169">
        <f>IF($C259-G$1&lt;År1,0,F258*(1-VLOOKUP($A259,[1]Hugst!$R$5:$W$9,MATCH(ROUNDUP((G$1)/10,0)*10,[1]Hugst!$R$4:$W$4,0))))</f>
        <v>4621.7587047666275</v>
      </c>
      <c r="H259" s="169">
        <f>IF($C259-H$1&lt;År1,0,G258*(1-VLOOKUP($A259,[1]Hugst!$R$5:$W$9,MATCH(ROUNDUP((H$1)/10,0)*10,[1]Hugst!$R$4:$W$4,0))))</f>
        <v>4628.0160652843451</v>
      </c>
      <c r="I259" s="169">
        <f>IF($C259-I$1&lt;År1,0,H258*(1-VLOOKUP($A259,[1]Hugst!$R$5:$W$9,MATCH(ROUNDUP((I$1)/10,0)*10,[1]Hugst!$R$4:$W$4,0))))</f>
        <v>4630.0387148310256</v>
      </c>
      <c r="J259" s="169">
        <f>IF($C259-J$1&lt;År1,0,I258*(1-VLOOKUP($A259,[1]Hugst!$R$5:$W$9,MATCH(ROUNDUP((J$1)/10,0)*10,[1]Hugst!$R$4:$W$4,0))))</f>
        <v>4623.5392184583234</v>
      </c>
      <c r="K259" s="169">
        <f>IF($C259-K$1&lt;År1,0,J258*(1-VLOOKUP($A259,[1]Hugst!$R$5:$W$9,MATCH(ROUNDUP((K$1)/10,0)*10,[1]Hugst!$R$4:$W$4,0))))</f>
        <v>4599.9424413249817</v>
      </c>
      <c r="L259" s="169">
        <f>IF($C259-L$1&lt;År1,0,K258*(1-VLOOKUP($A259,[1]Hugst!$R$5:$W$9,MATCH(ROUNDUP((L$1)/10,0)*10,[1]Hugst!$R$4:$W$4,0))))</f>
        <v>4542.0978474723615</v>
      </c>
      <c r="M259" s="169">
        <f>IF($C259-M$1&lt;År1,0,L258*(1-VLOOKUP($A259,[1]Hugst!$R$5:$W$9,MATCH(ROUNDUP((M$1)/10,0)*10,[1]Hugst!$R$4:$W$4,0))))</f>
        <v>4415.7040973692729</v>
      </c>
      <c r="N259" s="169">
        <f>IF($C259-N$1&lt;År1,0,M258*(1-VLOOKUP($A259,[1]Hugst!$R$5:$W$9,MATCH(ROUNDUP((N$1)/10,0)*10,[1]Hugst!$R$4:$W$4,0))))</f>
        <v>4152.1582429942446</v>
      </c>
      <c r="O259" s="169">
        <f>IF($C259-O$1&lt;År1,0,N258*(1-VLOOKUP($A259,[1]Hugst!$R$5:$W$9,MATCH(ROUNDUP((O$1)/10,0)*10,[1]Hugst!$R$4:$W$4,0))))</f>
        <v>3614.2541179942436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2076.463151497861</v>
      </c>
      <c r="E260" s="169">
        <f t="shared" si="6"/>
        <v>0</v>
      </c>
      <c r="F260" s="169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4604.0422694921162</v>
      </c>
      <c r="G260" s="169">
        <f>IF($C260-G$1&lt;År1,0,F259*(1-VLOOKUP($A260,[1]Hugst!$R$5:$W$9,MATCH(ROUNDUP((G$1)/10,0)*10,[1]Hugst!$R$4:$W$4,0))))</f>
        <v>4613.4102189421337</v>
      </c>
      <c r="H260" s="169">
        <f>IF($C260-H$1&lt;År1,0,G259*(1-VLOOKUP($A260,[1]Hugst!$R$5:$W$9,MATCH(ROUNDUP((H$1)/10,0)*10,[1]Hugst!$R$4:$W$4,0))))</f>
        <v>4621.7587047666275</v>
      </c>
      <c r="I260" s="169">
        <f>IF($C260-I$1&lt;År1,0,H259*(1-VLOOKUP($A260,[1]Hugst!$R$5:$W$9,MATCH(ROUNDUP((I$1)/10,0)*10,[1]Hugst!$R$4:$W$4,0))))</f>
        <v>4628.0160652843451</v>
      </c>
      <c r="J260" s="169">
        <f>IF($C260-J$1&lt;År1,0,I259*(1-VLOOKUP($A260,[1]Hugst!$R$5:$W$9,MATCH(ROUNDUP((J$1)/10,0)*10,[1]Hugst!$R$4:$W$4,0))))</f>
        <v>4630.0387148310256</v>
      </c>
      <c r="K260" s="169">
        <f>IF($C260-K$1&lt;År1,0,J259*(1-VLOOKUP($A260,[1]Hugst!$R$5:$W$9,MATCH(ROUNDUP((K$1)/10,0)*10,[1]Hugst!$R$4:$W$4,0))))</f>
        <v>4623.5392184583234</v>
      </c>
      <c r="L260" s="169">
        <f>IF($C260-L$1&lt;År1,0,K259*(1-VLOOKUP($A260,[1]Hugst!$R$5:$W$9,MATCH(ROUNDUP((L$1)/10,0)*10,[1]Hugst!$R$4:$W$4,0))))</f>
        <v>4599.9424413249817</v>
      </c>
      <c r="M260" s="169">
        <f>IF($C260-M$1&lt;År1,0,L259*(1-VLOOKUP($A260,[1]Hugst!$R$5:$W$9,MATCH(ROUNDUP((M$1)/10,0)*10,[1]Hugst!$R$4:$W$4,0))))</f>
        <v>4542.0978474723615</v>
      </c>
      <c r="N260" s="169">
        <f>IF($C260-N$1&lt;År1,0,M259*(1-VLOOKUP($A260,[1]Hugst!$R$5:$W$9,MATCH(ROUNDUP((N$1)/10,0)*10,[1]Hugst!$R$4:$W$4,0))))</f>
        <v>4415.7040973692729</v>
      </c>
      <c r="O260" s="169">
        <f>IF($C260-O$1&lt;År1,0,N259*(1-VLOOKUP($A260,[1]Hugst!$R$5:$W$9,MATCH(ROUNDUP((O$1)/10,0)*10,[1]Hugst!$R$4:$W$4,0))))</f>
        <v>4152.1582429942446</v>
      </c>
      <c r="P260" s="169">
        <f>IF($C260-P$1&lt;År1,0,O259*(1-VLOOKUP($A260,[1]Hugst!$R$5:$W$9,MATCH(ROUNDUP((P$1)/10,0)*10,[1]Hugst!$R$4:$W$4,0))))</f>
        <v>3614.2541179942436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2066.6114387676826</v>
      </c>
      <c r="E261" s="169">
        <f t="shared" si="6"/>
        <v>0</v>
      </c>
      <c r="F261" s="169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4594.1905567619388</v>
      </c>
      <c r="G261" s="169">
        <f>IF($C261-G$1&lt;År1,0,F260*(1-VLOOKUP($A261,[1]Hugst!$R$5:$W$9,MATCH(ROUNDUP((G$1)/10,0)*10,[1]Hugst!$R$4:$W$4,0))))</f>
        <v>4604.0422694921162</v>
      </c>
      <c r="H261" s="169">
        <f>IF($C261-H$1&lt;År1,0,G260*(1-VLOOKUP($A261,[1]Hugst!$R$5:$W$9,MATCH(ROUNDUP((H$1)/10,0)*10,[1]Hugst!$R$4:$W$4,0))))</f>
        <v>4613.4102189421337</v>
      </c>
      <c r="I261" s="169">
        <f>IF($C261-I$1&lt;År1,0,H260*(1-VLOOKUP($A261,[1]Hugst!$R$5:$W$9,MATCH(ROUNDUP((I$1)/10,0)*10,[1]Hugst!$R$4:$W$4,0))))</f>
        <v>4621.7587047666275</v>
      </c>
      <c r="J261" s="169">
        <f>IF($C261-J$1&lt;År1,0,I260*(1-VLOOKUP($A261,[1]Hugst!$R$5:$W$9,MATCH(ROUNDUP((J$1)/10,0)*10,[1]Hugst!$R$4:$W$4,0))))</f>
        <v>4628.0160652843451</v>
      </c>
      <c r="K261" s="169">
        <f>IF($C261-K$1&lt;År1,0,J260*(1-VLOOKUP($A261,[1]Hugst!$R$5:$W$9,MATCH(ROUNDUP((K$1)/10,0)*10,[1]Hugst!$R$4:$W$4,0))))</f>
        <v>4630.0387148310256</v>
      </c>
      <c r="L261" s="169">
        <f>IF($C261-L$1&lt;År1,0,K260*(1-VLOOKUP($A261,[1]Hugst!$R$5:$W$9,MATCH(ROUNDUP((L$1)/10,0)*10,[1]Hugst!$R$4:$W$4,0))))</f>
        <v>4623.5392184583234</v>
      </c>
      <c r="M261" s="169">
        <f>IF($C261-M$1&lt;År1,0,L260*(1-VLOOKUP($A261,[1]Hugst!$R$5:$W$9,MATCH(ROUNDUP((M$1)/10,0)*10,[1]Hugst!$R$4:$W$4,0))))</f>
        <v>4599.9424413249817</v>
      </c>
      <c r="N261" s="169">
        <f>IF($C261-N$1&lt;År1,0,M260*(1-VLOOKUP($A261,[1]Hugst!$R$5:$W$9,MATCH(ROUNDUP((N$1)/10,0)*10,[1]Hugst!$R$4:$W$4,0))))</f>
        <v>4542.0978474723615</v>
      </c>
      <c r="O261" s="169">
        <f>IF($C261-O$1&lt;År1,0,N260*(1-VLOOKUP($A261,[1]Hugst!$R$5:$W$9,MATCH(ROUNDUP((O$1)/10,0)*10,[1]Hugst!$R$4:$W$4,0))))</f>
        <v>4415.7040973692729</v>
      </c>
      <c r="P261" s="169">
        <f>IF($C261-P$1&lt;År1,0,O260*(1-VLOOKUP($A261,[1]Hugst!$R$5:$W$9,MATCH(ROUNDUP((P$1)/10,0)*10,[1]Hugst!$R$4:$W$4,0))))</f>
        <v>4152.1582429942446</v>
      </c>
      <c r="Q261" s="169">
        <f>IF($C261-Q$1&lt;År1,0,P260*(1-VLOOKUP($A261,[1]Hugst!$R$5:$W$9,MATCH(ROUNDUP((Q$1)/10,0)*10,[1]Hugst!$R$4:$W$4,0))))</f>
        <v>3614.2541179942436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2056.543683087506</v>
      </c>
      <c r="E262" s="169">
        <f t="shared" si="6"/>
        <v>0</v>
      </c>
      <c r="F262" s="169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4584.1228010817622</v>
      </c>
      <c r="G262" s="169">
        <f>IF($C262-G$1&lt;År1,0,F261*(1-VLOOKUP($A262,[1]Hugst!$R$5:$W$9,MATCH(ROUNDUP((G$1)/10,0)*10,[1]Hugst!$R$4:$W$4,0))))</f>
        <v>4594.1905567619388</v>
      </c>
      <c r="H262" s="169">
        <f>IF($C262-H$1&lt;År1,0,G261*(1-VLOOKUP($A262,[1]Hugst!$R$5:$W$9,MATCH(ROUNDUP((H$1)/10,0)*10,[1]Hugst!$R$4:$W$4,0))))</f>
        <v>4604.0422694921162</v>
      </c>
      <c r="I262" s="169">
        <f>IF($C262-I$1&lt;År1,0,H261*(1-VLOOKUP($A262,[1]Hugst!$R$5:$W$9,MATCH(ROUNDUP((I$1)/10,0)*10,[1]Hugst!$R$4:$W$4,0))))</f>
        <v>4613.4102189421337</v>
      </c>
      <c r="J262" s="169">
        <f>IF($C262-J$1&lt;År1,0,I261*(1-VLOOKUP($A262,[1]Hugst!$R$5:$W$9,MATCH(ROUNDUP((J$1)/10,0)*10,[1]Hugst!$R$4:$W$4,0))))</f>
        <v>4621.7587047666275</v>
      </c>
      <c r="K262" s="169">
        <f>IF($C262-K$1&lt;År1,0,J261*(1-VLOOKUP($A262,[1]Hugst!$R$5:$W$9,MATCH(ROUNDUP((K$1)/10,0)*10,[1]Hugst!$R$4:$W$4,0))))</f>
        <v>4628.0160652843451</v>
      </c>
      <c r="L262" s="169">
        <f>IF($C262-L$1&lt;År1,0,K261*(1-VLOOKUP($A262,[1]Hugst!$R$5:$W$9,MATCH(ROUNDUP((L$1)/10,0)*10,[1]Hugst!$R$4:$W$4,0))))</f>
        <v>4630.0387148310256</v>
      </c>
      <c r="M262" s="169">
        <f>IF($C262-M$1&lt;År1,0,L261*(1-VLOOKUP($A262,[1]Hugst!$R$5:$W$9,MATCH(ROUNDUP((M$1)/10,0)*10,[1]Hugst!$R$4:$W$4,0))))</f>
        <v>4623.5392184583234</v>
      </c>
      <c r="N262" s="169">
        <f>IF($C262-N$1&lt;År1,0,M261*(1-VLOOKUP($A262,[1]Hugst!$R$5:$W$9,MATCH(ROUNDUP((N$1)/10,0)*10,[1]Hugst!$R$4:$W$4,0))))</f>
        <v>4599.9424413249817</v>
      </c>
      <c r="O262" s="169">
        <f>IF($C262-O$1&lt;År1,0,N261*(1-VLOOKUP($A262,[1]Hugst!$R$5:$W$9,MATCH(ROUNDUP((O$1)/10,0)*10,[1]Hugst!$R$4:$W$4,0))))</f>
        <v>4542.0978474723615</v>
      </c>
      <c r="P262" s="169">
        <f>IF($C262-P$1&lt;År1,0,O261*(1-VLOOKUP($A262,[1]Hugst!$R$5:$W$9,MATCH(ROUNDUP((P$1)/10,0)*10,[1]Hugst!$R$4:$W$4,0))))</f>
        <v>4415.7040973692729</v>
      </c>
      <c r="Q262" s="169">
        <f>IF($C262-Q$1&lt;År1,0,P261*(1-VLOOKUP($A262,[1]Hugst!$R$5:$W$9,MATCH(ROUNDUP((Q$1)/10,0)*10,[1]Hugst!$R$4:$W$4,0))))</f>
        <v>4152.1582429942446</v>
      </c>
      <c r="R262" s="169">
        <f>IF($C262-R$1&lt;År1,0,Q261*(1-VLOOKUP($A262,[1]Hugst!$R$5:$W$9,MATCH(ROUNDUP((R$1)/10,0)*10,[1]Hugst!$R$4:$W$4,0))))</f>
        <v>3614.2541179942436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2046.3936154289077</v>
      </c>
      <c r="E263" s="169">
        <f t="shared" si="6"/>
        <v>0</v>
      </c>
      <c r="F263" s="169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4573.9727334231638</v>
      </c>
      <c r="G263" s="169">
        <f>IF($C263-G$1&lt;År1,0,F262*(1-VLOOKUP($A263,[1]Hugst!$R$5:$W$9,MATCH(ROUNDUP((G$1)/10,0)*10,[1]Hugst!$R$4:$W$4,0))))</f>
        <v>4584.1228010817622</v>
      </c>
      <c r="H263" s="169">
        <f>IF($C263-H$1&lt;År1,0,G262*(1-VLOOKUP($A263,[1]Hugst!$R$5:$W$9,MATCH(ROUNDUP((H$1)/10,0)*10,[1]Hugst!$R$4:$W$4,0))))</f>
        <v>4594.1905567619388</v>
      </c>
      <c r="I263" s="169">
        <f>IF($C263-I$1&lt;År1,0,H262*(1-VLOOKUP($A263,[1]Hugst!$R$5:$W$9,MATCH(ROUNDUP((I$1)/10,0)*10,[1]Hugst!$R$4:$W$4,0))))</f>
        <v>4604.0422694921162</v>
      </c>
      <c r="J263" s="169">
        <f>IF($C263-J$1&lt;År1,0,I262*(1-VLOOKUP($A263,[1]Hugst!$R$5:$W$9,MATCH(ROUNDUP((J$1)/10,0)*10,[1]Hugst!$R$4:$W$4,0))))</f>
        <v>4613.4102189421337</v>
      </c>
      <c r="K263" s="169">
        <f>IF($C263-K$1&lt;År1,0,J262*(1-VLOOKUP($A263,[1]Hugst!$R$5:$W$9,MATCH(ROUNDUP((K$1)/10,0)*10,[1]Hugst!$R$4:$W$4,0))))</f>
        <v>4621.7587047666275</v>
      </c>
      <c r="L263" s="169">
        <f>IF($C263-L$1&lt;År1,0,K262*(1-VLOOKUP($A263,[1]Hugst!$R$5:$W$9,MATCH(ROUNDUP((L$1)/10,0)*10,[1]Hugst!$R$4:$W$4,0))))</f>
        <v>4628.0160652843451</v>
      </c>
      <c r="M263" s="169">
        <f>IF($C263-M$1&lt;År1,0,L262*(1-VLOOKUP($A263,[1]Hugst!$R$5:$W$9,MATCH(ROUNDUP((M$1)/10,0)*10,[1]Hugst!$R$4:$W$4,0))))</f>
        <v>4630.0387148310256</v>
      </c>
      <c r="N263" s="169">
        <f>IF($C263-N$1&lt;År1,0,M262*(1-VLOOKUP($A263,[1]Hugst!$R$5:$W$9,MATCH(ROUNDUP((N$1)/10,0)*10,[1]Hugst!$R$4:$W$4,0))))</f>
        <v>4623.5392184583234</v>
      </c>
      <c r="O263" s="169">
        <f>IF($C263-O$1&lt;År1,0,N262*(1-VLOOKUP($A263,[1]Hugst!$R$5:$W$9,MATCH(ROUNDUP((O$1)/10,0)*10,[1]Hugst!$R$4:$W$4,0))))</f>
        <v>4599.9424413249817</v>
      </c>
      <c r="P263" s="169">
        <f>IF($C263-P$1&lt;År1,0,O262*(1-VLOOKUP($A263,[1]Hugst!$R$5:$W$9,MATCH(ROUNDUP((P$1)/10,0)*10,[1]Hugst!$R$4:$W$4,0))))</f>
        <v>4542.0978474723615</v>
      </c>
      <c r="Q263" s="169">
        <f>IF($C263-Q$1&lt;År1,0,P262*(1-VLOOKUP($A263,[1]Hugst!$R$5:$W$9,MATCH(ROUNDUP((Q$1)/10,0)*10,[1]Hugst!$R$4:$W$4,0))))</f>
        <v>4415.7040973692729</v>
      </c>
      <c r="R263" s="169">
        <f>IF($C263-R$1&lt;År1,0,Q262*(1-VLOOKUP($A263,[1]Hugst!$R$5:$W$9,MATCH(ROUNDUP((R$1)/10,0)*10,[1]Hugst!$R$4:$W$4,0))))</f>
        <v>4152.1582429942446</v>
      </c>
      <c r="S263" s="169">
        <f>IF($C263-S$1&lt;År1,0,R262*(1-VLOOKUP($A263,[1]Hugst!$R$5:$W$9,MATCH(ROUNDUP((S$1)/10,0)*10,[1]Hugst!$R$4:$W$4,0))))</f>
        <v>3614.2541179942436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2036.2279727301921</v>
      </c>
      <c r="E264" s="169">
        <f t="shared" si="6"/>
        <v>0</v>
      </c>
      <c r="F264" s="169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4563.8070907244482</v>
      </c>
      <c r="G264" s="169">
        <f>IF($C264-G$1&lt;År1,0,F263*(1-VLOOKUP($A264,[1]Hugst!$R$5:$W$9,MATCH(ROUNDUP((G$1)/10,0)*10,[1]Hugst!$R$4:$W$4,0))))</f>
        <v>4573.9727334231638</v>
      </c>
      <c r="H264" s="169">
        <f>IF($C264-H$1&lt;År1,0,G263*(1-VLOOKUP($A264,[1]Hugst!$R$5:$W$9,MATCH(ROUNDUP((H$1)/10,0)*10,[1]Hugst!$R$4:$W$4,0))))</f>
        <v>4584.1228010817622</v>
      </c>
      <c r="I264" s="169">
        <f>IF($C264-I$1&lt;År1,0,H263*(1-VLOOKUP($A264,[1]Hugst!$R$5:$W$9,MATCH(ROUNDUP((I$1)/10,0)*10,[1]Hugst!$R$4:$W$4,0))))</f>
        <v>4594.1905567619388</v>
      </c>
      <c r="J264" s="169">
        <f>IF($C264-J$1&lt;År1,0,I263*(1-VLOOKUP($A264,[1]Hugst!$R$5:$W$9,MATCH(ROUNDUP((J$1)/10,0)*10,[1]Hugst!$R$4:$W$4,0))))</f>
        <v>4604.0422694921162</v>
      </c>
      <c r="K264" s="169">
        <f>IF($C264-K$1&lt;År1,0,J263*(1-VLOOKUP($A264,[1]Hugst!$R$5:$W$9,MATCH(ROUNDUP((K$1)/10,0)*10,[1]Hugst!$R$4:$W$4,0))))</f>
        <v>4613.4102189421337</v>
      </c>
      <c r="L264" s="169">
        <f>IF($C264-L$1&lt;År1,0,K263*(1-VLOOKUP($A264,[1]Hugst!$R$5:$W$9,MATCH(ROUNDUP((L$1)/10,0)*10,[1]Hugst!$R$4:$W$4,0))))</f>
        <v>4621.7587047666275</v>
      </c>
      <c r="M264" s="169">
        <f>IF($C264-M$1&lt;År1,0,L263*(1-VLOOKUP($A264,[1]Hugst!$R$5:$W$9,MATCH(ROUNDUP((M$1)/10,0)*10,[1]Hugst!$R$4:$W$4,0))))</f>
        <v>4628.0160652843451</v>
      </c>
      <c r="N264" s="169">
        <f>IF($C264-N$1&lt;År1,0,M263*(1-VLOOKUP($A264,[1]Hugst!$R$5:$W$9,MATCH(ROUNDUP((N$1)/10,0)*10,[1]Hugst!$R$4:$W$4,0))))</f>
        <v>4630.0387148310256</v>
      </c>
      <c r="O264" s="169">
        <f>IF($C264-O$1&lt;År1,0,N263*(1-VLOOKUP($A264,[1]Hugst!$R$5:$W$9,MATCH(ROUNDUP((O$1)/10,0)*10,[1]Hugst!$R$4:$W$4,0))))</f>
        <v>4623.5392184583234</v>
      </c>
      <c r="P264" s="169">
        <f>IF($C264-P$1&lt;År1,0,O263*(1-VLOOKUP($A264,[1]Hugst!$R$5:$W$9,MATCH(ROUNDUP((P$1)/10,0)*10,[1]Hugst!$R$4:$W$4,0))))</f>
        <v>4599.9424413249817</v>
      </c>
      <c r="Q264" s="169">
        <f>IF($C264-Q$1&lt;År1,0,P263*(1-VLOOKUP($A264,[1]Hugst!$R$5:$W$9,MATCH(ROUNDUP((Q$1)/10,0)*10,[1]Hugst!$R$4:$W$4,0))))</f>
        <v>4542.0978474723615</v>
      </c>
      <c r="R264" s="169">
        <f>IF($C264-R$1&lt;År1,0,Q263*(1-VLOOKUP($A264,[1]Hugst!$R$5:$W$9,MATCH(ROUNDUP((R$1)/10,0)*10,[1]Hugst!$R$4:$W$4,0))))</f>
        <v>4415.7040973692729</v>
      </c>
      <c r="S264" s="169">
        <f>IF($C264-S$1&lt;År1,0,R263*(1-VLOOKUP($A264,[1]Hugst!$R$5:$W$9,MATCH(ROUNDUP((S$1)/10,0)*10,[1]Hugst!$R$4:$W$4,0))))</f>
        <v>4152.1582429942446</v>
      </c>
      <c r="T264" s="169">
        <f>IF($C264-T$1&lt;År1,0,S263*(1-VLOOKUP($A264,[1]Hugst!$R$5:$W$9,MATCH(ROUNDUP((T$1)/10,0)*10,[1]Hugst!$R$4:$W$4,0))))</f>
        <v>3614.2541179942436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2026.0799955557522</v>
      </c>
      <c r="E265" s="169">
        <f t="shared" si="6"/>
        <v>0</v>
      </c>
      <c r="F265" s="169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4553.6591135500084</v>
      </c>
      <c r="G265" s="169">
        <f>IF($C265-G$1&lt;År1,0,F264*(1-VLOOKUP($A265,[1]Hugst!$R$5:$W$9,MATCH(ROUNDUP((G$1)/10,0)*10,[1]Hugst!$R$4:$W$4,0))))</f>
        <v>4563.8070907244482</v>
      </c>
      <c r="H265" s="169">
        <f>IF($C265-H$1&lt;År1,0,G264*(1-VLOOKUP($A265,[1]Hugst!$R$5:$W$9,MATCH(ROUNDUP((H$1)/10,0)*10,[1]Hugst!$R$4:$W$4,0))))</f>
        <v>4573.9727334231638</v>
      </c>
      <c r="I265" s="169">
        <f>IF($C265-I$1&lt;År1,0,H264*(1-VLOOKUP($A265,[1]Hugst!$R$5:$W$9,MATCH(ROUNDUP((I$1)/10,0)*10,[1]Hugst!$R$4:$W$4,0))))</f>
        <v>4584.1228010817622</v>
      </c>
      <c r="J265" s="169">
        <f>IF($C265-J$1&lt;År1,0,I264*(1-VLOOKUP($A265,[1]Hugst!$R$5:$W$9,MATCH(ROUNDUP((J$1)/10,0)*10,[1]Hugst!$R$4:$W$4,0))))</f>
        <v>4594.1905567619388</v>
      </c>
      <c r="K265" s="169">
        <f>IF($C265-K$1&lt;År1,0,J264*(1-VLOOKUP($A265,[1]Hugst!$R$5:$W$9,MATCH(ROUNDUP((K$1)/10,0)*10,[1]Hugst!$R$4:$W$4,0))))</f>
        <v>4604.0422694921162</v>
      </c>
      <c r="L265" s="169">
        <f>IF($C265-L$1&lt;År1,0,K264*(1-VLOOKUP($A265,[1]Hugst!$R$5:$W$9,MATCH(ROUNDUP((L$1)/10,0)*10,[1]Hugst!$R$4:$W$4,0))))</f>
        <v>4613.4102189421337</v>
      </c>
      <c r="M265" s="169">
        <f>IF($C265-M$1&lt;År1,0,L264*(1-VLOOKUP($A265,[1]Hugst!$R$5:$W$9,MATCH(ROUNDUP((M$1)/10,0)*10,[1]Hugst!$R$4:$W$4,0))))</f>
        <v>4621.7587047666275</v>
      </c>
      <c r="N265" s="169">
        <f>IF($C265-N$1&lt;År1,0,M264*(1-VLOOKUP($A265,[1]Hugst!$R$5:$W$9,MATCH(ROUNDUP((N$1)/10,0)*10,[1]Hugst!$R$4:$W$4,0))))</f>
        <v>4628.0160652843451</v>
      </c>
      <c r="O265" s="169">
        <f>IF($C265-O$1&lt;År1,0,N264*(1-VLOOKUP($A265,[1]Hugst!$R$5:$W$9,MATCH(ROUNDUP((O$1)/10,0)*10,[1]Hugst!$R$4:$W$4,0))))</f>
        <v>4630.0387148310256</v>
      </c>
      <c r="P265" s="169">
        <f>IF($C265-P$1&lt;År1,0,O264*(1-VLOOKUP($A265,[1]Hugst!$R$5:$W$9,MATCH(ROUNDUP((P$1)/10,0)*10,[1]Hugst!$R$4:$W$4,0))))</f>
        <v>4623.5392184583234</v>
      </c>
      <c r="Q265" s="169">
        <f>IF($C265-Q$1&lt;År1,0,P264*(1-VLOOKUP($A265,[1]Hugst!$R$5:$W$9,MATCH(ROUNDUP((Q$1)/10,0)*10,[1]Hugst!$R$4:$W$4,0))))</f>
        <v>4599.9424413249817</v>
      </c>
      <c r="R265" s="169">
        <f>IF($C265-R$1&lt;År1,0,Q264*(1-VLOOKUP($A265,[1]Hugst!$R$5:$W$9,MATCH(ROUNDUP((R$1)/10,0)*10,[1]Hugst!$R$4:$W$4,0))))</f>
        <v>4542.0978474723615</v>
      </c>
      <c r="S265" s="169">
        <f>IF($C265-S$1&lt;År1,0,R264*(1-VLOOKUP($A265,[1]Hugst!$R$5:$W$9,MATCH(ROUNDUP((S$1)/10,0)*10,[1]Hugst!$R$4:$W$4,0))))</f>
        <v>4415.7040973692729</v>
      </c>
      <c r="T265" s="169">
        <f>IF($C265-T$1&lt;År1,0,S264*(1-VLOOKUP($A265,[1]Hugst!$R$5:$W$9,MATCH(ROUNDUP((T$1)/10,0)*10,[1]Hugst!$R$4:$W$4,0))))</f>
        <v>4152.1582429942446</v>
      </c>
      <c r="U265" s="169">
        <f>IF($C265-U$1&lt;År1,0,T264*(1-VLOOKUP($A265,[1]Hugst!$R$5:$W$9,MATCH(ROUNDUP((U$1)/10,0)*10,[1]Hugst!$R$4:$W$4,0))))</f>
        <v>3614.2541179942436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2015.9661769225822</v>
      </c>
      <c r="E266" s="169">
        <f t="shared" si="6"/>
        <v>0</v>
      </c>
      <c r="F266" s="169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4543.5452949168384</v>
      </c>
      <c r="G266" s="169">
        <f>IF($C266-G$1&lt;År1,0,F265*(1-VLOOKUP($A266,[1]Hugst!$R$5:$W$9,MATCH(ROUNDUP((G$1)/10,0)*10,[1]Hugst!$R$4:$W$4,0))))</f>
        <v>4553.6591135500084</v>
      </c>
      <c r="H266" s="169">
        <f>IF($C266-H$1&lt;År1,0,G265*(1-VLOOKUP($A266,[1]Hugst!$R$5:$W$9,MATCH(ROUNDUP((H$1)/10,0)*10,[1]Hugst!$R$4:$W$4,0))))</f>
        <v>4563.8070907244482</v>
      </c>
      <c r="I266" s="169">
        <f>IF($C266-I$1&lt;År1,0,H265*(1-VLOOKUP($A266,[1]Hugst!$R$5:$W$9,MATCH(ROUNDUP((I$1)/10,0)*10,[1]Hugst!$R$4:$W$4,0))))</f>
        <v>4573.9727334231638</v>
      </c>
      <c r="J266" s="169">
        <f>IF($C266-J$1&lt;År1,0,I265*(1-VLOOKUP($A266,[1]Hugst!$R$5:$W$9,MATCH(ROUNDUP((J$1)/10,0)*10,[1]Hugst!$R$4:$W$4,0))))</f>
        <v>4584.1228010817622</v>
      </c>
      <c r="K266" s="169">
        <f>IF($C266-K$1&lt;År1,0,J265*(1-VLOOKUP($A266,[1]Hugst!$R$5:$W$9,MATCH(ROUNDUP((K$1)/10,0)*10,[1]Hugst!$R$4:$W$4,0))))</f>
        <v>4594.1905567619388</v>
      </c>
      <c r="L266" s="169">
        <f>IF($C266-L$1&lt;År1,0,K265*(1-VLOOKUP($A266,[1]Hugst!$R$5:$W$9,MATCH(ROUNDUP((L$1)/10,0)*10,[1]Hugst!$R$4:$W$4,0))))</f>
        <v>4604.0422694921162</v>
      </c>
      <c r="M266" s="169">
        <f>IF($C266-M$1&lt;År1,0,L265*(1-VLOOKUP($A266,[1]Hugst!$R$5:$W$9,MATCH(ROUNDUP((M$1)/10,0)*10,[1]Hugst!$R$4:$W$4,0))))</f>
        <v>4613.4102189421337</v>
      </c>
      <c r="N266" s="169">
        <f>IF($C266-N$1&lt;År1,0,M265*(1-VLOOKUP($A266,[1]Hugst!$R$5:$W$9,MATCH(ROUNDUP((N$1)/10,0)*10,[1]Hugst!$R$4:$W$4,0))))</f>
        <v>4621.7587047666275</v>
      </c>
      <c r="O266" s="169">
        <f>IF($C266-O$1&lt;År1,0,N265*(1-VLOOKUP($A266,[1]Hugst!$R$5:$W$9,MATCH(ROUNDUP((O$1)/10,0)*10,[1]Hugst!$R$4:$W$4,0))))</f>
        <v>4628.0160652843451</v>
      </c>
      <c r="P266" s="169">
        <f>IF($C266-P$1&lt;År1,0,O265*(1-VLOOKUP($A266,[1]Hugst!$R$5:$W$9,MATCH(ROUNDUP((P$1)/10,0)*10,[1]Hugst!$R$4:$W$4,0))))</f>
        <v>4630.0387148310256</v>
      </c>
      <c r="Q266" s="169">
        <f>IF($C266-Q$1&lt;År1,0,P265*(1-VLOOKUP($A266,[1]Hugst!$R$5:$W$9,MATCH(ROUNDUP((Q$1)/10,0)*10,[1]Hugst!$R$4:$W$4,0))))</f>
        <v>4623.5392184583234</v>
      </c>
      <c r="R266" s="169">
        <f>IF($C266-R$1&lt;År1,0,Q265*(1-VLOOKUP($A266,[1]Hugst!$R$5:$W$9,MATCH(ROUNDUP((R$1)/10,0)*10,[1]Hugst!$R$4:$W$4,0))))</f>
        <v>4599.9424413249817</v>
      </c>
      <c r="S266" s="169">
        <f>IF($C266-S$1&lt;År1,0,R265*(1-VLOOKUP($A266,[1]Hugst!$R$5:$W$9,MATCH(ROUNDUP((S$1)/10,0)*10,[1]Hugst!$R$4:$W$4,0))))</f>
        <v>4542.0978474723615</v>
      </c>
      <c r="T266" s="169">
        <f>IF($C266-T$1&lt;År1,0,S265*(1-VLOOKUP($A266,[1]Hugst!$R$5:$W$9,MATCH(ROUNDUP((T$1)/10,0)*10,[1]Hugst!$R$4:$W$4,0))))</f>
        <v>4415.7040973692729</v>
      </c>
      <c r="U266" s="169">
        <f>IF($C266-U$1&lt;År1,0,T265*(1-VLOOKUP($A266,[1]Hugst!$R$5:$W$9,MATCH(ROUNDUP((U$1)/10,0)*10,[1]Hugst!$R$4:$W$4,0))))</f>
        <v>4152.1582429942446</v>
      </c>
      <c r="V266" s="169">
        <f>IF($C266-V$1&lt;År1,0,U265*(1-VLOOKUP($A266,[1]Hugst!$R$5:$W$9,MATCH(ROUNDUP((V$1)/10,0)*10,[1]Hugst!$R$4:$W$4,0))))</f>
        <v>3614.2541179942436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2005.8946367102762</v>
      </c>
      <c r="E267" s="169">
        <f t="shared" si="6"/>
        <v>0</v>
      </c>
      <c r="F267" s="169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4533.4737547045324</v>
      </c>
      <c r="G267" s="169">
        <f>IF($C267-G$1&lt;År1,0,F266*(1-VLOOKUP($A267,[1]Hugst!$R$5:$W$9,MATCH(ROUNDUP((G$1)/10,0)*10,[1]Hugst!$R$4:$W$4,0))))</f>
        <v>4543.5452949168384</v>
      </c>
      <c r="H267" s="169">
        <f>IF($C267-H$1&lt;År1,0,G266*(1-VLOOKUP($A267,[1]Hugst!$R$5:$W$9,MATCH(ROUNDUP((H$1)/10,0)*10,[1]Hugst!$R$4:$W$4,0))))</f>
        <v>4553.6591135500084</v>
      </c>
      <c r="I267" s="169">
        <f>IF($C267-I$1&lt;År1,0,H266*(1-VLOOKUP($A267,[1]Hugst!$R$5:$W$9,MATCH(ROUNDUP((I$1)/10,0)*10,[1]Hugst!$R$4:$W$4,0))))</f>
        <v>4563.8070907244482</v>
      </c>
      <c r="J267" s="169">
        <f>IF($C267-J$1&lt;År1,0,I266*(1-VLOOKUP($A267,[1]Hugst!$R$5:$W$9,MATCH(ROUNDUP((J$1)/10,0)*10,[1]Hugst!$R$4:$W$4,0))))</f>
        <v>4573.9727334231638</v>
      </c>
      <c r="K267" s="169">
        <f>IF($C267-K$1&lt;År1,0,J266*(1-VLOOKUP($A267,[1]Hugst!$R$5:$W$9,MATCH(ROUNDUP((K$1)/10,0)*10,[1]Hugst!$R$4:$W$4,0))))</f>
        <v>4584.1228010817622</v>
      </c>
      <c r="L267" s="169">
        <f>IF($C267-L$1&lt;År1,0,K266*(1-VLOOKUP($A267,[1]Hugst!$R$5:$W$9,MATCH(ROUNDUP((L$1)/10,0)*10,[1]Hugst!$R$4:$W$4,0))))</f>
        <v>4594.1905567619388</v>
      </c>
      <c r="M267" s="169">
        <f>IF($C267-M$1&lt;År1,0,L266*(1-VLOOKUP($A267,[1]Hugst!$R$5:$W$9,MATCH(ROUNDUP((M$1)/10,0)*10,[1]Hugst!$R$4:$W$4,0))))</f>
        <v>4604.0422694921162</v>
      </c>
      <c r="N267" s="169">
        <f>IF($C267-N$1&lt;År1,0,M266*(1-VLOOKUP($A267,[1]Hugst!$R$5:$W$9,MATCH(ROUNDUP((N$1)/10,0)*10,[1]Hugst!$R$4:$W$4,0))))</f>
        <v>4613.4102189421337</v>
      </c>
      <c r="O267" s="169">
        <f>IF($C267-O$1&lt;År1,0,N266*(1-VLOOKUP($A267,[1]Hugst!$R$5:$W$9,MATCH(ROUNDUP((O$1)/10,0)*10,[1]Hugst!$R$4:$W$4,0))))</f>
        <v>4621.7587047666275</v>
      </c>
      <c r="P267" s="169">
        <f>IF($C267-P$1&lt;År1,0,O266*(1-VLOOKUP($A267,[1]Hugst!$R$5:$W$9,MATCH(ROUNDUP((P$1)/10,0)*10,[1]Hugst!$R$4:$W$4,0))))</f>
        <v>4628.0160652843451</v>
      </c>
      <c r="Q267" s="169">
        <f>IF($C267-Q$1&lt;År1,0,P266*(1-VLOOKUP($A267,[1]Hugst!$R$5:$W$9,MATCH(ROUNDUP((Q$1)/10,0)*10,[1]Hugst!$R$4:$W$4,0))))</f>
        <v>4630.0387148310256</v>
      </c>
      <c r="R267" s="169">
        <f>IF($C267-R$1&lt;År1,0,Q266*(1-VLOOKUP($A267,[1]Hugst!$R$5:$W$9,MATCH(ROUNDUP((R$1)/10,0)*10,[1]Hugst!$R$4:$W$4,0))))</f>
        <v>4623.5392184583234</v>
      </c>
      <c r="S267" s="169">
        <f>IF($C267-S$1&lt;År1,0,R266*(1-VLOOKUP($A267,[1]Hugst!$R$5:$W$9,MATCH(ROUNDUP((S$1)/10,0)*10,[1]Hugst!$R$4:$W$4,0))))</f>
        <v>4599.9424413249817</v>
      </c>
      <c r="T267" s="169">
        <f>IF($C267-T$1&lt;År1,0,S266*(1-VLOOKUP($A267,[1]Hugst!$R$5:$W$9,MATCH(ROUNDUP((T$1)/10,0)*10,[1]Hugst!$R$4:$W$4,0))))</f>
        <v>4542.0978474723615</v>
      </c>
      <c r="U267" s="169">
        <f>IF($C267-U$1&lt;År1,0,T266*(1-VLOOKUP($A267,[1]Hugst!$R$5:$W$9,MATCH(ROUNDUP((U$1)/10,0)*10,[1]Hugst!$R$4:$W$4,0))))</f>
        <v>4415.7040973692729</v>
      </c>
      <c r="V267" s="169">
        <f>IF($C267-V$1&lt;År1,0,U266*(1-VLOOKUP($A267,[1]Hugst!$R$5:$W$9,MATCH(ROUNDUP((V$1)/10,0)*10,[1]Hugst!$R$4:$W$4,0))))</f>
        <v>4152.1582429942446</v>
      </c>
      <c r="W267" s="169">
        <f>IF($C267-W$1&lt;År1,0,V266*(1-VLOOKUP($A267,[1]Hugst!$R$5:$W$9,MATCH(ROUNDUP((W$1)/10,0)*10,[1]Hugst!$R$4:$W$4,0))))</f>
        <v>3614.2541179942436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1995.8693088628861</v>
      </c>
      <c r="E268" s="169">
        <f t="shared" si="6"/>
        <v>0</v>
      </c>
      <c r="F268" s="169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4523.4484268571423</v>
      </c>
      <c r="G268" s="169">
        <f>IF($C268-G$1&lt;År1,0,F267*(1-VLOOKUP($A268,[1]Hugst!$R$5:$W$9,MATCH(ROUNDUP((G$1)/10,0)*10,[1]Hugst!$R$4:$W$4,0))))</f>
        <v>4533.4737547045324</v>
      </c>
      <c r="H268" s="169">
        <f>IF($C268-H$1&lt;År1,0,G267*(1-VLOOKUP($A268,[1]Hugst!$R$5:$W$9,MATCH(ROUNDUP((H$1)/10,0)*10,[1]Hugst!$R$4:$W$4,0))))</f>
        <v>4543.5452949168384</v>
      </c>
      <c r="I268" s="169">
        <f>IF($C268-I$1&lt;År1,0,H267*(1-VLOOKUP($A268,[1]Hugst!$R$5:$W$9,MATCH(ROUNDUP((I$1)/10,0)*10,[1]Hugst!$R$4:$W$4,0))))</f>
        <v>4553.6591135500084</v>
      </c>
      <c r="J268" s="169">
        <f>IF($C268-J$1&lt;År1,0,I267*(1-VLOOKUP($A268,[1]Hugst!$R$5:$W$9,MATCH(ROUNDUP((J$1)/10,0)*10,[1]Hugst!$R$4:$W$4,0))))</f>
        <v>4563.8070907244482</v>
      </c>
      <c r="K268" s="169">
        <f>IF($C268-K$1&lt;År1,0,J267*(1-VLOOKUP($A268,[1]Hugst!$R$5:$W$9,MATCH(ROUNDUP((K$1)/10,0)*10,[1]Hugst!$R$4:$W$4,0))))</f>
        <v>4573.9727334231638</v>
      </c>
      <c r="L268" s="169">
        <f>IF($C268-L$1&lt;År1,0,K267*(1-VLOOKUP($A268,[1]Hugst!$R$5:$W$9,MATCH(ROUNDUP((L$1)/10,0)*10,[1]Hugst!$R$4:$W$4,0))))</f>
        <v>4584.1228010817622</v>
      </c>
      <c r="M268" s="169">
        <f>IF($C268-M$1&lt;År1,0,L267*(1-VLOOKUP($A268,[1]Hugst!$R$5:$W$9,MATCH(ROUNDUP((M$1)/10,0)*10,[1]Hugst!$R$4:$W$4,0))))</f>
        <v>4594.1905567619388</v>
      </c>
      <c r="N268" s="169">
        <f>IF($C268-N$1&lt;År1,0,M267*(1-VLOOKUP($A268,[1]Hugst!$R$5:$W$9,MATCH(ROUNDUP((N$1)/10,0)*10,[1]Hugst!$R$4:$W$4,0))))</f>
        <v>4604.0422694921162</v>
      </c>
      <c r="O268" s="169">
        <f>IF($C268-O$1&lt;År1,0,N267*(1-VLOOKUP($A268,[1]Hugst!$R$5:$W$9,MATCH(ROUNDUP((O$1)/10,0)*10,[1]Hugst!$R$4:$W$4,0))))</f>
        <v>4613.4102189421337</v>
      </c>
      <c r="P268" s="169">
        <f>IF($C268-P$1&lt;År1,0,O267*(1-VLOOKUP($A268,[1]Hugst!$R$5:$W$9,MATCH(ROUNDUP((P$1)/10,0)*10,[1]Hugst!$R$4:$W$4,0))))</f>
        <v>4621.7587047666275</v>
      </c>
      <c r="Q268" s="169">
        <f>IF($C268-Q$1&lt;År1,0,P267*(1-VLOOKUP($A268,[1]Hugst!$R$5:$W$9,MATCH(ROUNDUP((Q$1)/10,0)*10,[1]Hugst!$R$4:$W$4,0))))</f>
        <v>4628.0160652843451</v>
      </c>
      <c r="R268" s="169">
        <f>IF($C268-R$1&lt;År1,0,Q267*(1-VLOOKUP($A268,[1]Hugst!$R$5:$W$9,MATCH(ROUNDUP((R$1)/10,0)*10,[1]Hugst!$R$4:$W$4,0))))</f>
        <v>4630.0387148310256</v>
      </c>
      <c r="S268" s="169">
        <f>IF($C268-S$1&lt;År1,0,R267*(1-VLOOKUP($A268,[1]Hugst!$R$5:$W$9,MATCH(ROUNDUP((S$1)/10,0)*10,[1]Hugst!$R$4:$W$4,0))))</f>
        <v>4623.5392184583234</v>
      </c>
      <c r="T268" s="169">
        <f>IF($C268-T$1&lt;År1,0,S267*(1-VLOOKUP($A268,[1]Hugst!$R$5:$W$9,MATCH(ROUNDUP((T$1)/10,0)*10,[1]Hugst!$R$4:$W$4,0))))</f>
        <v>4599.9424413249817</v>
      </c>
      <c r="U268" s="169">
        <f>IF($C268-U$1&lt;År1,0,T267*(1-VLOOKUP($A268,[1]Hugst!$R$5:$W$9,MATCH(ROUNDUP((U$1)/10,0)*10,[1]Hugst!$R$4:$W$4,0))))</f>
        <v>4542.0978474723615</v>
      </c>
      <c r="V268" s="169">
        <f>IF($C268-V$1&lt;År1,0,U267*(1-VLOOKUP($A268,[1]Hugst!$R$5:$W$9,MATCH(ROUNDUP((V$1)/10,0)*10,[1]Hugst!$R$4:$W$4,0))))</f>
        <v>4415.7040973692729</v>
      </c>
      <c r="W268" s="169">
        <f>IF($C268-W$1&lt;År1,0,V267*(1-VLOOKUP($A268,[1]Hugst!$R$5:$W$9,MATCH(ROUNDUP((W$1)/10,0)*10,[1]Hugst!$R$4:$W$4,0))))</f>
        <v>4152.1582429942446</v>
      </c>
      <c r="X268" s="169">
        <f>IF($C268-X$1&lt;År1,0,W267*(1-VLOOKUP($A268,[1]Hugst!$R$5:$W$9,MATCH(ROUNDUP((X$1)/10,0)*10,[1]Hugst!$R$4:$W$4,0))))</f>
        <v>3614.2541179942436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1985.8920349866057</v>
      </c>
      <c r="E269" s="169">
        <f t="shared" si="6"/>
        <v>0</v>
      </c>
      <c r="F269" s="169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4513.4711529808619</v>
      </c>
      <c r="G269" s="169">
        <f>IF($C269-G$1&lt;År1,0,F268*(1-VLOOKUP($A269,[1]Hugst!$R$5:$W$9,MATCH(ROUNDUP((G$1)/10,0)*10,[1]Hugst!$R$4:$W$4,0))))</f>
        <v>4523.4484268571423</v>
      </c>
      <c r="H269" s="169">
        <f>IF($C269-H$1&lt;År1,0,G268*(1-VLOOKUP($A269,[1]Hugst!$R$5:$W$9,MATCH(ROUNDUP((H$1)/10,0)*10,[1]Hugst!$R$4:$W$4,0))))</f>
        <v>4533.4737547045324</v>
      </c>
      <c r="I269" s="169">
        <f>IF($C269-I$1&lt;År1,0,H268*(1-VLOOKUP($A269,[1]Hugst!$R$5:$W$9,MATCH(ROUNDUP((I$1)/10,0)*10,[1]Hugst!$R$4:$W$4,0))))</f>
        <v>4543.5452949168384</v>
      </c>
      <c r="J269" s="169">
        <f>IF($C269-J$1&lt;År1,0,I268*(1-VLOOKUP($A269,[1]Hugst!$R$5:$W$9,MATCH(ROUNDUP((J$1)/10,0)*10,[1]Hugst!$R$4:$W$4,0))))</f>
        <v>4553.6591135500084</v>
      </c>
      <c r="K269" s="169">
        <f>IF($C269-K$1&lt;År1,0,J268*(1-VLOOKUP($A269,[1]Hugst!$R$5:$W$9,MATCH(ROUNDUP((K$1)/10,0)*10,[1]Hugst!$R$4:$W$4,0))))</f>
        <v>4563.8070907244482</v>
      </c>
      <c r="L269" s="169">
        <f>IF($C269-L$1&lt;År1,0,K268*(1-VLOOKUP($A269,[1]Hugst!$R$5:$W$9,MATCH(ROUNDUP((L$1)/10,0)*10,[1]Hugst!$R$4:$W$4,0))))</f>
        <v>4573.9727334231638</v>
      </c>
      <c r="M269" s="169">
        <f>IF($C269-M$1&lt;År1,0,L268*(1-VLOOKUP($A269,[1]Hugst!$R$5:$W$9,MATCH(ROUNDUP((M$1)/10,0)*10,[1]Hugst!$R$4:$W$4,0))))</f>
        <v>4584.1228010817622</v>
      </c>
      <c r="N269" s="169">
        <f>IF($C269-N$1&lt;År1,0,M268*(1-VLOOKUP($A269,[1]Hugst!$R$5:$W$9,MATCH(ROUNDUP((N$1)/10,0)*10,[1]Hugst!$R$4:$W$4,0))))</f>
        <v>4594.1905567619388</v>
      </c>
      <c r="O269" s="169">
        <f>IF($C269-O$1&lt;År1,0,N268*(1-VLOOKUP($A269,[1]Hugst!$R$5:$W$9,MATCH(ROUNDUP((O$1)/10,0)*10,[1]Hugst!$R$4:$W$4,0))))</f>
        <v>4604.0422694921162</v>
      </c>
      <c r="P269" s="169">
        <f>IF($C269-P$1&lt;År1,0,O268*(1-VLOOKUP($A269,[1]Hugst!$R$5:$W$9,MATCH(ROUNDUP((P$1)/10,0)*10,[1]Hugst!$R$4:$W$4,0))))</f>
        <v>4613.4102189421337</v>
      </c>
      <c r="Q269" s="169">
        <f>IF($C269-Q$1&lt;År1,0,P268*(1-VLOOKUP($A269,[1]Hugst!$R$5:$W$9,MATCH(ROUNDUP((Q$1)/10,0)*10,[1]Hugst!$R$4:$W$4,0))))</f>
        <v>4621.7587047666275</v>
      </c>
      <c r="R269" s="169">
        <f>IF($C269-R$1&lt;År1,0,Q268*(1-VLOOKUP($A269,[1]Hugst!$R$5:$W$9,MATCH(ROUNDUP((R$1)/10,0)*10,[1]Hugst!$R$4:$W$4,0))))</f>
        <v>4628.0160652843451</v>
      </c>
      <c r="S269" s="169">
        <f>IF($C269-S$1&lt;År1,0,R268*(1-VLOOKUP($A269,[1]Hugst!$R$5:$W$9,MATCH(ROUNDUP((S$1)/10,0)*10,[1]Hugst!$R$4:$W$4,0))))</f>
        <v>4630.0387148310256</v>
      </c>
      <c r="T269" s="169">
        <f>IF($C269-T$1&lt;År1,0,S268*(1-VLOOKUP($A269,[1]Hugst!$R$5:$W$9,MATCH(ROUNDUP((T$1)/10,0)*10,[1]Hugst!$R$4:$W$4,0))))</f>
        <v>4623.5392184583234</v>
      </c>
      <c r="U269" s="169">
        <f>IF($C269-U$1&lt;År1,0,T268*(1-VLOOKUP($A269,[1]Hugst!$R$5:$W$9,MATCH(ROUNDUP((U$1)/10,0)*10,[1]Hugst!$R$4:$W$4,0))))</f>
        <v>4599.9424413249817</v>
      </c>
      <c r="V269" s="169">
        <f>IF($C269-V$1&lt;År1,0,U268*(1-VLOOKUP($A269,[1]Hugst!$R$5:$W$9,MATCH(ROUNDUP((V$1)/10,0)*10,[1]Hugst!$R$4:$W$4,0))))</f>
        <v>4542.0978474723615</v>
      </c>
      <c r="W269" s="169">
        <f>IF($C269-W$1&lt;År1,0,V268*(1-VLOOKUP($A269,[1]Hugst!$R$5:$W$9,MATCH(ROUNDUP((W$1)/10,0)*10,[1]Hugst!$R$4:$W$4,0))))</f>
        <v>4415.7040973692729</v>
      </c>
      <c r="X269" s="169">
        <f>IF($C269-X$1&lt;År1,0,W268*(1-VLOOKUP($A269,[1]Hugst!$R$5:$W$9,MATCH(ROUNDUP((X$1)/10,0)*10,[1]Hugst!$R$4:$W$4,0))))</f>
        <v>4152.1582429942446</v>
      </c>
      <c r="Y269" s="169">
        <f>IF($C269-Y$1&lt;År1,0,X268*(1-VLOOKUP($A269,[1]Hugst!$R$5:$W$9,MATCH(ROUNDUP((Y$1)/10,0)*10,[1]Hugst!$R$4:$W$4,0))))</f>
        <v>3614.2541179942436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1975.9636111457221</v>
      </c>
      <c r="E270" s="169">
        <f t="shared" si="6"/>
        <v>1.2047513726720354</v>
      </c>
      <c r="F270" s="169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4504.7474805126503</v>
      </c>
      <c r="G270" s="169">
        <f>IF($C270-G$1&lt;År1,0,F269*(1-VLOOKUP($A270,[1]Hugst!$R$5:$W$9,MATCH(ROUNDUP((G$1)/10,0)*10,[1]Hugst!$R$4:$W$4,0))))</f>
        <v>4513.4711529808619</v>
      </c>
      <c r="H270" s="169">
        <f>IF($C270-H$1&lt;År1,0,G269*(1-VLOOKUP($A270,[1]Hugst!$R$5:$W$9,MATCH(ROUNDUP((H$1)/10,0)*10,[1]Hugst!$R$4:$W$4,0))))</f>
        <v>4523.4484268571423</v>
      </c>
      <c r="I270" s="169">
        <f>IF($C270-I$1&lt;År1,0,H269*(1-VLOOKUP($A270,[1]Hugst!$R$5:$W$9,MATCH(ROUNDUP((I$1)/10,0)*10,[1]Hugst!$R$4:$W$4,0))))</f>
        <v>4533.4737547045324</v>
      </c>
      <c r="J270" s="169">
        <f>IF($C270-J$1&lt;År1,0,I269*(1-VLOOKUP($A270,[1]Hugst!$R$5:$W$9,MATCH(ROUNDUP((J$1)/10,0)*10,[1]Hugst!$R$4:$W$4,0))))</f>
        <v>4543.5452949168384</v>
      </c>
      <c r="K270" s="169">
        <f>IF($C270-K$1&lt;År1,0,J269*(1-VLOOKUP($A270,[1]Hugst!$R$5:$W$9,MATCH(ROUNDUP((K$1)/10,0)*10,[1]Hugst!$R$4:$W$4,0))))</f>
        <v>4553.6591135500084</v>
      </c>
      <c r="L270" s="169">
        <f>IF($C270-L$1&lt;År1,0,K269*(1-VLOOKUP($A270,[1]Hugst!$R$5:$W$9,MATCH(ROUNDUP((L$1)/10,0)*10,[1]Hugst!$R$4:$W$4,0))))</f>
        <v>4563.8070907244482</v>
      </c>
      <c r="M270" s="169">
        <f>IF($C270-M$1&lt;År1,0,L269*(1-VLOOKUP($A270,[1]Hugst!$R$5:$W$9,MATCH(ROUNDUP((M$1)/10,0)*10,[1]Hugst!$R$4:$W$4,0))))</f>
        <v>4573.9727334231638</v>
      </c>
      <c r="N270" s="169">
        <f>IF($C270-N$1&lt;År1,0,M269*(1-VLOOKUP($A270,[1]Hugst!$R$5:$W$9,MATCH(ROUNDUP((N$1)/10,0)*10,[1]Hugst!$R$4:$W$4,0))))</f>
        <v>4584.1228010817622</v>
      </c>
      <c r="O270" s="169">
        <f>IF($C270-O$1&lt;År1,0,N269*(1-VLOOKUP($A270,[1]Hugst!$R$5:$W$9,MATCH(ROUNDUP((O$1)/10,0)*10,[1]Hugst!$R$4:$W$4,0))))</f>
        <v>4594.1905567619388</v>
      </c>
      <c r="P270" s="169">
        <f>IF($C270-P$1&lt;År1,0,O269*(1-VLOOKUP($A270,[1]Hugst!$R$5:$W$9,MATCH(ROUNDUP((P$1)/10,0)*10,[1]Hugst!$R$4:$W$4,0))))</f>
        <v>4604.0422694921162</v>
      </c>
      <c r="Q270" s="169">
        <f>IF($C270-Q$1&lt;År1,0,P269*(1-VLOOKUP($A270,[1]Hugst!$R$5:$W$9,MATCH(ROUNDUP((Q$1)/10,0)*10,[1]Hugst!$R$4:$W$4,0))))</f>
        <v>4613.4102189421337</v>
      </c>
      <c r="R270" s="169">
        <f>IF($C270-R$1&lt;År1,0,Q269*(1-VLOOKUP($A270,[1]Hugst!$R$5:$W$9,MATCH(ROUNDUP((R$1)/10,0)*10,[1]Hugst!$R$4:$W$4,0))))</f>
        <v>4621.7587047666275</v>
      </c>
      <c r="S270" s="169">
        <f>IF($C270-S$1&lt;År1,0,R269*(1-VLOOKUP($A270,[1]Hugst!$R$5:$W$9,MATCH(ROUNDUP((S$1)/10,0)*10,[1]Hugst!$R$4:$W$4,0))))</f>
        <v>4628.0160652843451</v>
      </c>
      <c r="T270" s="169">
        <f>IF($C270-T$1&lt;År1,0,S269*(1-VLOOKUP($A270,[1]Hugst!$R$5:$W$9,MATCH(ROUNDUP((T$1)/10,0)*10,[1]Hugst!$R$4:$W$4,0))))</f>
        <v>4630.0387148310256</v>
      </c>
      <c r="U270" s="169">
        <f>IF($C270-U$1&lt;År1,0,T269*(1-VLOOKUP($A270,[1]Hugst!$R$5:$W$9,MATCH(ROUNDUP((U$1)/10,0)*10,[1]Hugst!$R$4:$W$4,0))))</f>
        <v>4623.5392184583234</v>
      </c>
      <c r="V270" s="169">
        <f>IF($C270-V$1&lt;År1,0,U269*(1-VLOOKUP($A270,[1]Hugst!$R$5:$W$9,MATCH(ROUNDUP((V$1)/10,0)*10,[1]Hugst!$R$4:$W$4,0))))</f>
        <v>4599.9424413249817</v>
      </c>
      <c r="W270" s="169">
        <f>IF($C270-W$1&lt;År1,0,V269*(1-VLOOKUP($A270,[1]Hugst!$R$5:$W$9,MATCH(ROUNDUP((W$1)/10,0)*10,[1]Hugst!$R$4:$W$4,0))))</f>
        <v>4542.0978474723615</v>
      </c>
      <c r="X270" s="169">
        <f>IF($C270-X$1&lt;År1,0,W269*(1-VLOOKUP($A270,[1]Hugst!$R$5:$W$9,MATCH(ROUNDUP((X$1)/10,0)*10,[1]Hugst!$R$4:$W$4,0))))</f>
        <v>4415.7040973692729</v>
      </c>
      <c r="Y270" s="169">
        <f>IF($C270-Y$1&lt;År1,0,X269*(1-VLOOKUP($A270,[1]Hugst!$R$5:$W$9,MATCH(ROUNDUP((Y$1)/10,0)*10,[1]Hugst!$R$4:$W$4,0))))</f>
        <v>4152.1582429942446</v>
      </c>
      <c r="Z270" s="169">
        <f>IF($C270-Z$1&lt;År1,0,Y269*(1-VLOOKUP($A270,[1]Hugst!$R$5:$W$9,MATCH(ROUNDUP((Z$1)/10,0)*10,[1]Hugst!$R$4:$W$4,0))))</f>
        <v>3613.0493666215789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1966.0843112570219</v>
      </c>
      <c r="E271" s="169">
        <f t="shared" si="6"/>
        <v>2.5884025365376147</v>
      </c>
      <c r="F271" s="169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4496.2518317878157</v>
      </c>
      <c r="G271" s="169">
        <f>IF($C271-G$1&lt;År1,0,F270*(1-VLOOKUP($A271,[1]Hugst!$R$5:$W$9,MATCH(ROUNDUP((G$1)/10,0)*10,[1]Hugst!$R$4:$W$4,0))))</f>
        <v>4504.7474805126503</v>
      </c>
      <c r="H271" s="169">
        <f>IF($C271-H$1&lt;År1,0,G270*(1-VLOOKUP($A271,[1]Hugst!$R$5:$W$9,MATCH(ROUNDUP((H$1)/10,0)*10,[1]Hugst!$R$4:$W$4,0))))</f>
        <v>4513.4711529808619</v>
      </c>
      <c r="I271" s="169">
        <f>IF($C271-I$1&lt;År1,0,H270*(1-VLOOKUP($A271,[1]Hugst!$R$5:$W$9,MATCH(ROUNDUP((I$1)/10,0)*10,[1]Hugst!$R$4:$W$4,0))))</f>
        <v>4523.4484268571423</v>
      </c>
      <c r="J271" s="169">
        <f>IF($C271-J$1&lt;År1,0,I270*(1-VLOOKUP($A271,[1]Hugst!$R$5:$W$9,MATCH(ROUNDUP((J$1)/10,0)*10,[1]Hugst!$R$4:$W$4,0))))</f>
        <v>4533.4737547045324</v>
      </c>
      <c r="K271" s="169">
        <f>IF($C271-K$1&lt;År1,0,J270*(1-VLOOKUP($A271,[1]Hugst!$R$5:$W$9,MATCH(ROUNDUP((K$1)/10,0)*10,[1]Hugst!$R$4:$W$4,0))))</f>
        <v>4543.5452949168384</v>
      </c>
      <c r="L271" s="169">
        <f>IF($C271-L$1&lt;År1,0,K270*(1-VLOOKUP($A271,[1]Hugst!$R$5:$W$9,MATCH(ROUNDUP((L$1)/10,0)*10,[1]Hugst!$R$4:$W$4,0))))</f>
        <v>4553.6591135500084</v>
      </c>
      <c r="M271" s="169">
        <f>IF($C271-M$1&lt;År1,0,L270*(1-VLOOKUP($A271,[1]Hugst!$R$5:$W$9,MATCH(ROUNDUP((M$1)/10,0)*10,[1]Hugst!$R$4:$W$4,0))))</f>
        <v>4563.8070907244482</v>
      </c>
      <c r="N271" s="169">
        <f>IF($C271-N$1&lt;År1,0,M270*(1-VLOOKUP($A271,[1]Hugst!$R$5:$W$9,MATCH(ROUNDUP((N$1)/10,0)*10,[1]Hugst!$R$4:$W$4,0))))</f>
        <v>4573.9727334231638</v>
      </c>
      <c r="O271" s="169">
        <f>IF($C271-O$1&lt;År1,0,N270*(1-VLOOKUP($A271,[1]Hugst!$R$5:$W$9,MATCH(ROUNDUP((O$1)/10,0)*10,[1]Hugst!$R$4:$W$4,0))))</f>
        <v>4584.1228010817622</v>
      </c>
      <c r="P271" s="169">
        <f>IF($C271-P$1&lt;År1,0,O270*(1-VLOOKUP($A271,[1]Hugst!$R$5:$W$9,MATCH(ROUNDUP((P$1)/10,0)*10,[1]Hugst!$R$4:$W$4,0))))</f>
        <v>4594.1905567619388</v>
      </c>
      <c r="Q271" s="169">
        <f>IF($C271-Q$1&lt;År1,0,P270*(1-VLOOKUP($A271,[1]Hugst!$R$5:$W$9,MATCH(ROUNDUP((Q$1)/10,0)*10,[1]Hugst!$R$4:$W$4,0))))</f>
        <v>4604.0422694921162</v>
      </c>
      <c r="R271" s="169">
        <f>IF($C271-R$1&lt;År1,0,Q270*(1-VLOOKUP($A271,[1]Hugst!$R$5:$W$9,MATCH(ROUNDUP((R$1)/10,0)*10,[1]Hugst!$R$4:$W$4,0))))</f>
        <v>4613.4102189421337</v>
      </c>
      <c r="S271" s="169">
        <f>IF($C271-S$1&lt;År1,0,R270*(1-VLOOKUP($A271,[1]Hugst!$R$5:$W$9,MATCH(ROUNDUP((S$1)/10,0)*10,[1]Hugst!$R$4:$W$4,0))))</f>
        <v>4621.7587047666275</v>
      </c>
      <c r="T271" s="169">
        <f>IF($C271-T$1&lt;År1,0,S270*(1-VLOOKUP($A271,[1]Hugst!$R$5:$W$9,MATCH(ROUNDUP((T$1)/10,0)*10,[1]Hugst!$R$4:$W$4,0))))</f>
        <v>4628.0160652843451</v>
      </c>
      <c r="U271" s="169">
        <f>IF($C271-U$1&lt;År1,0,T270*(1-VLOOKUP($A271,[1]Hugst!$R$5:$W$9,MATCH(ROUNDUP((U$1)/10,0)*10,[1]Hugst!$R$4:$W$4,0))))</f>
        <v>4630.0387148310256</v>
      </c>
      <c r="V271" s="169">
        <f>IF($C271-V$1&lt;År1,0,U270*(1-VLOOKUP($A271,[1]Hugst!$R$5:$W$9,MATCH(ROUNDUP((V$1)/10,0)*10,[1]Hugst!$R$4:$W$4,0))))</f>
        <v>4623.5392184583234</v>
      </c>
      <c r="W271" s="169">
        <f>IF($C271-W$1&lt;År1,0,V270*(1-VLOOKUP($A271,[1]Hugst!$R$5:$W$9,MATCH(ROUNDUP((W$1)/10,0)*10,[1]Hugst!$R$4:$W$4,0))))</f>
        <v>4599.9424413249817</v>
      </c>
      <c r="X271" s="169">
        <f>IF($C271-X$1&lt;År1,0,W270*(1-VLOOKUP($A271,[1]Hugst!$R$5:$W$9,MATCH(ROUNDUP((X$1)/10,0)*10,[1]Hugst!$R$4:$W$4,0))))</f>
        <v>4542.0978474723615</v>
      </c>
      <c r="Y271" s="169">
        <f>IF($C271-Y$1&lt;År1,0,X270*(1-VLOOKUP($A271,[1]Hugst!$R$5:$W$9,MATCH(ROUNDUP((Y$1)/10,0)*10,[1]Hugst!$R$4:$W$4,0))))</f>
        <v>4415.7040973692729</v>
      </c>
      <c r="Z271" s="169">
        <f>IF($C271-Z$1&lt;År1,0,Y270*(1-VLOOKUP($A271,[1]Hugst!$R$5:$W$9,MATCH(ROUNDUP((Z$1)/10,0)*10,[1]Hugst!$R$4:$W$4,0))))</f>
        <v>4150.7741902465796</v>
      </c>
      <c r="AA271" s="169">
        <f>IF($C271-AA$1&lt;År1,0,Z270*(1-VLOOKUP($A271,[1]Hugst!$R$5:$W$9,MATCH(ROUNDUP((AA$1)/10,0)*10,[1]Hugst!$R$4:$W$4,0))))</f>
        <v>3611.8450168327054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1956.2541487842791</v>
      </c>
      <c r="E272" s="169">
        <f t="shared" si="6"/>
        <v>4.0594411014899379</v>
      </c>
      <c r="F272" s="169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4487.8927078800252</v>
      </c>
      <c r="G272" s="169">
        <f>IF($C272-G$1&lt;År1,0,F271*(1-VLOOKUP($A272,[1]Hugst!$R$5:$W$9,MATCH(ROUNDUP((G$1)/10,0)*10,[1]Hugst!$R$4:$W$4,0))))</f>
        <v>4496.2518317878157</v>
      </c>
      <c r="H272" s="169">
        <f>IF($C272-H$1&lt;År1,0,G271*(1-VLOOKUP($A272,[1]Hugst!$R$5:$W$9,MATCH(ROUNDUP((H$1)/10,0)*10,[1]Hugst!$R$4:$W$4,0))))</f>
        <v>4504.7474805126503</v>
      </c>
      <c r="I272" s="169">
        <f>IF($C272-I$1&lt;År1,0,H271*(1-VLOOKUP($A272,[1]Hugst!$R$5:$W$9,MATCH(ROUNDUP((I$1)/10,0)*10,[1]Hugst!$R$4:$W$4,0))))</f>
        <v>4513.4711529808619</v>
      </c>
      <c r="J272" s="169">
        <f>IF($C272-J$1&lt;År1,0,I271*(1-VLOOKUP($A272,[1]Hugst!$R$5:$W$9,MATCH(ROUNDUP((J$1)/10,0)*10,[1]Hugst!$R$4:$W$4,0))))</f>
        <v>4523.4484268571423</v>
      </c>
      <c r="K272" s="169">
        <f>IF($C272-K$1&lt;År1,0,J271*(1-VLOOKUP($A272,[1]Hugst!$R$5:$W$9,MATCH(ROUNDUP((K$1)/10,0)*10,[1]Hugst!$R$4:$W$4,0))))</f>
        <v>4533.4737547045324</v>
      </c>
      <c r="L272" s="169">
        <f>IF($C272-L$1&lt;År1,0,K271*(1-VLOOKUP($A272,[1]Hugst!$R$5:$W$9,MATCH(ROUNDUP((L$1)/10,0)*10,[1]Hugst!$R$4:$W$4,0))))</f>
        <v>4543.5452949168384</v>
      </c>
      <c r="M272" s="169">
        <f>IF($C272-M$1&lt;År1,0,L271*(1-VLOOKUP($A272,[1]Hugst!$R$5:$W$9,MATCH(ROUNDUP((M$1)/10,0)*10,[1]Hugst!$R$4:$W$4,0))))</f>
        <v>4553.6591135500084</v>
      </c>
      <c r="N272" s="169">
        <f>IF($C272-N$1&lt;År1,0,M271*(1-VLOOKUP($A272,[1]Hugst!$R$5:$W$9,MATCH(ROUNDUP((N$1)/10,0)*10,[1]Hugst!$R$4:$W$4,0))))</f>
        <v>4563.8070907244482</v>
      </c>
      <c r="O272" s="169">
        <f>IF($C272-O$1&lt;År1,0,N271*(1-VLOOKUP($A272,[1]Hugst!$R$5:$W$9,MATCH(ROUNDUP((O$1)/10,0)*10,[1]Hugst!$R$4:$W$4,0))))</f>
        <v>4573.9727334231638</v>
      </c>
      <c r="P272" s="169">
        <f>IF($C272-P$1&lt;År1,0,O271*(1-VLOOKUP($A272,[1]Hugst!$R$5:$W$9,MATCH(ROUNDUP((P$1)/10,0)*10,[1]Hugst!$R$4:$W$4,0))))</f>
        <v>4584.1228010817622</v>
      </c>
      <c r="Q272" s="169">
        <f>IF($C272-Q$1&lt;År1,0,P271*(1-VLOOKUP($A272,[1]Hugst!$R$5:$W$9,MATCH(ROUNDUP((Q$1)/10,0)*10,[1]Hugst!$R$4:$W$4,0))))</f>
        <v>4594.1905567619388</v>
      </c>
      <c r="R272" s="169">
        <f>IF($C272-R$1&lt;År1,0,Q271*(1-VLOOKUP($A272,[1]Hugst!$R$5:$W$9,MATCH(ROUNDUP((R$1)/10,0)*10,[1]Hugst!$R$4:$W$4,0))))</f>
        <v>4604.0422694921162</v>
      </c>
      <c r="S272" s="169">
        <f>IF($C272-S$1&lt;År1,0,R271*(1-VLOOKUP($A272,[1]Hugst!$R$5:$W$9,MATCH(ROUNDUP((S$1)/10,0)*10,[1]Hugst!$R$4:$W$4,0))))</f>
        <v>4613.4102189421337</v>
      </c>
      <c r="T272" s="169">
        <f>IF($C272-T$1&lt;År1,0,S271*(1-VLOOKUP($A272,[1]Hugst!$R$5:$W$9,MATCH(ROUNDUP((T$1)/10,0)*10,[1]Hugst!$R$4:$W$4,0))))</f>
        <v>4621.7587047666275</v>
      </c>
      <c r="U272" s="169">
        <f>IF($C272-U$1&lt;År1,0,T271*(1-VLOOKUP($A272,[1]Hugst!$R$5:$W$9,MATCH(ROUNDUP((U$1)/10,0)*10,[1]Hugst!$R$4:$W$4,0))))</f>
        <v>4628.0160652843451</v>
      </c>
      <c r="V272" s="169">
        <f>IF($C272-V$1&lt;År1,0,U271*(1-VLOOKUP($A272,[1]Hugst!$R$5:$W$9,MATCH(ROUNDUP((V$1)/10,0)*10,[1]Hugst!$R$4:$W$4,0))))</f>
        <v>4630.0387148310256</v>
      </c>
      <c r="W272" s="169">
        <f>IF($C272-W$1&lt;År1,0,V271*(1-VLOOKUP($A272,[1]Hugst!$R$5:$W$9,MATCH(ROUNDUP((W$1)/10,0)*10,[1]Hugst!$R$4:$W$4,0))))</f>
        <v>4623.5392184583234</v>
      </c>
      <c r="X272" s="169">
        <f>IF($C272-X$1&lt;År1,0,W271*(1-VLOOKUP($A272,[1]Hugst!$R$5:$W$9,MATCH(ROUNDUP((X$1)/10,0)*10,[1]Hugst!$R$4:$W$4,0))))</f>
        <v>4599.9424413249817</v>
      </c>
      <c r="Y272" s="169">
        <f>IF($C272-Y$1&lt;År1,0,X271*(1-VLOOKUP($A272,[1]Hugst!$R$5:$W$9,MATCH(ROUNDUP((Y$1)/10,0)*10,[1]Hugst!$R$4:$W$4,0))))</f>
        <v>4542.0978474723615</v>
      </c>
      <c r="Z272" s="169">
        <f>IF($C272-Z$1&lt;År1,0,Y271*(1-VLOOKUP($A272,[1]Hugst!$R$5:$W$9,MATCH(ROUNDUP((Z$1)/10,0)*10,[1]Hugst!$R$4:$W$4,0))))</f>
        <v>4414.2321960034833</v>
      </c>
      <c r="AA272" s="169">
        <f>IF($C272-AA$1&lt;År1,0,Z271*(1-VLOOKUP($A272,[1]Hugst!$R$5:$W$9,MATCH(ROUNDUP((AA$1)/10,0)*10,[1]Hugst!$R$4:$W$4,0))))</f>
        <v>4149.3905988498309</v>
      </c>
      <c r="AB272" s="169">
        <f>IF($C272-AB$1&lt;År1,0,AA271*(1-VLOOKUP($A272,[1]Hugst!$R$5:$W$9,MATCH(ROUNDUP((AB$1)/10,0)*10,[1]Hugst!$R$4:$W$4,0))))</f>
        <v>3610.6410684937614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1946.4730075820771</v>
      </c>
      <c r="E273" s="169">
        <f t="shared" si="6"/>
        <v>5.5721205702720908</v>
      </c>
      <c r="F273" s="169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4479.6242461466054</v>
      </c>
      <c r="G273" s="169">
        <f>IF($C273-G$1&lt;År1,0,F272*(1-VLOOKUP($A273,[1]Hugst!$R$5:$W$9,MATCH(ROUNDUP((G$1)/10,0)*10,[1]Hugst!$R$4:$W$4,0))))</f>
        <v>4487.8927078800252</v>
      </c>
      <c r="H273" s="169">
        <f>IF($C273-H$1&lt;År1,0,G272*(1-VLOOKUP($A273,[1]Hugst!$R$5:$W$9,MATCH(ROUNDUP((H$1)/10,0)*10,[1]Hugst!$R$4:$W$4,0))))</f>
        <v>4496.2518317878157</v>
      </c>
      <c r="I273" s="169">
        <f>IF($C273-I$1&lt;År1,0,H272*(1-VLOOKUP($A273,[1]Hugst!$R$5:$W$9,MATCH(ROUNDUP((I$1)/10,0)*10,[1]Hugst!$R$4:$W$4,0))))</f>
        <v>4504.7474805126503</v>
      </c>
      <c r="J273" s="169">
        <f>IF($C273-J$1&lt;År1,0,I272*(1-VLOOKUP($A273,[1]Hugst!$R$5:$W$9,MATCH(ROUNDUP((J$1)/10,0)*10,[1]Hugst!$R$4:$W$4,0))))</f>
        <v>4513.4711529808619</v>
      </c>
      <c r="K273" s="169">
        <f>IF($C273-K$1&lt;År1,0,J272*(1-VLOOKUP($A273,[1]Hugst!$R$5:$W$9,MATCH(ROUNDUP((K$1)/10,0)*10,[1]Hugst!$R$4:$W$4,0))))</f>
        <v>4523.4484268571423</v>
      </c>
      <c r="L273" s="169">
        <f>IF($C273-L$1&lt;År1,0,K272*(1-VLOOKUP($A273,[1]Hugst!$R$5:$W$9,MATCH(ROUNDUP((L$1)/10,0)*10,[1]Hugst!$R$4:$W$4,0))))</f>
        <v>4533.4737547045324</v>
      </c>
      <c r="M273" s="169">
        <f>IF($C273-M$1&lt;År1,0,L272*(1-VLOOKUP($A273,[1]Hugst!$R$5:$W$9,MATCH(ROUNDUP((M$1)/10,0)*10,[1]Hugst!$R$4:$W$4,0))))</f>
        <v>4543.5452949168384</v>
      </c>
      <c r="N273" s="169">
        <f>IF($C273-N$1&lt;År1,0,M272*(1-VLOOKUP($A273,[1]Hugst!$R$5:$W$9,MATCH(ROUNDUP((N$1)/10,0)*10,[1]Hugst!$R$4:$W$4,0))))</f>
        <v>4553.6591135500084</v>
      </c>
      <c r="O273" s="169">
        <f>IF($C273-O$1&lt;År1,0,N272*(1-VLOOKUP($A273,[1]Hugst!$R$5:$W$9,MATCH(ROUNDUP((O$1)/10,0)*10,[1]Hugst!$R$4:$W$4,0))))</f>
        <v>4563.8070907244482</v>
      </c>
      <c r="P273" s="169">
        <f>IF($C273-P$1&lt;År1,0,O272*(1-VLOOKUP($A273,[1]Hugst!$R$5:$W$9,MATCH(ROUNDUP((P$1)/10,0)*10,[1]Hugst!$R$4:$W$4,0))))</f>
        <v>4573.9727334231638</v>
      </c>
      <c r="Q273" s="169">
        <f>IF($C273-Q$1&lt;År1,0,P272*(1-VLOOKUP($A273,[1]Hugst!$R$5:$W$9,MATCH(ROUNDUP((Q$1)/10,0)*10,[1]Hugst!$R$4:$W$4,0))))</f>
        <v>4584.1228010817622</v>
      </c>
      <c r="R273" s="169">
        <f>IF($C273-R$1&lt;År1,0,Q272*(1-VLOOKUP($A273,[1]Hugst!$R$5:$W$9,MATCH(ROUNDUP((R$1)/10,0)*10,[1]Hugst!$R$4:$W$4,0))))</f>
        <v>4594.1905567619388</v>
      </c>
      <c r="S273" s="169">
        <f>IF($C273-S$1&lt;År1,0,R272*(1-VLOOKUP($A273,[1]Hugst!$R$5:$W$9,MATCH(ROUNDUP((S$1)/10,0)*10,[1]Hugst!$R$4:$W$4,0))))</f>
        <v>4604.0422694921162</v>
      </c>
      <c r="T273" s="169">
        <f>IF($C273-T$1&lt;År1,0,S272*(1-VLOOKUP($A273,[1]Hugst!$R$5:$W$9,MATCH(ROUNDUP((T$1)/10,0)*10,[1]Hugst!$R$4:$W$4,0))))</f>
        <v>4613.4102189421337</v>
      </c>
      <c r="U273" s="169">
        <f>IF($C273-U$1&lt;År1,0,T272*(1-VLOOKUP($A273,[1]Hugst!$R$5:$W$9,MATCH(ROUNDUP((U$1)/10,0)*10,[1]Hugst!$R$4:$W$4,0))))</f>
        <v>4621.7587047666275</v>
      </c>
      <c r="V273" s="169">
        <f>IF($C273-V$1&lt;År1,0,U272*(1-VLOOKUP($A273,[1]Hugst!$R$5:$W$9,MATCH(ROUNDUP((V$1)/10,0)*10,[1]Hugst!$R$4:$W$4,0))))</f>
        <v>4628.0160652843451</v>
      </c>
      <c r="W273" s="169">
        <f>IF($C273-W$1&lt;År1,0,V272*(1-VLOOKUP($A273,[1]Hugst!$R$5:$W$9,MATCH(ROUNDUP((W$1)/10,0)*10,[1]Hugst!$R$4:$W$4,0))))</f>
        <v>4630.0387148310256</v>
      </c>
      <c r="X273" s="169">
        <f>IF($C273-X$1&lt;År1,0,W272*(1-VLOOKUP($A273,[1]Hugst!$R$5:$W$9,MATCH(ROUNDUP((X$1)/10,0)*10,[1]Hugst!$R$4:$W$4,0))))</f>
        <v>4623.5392184583234</v>
      </c>
      <c r="Y273" s="169">
        <f>IF($C273-Y$1&lt;År1,0,X272*(1-VLOOKUP($A273,[1]Hugst!$R$5:$W$9,MATCH(ROUNDUP((Y$1)/10,0)*10,[1]Hugst!$R$4:$W$4,0))))</f>
        <v>4599.9424413249817</v>
      </c>
      <c r="Z273" s="169">
        <f>IF($C273-Z$1&lt;År1,0,Y272*(1-VLOOKUP($A273,[1]Hugst!$R$5:$W$9,MATCH(ROUNDUP((Z$1)/10,0)*10,[1]Hugst!$R$4:$W$4,0))))</f>
        <v>4540.5838148565372</v>
      </c>
      <c r="AA273" s="169">
        <f>IF($C273-AA$1&lt;År1,0,Z272*(1-VLOOKUP($A273,[1]Hugst!$R$5:$W$9,MATCH(ROUNDUP((AA$1)/10,0)*10,[1]Hugst!$R$4:$W$4,0))))</f>
        <v>4412.7607852714827</v>
      </c>
      <c r="AB273" s="169">
        <f>IF($C273-AB$1&lt;År1,0,AA272*(1-VLOOKUP($A273,[1]Hugst!$R$5:$W$9,MATCH(ROUNDUP((AB$1)/10,0)*10,[1]Hugst!$R$4:$W$4,0))))</f>
        <v>4148.0074686502148</v>
      </c>
      <c r="AC273" s="169">
        <f>IF($C273-AC$1&lt;År1,0,AB272*(1-VLOOKUP($A273,[1]Hugst!$R$5:$W$9,MATCH(ROUNDUP((AC$1)/10,0)*10,[1]Hugst!$R$4:$W$4,0))))</f>
        <v>3609.4375214709303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1936.7407073150425</v>
      </c>
      <c r="E274" s="169">
        <f t="shared" si="6"/>
        <v>7.1035773438488832</v>
      </c>
      <c r="F274" s="169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4471.4234026531476</v>
      </c>
      <c r="G274" s="169">
        <f>IF($C274-G$1&lt;År1,0,F273*(1-VLOOKUP($A274,[1]Hugst!$R$5:$W$9,MATCH(ROUNDUP((G$1)/10,0)*10,[1]Hugst!$R$4:$W$4,0))))</f>
        <v>4479.6242461466054</v>
      </c>
      <c r="H274" s="169">
        <f>IF($C274-H$1&lt;År1,0,G273*(1-VLOOKUP($A274,[1]Hugst!$R$5:$W$9,MATCH(ROUNDUP((H$1)/10,0)*10,[1]Hugst!$R$4:$W$4,0))))</f>
        <v>4487.8927078800252</v>
      </c>
      <c r="I274" s="169">
        <f>IF($C274-I$1&lt;År1,0,H273*(1-VLOOKUP($A274,[1]Hugst!$R$5:$W$9,MATCH(ROUNDUP((I$1)/10,0)*10,[1]Hugst!$R$4:$W$4,0))))</f>
        <v>4496.2518317878157</v>
      </c>
      <c r="J274" s="169">
        <f>IF($C274-J$1&lt;År1,0,I273*(1-VLOOKUP($A274,[1]Hugst!$R$5:$W$9,MATCH(ROUNDUP((J$1)/10,0)*10,[1]Hugst!$R$4:$W$4,0))))</f>
        <v>4504.7474805126503</v>
      </c>
      <c r="K274" s="169">
        <f>IF($C274-K$1&lt;År1,0,J273*(1-VLOOKUP($A274,[1]Hugst!$R$5:$W$9,MATCH(ROUNDUP((K$1)/10,0)*10,[1]Hugst!$R$4:$W$4,0))))</f>
        <v>4513.4711529808619</v>
      </c>
      <c r="L274" s="169">
        <f>IF($C274-L$1&lt;År1,0,K273*(1-VLOOKUP($A274,[1]Hugst!$R$5:$W$9,MATCH(ROUNDUP((L$1)/10,0)*10,[1]Hugst!$R$4:$W$4,0))))</f>
        <v>4523.4484268571423</v>
      </c>
      <c r="M274" s="169">
        <f>IF($C274-M$1&lt;År1,0,L273*(1-VLOOKUP($A274,[1]Hugst!$R$5:$W$9,MATCH(ROUNDUP((M$1)/10,0)*10,[1]Hugst!$R$4:$W$4,0))))</f>
        <v>4533.4737547045324</v>
      </c>
      <c r="N274" s="169">
        <f>IF($C274-N$1&lt;År1,0,M273*(1-VLOOKUP($A274,[1]Hugst!$R$5:$W$9,MATCH(ROUNDUP((N$1)/10,0)*10,[1]Hugst!$R$4:$W$4,0))))</f>
        <v>4543.5452949168384</v>
      </c>
      <c r="O274" s="169">
        <f>IF($C274-O$1&lt;År1,0,N273*(1-VLOOKUP($A274,[1]Hugst!$R$5:$W$9,MATCH(ROUNDUP((O$1)/10,0)*10,[1]Hugst!$R$4:$W$4,0))))</f>
        <v>4553.6591135500084</v>
      </c>
      <c r="P274" s="169">
        <f>IF($C274-P$1&lt;År1,0,O273*(1-VLOOKUP($A274,[1]Hugst!$R$5:$W$9,MATCH(ROUNDUP((P$1)/10,0)*10,[1]Hugst!$R$4:$W$4,0))))</f>
        <v>4563.8070907244482</v>
      </c>
      <c r="Q274" s="169">
        <f>IF($C274-Q$1&lt;År1,0,P273*(1-VLOOKUP($A274,[1]Hugst!$R$5:$W$9,MATCH(ROUNDUP((Q$1)/10,0)*10,[1]Hugst!$R$4:$W$4,0))))</f>
        <v>4573.9727334231638</v>
      </c>
      <c r="R274" s="169">
        <f>IF($C274-R$1&lt;År1,0,Q273*(1-VLOOKUP($A274,[1]Hugst!$R$5:$W$9,MATCH(ROUNDUP((R$1)/10,0)*10,[1]Hugst!$R$4:$W$4,0))))</f>
        <v>4584.1228010817622</v>
      </c>
      <c r="S274" s="169">
        <f>IF($C274-S$1&lt;År1,0,R273*(1-VLOOKUP($A274,[1]Hugst!$R$5:$W$9,MATCH(ROUNDUP((S$1)/10,0)*10,[1]Hugst!$R$4:$W$4,0))))</f>
        <v>4594.1905567619388</v>
      </c>
      <c r="T274" s="169">
        <f>IF($C274-T$1&lt;År1,0,S273*(1-VLOOKUP($A274,[1]Hugst!$R$5:$W$9,MATCH(ROUNDUP((T$1)/10,0)*10,[1]Hugst!$R$4:$W$4,0))))</f>
        <v>4604.0422694921162</v>
      </c>
      <c r="U274" s="169">
        <f>IF($C274-U$1&lt;År1,0,T273*(1-VLOOKUP($A274,[1]Hugst!$R$5:$W$9,MATCH(ROUNDUP((U$1)/10,0)*10,[1]Hugst!$R$4:$W$4,0))))</f>
        <v>4613.4102189421337</v>
      </c>
      <c r="V274" s="169">
        <f>IF($C274-V$1&lt;År1,0,U273*(1-VLOOKUP($A274,[1]Hugst!$R$5:$W$9,MATCH(ROUNDUP((V$1)/10,0)*10,[1]Hugst!$R$4:$W$4,0))))</f>
        <v>4621.7587047666275</v>
      </c>
      <c r="W274" s="169">
        <f>IF($C274-W$1&lt;År1,0,V273*(1-VLOOKUP($A274,[1]Hugst!$R$5:$W$9,MATCH(ROUNDUP((W$1)/10,0)*10,[1]Hugst!$R$4:$W$4,0))))</f>
        <v>4628.0160652843451</v>
      </c>
      <c r="X274" s="169">
        <f>IF($C274-X$1&lt;År1,0,W273*(1-VLOOKUP($A274,[1]Hugst!$R$5:$W$9,MATCH(ROUNDUP((X$1)/10,0)*10,[1]Hugst!$R$4:$W$4,0))))</f>
        <v>4630.0387148310256</v>
      </c>
      <c r="Y274" s="169">
        <f>IF($C274-Y$1&lt;År1,0,X273*(1-VLOOKUP($A274,[1]Hugst!$R$5:$W$9,MATCH(ROUNDUP((Y$1)/10,0)*10,[1]Hugst!$R$4:$W$4,0))))</f>
        <v>4623.5392184583234</v>
      </c>
      <c r="Z274" s="169">
        <f>IF($C274-Z$1&lt;År1,0,Y273*(1-VLOOKUP($A274,[1]Hugst!$R$5:$W$9,MATCH(ROUNDUP((Z$1)/10,0)*10,[1]Hugst!$R$4:$W$4,0))))</f>
        <v>4598.4091271778734</v>
      </c>
      <c r="AA274" s="169">
        <f>IF($C274-AA$1&lt;År1,0,Z273*(1-VLOOKUP($A274,[1]Hugst!$R$5:$W$9,MATCH(ROUNDUP((AA$1)/10,0)*10,[1]Hugst!$R$4:$W$4,0))))</f>
        <v>4539.0702869182514</v>
      </c>
      <c r="AB274" s="169">
        <f>IF($C274-AB$1&lt;År1,0,AA273*(1-VLOOKUP($A274,[1]Hugst!$R$5:$W$9,MATCH(ROUNDUP((AB$1)/10,0)*10,[1]Hugst!$R$4:$W$4,0))))</f>
        <v>4411.2898650097259</v>
      </c>
      <c r="AC274" s="169">
        <f>IF($C274-AC$1&lt;År1,0,AB273*(1-VLOOKUP($A274,[1]Hugst!$R$5:$W$9,MATCH(ROUNDUP((AC$1)/10,0)*10,[1]Hugst!$R$4:$W$4,0))))</f>
        <v>4146.6247994939986</v>
      </c>
      <c r="AD274" s="169">
        <f>IF($C274-AD$1&lt;År1,0,AC273*(1-VLOOKUP($A274,[1]Hugst!$R$5:$W$9,MATCH(ROUNDUP((AD$1)/10,0)*10,[1]Hugst!$R$4:$W$4,0))))</f>
        <v>3608.2343756304399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1927.0570361638966</v>
      </c>
      <c r="E275" s="169">
        <f t="shared" si="6"/>
        <v>8.6423892242310103</v>
      </c>
      <c r="F275" s="169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4463.2785433823838</v>
      </c>
      <c r="G275" s="169">
        <f>IF($C275-G$1&lt;År1,0,F274*(1-VLOOKUP($A275,[1]Hugst!$R$5:$W$9,MATCH(ROUNDUP((G$1)/10,0)*10,[1]Hugst!$R$4:$W$4,0))))</f>
        <v>4471.4234026531476</v>
      </c>
      <c r="H275" s="169">
        <f>IF($C275-H$1&lt;År1,0,G274*(1-VLOOKUP($A275,[1]Hugst!$R$5:$W$9,MATCH(ROUNDUP((H$1)/10,0)*10,[1]Hugst!$R$4:$W$4,0))))</f>
        <v>4479.6242461466054</v>
      </c>
      <c r="I275" s="169">
        <f>IF($C275-I$1&lt;År1,0,H274*(1-VLOOKUP($A275,[1]Hugst!$R$5:$W$9,MATCH(ROUNDUP((I$1)/10,0)*10,[1]Hugst!$R$4:$W$4,0))))</f>
        <v>4487.8927078800252</v>
      </c>
      <c r="J275" s="169">
        <f>IF($C275-J$1&lt;År1,0,I274*(1-VLOOKUP($A275,[1]Hugst!$R$5:$W$9,MATCH(ROUNDUP((J$1)/10,0)*10,[1]Hugst!$R$4:$W$4,0))))</f>
        <v>4496.2518317878157</v>
      </c>
      <c r="K275" s="169">
        <f>IF($C275-K$1&lt;År1,0,J274*(1-VLOOKUP($A275,[1]Hugst!$R$5:$W$9,MATCH(ROUNDUP((K$1)/10,0)*10,[1]Hugst!$R$4:$W$4,0))))</f>
        <v>4504.7474805126503</v>
      </c>
      <c r="L275" s="169">
        <f>IF($C275-L$1&lt;År1,0,K274*(1-VLOOKUP($A275,[1]Hugst!$R$5:$W$9,MATCH(ROUNDUP((L$1)/10,0)*10,[1]Hugst!$R$4:$W$4,0))))</f>
        <v>4513.4711529808619</v>
      </c>
      <c r="M275" s="169">
        <f>IF($C275-M$1&lt;År1,0,L274*(1-VLOOKUP($A275,[1]Hugst!$R$5:$W$9,MATCH(ROUNDUP((M$1)/10,0)*10,[1]Hugst!$R$4:$W$4,0))))</f>
        <v>4523.4484268571423</v>
      </c>
      <c r="N275" s="169">
        <f>IF($C275-N$1&lt;År1,0,M274*(1-VLOOKUP($A275,[1]Hugst!$R$5:$W$9,MATCH(ROUNDUP((N$1)/10,0)*10,[1]Hugst!$R$4:$W$4,0))))</f>
        <v>4533.4737547045324</v>
      </c>
      <c r="O275" s="169">
        <f>IF($C275-O$1&lt;År1,0,N274*(1-VLOOKUP($A275,[1]Hugst!$R$5:$W$9,MATCH(ROUNDUP((O$1)/10,0)*10,[1]Hugst!$R$4:$W$4,0))))</f>
        <v>4543.5452949168384</v>
      </c>
      <c r="P275" s="169">
        <f>IF($C275-P$1&lt;År1,0,O274*(1-VLOOKUP($A275,[1]Hugst!$R$5:$W$9,MATCH(ROUNDUP((P$1)/10,0)*10,[1]Hugst!$R$4:$W$4,0))))</f>
        <v>4553.6591135500084</v>
      </c>
      <c r="Q275" s="169">
        <f>IF($C275-Q$1&lt;År1,0,P274*(1-VLOOKUP($A275,[1]Hugst!$R$5:$W$9,MATCH(ROUNDUP((Q$1)/10,0)*10,[1]Hugst!$R$4:$W$4,0))))</f>
        <v>4563.8070907244482</v>
      </c>
      <c r="R275" s="169">
        <f>IF($C275-R$1&lt;År1,0,Q274*(1-VLOOKUP($A275,[1]Hugst!$R$5:$W$9,MATCH(ROUNDUP((R$1)/10,0)*10,[1]Hugst!$R$4:$W$4,0))))</f>
        <v>4573.9727334231638</v>
      </c>
      <c r="S275" s="169">
        <f>IF($C275-S$1&lt;År1,0,R274*(1-VLOOKUP($A275,[1]Hugst!$R$5:$W$9,MATCH(ROUNDUP((S$1)/10,0)*10,[1]Hugst!$R$4:$W$4,0))))</f>
        <v>4584.1228010817622</v>
      </c>
      <c r="T275" s="169">
        <f>IF($C275-T$1&lt;År1,0,S274*(1-VLOOKUP($A275,[1]Hugst!$R$5:$W$9,MATCH(ROUNDUP((T$1)/10,0)*10,[1]Hugst!$R$4:$W$4,0))))</f>
        <v>4594.1905567619388</v>
      </c>
      <c r="U275" s="169">
        <f>IF($C275-U$1&lt;År1,0,T274*(1-VLOOKUP($A275,[1]Hugst!$R$5:$W$9,MATCH(ROUNDUP((U$1)/10,0)*10,[1]Hugst!$R$4:$W$4,0))))</f>
        <v>4604.0422694921162</v>
      </c>
      <c r="V275" s="169">
        <f>IF($C275-V$1&lt;År1,0,U274*(1-VLOOKUP($A275,[1]Hugst!$R$5:$W$9,MATCH(ROUNDUP((V$1)/10,0)*10,[1]Hugst!$R$4:$W$4,0))))</f>
        <v>4613.4102189421337</v>
      </c>
      <c r="W275" s="169">
        <f>IF($C275-W$1&lt;År1,0,V274*(1-VLOOKUP($A275,[1]Hugst!$R$5:$W$9,MATCH(ROUNDUP((W$1)/10,0)*10,[1]Hugst!$R$4:$W$4,0))))</f>
        <v>4621.7587047666275</v>
      </c>
      <c r="X275" s="169">
        <f>IF($C275-X$1&lt;År1,0,W274*(1-VLOOKUP($A275,[1]Hugst!$R$5:$W$9,MATCH(ROUNDUP((X$1)/10,0)*10,[1]Hugst!$R$4:$W$4,0))))</f>
        <v>4628.0160652843451</v>
      </c>
      <c r="Y275" s="169">
        <f>IF($C275-Y$1&lt;År1,0,X274*(1-VLOOKUP($A275,[1]Hugst!$R$5:$W$9,MATCH(ROUNDUP((Y$1)/10,0)*10,[1]Hugst!$R$4:$W$4,0))))</f>
        <v>4630.0387148310256</v>
      </c>
      <c r="Z275" s="169">
        <f>IF($C275-Z$1&lt;År1,0,Y274*(1-VLOOKUP($A275,[1]Hugst!$R$5:$W$9,MATCH(ROUNDUP((Z$1)/10,0)*10,[1]Hugst!$R$4:$W$4,0))))</f>
        <v>4621.9980387188371</v>
      </c>
      <c r="AA275" s="169">
        <f>IF($C275-AA$1&lt;År1,0,Z274*(1-VLOOKUP($A275,[1]Hugst!$R$5:$W$9,MATCH(ROUNDUP((AA$1)/10,0)*10,[1]Hugst!$R$4:$W$4,0))))</f>
        <v>4596.8763241354809</v>
      </c>
      <c r="AB275" s="169">
        <f>IF($C275-AB$1&lt;År1,0,AA274*(1-VLOOKUP($A275,[1]Hugst!$R$5:$W$9,MATCH(ROUNDUP((AB$1)/10,0)*10,[1]Hugst!$R$4:$W$4,0))))</f>
        <v>4537.5572634892787</v>
      </c>
      <c r="AC275" s="169">
        <f>IF($C275-AC$1&lt;År1,0,AB274*(1-VLOOKUP($A275,[1]Hugst!$R$5:$W$9,MATCH(ROUNDUP((AC$1)/10,0)*10,[1]Hugst!$R$4:$W$4,0))))</f>
        <v>4409.8194350547228</v>
      </c>
      <c r="AD275" s="169">
        <f>IF($C275-AD$1&lt;År1,0,AC274*(1-VLOOKUP($A275,[1]Hugst!$R$5:$W$9,MATCH(ROUNDUP((AD$1)/10,0)*10,[1]Hugst!$R$4:$W$4,0))))</f>
        <v>4145.2425912275012</v>
      </c>
      <c r="AE275" s="169">
        <f>IF($C275-AE$1&lt;År1,0,AD274*(1-VLOOKUP($A275,[1]Hugst!$R$5:$W$9,MATCH(ROUNDUP((AE$1)/10,0)*10,[1]Hugst!$R$4:$W$4,0))))</f>
        <v>3607.0316308385632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1917.4217671758233</v>
      </c>
      <c r="E276" s="169">
        <f t="shared" si="6"/>
        <v>10.182854666112689</v>
      </c>
      <c r="F276" s="169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4455.1837398361922</v>
      </c>
      <c r="G276" s="169">
        <f>IF($C276-G$1&lt;År1,0,F275*(1-VLOOKUP($A276,[1]Hugst!$R$5:$W$9,MATCH(ROUNDUP((G$1)/10,0)*10,[1]Hugst!$R$4:$W$4,0))))</f>
        <v>4463.2785433823838</v>
      </c>
      <c r="H276" s="169">
        <f>IF($C276-H$1&lt;År1,0,G275*(1-VLOOKUP($A276,[1]Hugst!$R$5:$W$9,MATCH(ROUNDUP((H$1)/10,0)*10,[1]Hugst!$R$4:$W$4,0))))</f>
        <v>4471.4234026531476</v>
      </c>
      <c r="I276" s="169">
        <f>IF($C276-I$1&lt;År1,0,H275*(1-VLOOKUP($A276,[1]Hugst!$R$5:$W$9,MATCH(ROUNDUP((I$1)/10,0)*10,[1]Hugst!$R$4:$W$4,0))))</f>
        <v>4479.6242461466054</v>
      </c>
      <c r="J276" s="169">
        <f>IF($C276-J$1&lt;År1,0,I275*(1-VLOOKUP($A276,[1]Hugst!$R$5:$W$9,MATCH(ROUNDUP((J$1)/10,0)*10,[1]Hugst!$R$4:$W$4,0))))</f>
        <v>4487.8927078800252</v>
      </c>
      <c r="K276" s="169">
        <f>IF($C276-K$1&lt;År1,0,J275*(1-VLOOKUP($A276,[1]Hugst!$R$5:$W$9,MATCH(ROUNDUP((K$1)/10,0)*10,[1]Hugst!$R$4:$W$4,0))))</f>
        <v>4496.2518317878157</v>
      </c>
      <c r="L276" s="169">
        <f>IF($C276-L$1&lt;År1,0,K275*(1-VLOOKUP($A276,[1]Hugst!$R$5:$W$9,MATCH(ROUNDUP((L$1)/10,0)*10,[1]Hugst!$R$4:$W$4,0))))</f>
        <v>4504.7474805126503</v>
      </c>
      <c r="M276" s="169">
        <f>IF($C276-M$1&lt;År1,0,L275*(1-VLOOKUP($A276,[1]Hugst!$R$5:$W$9,MATCH(ROUNDUP((M$1)/10,0)*10,[1]Hugst!$R$4:$W$4,0))))</f>
        <v>4513.4711529808619</v>
      </c>
      <c r="N276" s="169">
        <f>IF($C276-N$1&lt;År1,0,M275*(1-VLOOKUP($A276,[1]Hugst!$R$5:$W$9,MATCH(ROUNDUP((N$1)/10,0)*10,[1]Hugst!$R$4:$W$4,0))))</f>
        <v>4523.4484268571423</v>
      </c>
      <c r="O276" s="169">
        <f>IF($C276-O$1&lt;År1,0,N275*(1-VLOOKUP($A276,[1]Hugst!$R$5:$W$9,MATCH(ROUNDUP((O$1)/10,0)*10,[1]Hugst!$R$4:$W$4,0))))</f>
        <v>4533.4737547045324</v>
      </c>
      <c r="P276" s="169">
        <f>IF($C276-P$1&lt;År1,0,O275*(1-VLOOKUP($A276,[1]Hugst!$R$5:$W$9,MATCH(ROUNDUP((P$1)/10,0)*10,[1]Hugst!$R$4:$W$4,0))))</f>
        <v>4543.5452949168384</v>
      </c>
      <c r="Q276" s="169">
        <f>IF($C276-Q$1&lt;År1,0,P275*(1-VLOOKUP($A276,[1]Hugst!$R$5:$W$9,MATCH(ROUNDUP((Q$1)/10,0)*10,[1]Hugst!$R$4:$W$4,0))))</f>
        <v>4553.6591135500084</v>
      </c>
      <c r="R276" s="169">
        <f>IF($C276-R$1&lt;År1,0,Q275*(1-VLOOKUP($A276,[1]Hugst!$R$5:$W$9,MATCH(ROUNDUP((R$1)/10,0)*10,[1]Hugst!$R$4:$W$4,0))))</f>
        <v>4563.8070907244482</v>
      </c>
      <c r="S276" s="169">
        <f>IF($C276-S$1&lt;År1,0,R275*(1-VLOOKUP($A276,[1]Hugst!$R$5:$W$9,MATCH(ROUNDUP((S$1)/10,0)*10,[1]Hugst!$R$4:$W$4,0))))</f>
        <v>4573.9727334231638</v>
      </c>
      <c r="T276" s="169">
        <f>IF($C276-T$1&lt;År1,0,S275*(1-VLOOKUP($A276,[1]Hugst!$R$5:$W$9,MATCH(ROUNDUP((T$1)/10,0)*10,[1]Hugst!$R$4:$W$4,0))))</f>
        <v>4584.1228010817622</v>
      </c>
      <c r="U276" s="169">
        <f>IF($C276-U$1&lt;År1,0,T275*(1-VLOOKUP($A276,[1]Hugst!$R$5:$W$9,MATCH(ROUNDUP((U$1)/10,0)*10,[1]Hugst!$R$4:$W$4,0))))</f>
        <v>4594.1905567619388</v>
      </c>
      <c r="V276" s="169">
        <f>IF($C276-V$1&lt;År1,0,U275*(1-VLOOKUP($A276,[1]Hugst!$R$5:$W$9,MATCH(ROUNDUP((V$1)/10,0)*10,[1]Hugst!$R$4:$W$4,0))))</f>
        <v>4604.0422694921162</v>
      </c>
      <c r="W276" s="169">
        <f>IF($C276-W$1&lt;År1,0,V275*(1-VLOOKUP($A276,[1]Hugst!$R$5:$W$9,MATCH(ROUNDUP((W$1)/10,0)*10,[1]Hugst!$R$4:$W$4,0))))</f>
        <v>4613.4102189421337</v>
      </c>
      <c r="X276" s="169">
        <f>IF($C276-X$1&lt;År1,0,W275*(1-VLOOKUP($A276,[1]Hugst!$R$5:$W$9,MATCH(ROUNDUP((X$1)/10,0)*10,[1]Hugst!$R$4:$W$4,0))))</f>
        <v>4621.7587047666275</v>
      </c>
      <c r="Y276" s="169">
        <f>IF($C276-Y$1&lt;År1,0,X275*(1-VLOOKUP($A276,[1]Hugst!$R$5:$W$9,MATCH(ROUNDUP((Y$1)/10,0)*10,[1]Hugst!$R$4:$W$4,0))))</f>
        <v>4628.0160652843451</v>
      </c>
      <c r="Z276" s="169">
        <f>IF($C276-Z$1&lt;År1,0,Y275*(1-VLOOKUP($A276,[1]Hugst!$R$5:$W$9,MATCH(ROUNDUP((Z$1)/10,0)*10,[1]Hugst!$R$4:$W$4,0))))</f>
        <v>4628.4953685927485</v>
      </c>
      <c r="AA276" s="169">
        <f>IF($C276-AA$1&lt;År1,0,Z275*(1-VLOOKUP($A276,[1]Hugst!$R$5:$W$9,MATCH(ROUNDUP((AA$1)/10,0)*10,[1]Hugst!$R$4:$W$4,0))))</f>
        <v>4620.4573727059305</v>
      </c>
      <c r="AB276" s="169">
        <f>IF($C276-AB$1&lt;År1,0,AA275*(1-VLOOKUP($A276,[1]Hugst!$R$5:$W$9,MATCH(ROUNDUP((AB$1)/10,0)*10,[1]Hugst!$R$4:$W$4,0))))</f>
        <v>4595.3440320274358</v>
      </c>
      <c r="AC276" s="169">
        <f>IF($C276-AC$1&lt;År1,0,AB275*(1-VLOOKUP($A276,[1]Hugst!$R$5:$W$9,MATCH(ROUNDUP((AC$1)/10,0)*10,[1]Hugst!$R$4:$W$4,0))))</f>
        <v>4536.044744401449</v>
      </c>
      <c r="AD276" s="169">
        <f>IF($C276-AD$1&lt;År1,0,AC275*(1-VLOOKUP($A276,[1]Hugst!$R$5:$W$9,MATCH(ROUNDUP((AD$1)/10,0)*10,[1]Hugst!$R$4:$W$4,0))))</f>
        <v>4408.3494952430383</v>
      </c>
      <c r="AE276" s="169">
        <f>IF($C276-AE$1&lt;År1,0,AD275*(1-VLOOKUP($A276,[1]Hugst!$R$5:$W$9,MATCH(ROUNDUP((AE$1)/10,0)*10,[1]Hugst!$R$4:$W$4,0))))</f>
        <v>4143.8608436970926</v>
      </c>
      <c r="AF276" s="169">
        <f>IF($C276-AF$1&lt;År1,0,AE275*(1-VLOOKUP($A276,[1]Hugst!$R$5:$W$9,MATCH(ROUNDUP((AF$1)/10,0)*10,[1]Hugst!$R$4:$W$4,0))))</f>
        <v>3605.8292869616171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1907.8346664362689</v>
      </c>
      <c r="E277" s="169">
        <f t="shared" si="6"/>
        <v>11.722132402952411</v>
      </c>
      <c r="F277" s="169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4447.1359168334775</v>
      </c>
      <c r="G277" s="169">
        <f>IF($C277-G$1&lt;År1,0,F276*(1-VLOOKUP($A277,[1]Hugst!$R$5:$W$9,MATCH(ROUNDUP((G$1)/10,0)*10,[1]Hugst!$R$4:$W$4,0))))</f>
        <v>4455.1837398361922</v>
      </c>
      <c r="H277" s="169">
        <f>IF($C277-H$1&lt;År1,0,G276*(1-VLOOKUP($A277,[1]Hugst!$R$5:$W$9,MATCH(ROUNDUP((H$1)/10,0)*10,[1]Hugst!$R$4:$W$4,0))))</f>
        <v>4463.2785433823838</v>
      </c>
      <c r="I277" s="169">
        <f>IF($C277-I$1&lt;År1,0,H276*(1-VLOOKUP($A277,[1]Hugst!$R$5:$W$9,MATCH(ROUNDUP((I$1)/10,0)*10,[1]Hugst!$R$4:$W$4,0))))</f>
        <v>4471.4234026531476</v>
      </c>
      <c r="J277" s="169">
        <f>IF($C277-J$1&lt;År1,0,I276*(1-VLOOKUP($A277,[1]Hugst!$R$5:$W$9,MATCH(ROUNDUP((J$1)/10,0)*10,[1]Hugst!$R$4:$W$4,0))))</f>
        <v>4479.6242461466054</v>
      </c>
      <c r="K277" s="169">
        <f>IF($C277-K$1&lt;År1,0,J276*(1-VLOOKUP($A277,[1]Hugst!$R$5:$W$9,MATCH(ROUNDUP((K$1)/10,0)*10,[1]Hugst!$R$4:$W$4,0))))</f>
        <v>4487.8927078800252</v>
      </c>
      <c r="L277" s="169">
        <f>IF($C277-L$1&lt;År1,0,K276*(1-VLOOKUP($A277,[1]Hugst!$R$5:$W$9,MATCH(ROUNDUP((L$1)/10,0)*10,[1]Hugst!$R$4:$W$4,0))))</f>
        <v>4496.2518317878157</v>
      </c>
      <c r="M277" s="169">
        <f>IF($C277-M$1&lt;År1,0,L276*(1-VLOOKUP($A277,[1]Hugst!$R$5:$W$9,MATCH(ROUNDUP((M$1)/10,0)*10,[1]Hugst!$R$4:$W$4,0))))</f>
        <v>4504.7474805126503</v>
      </c>
      <c r="N277" s="169">
        <f>IF($C277-N$1&lt;År1,0,M276*(1-VLOOKUP($A277,[1]Hugst!$R$5:$W$9,MATCH(ROUNDUP((N$1)/10,0)*10,[1]Hugst!$R$4:$W$4,0))))</f>
        <v>4513.4711529808619</v>
      </c>
      <c r="O277" s="169">
        <f>IF($C277-O$1&lt;År1,0,N276*(1-VLOOKUP($A277,[1]Hugst!$R$5:$W$9,MATCH(ROUNDUP((O$1)/10,0)*10,[1]Hugst!$R$4:$W$4,0))))</f>
        <v>4523.4484268571423</v>
      </c>
      <c r="P277" s="169">
        <f>IF($C277-P$1&lt;År1,0,O276*(1-VLOOKUP($A277,[1]Hugst!$R$5:$W$9,MATCH(ROUNDUP((P$1)/10,0)*10,[1]Hugst!$R$4:$W$4,0))))</f>
        <v>4533.4737547045324</v>
      </c>
      <c r="Q277" s="169">
        <f>IF($C277-Q$1&lt;År1,0,P276*(1-VLOOKUP($A277,[1]Hugst!$R$5:$W$9,MATCH(ROUNDUP((Q$1)/10,0)*10,[1]Hugst!$R$4:$W$4,0))))</f>
        <v>4543.5452949168384</v>
      </c>
      <c r="R277" s="169">
        <f>IF($C277-R$1&lt;År1,0,Q276*(1-VLOOKUP($A277,[1]Hugst!$R$5:$W$9,MATCH(ROUNDUP((R$1)/10,0)*10,[1]Hugst!$R$4:$W$4,0))))</f>
        <v>4553.6591135500084</v>
      </c>
      <c r="S277" s="169">
        <f>IF($C277-S$1&lt;År1,0,R276*(1-VLOOKUP($A277,[1]Hugst!$R$5:$W$9,MATCH(ROUNDUP((S$1)/10,0)*10,[1]Hugst!$R$4:$W$4,0))))</f>
        <v>4563.8070907244482</v>
      </c>
      <c r="T277" s="169">
        <f>IF($C277-T$1&lt;År1,0,S276*(1-VLOOKUP($A277,[1]Hugst!$R$5:$W$9,MATCH(ROUNDUP((T$1)/10,0)*10,[1]Hugst!$R$4:$W$4,0))))</f>
        <v>4573.9727334231638</v>
      </c>
      <c r="U277" s="169">
        <f>IF($C277-U$1&lt;År1,0,T276*(1-VLOOKUP($A277,[1]Hugst!$R$5:$W$9,MATCH(ROUNDUP((U$1)/10,0)*10,[1]Hugst!$R$4:$W$4,0))))</f>
        <v>4584.1228010817622</v>
      </c>
      <c r="V277" s="169">
        <f>IF($C277-V$1&lt;År1,0,U276*(1-VLOOKUP($A277,[1]Hugst!$R$5:$W$9,MATCH(ROUNDUP((V$1)/10,0)*10,[1]Hugst!$R$4:$W$4,0))))</f>
        <v>4594.1905567619388</v>
      </c>
      <c r="W277" s="169">
        <f>IF($C277-W$1&lt;År1,0,V276*(1-VLOOKUP($A277,[1]Hugst!$R$5:$W$9,MATCH(ROUNDUP((W$1)/10,0)*10,[1]Hugst!$R$4:$W$4,0))))</f>
        <v>4604.0422694921162</v>
      </c>
      <c r="X277" s="169">
        <f>IF($C277-X$1&lt;År1,0,W276*(1-VLOOKUP($A277,[1]Hugst!$R$5:$W$9,MATCH(ROUNDUP((X$1)/10,0)*10,[1]Hugst!$R$4:$W$4,0))))</f>
        <v>4613.4102189421337</v>
      </c>
      <c r="Y277" s="169">
        <f>IF($C277-Y$1&lt;År1,0,X276*(1-VLOOKUP($A277,[1]Hugst!$R$5:$W$9,MATCH(ROUNDUP((Y$1)/10,0)*10,[1]Hugst!$R$4:$W$4,0))))</f>
        <v>4621.7587047666275</v>
      </c>
      <c r="Z277" s="169">
        <f>IF($C277-Z$1&lt;År1,0,Y276*(1-VLOOKUP($A277,[1]Hugst!$R$5:$W$9,MATCH(ROUNDUP((Z$1)/10,0)*10,[1]Hugst!$R$4:$W$4,0))))</f>
        <v>4626.4733932625841</v>
      </c>
      <c r="AA277" s="169">
        <f>IF($C277-AA$1&lt;År1,0,Z276*(1-VLOOKUP($A277,[1]Hugst!$R$5:$W$9,MATCH(ROUNDUP((AA$1)/10,0)*10,[1]Hugst!$R$4:$W$4,0))))</f>
        <v>4626.9525368032173</v>
      </c>
      <c r="AB277" s="169">
        <f>IF($C277-AB$1&lt;År1,0,AA276*(1-VLOOKUP($A277,[1]Hugst!$R$5:$W$9,MATCH(ROUNDUP((AB$1)/10,0)*10,[1]Hugst!$R$4:$W$4,0))))</f>
        <v>4618.9172202483624</v>
      </c>
      <c r="AC277" s="169">
        <f>IF($C277-AC$1&lt;År1,0,AB276*(1-VLOOKUP($A277,[1]Hugst!$R$5:$W$9,MATCH(ROUNDUP((AC$1)/10,0)*10,[1]Hugst!$R$4:$W$4,0))))</f>
        <v>4593.812250683427</v>
      </c>
      <c r="AD277" s="169">
        <f>IF($C277-AD$1&lt;År1,0,AC276*(1-VLOOKUP($A277,[1]Hugst!$R$5:$W$9,MATCH(ROUNDUP((AD$1)/10,0)*10,[1]Hugst!$R$4:$W$4,0))))</f>
        <v>4534.5327294866483</v>
      </c>
      <c r="AE277" s="169">
        <f>IF($C277-AE$1&lt;År1,0,AD276*(1-VLOOKUP($A277,[1]Hugst!$R$5:$W$9,MATCH(ROUNDUP((AE$1)/10,0)*10,[1]Hugst!$R$4:$W$4,0))))</f>
        <v>4406.8800454112907</v>
      </c>
      <c r="AF277" s="169">
        <f>IF($C277-AF$1&lt;År1,0,AE276*(1-VLOOKUP($A277,[1]Hugst!$R$5:$W$9,MATCH(ROUNDUP((AF$1)/10,0)*10,[1]Hugst!$R$4:$W$4,0))))</f>
        <v>4142.4795567491938</v>
      </c>
      <c r="AG277" s="169">
        <f>IF($C277-AG$1&lt;År1,0,AF276*(1-VLOOKUP($A277,[1]Hugst!$R$5:$W$9,MATCH(ROUNDUP((AG$1)/10,0)*10,[1]Hugst!$R$4:$W$4,0))))</f>
        <v>3604.6273438659632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1898.2954971522668</v>
      </c>
      <c r="E278" s="169">
        <f t="shared" si="6"/>
        <v>13.258811260428047</v>
      </c>
      <c r="F278" s="169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4439.133426406951</v>
      </c>
      <c r="G278" s="169">
        <f>IF($C278-G$1&lt;År1,0,F277*(1-VLOOKUP($A278,[1]Hugst!$R$5:$W$9,MATCH(ROUNDUP((G$1)/10,0)*10,[1]Hugst!$R$4:$W$4,0))))</f>
        <v>4447.1359168334775</v>
      </c>
      <c r="H278" s="169">
        <f>IF($C278-H$1&lt;År1,0,G277*(1-VLOOKUP($A278,[1]Hugst!$R$5:$W$9,MATCH(ROUNDUP((H$1)/10,0)*10,[1]Hugst!$R$4:$W$4,0))))</f>
        <v>4455.1837398361922</v>
      </c>
      <c r="I278" s="169">
        <f>IF($C278-I$1&lt;År1,0,H277*(1-VLOOKUP($A278,[1]Hugst!$R$5:$W$9,MATCH(ROUNDUP((I$1)/10,0)*10,[1]Hugst!$R$4:$W$4,0))))</f>
        <v>4463.2785433823838</v>
      </c>
      <c r="J278" s="169">
        <f>IF($C278-J$1&lt;År1,0,I277*(1-VLOOKUP($A278,[1]Hugst!$R$5:$W$9,MATCH(ROUNDUP((J$1)/10,0)*10,[1]Hugst!$R$4:$W$4,0))))</f>
        <v>4471.4234026531476</v>
      </c>
      <c r="K278" s="169">
        <f>IF($C278-K$1&lt;År1,0,J277*(1-VLOOKUP($A278,[1]Hugst!$R$5:$W$9,MATCH(ROUNDUP((K$1)/10,0)*10,[1]Hugst!$R$4:$W$4,0))))</f>
        <v>4479.6242461466054</v>
      </c>
      <c r="L278" s="169">
        <f>IF($C278-L$1&lt;År1,0,K277*(1-VLOOKUP($A278,[1]Hugst!$R$5:$W$9,MATCH(ROUNDUP((L$1)/10,0)*10,[1]Hugst!$R$4:$W$4,0))))</f>
        <v>4487.8927078800252</v>
      </c>
      <c r="M278" s="169">
        <f>IF($C278-M$1&lt;År1,0,L277*(1-VLOOKUP($A278,[1]Hugst!$R$5:$W$9,MATCH(ROUNDUP((M$1)/10,0)*10,[1]Hugst!$R$4:$W$4,0))))</f>
        <v>4496.2518317878157</v>
      </c>
      <c r="N278" s="169">
        <f>IF($C278-N$1&lt;År1,0,M277*(1-VLOOKUP($A278,[1]Hugst!$R$5:$W$9,MATCH(ROUNDUP((N$1)/10,0)*10,[1]Hugst!$R$4:$W$4,0))))</f>
        <v>4504.7474805126503</v>
      </c>
      <c r="O278" s="169">
        <f>IF($C278-O$1&lt;År1,0,N277*(1-VLOOKUP($A278,[1]Hugst!$R$5:$W$9,MATCH(ROUNDUP((O$1)/10,0)*10,[1]Hugst!$R$4:$W$4,0))))</f>
        <v>4513.4711529808619</v>
      </c>
      <c r="P278" s="169">
        <f>IF($C278-P$1&lt;År1,0,O277*(1-VLOOKUP($A278,[1]Hugst!$R$5:$W$9,MATCH(ROUNDUP((P$1)/10,0)*10,[1]Hugst!$R$4:$W$4,0))))</f>
        <v>4523.4484268571423</v>
      </c>
      <c r="Q278" s="169">
        <f>IF($C278-Q$1&lt;År1,0,P277*(1-VLOOKUP($A278,[1]Hugst!$R$5:$W$9,MATCH(ROUNDUP((Q$1)/10,0)*10,[1]Hugst!$R$4:$W$4,0))))</f>
        <v>4533.4737547045324</v>
      </c>
      <c r="R278" s="169">
        <f>IF($C278-R$1&lt;År1,0,Q277*(1-VLOOKUP($A278,[1]Hugst!$R$5:$W$9,MATCH(ROUNDUP((R$1)/10,0)*10,[1]Hugst!$R$4:$W$4,0))))</f>
        <v>4543.5452949168384</v>
      </c>
      <c r="S278" s="169">
        <f>IF($C278-S$1&lt;År1,0,R277*(1-VLOOKUP($A278,[1]Hugst!$R$5:$W$9,MATCH(ROUNDUP((S$1)/10,0)*10,[1]Hugst!$R$4:$W$4,0))))</f>
        <v>4553.6591135500084</v>
      </c>
      <c r="T278" s="169">
        <f>IF($C278-T$1&lt;År1,0,S277*(1-VLOOKUP($A278,[1]Hugst!$R$5:$W$9,MATCH(ROUNDUP((T$1)/10,0)*10,[1]Hugst!$R$4:$W$4,0))))</f>
        <v>4563.8070907244482</v>
      </c>
      <c r="U278" s="169">
        <f>IF($C278-U$1&lt;År1,0,T277*(1-VLOOKUP($A278,[1]Hugst!$R$5:$W$9,MATCH(ROUNDUP((U$1)/10,0)*10,[1]Hugst!$R$4:$W$4,0))))</f>
        <v>4573.9727334231638</v>
      </c>
      <c r="V278" s="169">
        <f>IF($C278-V$1&lt;År1,0,U277*(1-VLOOKUP($A278,[1]Hugst!$R$5:$W$9,MATCH(ROUNDUP((V$1)/10,0)*10,[1]Hugst!$R$4:$W$4,0))))</f>
        <v>4584.1228010817622</v>
      </c>
      <c r="W278" s="169">
        <f>IF($C278-W$1&lt;År1,0,V277*(1-VLOOKUP($A278,[1]Hugst!$R$5:$W$9,MATCH(ROUNDUP((W$1)/10,0)*10,[1]Hugst!$R$4:$W$4,0))))</f>
        <v>4594.1905567619388</v>
      </c>
      <c r="X278" s="169">
        <f>IF($C278-X$1&lt;År1,0,W277*(1-VLOOKUP($A278,[1]Hugst!$R$5:$W$9,MATCH(ROUNDUP((X$1)/10,0)*10,[1]Hugst!$R$4:$W$4,0))))</f>
        <v>4604.0422694921162</v>
      </c>
      <c r="Y278" s="169">
        <f>IF($C278-Y$1&lt;År1,0,X277*(1-VLOOKUP($A278,[1]Hugst!$R$5:$W$9,MATCH(ROUNDUP((Y$1)/10,0)*10,[1]Hugst!$R$4:$W$4,0))))</f>
        <v>4613.4102189421337</v>
      </c>
      <c r="Z278" s="169">
        <f>IF($C278-Z$1&lt;År1,0,Y277*(1-VLOOKUP($A278,[1]Hugst!$R$5:$W$9,MATCH(ROUNDUP((Z$1)/10,0)*10,[1]Hugst!$R$4:$W$4,0))))</f>
        <v>4620.2181185317058</v>
      </c>
      <c r="AA278" s="169">
        <f>IF($C278-AA$1&lt;År1,0,Z277*(1-VLOOKUP($A278,[1]Hugst!$R$5:$W$9,MATCH(ROUNDUP((AA$1)/10,0)*10,[1]Hugst!$R$4:$W$4,0))))</f>
        <v>4624.93123546483</v>
      </c>
      <c r="AB278" s="169">
        <f>IF($C278-AB$1&lt;År1,0,AA277*(1-VLOOKUP($A278,[1]Hugst!$R$5:$W$9,MATCH(ROUNDUP((AB$1)/10,0)*10,[1]Hugst!$R$4:$W$4,0))))</f>
        <v>4625.4102192909495</v>
      </c>
      <c r="AC278" s="169">
        <f>IF($C278-AC$1&lt;År1,0,AB277*(1-VLOOKUP($A278,[1]Hugst!$R$5:$W$9,MATCH(ROUNDUP((AC$1)/10,0)*10,[1]Hugst!$R$4:$W$4,0))))</f>
        <v>4617.3775811749465</v>
      </c>
      <c r="AD278" s="169">
        <f>IF($C278-AD$1&lt;År1,0,AC277*(1-VLOOKUP($A278,[1]Hugst!$R$5:$W$9,MATCH(ROUNDUP((AD$1)/10,0)*10,[1]Hugst!$R$4:$W$4,0))))</f>
        <v>4592.280979933199</v>
      </c>
      <c r="AE278" s="169">
        <f>IF($C278-AE$1&lt;År1,0,AD277*(1-VLOOKUP($A278,[1]Hugst!$R$5:$W$9,MATCH(ROUNDUP((AE$1)/10,0)*10,[1]Hugst!$R$4:$W$4,0))))</f>
        <v>4533.0212185768196</v>
      </c>
      <c r="AF278" s="169">
        <f>IF($C278-AF$1&lt;År1,0,AE277*(1-VLOOKUP($A278,[1]Hugst!$R$5:$W$9,MATCH(ROUNDUP((AF$1)/10,0)*10,[1]Hugst!$R$4:$W$4,0))))</f>
        <v>4405.4110853961538</v>
      </c>
      <c r="AG278" s="169">
        <f>IF($C278-AG$1&lt;År1,0,AF277*(1-VLOOKUP($A278,[1]Hugst!$R$5:$W$9,MATCH(ROUNDUP((AG$1)/10,0)*10,[1]Hugst!$R$4:$W$4,0))))</f>
        <v>4141.0987302302774</v>
      </c>
      <c r="AH278" s="169">
        <f>IF($C278-AH$1&lt;År1,0,AG277*(1-VLOOKUP($A278,[1]Hugst!$R$5:$W$9,MATCH(ROUNDUP((AH$1)/10,0)*10,[1]Hugst!$R$4:$W$4,0))))</f>
        <v>3603.4258014180082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1888.8040216906302</v>
      </c>
      <c r="E279" s="169">
        <f t="shared" si="6"/>
        <v>14.792195063026156</v>
      </c>
      <c r="F279" s="169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4431.1753347479125</v>
      </c>
      <c r="G279" s="169">
        <f>IF($C279-G$1&lt;År1,0,F278*(1-VLOOKUP($A279,[1]Hugst!$R$5:$W$9,MATCH(ROUNDUP((G$1)/10,0)*10,[1]Hugst!$R$4:$W$4,0))))</f>
        <v>4439.133426406951</v>
      </c>
      <c r="H279" s="169">
        <f>IF($C279-H$1&lt;År1,0,G278*(1-VLOOKUP($A279,[1]Hugst!$R$5:$W$9,MATCH(ROUNDUP((H$1)/10,0)*10,[1]Hugst!$R$4:$W$4,0))))</f>
        <v>4447.1359168334775</v>
      </c>
      <c r="I279" s="169">
        <f>IF($C279-I$1&lt;År1,0,H278*(1-VLOOKUP($A279,[1]Hugst!$R$5:$W$9,MATCH(ROUNDUP((I$1)/10,0)*10,[1]Hugst!$R$4:$W$4,0))))</f>
        <v>4455.1837398361922</v>
      </c>
      <c r="J279" s="169">
        <f>IF($C279-J$1&lt;År1,0,I278*(1-VLOOKUP($A279,[1]Hugst!$R$5:$W$9,MATCH(ROUNDUP((J$1)/10,0)*10,[1]Hugst!$R$4:$W$4,0))))</f>
        <v>4463.2785433823838</v>
      </c>
      <c r="K279" s="169">
        <f>IF($C279-K$1&lt;År1,0,J278*(1-VLOOKUP($A279,[1]Hugst!$R$5:$W$9,MATCH(ROUNDUP((K$1)/10,0)*10,[1]Hugst!$R$4:$W$4,0))))</f>
        <v>4471.4234026531476</v>
      </c>
      <c r="L279" s="169">
        <f>IF($C279-L$1&lt;År1,0,K278*(1-VLOOKUP($A279,[1]Hugst!$R$5:$W$9,MATCH(ROUNDUP((L$1)/10,0)*10,[1]Hugst!$R$4:$W$4,0))))</f>
        <v>4479.6242461466054</v>
      </c>
      <c r="M279" s="169">
        <f>IF($C279-M$1&lt;År1,0,L278*(1-VLOOKUP($A279,[1]Hugst!$R$5:$W$9,MATCH(ROUNDUP((M$1)/10,0)*10,[1]Hugst!$R$4:$W$4,0))))</f>
        <v>4487.8927078800252</v>
      </c>
      <c r="N279" s="169">
        <f>IF($C279-N$1&lt;År1,0,M278*(1-VLOOKUP($A279,[1]Hugst!$R$5:$W$9,MATCH(ROUNDUP((N$1)/10,0)*10,[1]Hugst!$R$4:$W$4,0))))</f>
        <v>4496.2518317878157</v>
      </c>
      <c r="O279" s="169">
        <f>IF($C279-O$1&lt;År1,0,N278*(1-VLOOKUP($A279,[1]Hugst!$R$5:$W$9,MATCH(ROUNDUP((O$1)/10,0)*10,[1]Hugst!$R$4:$W$4,0))))</f>
        <v>4504.7474805126503</v>
      </c>
      <c r="P279" s="169">
        <f>IF($C279-P$1&lt;År1,0,O278*(1-VLOOKUP($A279,[1]Hugst!$R$5:$W$9,MATCH(ROUNDUP((P$1)/10,0)*10,[1]Hugst!$R$4:$W$4,0))))</f>
        <v>4513.4711529808619</v>
      </c>
      <c r="Q279" s="169">
        <f>IF($C279-Q$1&lt;År1,0,P278*(1-VLOOKUP($A279,[1]Hugst!$R$5:$W$9,MATCH(ROUNDUP((Q$1)/10,0)*10,[1]Hugst!$R$4:$W$4,0))))</f>
        <v>4523.4484268571423</v>
      </c>
      <c r="R279" s="169">
        <f>IF($C279-R$1&lt;År1,0,Q278*(1-VLOOKUP($A279,[1]Hugst!$R$5:$W$9,MATCH(ROUNDUP((R$1)/10,0)*10,[1]Hugst!$R$4:$W$4,0))))</f>
        <v>4533.4737547045324</v>
      </c>
      <c r="S279" s="169">
        <f>IF($C279-S$1&lt;År1,0,R278*(1-VLOOKUP($A279,[1]Hugst!$R$5:$W$9,MATCH(ROUNDUP((S$1)/10,0)*10,[1]Hugst!$R$4:$W$4,0))))</f>
        <v>4543.5452949168384</v>
      </c>
      <c r="T279" s="169">
        <f>IF($C279-T$1&lt;År1,0,S278*(1-VLOOKUP($A279,[1]Hugst!$R$5:$W$9,MATCH(ROUNDUP((T$1)/10,0)*10,[1]Hugst!$R$4:$W$4,0))))</f>
        <v>4553.6591135500084</v>
      </c>
      <c r="U279" s="169">
        <f>IF($C279-U$1&lt;År1,0,T278*(1-VLOOKUP($A279,[1]Hugst!$R$5:$W$9,MATCH(ROUNDUP((U$1)/10,0)*10,[1]Hugst!$R$4:$W$4,0))))</f>
        <v>4563.8070907244482</v>
      </c>
      <c r="V279" s="169">
        <f>IF($C279-V$1&lt;År1,0,U278*(1-VLOOKUP($A279,[1]Hugst!$R$5:$W$9,MATCH(ROUNDUP((V$1)/10,0)*10,[1]Hugst!$R$4:$W$4,0))))</f>
        <v>4573.9727334231638</v>
      </c>
      <c r="W279" s="169">
        <f>IF($C279-W$1&lt;År1,0,V278*(1-VLOOKUP($A279,[1]Hugst!$R$5:$W$9,MATCH(ROUNDUP((W$1)/10,0)*10,[1]Hugst!$R$4:$W$4,0))))</f>
        <v>4584.1228010817622</v>
      </c>
      <c r="X279" s="169">
        <f>IF($C279-X$1&lt;År1,0,W278*(1-VLOOKUP($A279,[1]Hugst!$R$5:$W$9,MATCH(ROUNDUP((X$1)/10,0)*10,[1]Hugst!$R$4:$W$4,0))))</f>
        <v>4594.1905567619388</v>
      </c>
      <c r="Y279" s="169">
        <f>IF($C279-Y$1&lt;År1,0,X278*(1-VLOOKUP($A279,[1]Hugst!$R$5:$W$9,MATCH(ROUNDUP((Y$1)/10,0)*10,[1]Hugst!$R$4:$W$4,0))))</f>
        <v>4604.0422694921162</v>
      </c>
      <c r="Z279" s="169">
        <f>IF($C279-Z$1&lt;År1,0,Y278*(1-VLOOKUP($A279,[1]Hugst!$R$5:$W$9,MATCH(ROUNDUP((Z$1)/10,0)*10,[1]Hugst!$R$4:$W$4,0))))</f>
        <v>4611.8724155358195</v>
      </c>
      <c r="AA279" s="169">
        <f>IF($C279-AA$1&lt;År1,0,Z278*(1-VLOOKUP($A279,[1]Hugst!$R$5:$W$9,MATCH(ROUNDUP((AA$1)/10,0)*10,[1]Hugst!$R$4:$W$4,0))))</f>
        <v>4618.6780458255289</v>
      </c>
      <c r="AB279" s="169">
        <f>IF($C279-AB$1&lt;År1,0,AA278*(1-VLOOKUP($A279,[1]Hugst!$R$5:$W$9,MATCH(ROUNDUP((AB$1)/10,0)*10,[1]Hugst!$R$4:$W$4,0))))</f>
        <v>4623.3895917196751</v>
      </c>
      <c r="AC279" s="169">
        <f>IF($C279-AC$1&lt;År1,0,AB278*(1-VLOOKUP($A279,[1]Hugst!$R$5:$W$9,MATCH(ROUNDUP((AC$1)/10,0)*10,[1]Hugst!$R$4:$W$4,0))))</f>
        <v>4623.868415884519</v>
      </c>
      <c r="AD279" s="169">
        <f>IF($C279-AD$1&lt;År1,0,AC278*(1-VLOOKUP($A279,[1]Hugst!$R$5:$W$9,MATCH(ROUNDUP((AD$1)/10,0)*10,[1]Hugst!$R$4:$W$4,0))))</f>
        <v>4615.8384553145552</v>
      </c>
      <c r="AE279" s="169">
        <f>IF($C279-AE$1&lt;År1,0,AD278*(1-VLOOKUP($A279,[1]Hugst!$R$5:$W$9,MATCH(ROUNDUP((AE$1)/10,0)*10,[1]Hugst!$R$4:$W$4,0))))</f>
        <v>4590.7502196065543</v>
      </c>
      <c r="AF279" s="169">
        <f>IF($C279-AF$1&lt;År1,0,AE278*(1-VLOOKUP($A279,[1]Hugst!$R$5:$W$9,MATCH(ROUNDUP((AF$1)/10,0)*10,[1]Hugst!$R$4:$W$4,0))))</f>
        <v>4531.5102115039608</v>
      </c>
      <c r="AG279" s="169">
        <f>IF($C279-AG$1&lt;År1,0,AF278*(1-VLOOKUP($A279,[1]Hugst!$R$5:$W$9,MATCH(ROUNDUP((AG$1)/10,0)*10,[1]Hugst!$R$4:$W$4,0))))</f>
        <v>4403.9426150343552</v>
      </c>
      <c r="AH279" s="169">
        <f>IF($C279-AH$1&lt;År1,0,AG278*(1-VLOOKUP($A279,[1]Hugst!$R$5:$W$9,MATCH(ROUNDUP((AH$1)/10,0)*10,[1]Hugst!$R$4:$W$4,0))))</f>
        <v>4139.7183639868672</v>
      </c>
      <c r="AI279" s="169">
        <f>IF($C279-AI$1&lt;År1,0,AH278*(1-VLOOKUP($A279,[1]Hugst!$R$5:$W$9,MATCH(ROUNDUP((AI$1)/10,0)*10,[1]Hugst!$R$4:$W$4,0))))</f>
        <v>3602.2246594842022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1879.3600025942178</v>
      </c>
      <c r="E280" s="169">
        <f t="shared" si="6"/>
        <v>24.727135959925363</v>
      </c>
      <c r="F280" s="169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4431.6662565483994</v>
      </c>
      <c r="G280" s="169">
        <f>IF($C280-G$1&lt;År1,0,F279*(1-VLOOKUP($A280,[1]Hugst!$R$5:$W$9,MATCH(ROUNDUP((G$1)/10,0)*10,[1]Hugst!$R$4:$W$4,0))))</f>
        <v>4431.1753347479125</v>
      </c>
      <c r="H280" s="169">
        <f>IF($C280-H$1&lt;År1,0,G279*(1-VLOOKUP($A280,[1]Hugst!$R$5:$W$9,MATCH(ROUNDUP((H$1)/10,0)*10,[1]Hugst!$R$4:$W$4,0))))</f>
        <v>4439.133426406951</v>
      </c>
      <c r="I280" s="169">
        <f>IF($C280-I$1&lt;År1,0,H279*(1-VLOOKUP($A280,[1]Hugst!$R$5:$W$9,MATCH(ROUNDUP((I$1)/10,0)*10,[1]Hugst!$R$4:$W$4,0))))</f>
        <v>4447.1359168334775</v>
      </c>
      <c r="J280" s="169">
        <f>IF($C280-J$1&lt;År1,0,I279*(1-VLOOKUP($A280,[1]Hugst!$R$5:$W$9,MATCH(ROUNDUP((J$1)/10,0)*10,[1]Hugst!$R$4:$W$4,0))))</f>
        <v>4455.1837398361922</v>
      </c>
      <c r="K280" s="169">
        <f>IF($C280-K$1&lt;År1,0,J279*(1-VLOOKUP($A280,[1]Hugst!$R$5:$W$9,MATCH(ROUNDUP((K$1)/10,0)*10,[1]Hugst!$R$4:$W$4,0))))</f>
        <v>4463.2785433823838</v>
      </c>
      <c r="L280" s="169">
        <f>IF($C280-L$1&lt;År1,0,K279*(1-VLOOKUP($A280,[1]Hugst!$R$5:$W$9,MATCH(ROUNDUP((L$1)/10,0)*10,[1]Hugst!$R$4:$W$4,0))))</f>
        <v>4471.4234026531476</v>
      </c>
      <c r="M280" s="169">
        <f>IF($C280-M$1&lt;År1,0,L279*(1-VLOOKUP($A280,[1]Hugst!$R$5:$W$9,MATCH(ROUNDUP((M$1)/10,0)*10,[1]Hugst!$R$4:$W$4,0))))</f>
        <v>4479.6242461466054</v>
      </c>
      <c r="N280" s="169">
        <f>IF($C280-N$1&lt;År1,0,M279*(1-VLOOKUP($A280,[1]Hugst!$R$5:$W$9,MATCH(ROUNDUP((N$1)/10,0)*10,[1]Hugst!$R$4:$W$4,0))))</f>
        <v>4487.8927078800252</v>
      </c>
      <c r="O280" s="169">
        <f>IF($C280-O$1&lt;År1,0,N279*(1-VLOOKUP($A280,[1]Hugst!$R$5:$W$9,MATCH(ROUNDUP((O$1)/10,0)*10,[1]Hugst!$R$4:$W$4,0))))</f>
        <v>4496.2518317878157</v>
      </c>
      <c r="P280" s="169">
        <f>IF($C280-P$1&lt;År1,0,O279*(1-VLOOKUP($A280,[1]Hugst!$R$5:$W$9,MATCH(ROUNDUP((P$1)/10,0)*10,[1]Hugst!$R$4:$W$4,0))))</f>
        <v>4504.7474805126503</v>
      </c>
      <c r="Q280" s="169">
        <f>IF($C280-Q$1&lt;År1,0,P279*(1-VLOOKUP($A280,[1]Hugst!$R$5:$W$9,MATCH(ROUNDUP((Q$1)/10,0)*10,[1]Hugst!$R$4:$W$4,0))))</f>
        <v>4513.4711529808619</v>
      </c>
      <c r="R280" s="169">
        <f>IF($C280-R$1&lt;År1,0,Q279*(1-VLOOKUP($A280,[1]Hugst!$R$5:$W$9,MATCH(ROUNDUP((R$1)/10,0)*10,[1]Hugst!$R$4:$W$4,0))))</f>
        <v>4523.4484268571423</v>
      </c>
      <c r="S280" s="169">
        <f>IF($C280-S$1&lt;År1,0,R279*(1-VLOOKUP($A280,[1]Hugst!$R$5:$W$9,MATCH(ROUNDUP((S$1)/10,0)*10,[1]Hugst!$R$4:$W$4,0))))</f>
        <v>4533.4737547045324</v>
      </c>
      <c r="T280" s="169">
        <f>IF($C280-T$1&lt;År1,0,S279*(1-VLOOKUP($A280,[1]Hugst!$R$5:$W$9,MATCH(ROUNDUP((T$1)/10,0)*10,[1]Hugst!$R$4:$W$4,0))))</f>
        <v>4543.5452949168384</v>
      </c>
      <c r="U280" s="169">
        <f>IF($C280-U$1&lt;År1,0,T279*(1-VLOOKUP($A280,[1]Hugst!$R$5:$W$9,MATCH(ROUNDUP((U$1)/10,0)*10,[1]Hugst!$R$4:$W$4,0))))</f>
        <v>4553.6591135500084</v>
      </c>
      <c r="V280" s="169">
        <f>IF($C280-V$1&lt;År1,0,U279*(1-VLOOKUP($A280,[1]Hugst!$R$5:$W$9,MATCH(ROUNDUP((V$1)/10,0)*10,[1]Hugst!$R$4:$W$4,0))))</f>
        <v>4563.8070907244482</v>
      </c>
      <c r="W280" s="169">
        <f>IF($C280-W$1&lt;År1,0,V279*(1-VLOOKUP($A280,[1]Hugst!$R$5:$W$9,MATCH(ROUNDUP((W$1)/10,0)*10,[1]Hugst!$R$4:$W$4,0))))</f>
        <v>4573.9727334231638</v>
      </c>
      <c r="X280" s="169">
        <f>IF($C280-X$1&lt;År1,0,W279*(1-VLOOKUP($A280,[1]Hugst!$R$5:$W$9,MATCH(ROUNDUP((X$1)/10,0)*10,[1]Hugst!$R$4:$W$4,0))))</f>
        <v>4584.1228010817622</v>
      </c>
      <c r="Y280" s="169">
        <f>IF($C280-Y$1&lt;År1,0,X279*(1-VLOOKUP($A280,[1]Hugst!$R$5:$W$9,MATCH(ROUNDUP((Y$1)/10,0)*10,[1]Hugst!$R$4:$W$4,0))))</f>
        <v>4594.1905567619388</v>
      </c>
      <c r="Z280" s="169">
        <f>IF($C280-Z$1&lt;År1,0,Y279*(1-VLOOKUP($A280,[1]Hugst!$R$5:$W$9,MATCH(ROUNDUP((Z$1)/10,0)*10,[1]Hugst!$R$4:$W$4,0))))</f>
        <v>4602.5075887356188</v>
      </c>
      <c r="AA280" s="169">
        <f>IF($C280-AA$1&lt;År1,0,Z279*(1-VLOOKUP($A280,[1]Hugst!$R$5:$W$9,MATCH(ROUNDUP((AA$1)/10,0)*10,[1]Hugst!$R$4:$W$4,0))))</f>
        <v>4610.3351247306409</v>
      </c>
      <c r="AB280" s="169">
        <f>IF($C280-AB$1&lt;År1,0,AA279*(1-VLOOKUP($A280,[1]Hugst!$R$5:$W$9,MATCH(ROUNDUP((AB$1)/10,0)*10,[1]Hugst!$R$4:$W$4,0))))</f>
        <v>4617.1384864769207</v>
      </c>
      <c r="AC280" s="169">
        <f>IF($C280-AC$1&lt;År1,0,AB279*(1-VLOOKUP($A280,[1]Hugst!$R$5:$W$9,MATCH(ROUNDUP((AC$1)/10,0)*10,[1]Hugst!$R$4:$W$4,0))))</f>
        <v>4621.8484618557686</v>
      </c>
      <c r="AD280" s="169">
        <f>IF($C280-AD$1&lt;År1,0,AC279*(1-VLOOKUP($A280,[1]Hugst!$R$5:$W$9,MATCH(ROUNDUP((AD$1)/10,0)*10,[1]Hugst!$R$4:$W$4,0))))</f>
        <v>4622.3271264125578</v>
      </c>
      <c r="AE280" s="169">
        <f>IF($C280-AE$1&lt;År1,0,AD279*(1-VLOOKUP($A280,[1]Hugst!$R$5:$W$9,MATCH(ROUNDUP((AE$1)/10,0)*10,[1]Hugst!$R$4:$W$4,0))))</f>
        <v>4614.299842496117</v>
      </c>
      <c r="AF280" s="169">
        <f>IF($C280-AF$1&lt;År1,0,AE279*(1-VLOOKUP($A280,[1]Hugst!$R$5:$W$9,MATCH(ROUNDUP((AF$1)/10,0)*10,[1]Hugst!$R$4:$W$4,0))))</f>
        <v>4589.219969533352</v>
      </c>
      <c r="AG280" s="169">
        <f>IF($C280-AG$1&lt;År1,0,AF279*(1-VLOOKUP($A280,[1]Hugst!$R$5:$W$9,MATCH(ROUNDUP((AG$1)/10,0)*10,[1]Hugst!$R$4:$W$4,0))))</f>
        <v>4529.9997081001266</v>
      </c>
      <c r="AH280" s="169">
        <f>IF($C280-AH$1&lt;År1,0,AG279*(1-VLOOKUP($A280,[1]Hugst!$R$5:$W$9,MATCH(ROUNDUP((AH$1)/10,0)*10,[1]Hugst!$R$4:$W$4,0))))</f>
        <v>4402.4746341626769</v>
      </c>
      <c r="AI280" s="169">
        <f>IF($C280-AI$1&lt;År1,0,AH279*(1-VLOOKUP($A280,[1]Hugst!$R$5:$W$9,MATCH(ROUNDUP((AI$1)/10,0)*10,[1]Hugst!$R$4:$W$4,0))))</f>
        <v>4138.3384578655387</v>
      </c>
      <c r="AJ280" s="169">
        <f>IF($C280-AJ$1&lt;År1,0,AI279*(1-VLOOKUP($A280,[1]Hugst!$R$5:$W$9,MATCH(ROUNDUP((AJ$1)/10,0)*10,[1]Hugst!$R$4:$W$4,0))))</f>
        <v>3592.6187270589107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318.07499999999709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590.49588200574033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475.52212499999587</v>
      </c>
      <c r="E282" s="169">
        <f t="shared" ref="E282:E310" si="7">IF(C282=2020,SUM(G282:AJ282),SUM(F281:AJ281)-SUM(G282:AJ282))</f>
        <v>0</v>
      </c>
      <c r="F282" s="169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747.9430070057391</v>
      </c>
      <c r="G282" s="169">
        <f>IF($C282-G$1&lt;År1,0,F281*(1-VLOOKUP($A282,[1]Hugst!$R$5:$W$9,MATCH(ROUNDUP((G$1)/10,0)*10,[1]Hugst!$R$4:$W$4,0))))</f>
        <v>590.49588200574033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552.66326437500175</v>
      </c>
      <c r="E283" s="169">
        <f t="shared" si="7"/>
        <v>0</v>
      </c>
      <c r="F283" s="169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825.08414638074498</v>
      </c>
      <c r="G283" s="169">
        <f>IF($C283-G$1&lt;År1,0,F282*(1-VLOOKUP($A283,[1]Hugst!$R$5:$W$9,MATCH(ROUNDUP((G$1)/10,0)*10,[1]Hugst!$R$4:$W$4,0))))</f>
        <v>747.9430070057391</v>
      </c>
      <c r="H283" s="169">
        <f>IF($C283-H$1&lt;År1,0,G282*(1-VLOOKUP($A283,[1]Hugst!$R$5:$W$9,MATCH(ROUNDUP((H$1)/10,0)*10,[1]Hugst!$R$4:$W$4,0))))</f>
        <v>590.49588200574033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589.65932305312708</v>
      </c>
      <c r="E284" s="169">
        <f t="shared" si="7"/>
        <v>0</v>
      </c>
      <c r="F284" s="169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862.08020505887032</v>
      </c>
      <c r="G284" s="169">
        <f>IF($C284-G$1&lt;År1,0,F283*(1-VLOOKUP($A284,[1]Hugst!$R$5:$W$9,MATCH(ROUNDUP((G$1)/10,0)*10,[1]Hugst!$R$4:$W$4,0))))</f>
        <v>825.08414638074498</v>
      </c>
      <c r="H284" s="169">
        <f>IF($C284-H$1&lt;År1,0,G283*(1-VLOOKUP($A284,[1]Hugst!$R$5:$W$9,MATCH(ROUNDUP((H$1)/10,0)*10,[1]Hugst!$R$4:$W$4,0))))</f>
        <v>747.9430070057391</v>
      </c>
      <c r="I284" s="169">
        <f>IF($C284-I$1&lt;År1,0,H283*(1-VLOOKUP($A284,[1]Hugst!$R$5:$W$9,MATCH(ROUNDUP((I$1)/10,0)*10,[1]Hugst!$R$4:$W$4,0))))</f>
        <v>590.49588200574033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606.59071393785325</v>
      </c>
      <c r="E285" s="169">
        <f t="shared" si="7"/>
        <v>0</v>
      </c>
      <c r="F285" s="169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879.01159594359649</v>
      </c>
      <c r="G285" s="169">
        <f>IF($C285-G$1&lt;År1,0,F284*(1-VLOOKUP($A285,[1]Hugst!$R$5:$W$9,MATCH(ROUNDUP((G$1)/10,0)*10,[1]Hugst!$R$4:$W$4,0))))</f>
        <v>862.08020505887032</v>
      </c>
      <c r="H285" s="169">
        <f>IF($C285-H$1&lt;År1,0,G284*(1-VLOOKUP($A285,[1]Hugst!$R$5:$W$9,MATCH(ROUNDUP((H$1)/10,0)*10,[1]Hugst!$R$4:$W$4,0))))</f>
        <v>825.08414638074498</v>
      </c>
      <c r="I285" s="169">
        <f>IF($C285-I$1&lt;År1,0,H284*(1-VLOOKUP($A285,[1]Hugst!$R$5:$W$9,MATCH(ROUNDUP((I$1)/10,0)*10,[1]Hugst!$R$4:$W$4,0))))</f>
        <v>747.9430070057391</v>
      </c>
      <c r="J285" s="169">
        <f>IF($C285-J$1&lt;År1,0,I284*(1-VLOOKUP($A285,[1]Hugst!$R$5:$W$9,MATCH(ROUNDUP((J$1)/10,0)*10,[1]Hugst!$R$4:$W$4,0))))</f>
        <v>590.49588200574033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613.49760411816487</v>
      </c>
      <c r="E286" s="169">
        <f t="shared" si="7"/>
        <v>0</v>
      </c>
      <c r="F286" s="169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885.91848612390811</v>
      </c>
      <c r="G286" s="169">
        <f>IF($C286-G$1&lt;År1,0,F285*(1-VLOOKUP($A286,[1]Hugst!$R$5:$W$9,MATCH(ROUNDUP((G$1)/10,0)*10,[1]Hugst!$R$4:$W$4,0))))</f>
        <v>879.01159594359649</v>
      </c>
      <c r="H286" s="169">
        <f>IF($C286-H$1&lt;År1,0,G285*(1-VLOOKUP($A286,[1]Hugst!$R$5:$W$9,MATCH(ROUNDUP((H$1)/10,0)*10,[1]Hugst!$R$4:$W$4,0))))</f>
        <v>862.08020505887032</v>
      </c>
      <c r="I286" s="169">
        <f>IF($C286-I$1&lt;År1,0,H285*(1-VLOOKUP($A286,[1]Hugst!$R$5:$W$9,MATCH(ROUNDUP((I$1)/10,0)*10,[1]Hugst!$R$4:$W$4,0))))</f>
        <v>825.08414638074498</v>
      </c>
      <c r="J286" s="169">
        <f>IF($C286-J$1&lt;År1,0,I285*(1-VLOOKUP($A286,[1]Hugst!$R$5:$W$9,MATCH(ROUNDUP((J$1)/10,0)*10,[1]Hugst!$R$4:$W$4,0))))</f>
        <v>747.9430070057391</v>
      </c>
      <c r="K286" s="169">
        <f>IF($C286-K$1&lt;År1,0,J285*(1-VLOOKUP($A286,[1]Hugst!$R$5:$W$9,MATCH(ROUNDUP((K$1)/10,0)*10,[1]Hugst!$R$4:$W$4,0))))</f>
        <v>590.49588200574033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615.40003797258373</v>
      </c>
      <c r="E287" s="169">
        <f t="shared" si="7"/>
        <v>0</v>
      </c>
      <c r="F287" s="169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887.82091997832697</v>
      </c>
      <c r="G287" s="169">
        <f>IF($C287-G$1&lt;År1,0,F286*(1-VLOOKUP($A287,[1]Hugst!$R$5:$W$9,MATCH(ROUNDUP((G$1)/10,0)*10,[1]Hugst!$R$4:$W$4,0))))</f>
        <v>885.91848612390811</v>
      </c>
      <c r="H287" s="169">
        <f>IF($C287-H$1&lt;År1,0,G286*(1-VLOOKUP($A287,[1]Hugst!$R$5:$W$9,MATCH(ROUNDUP((H$1)/10,0)*10,[1]Hugst!$R$4:$W$4,0))))</f>
        <v>879.01159594359649</v>
      </c>
      <c r="I287" s="169">
        <f>IF($C287-I$1&lt;År1,0,H286*(1-VLOOKUP($A287,[1]Hugst!$R$5:$W$9,MATCH(ROUNDUP((I$1)/10,0)*10,[1]Hugst!$R$4:$W$4,0))))</f>
        <v>862.08020505887032</v>
      </c>
      <c r="J287" s="169">
        <f>IF($C287-J$1&lt;År1,0,I286*(1-VLOOKUP($A287,[1]Hugst!$R$5:$W$9,MATCH(ROUNDUP((J$1)/10,0)*10,[1]Hugst!$R$4:$W$4,0))))</f>
        <v>825.08414638074498</v>
      </c>
      <c r="K287" s="169">
        <f>IF($C287-K$1&lt;År1,0,J286*(1-VLOOKUP($A287,[1]Hugst!$R$5:$W$9,MATCH(ROUNDUP((K$1)/10,0)*10,[1]Hugst!$R$4:$W$4,0))))</f>
        <v>747.9430070057391</v>
      </c>
      <c r="L287" s="169">
        <f>IF($C287-L$1&lt;År1,0,K286*(1-VLOOKUP($A287,[1]Hugst!$R$5:$W$9,MATCH(ROUNDUP((L$1)/10,0)*10,[1]Hugst!$R$4:$W$4,0))))</f>
        <v>590.49588200574033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614.80799872021817</v>
      </c>
      <c r="E288" s="169">
        <f t="shared" si="7"/>
        <v>0</v>
      </c>
      <c r="F288" s="169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887.2288807259614</v>
      </c>
      <c r="G288" s="169">
        <f>IF($C288-G$1&lt;År1,0,F287*(1-VLOOKUP($A288,[1]Hugst!$R$5:$W$9,MATCH(ROUNDUP((G$1)/10,0)*10,[1]Hugst!$R$4:$W$4,0))))</f>
        <v>887.82091997832697</v>
      </c>
      <c r="H288" s="169">
        <f>IF($C288-H$1&lt;År1,0,G287*(1-VLOOKUP($A288,[1]Hugst!$R$5:$W$9,MATCH(ROUNDUP((H$1)/10,0)*10,[1]Hugst!$R$4:$W$4,0))))</f>
        <v>885.91848612390811</v>
      </c>
      <c r="I288" s="169">
        <f>IF($C288-I$1&lt;År1,0,H287*(1-VLOOKUP($A288,[1]Hugst!$R$5:$W$9,MATCH(ROUNDUP((I$1)/10,0)*10,[1]Hugst!$R$4:$W$4,0))))</f>
        <v>879.01159594359649</v>
      </c>
      <c r="J288" s="169">
        <f>IF($C288-J$1&lt;År1,0,I287*(1-VLOOKUP($A288,[1]Hugst!$R$5:$W$9,MATCH(ROUNDUP((J$1)/10,0)*10,[1]Hugst!$R$4:$W$4,0))))</f>
        <v>862.08020505887032</v>
      </c>
      <c r="K288" s="169">
        <f>IF($C288-K$1&lt;År1,0,J287*(1-VLOOKUP($A288,[1]Hugst!$R$5:$W$9,MATCH(ROUNDUP((K$1)/10,0)*10,[1]Hugst!$R$4:$W$4,0))))</f>
        <v>825.08414638074498</v>
      </c>
      <c r="L288" s="169">
        <f>IF($C288-L$1&lt;År1,0,K287*(1-VLOOKUP($A288,[1]Hugst!$R$5:$W$9,MATCH(ROUNDUP((L$1)/10,0)*10,[1]Hugst!$R$4:$W$4,0))))</f>
        <v>747.9430070057391</v>
      </c>
      <c r="M288" s="169">
        <f>IF($C288-M$1&lt;År1,0,L287*(1-VLOOKUP($A288,[1]Hugst!$R$5:$W$9,MATCH(ROUNDUP((M$1)/10,0)*10,[1]Hugst!$R$4:$W$4,0))))</f>
        <v>590.49588200574033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612.9764391953704</v>
      </c>
      <c r="E289" s="169">
        <f t="shared" si="7"/>
        <v>0</v>
      </c>
      <c r="F289" s="169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885.39732120111364</v>
      </c>
      <c r="G289" s="169">
        <f>IF($C289-G$1&lt;År1,0,F288*(1-VLOOKUP($A289,[1]Hugst!$R$5:$W$9,MATCH(ROUNDUP((G$1)/10,0)*10,[1]Hugst!$R$4:$W$4,0))))</f>
        <v>887.2288807259614</v>
      </c>
      <c r="H289" s="169">
        <f>IF($C289-H$1&lt;År1,0,G288*(1-VLOOKUP($A289,[1]Hugst!$R$5:$W$9,MATCH(ROUNDUP((H$1)/10,0)*10,[1]Hugst!$R$4:$W$4,0))))</f>
        <v>887.82091997832697</v>
      </c>
      <c r="I289" s="169">
        <f>IF($C289-I$1&lt;År1,0,H288*(1-VLOOKUP($A289,[1]Hugst!$R$5:$W$9,MATCH(ROUNDUP((I$1)/10,0)*10,[1]Hugst!$R$4:$W$4,0))))</f>
        <v>885.91848612390811</v>
      </c>
      <c r="J289" s="169">
        <f>IF($C289-J$1&lt;År1,0,I288*(1-VLOOKUP($A289,[1]Hugst!$R$5:$W$9,MATCH(ROUNDUP((J$1)/10,0)*10,[1]Hugst!$R$4:$W$4,0))))</f>
        <v>879.01159594359649</v>
      </c>
      <c r="K289" s="169">
        <f>IF($C289-K$1&lt;År1,0,J288*(1-VLOOKUP($A289,[1]Hugst!$R$5:$W$9,MATCH(ROUNDUP((K$1)/10,0)*10,[1]Hugst!$R$4:$W$4,0))))</f>
        <v>862.08020505887032</v>
      </c>
      <c r="L289" s="169">
        <f>IF($C289-L$1&lt;År1,0,K288*(1-VLOOKUP($A289,[1]Hugst!$R$5:$W$9,MATCH(ROUNDUP((L$1)/10,0)*10,[1]Hugst!$R$4:$W$4,0))))</f>
        <v>825.08414638074498</v>
      </c>
      <c r="M289" s="169">
        <f>IF($C289-M$1&lt;År1,0,L288*(1-VLOOKUP($A289,[1]Hugst!$R$5:$W$9,MATCH(ROUNDUP((M$1)/10,0)*10,[1]Hugst!$R$4:$W$4,0))))</f>
        <v>747.9430070057391</v>
      </c>
      <c r="N289" s="169">
        <f>IF($C289-N$1&lt;År1,0,M288*(1-VLOOKUP($A289,[1]Hugst!$R$5:$W$9,MATCH(ROUNDUP((N$1)/10,0)*10,[1]Hugst!$R$4:$W$4,0))))</f>
        <v>590.49588200574033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610.53279723375726</v>
      </c>
      <c r="E290" s="169">
        <f t="shared" si="7"/>
        <v>0</v>
      </c>
      <c r="F290" s="169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882.9536792395005</v>
      </c>
      <c r="G290" s="169">
        <f>IF($C290-G$1&lt;År1,0,F289*(1-VLOOKUP($A290,[1]Hugst!$R$5:$W$9,MATCH(ROUNDUP((G$1)/10,0)*10,[1]Hugst!$R$4:$W$4,0))))</f>
        <v>885.39732120111364</v>
      </c>
      <c r="H290" s="169">
        <f>IF($C290-H$1&lt;År1,0,G289*(1-VLOOKUP($A290,[1]Hugst!$R$5:$W$9,MATCH(ROUNDUP((H$1)/10,0)*10,[1]Hugst!$R$4:$W$4,0))))</f>
        <v>887.2288807259614</v>
      </c>
      <c r="I290" s="169">
        <f>IF($C290-I$1&lt;År1,0,H289*(1-VLOOKUP($A290,[1]Hugst!$R$5:$W$9,MATCH(ROUNDUP((I$1)/10,0)*10,[1]Hugst!$R$4:$W$4,0))))</f>
        <v>887.82091997832697</v>
      </c>
      <c r="J290" s="169">
        <f>IF($C290-J$1&lt;År1,0,I289*(1-VLOOKUP($A290,[1]Hugst!$R$5:$W$9,MATCH(ROUNDUP((J$1)/10,0)*10,[1]Hugst!$R$4:$W$4,0))))</f>
        <v>885.91848612390811</v>
      </c>
      <c r="K290" s="169">
        <f>IF($C290-K$1&lt;År1,0,J289*(1-VLOOKUP($A290,[1]Hugst!$R$5:$W$9,MATCH(ROUNDUP((K$1)/10,0)*10,[1]Hugst!$R$4:$W$4,0))))</f>
        <v>879.01159594359649</v>
      </c>
      <c r="L290" s="169">
        <f>IF($C290-L$1&lt;År1,0,K289*(1-VLOOKUP($A290,[1]Hugst!$R$5:$W$9,MATCH(ROUNDUP((L$1)/10,0)*10,[1]Hugst!$R$4:$W$4,0))))</f>
        <v>862.08020505887032</v>
      </c>
      <c r="M290" s="169">
        <f>IF($C290-M$1&lt;År1,0,L289*(1-VLOOKUP($A290,[1]Hugst!$R$5:$W$9,MATCH(ROUNDUP((M$1)/10,0)*10,[1]Hugst!$R$4:$W$4,0))))</f>
        <v>825.08414638074498</v>
      </c>
      <c r="N290" s="169">
        <f>IF($C290-N$1&lt;År1,0,M289*(1-VLOOKUP($A290,[1]Hugst!$R$5:$W$9,MATCH(ROUNDUP((N$1)/10,0)*10,[1]Hugst!$R$4:$W$4,0))))</f>
        <v>747.9430070057391</v>
      </c>
      <c r="O290" s="169">
        <f>IF($C290-O$1&lt;År1,0,N289*(1-VLOOKUP($A290,[1]Hugst!$R$5:$W$9,MATCH(ROUNDUP((O$1)/10,0)*10,[1]Hugst!$R$4:$W$4,0))))</f>
        <v>590.49588200574033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607.79075336478263</v>
      </c>
      <c r="E291" s="169">
        <f t="shared" si="7"/>
        <v>0</v>
      </c>
      <c r="F291" s="169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880.21163537052587</v>
      </c>
      <c r="G291" s="169">
        <f>IF($C291-G$1&lt;År1,0,F290*(1-VLOOKUP($A291,[1]Hugst!$R$5:$W$9,MATCH(ROUNDUP((G$1)/10,0)*10,[1]Hugst!$R$4:$W$4,0))))</f>
        <v>882.9536792395005</v>
      </c>
      <c r="H291" s="169">
        <f>IF($C291-H$1&lt;År1,0,G290*(1-VLOOKUP($A291,[1]Hugst!$R$5:$W$9,MATCH(ROUNDUP((H$1)/10,0)*10,[1]Hugst!$R$4:$W$4,0))))</f>
        <v>885.39732120111364</v>
      </c>
      <c r="I291" s="169">
        <f>IF($C291-I$1&lt;År1,0,H290*(1-VLOOKUP($A291,[1]Hugst!$R$5:$W$9,MATCH(ROUNDUP((I$1)/10,0)*10,[1]Hugst!$R$4:$W$4,0))))</f>
        <v>887.2288807259614</v>
      </c>
      <c r="J291" s="169">
        <f>IF($C291-J$1&lt;År1,0,I290*(1-VLOOKUP($A291,[1]Hugst!$R$5:$W$9,MATCH(ROUNDUP((J$1)/10,0)*10,[1]Hugst!$R$4:$W$4,0))))</f>
        <v>887.82091997832697</v>
      </c>
      <c r="K291" s="169">
        <f>IF($C291-K$1&lt;År1,0,J290*(1-VLOOKUP($A291,[1]Hugst!$R$5:$W$9,MATCH(ROUNDUP((K$1)/10,0)*10,[1]Hugst!$R$4:$W$4,0))))</f>
        <v>885.91848612390811</v>
      </c>
      <c r="L291" s="169">
        <f>IF($C291-L$1&lt;År1,0,K290*(1-VLOOKUP($A291,[1]Hugst!$R$5:$W$9,MATCH(ROUNDUP((L$1)/10,0)*10,[1]Hugst!$R$4:$W$4,0))))</f>
        <v>879.01159594359649</v>
      </c>
      <c r="M291" s="169">
        <f>IF($C291-M$1&lt;År1,0,L290*(1-VLOOKUP($A291,[1]Hugst!$R$5:$W$9,MATCH(ROUNDUP((M$1)/10,0)*10,[1]Hugst!$R$4:$W$4,0))))</f>
        <v>862.08020505887032</v>
      </c>
      <c r="N291" s="169">
        <f>IF($C291-N$1&lt;År1,0,M290*(1-VLOOKUP($A291,[1]Hugst!$R$5:$W$9,MATCH(ROUNDUP((N$1)/10,0)*10,[1]Hugst!$R$4:$W$4,0))))</f>
        <v>825.08414638074498</v>
      </c>
      <c r="O291" s="169">
        <f>IF($C291-O$1&lt;År1,0,N290*(1-VLOOKUP($A291,[1]Hugst!$R$5:$W$9,MATCH(ROUNDUP((O$1)/10,0)*10,[1]Hugst!$R$4:$W$4,0))))</f>
        <v>747.9430070057391</v>
      </c>
      <c r="P291" s="169">
        <f>IF($C291-P$1&lt;År1,0,O290*(1-VLOOKUP($A291,[1]Hugst!$R$5:$W$9,MATCH(ROUNDUP((P$1)/10,0)*10,[1]Hugst!$R$4:$W$4,0))))</f>
        <v>590.49588200574033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604.90710965654671</v>
      </c>
      <c r="E292" s="169">
        <f t="shared" si="7"/>
        <v>0</v>
      </c>
      <c r="F292" s="169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877.32799166229108</v>
      </c>
      <c r="G292" s="169">
        <f>IF($C292-G$1&lt;År1,0,F291*(1-VLOOKUP($A292,[1]Hugst!$R$5:$W$9,MATCH(ROUNDUP((G$1)/10,0)*10,[1]Hugst!$R$4:$W$4,0))))</f>
        <v>880.21163537052587</v>
      </c>
      <c r="H292" s="169">
        <f>IF($C292-H$1&lt;År1,0,G291*(1-VLOOKUP($A292,[1]Hugst!$R$5:$W$9,MATCH(ROUNDUP((H$1)/10,0)*10,[1]Hugst!$R$4:$W$4,0))))</f>
        <v>882.9536792395005</v>
      </c>
      <c r="I292" s="169">
        <f>IF($C292-I$1&lt;År1,0,H291*(1-VLOOKUP($A292,[1]Hugst!$R$5:$W$9,MATCH(ROUNDUP((I$1)/10,0)*10,[1]Hugst!$R$4:$W$4,0))))</f>
        <v>885.39732120111364</v>
      </c>
      <c r="J292" s="169">
        <f>IF($C292-J$1&lt;År1,0,I291*(1-VLOOKUP($A292,[1]Hugst!$R$5:$W$9,MATCH(ROUNDUP((J$1)/10,0)*10,[1]Hugst!$R$4:$W$4,0))))</f>
        <v>887.2288807259614</v>
      </c>
      <c r="K292" s="169">
        <f>IF($C292-K$1&lt;År1,0,J291*(1-VLOOKUP($A292,[1]Hugst!$R$5:$W$9,MATCH(ROUNDUP((K$1)/10,0)*10,[1]Hugst!$R$4:$W$4,0))))</f>
        <v>887.82091997832697</v>
      </c>
      <c r="L292" s="169">
        <f>IF($C292-L$1&lt;År1,0,K291*(1-VLOOKUP($A292,[1]Hugst!$R$5:$W$9,MATCH(ROUNDUP((L$1)/10,0)*10,[1]Hugst!$R$4:$W$4,0))))</f>
        <v>885.91848612390811</v>
      </c>
      <c r="M292" s="169">
        <f>IF($C292-M$1&lt;År1,0,L291*(1-VLOOKUP($A292,[1]Hugst!$R$5:$W$9,MATCH(ROUNDUP((M$1)/10,0)*10,[1]Hugst!$R$4:$W$4,0))))</f>
        <v>879.01159594359649</v>
      </c>
      <c r="N292" s="169">
        <f>IF($C292-N$1&lt;År1,0,M291*(1-VLOOKUP($A292,[1]Hugst!$R$5:$W$9,MATCH(ROUNDUP((N$1)/10,0)*10,[1]Hugst!$R$4:$W$4,0))))</f>
        <v>862.08020505887032</v>
      </c>
      <c r="O292" s="169">
        <f>IF($C292-O$1&lt;År1,0,N291*(1-VLOOKUP($A292,[1]Hugst!$R$5:$W$9,MATCH(ROUNDUP((O$1)/10,0)*10,[1]Hugst!$R$4:$W$4,0))))</f>
        <v>825.08414638074498</v>
      </c>
      <c r="P292" s="169">
        <f>IF($C292-P$1&lt;År1,0,O291*(1-VLOOKUP($A292,[1]Hugst!$R$5:$W$9,MATCH(ROUNDUP((P$1)/10,0)*10,[1]Hugst!$R$4:$W$4,0))))</f>
        <v>747.9430070057391</v>
      </c>
      <c r="Q292" s="169">
        <f>IF($C292-Q$1&lt;År1,0,P291*(1-VLOOKUP($A292,[1]Hugst!$R$5:$W$9,MATCH(ROUNDUP((Q$1)/10,0)*10,[1]Hugst!$R$4:$W$4,0))))</f>
        <v>590.49588200574033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601.9602291375636</v>
      </c>
      <c r="E293" s="169">
        <f t="shared" si="7"/>
        <v>0</v>
      </c>
      <c r="F293" s="169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874.38111114330798</v>
      </c>
      <c r="G293" s="169">
        <f>IF($C293-G$1&lt;År1,0,F292*(1-VLOOKUP($A293,[1]Hugst!$R$5:$W$9,MATCH(ROUNDUP((G$1)/10,0)*10,[1]Hugst!$R$4:$W$4,0))))</f>
        <v>877.32799166229108</v>
      </c>
      <c r="H293" s="169">
        <f>IF($C293-H$1&lt;År1,0,G292*(1-VLOOKUP($A293,[1]Hugst!$R$5:$W$9,MATCH(ROUNDUP((H$1)/10,0)*10,[1]Hugst!$R$4:$W$4,0))))</f>
        <v>880.21163537052587</v>
      </c>
      <c r="I293" s="169">
        <f>IF($C293-I$1&lt;År1,0,H292*(1-VLOOKUP($A293,[1]Hugst!$R$5:$W$9,MATCH(ROUNDUP((I$1)/10,0)*10,[1]Hugst!$R$4:$W$4,0))))</f>
        <v>882.9536792395005</v>
      </c>
      <c r="J293" s="169">
        <f>IF($C293-J$1&lt;År1,0,I292*(1-VLOOKUP($A293,[1]Hugst!$R$5:$W$9,MATCH(ROUNDUP((J$1)/10,0)*10,[1]Hugst!$R$4:$W$4,0))))</f>
        <v>885.39732120111364</v>
      </c>
      <c r="K293" s="169">
        <f>IF($C293-K$1&lt;År1,0,J292*(1-VLOOKUP($A293,[1]Hugst!$R$5:$W$9,MATCH(ROUNDUP((K$1)/10,0)*10,[1]Hugst!$R$4:$W$4,0))))</f>
        <v>887.2288807259614</v>
      </c>
      <c r="L293" s="169">
        <f>IF($C293-L$1&lt;År1,0,K292*(1-VLOOKUP($A293,[1]Hugst!$R$5:$W$9,MATCH(ROUNDUP((L$1)/10,0)*10,[1]Hugst!$R$4:$W$4,0))))</f>
        <v>887.82091997832697</v>
      </c>
      <c r="M293" s="169">
        <f>IF($C293-M$1&lt;År1,0,L292*(1-VLOOKUP($A293,[1]Hugst!$R$5:$W$9,MATCH(ROUNDUP((M$1)/10,0)*10,[1]Hugst!$R$4:$W$4,0))))</f>
        <v>885.91848612390811</v>
      </c>
      <c r="N293" s="169">
        <f>IF($C293-N$1&lt;År1,0,M292*(1-VLOOKUP($A293,[1]Hugst!$R$5:$W$9,MATCH(ROUNDUP((N$1)/10,0)*10,[1]Hugst!$R$4:$W$4,0))))</f>
        <v>879.01159594359649</v>
      </c>
      <c r="O293" s="169">
        <f>IF($C293-O$1&lt;År1,0,N292*(1-VLOOKUP($A293,[1]Hugst!$R$5:$W$9,MATCH(ROUNDUP((O$1)/10,0)*10,[1]Hugst!$R$4:$W$4,0))))</f>
        <v>862.08020505887032</v>
      </c>
      <c r="P293" s="169">
        <f>IF($C293-P$1&lt;År1,0,O292*(1-VLOOKUP($A293,[1]Hugst!$R$5:$W$9,MATCH(ROUNDUP((P$1)/10,0)*10,[1]Hugst!$R$4:$W$4,0))))</f>
        <v>825.08414638074498</v>
      </c>
      <c r="Q293" s="169">
        <f>IF($C293-Q$1&lt;År1,0,P292*(1-VLOOKUP($A293,[1]Hugst!$R$5:$W$9,MATCH(ROUNDUP((Q$1)/10,0)*10,[1]Hugst!$R$4:$W$4,0))))</f>
        <v>747.9430070057391</v>
      </c>
      <c r="R293" s="169">
        <f>IF($C293-R$1&lt;År1,0,Q292*(1-VLOOKUP($A293,[1]Hugst!$R$5:$W$9,MATCH(ROUNDUP((R$1)/10,0)*10,[1]Hugst!$R$4:$W$4,0))))</f>
        <v>590.49588200574033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598.98925550652348</v>
      </c>
      <c r="E294" s="169">
        <f t="shared" si="7"/>
        <v>0</v>
      </c>
      <c r="F294" s="169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871.41013751226785</v>
      </c>
      <c r="G294" s="169">
        <f>IF($C294-G$1&lt;År1,0,F293*(1-VLOOKUP($A294,[1]Hugst!$R$5:$W$9,MATCH(ROUNDUP((G$1)/10,0)*10,[1]Hugst!$R$4:$W$4,0))))</f>
        <v>874.38111114330798</v>
      </c>
      <c r="H294" s="169">
        <f>IF($C294-H$1&lt;År1,0,G293*(1-VLOOKUP($A294,[1]Hugst!$R$5:$W$9,MATCH(ROUNDUP((H$1)/10,0)*10,[1]Hugst!$R$4:$W$4,0))))</f>
        <v>877.32799166229108</v>
      </c>
      <c r="I294" s="169">
        <f>IF($C294-I$1&lt;År1,0,H293*(1-VLOOKUP($A294,[1]Hugst!$R$5:$W$9,MATCH(ROUNDUP((I$1)/10,0)*10,[1]Hugst!$R$4:$W$4,0))))</f>
        <v>880.21163537052587</v>
      </c>
      <c r="J294" s="169">
        <f>IF($C294-J$1&lt;År1,0,I293*(1-VLOOKUP($A294,[1]Hugst!$R$5:$W$9,MATCH(ROUNDUP((J$1)/10,0)*10,[1]Hugst!$R$4:$W$4,0))))</f>
        <v>882.9536792395005</v>
      </c>
      <c r="K294" s="169">
        <f>IF($C294-K$1&lt;År1,0,J293*(1-VLOOKUP($A294,[1]Hugst!$R$5:$W$9,MATCH(ROUNDUP((K$1)/10,0)*10,[1]Hugst!$R$4:$W$4,0))))</f>
        <v>885.39732120111364</v>
      </c>
      <c r="L294" s="169">
        <f>IF($C294-L$1&lt;År1,0,K293*(1-VLOOKUP($A294,[1]Hugst!$R$5:$W$9,MATCH(ROUNDUP((L$1)/10,0)*10,[1]Hugst!$R$4:$W$4,0))))</f>
        <v>887.2288807259614</v>
      </c>
      <c r="M294" s="169">
        <f>IF($C294-M$1&lt;År1,0,L293*(1-VLOOKUP($A294,[1]Hugst!$R$5:$W$9,MATCH(ROUNDUP((M$1)/10,0)*10,[1]Hugst!$R$4:$W$4,0))))</f>
        <v>887.82091997832697</v>
      </c>
      <c r="N294" s="169">
        <f>IF($C294-N$1&lt;År1,0,M293*(1-VLOOKUP($A294,[1]Hugst!$R$5:$W$9,MATCH(ROUNDUP((N$1)/10,0)*10,[1]Hugst!$R$4:$W$4,0))))</f>
        <v>885.91848612390811</v>
      </c>
      <c r="O294" s="169">
        <f>IF($C294-O$1&lt;År1,0,N293*(1-VLOOKUP($A294,[1]Hugst!$R$5:$W$9,MATCH(ROUNDUP((O$1)/10,0)*10,[1]Hugst!$R$4:$W$4,0))))</f>
        <v>879.01159594359649</v>
      </c>
      <c r="P294" s="169">
        <f>IF($C294-P$1&lt;År1,0,O293*(1-VLOOKUP($A294,[1]Hugst!$R$5:$W$9,MATCH(ROUNDUP((P$1)/10,0)*10,[1]Hugst!$R$4:$W$4,0))))</f>
        <v>862.08020505887032</v>
      </c>
      <c r="Q294" s="169">
        <f>IF($C294-Q$1&lt;År1,0,P293*(1-VLOOKUP($A294,[1]Hugst!$R$5:$W$9,MATCH(ROUNDUP((Q$1)/10,0)*10,[1]Hugst!$R$4:$W$4,0))))</f>
        <v>825.08414638074498</v>
      </c>
      <c r="R294" s="169">
        <f>IF($C294-R$1&lt;År1,0,Q293*(1-VLOOKUP($A294,[1]Hugst!$R$5:$W$9,MATCH(ROUNDUP((R$1)/10,0)*10,[1]Hugst!$R$4:$W$4,0))))</f>
        <v>747.9430070057391</v>
      </c>
      <c r="S294" s="169">
        <f>IF($C294-S$1&lt;År1,0,R293*(1-VLOOKUP($A294,[1]Hugst!$R$5:$W$9,MATCH(ROUNDUP((S$1)/10,0)*10,[1]Hugst!$R$4:$W$4,0))))</f>
        <v>590.49588200574033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596.01372298631395</v>
      </c>
      <c r="E295" s="169">
        <f t="shared" si="7"/>
        <v>0</v>
      </c>
      <c r="F295" s="169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868.43460499205833</v>
      </c>
      <c r="G295" s="169">
        <f>IF($C295-G$1&lt;År1,0,F294*(1-VLOOKUP($A295,[1]Hugst!$R$5:$W$9,MATCH(ROUNDUP((G$1)/10,0)*10,[1]Hugst!$R$4:$W$4,0))))</f>
        <v>871.41013751226785</v>
      </c>
      <c r="H295" s="169">
        <f>IF($C295-H$1&lt;År1,0,G294*(1-VLOOKUP($A295,[1]Hugst!$R$5:$W$9,MATCH(ROUNDUP((H$1)/10,0)*10,[1]Hugst!$R$4:$W$4,0))))</f>
        <v>874.38111114330798</v>
      </c>
      <c r="I295" s="169">
        <f>IF($C295-I$1&lt;År1,0,H294*(1-VLOOKUP($A295,[1]Hugst!$R$5:$W$9,MATCH(ROUNDUP((I$1)/10,0)*10,[1]Hugst!$R$4:$W$4,0))))</f>
        <v>877.32799166229108</v>
      </c>
      <c r="J295" s="169">
        <f>IF($C295-J$1&lt;År1,0,I294*(1-VLOOKUP($A295,[1]Hugst!$R$5:$W$9,MATCH(ROUNDUP((J$1)/10,0)*10,[1]Hugst!$R$4:$W$4,0))))</f>
        <v>880.21163537052587</v>
      </c>
      <c r="K295" s="169">
        <f>IF($C295-K$1&lt;År1,0,J294*(1-VLOOKUP($A295,[1]Hugst!$R$5:$W$9,MATCH(ROUNDUP((K$1)/10,0)*10,[1]Hugst!$R$4:$W$4,0))))</f>
        <v>882.9536792395005</v>
      </c>
      <c r="L295" s="169">
        <f>IF($C295-L$1&lt;År1,0,K294*(1-VLOOKUP($A295,[1]Hugst!$R$5:$W$9,MATCH(ROUNDUP((L$1)/10,0)*10,[1]Hugst!$R$4:$W$4,0))))</f>
        <v>885.39732120111364</v>
      </c>
      <c r="M295" s="169">
        <f>IF($C295-M$1&lt;År1,0,L294*(1-VLOOKUP($A295,[1]Hugst!$R$5:$W$9,MATCH(ROUNDUP((M$1)/10,0)*10,[1]Hugst!$R$4:$W$4,0))))</f>
        <v>887.2288807259614</v>
      </c>
      <c r="N295" s="169">
        <f>IF($C295-N$1&lt;År1,0,M294*(1-VLOOKUP($A295,[1]Hugst!$R$5:$W$9,MATCH(ROUNDUP((N$1)/10,0)*10,[1]Hugst!$R$4:$W$4,0))))</f>
        <v>887.82091997832697</v>
      </c>
      <c r="O295" s="169">
        <f>IF($C295-O$1&lt;År1,0,N294*(1-VLOOKUP($A295,[1]Hugst!$R$5:$W$9,MATCH(ROUNDUP((O$1)/10,0)*10,[1]Hugst!$R$4:$W$4,0))))</f>
        <v>885.91848612390811</v>
      </c>
      <c r="P295" s="169">
        <f>IF($C295-P$1&lt;År1,0,O294*(1-VLOOKUP($A295,[1]Hugst!$R$5:$W$9,MATCH(ROUNDUP((P$1)/10,0)*10,[1]Hugst!$R$4:$W$4,0))))</f>
        <v>879.01159594359649</v>
      </c>
      <c r="Q295" s="169">
        <f>IF($C295-Q$1&lt;År1,0,P294*(1-VLOOKUP($A295,[1]Hugst!$R$5:$W$9,MATCH(ROUNDUP((Q$1)/10,0)*10,[1]Hugst!$R$4:$W$4,0))))</f>
        <v>862.08020505887032</v>
      </c>
      <c r="R295" s="169">
        <f>IF($C295-R$1&lt;År1,0,Q294*(1-VLOOKUP($A295,[1]Hugst!$R$5:$W$9,MATCH(ROUNDUP((R$1)/10,0)*10,[1]Hugst!$R$4:$W$4,0))))</f>
        <v>825.08414638074498</v>
      </c>
      <c r="S295" s="169">
        <f>IF($C295-S$1&lt;År1,0,R294*(1-VLOOKUP($A295,[1]Hugst!$R$5:$W$9,MATCH(ROUNDUP((S$1)/10,0)*10,[1]Hugst!$R$4:$W$4,0))))</f>
        <v>747.9430070057391</v>
      </c>
      <c r="T295" s="169">
        <f>IF($C295-T$1&lt;År1,0,S294*(1-VLOOKUP($A295,[1]Hugst!$R$5:$W$9,MATCH(ROUNDUP((T$1)/10,0)*10,[1]Hugst!$R$4:$W$4,0))))</f>
        <v>590.49588200574033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593.04336125005466</v>
      </c>
      <c r="E296" s="169">
        <f t="shared" si="7"/>
        <v>0</v>
      </c>
      <c r="F296" s="169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865.46424325579903</v>
      </c>
      <c r="G296" s="169">
        <f>IF($C296-G$1&lt;År1,0,F295*(1-VLOOKUP($A296,[1]Hugst!$R$5:$W$9,MATCH(ROUNDUP((G$1)/10,0)*10,[1]Hugst!$R$4:$W$4,0))))</f>
        <v>868.43460499205833</v>
      </c>
      <c r="H296" s="169">
        <f>IF($C296-H$1&lt;År1,0,G295*(1-VLOOKUP($A296,[1]Hugst!$R$5:$W$9,MATCH(ROUNDUP((H$1)/10,0)*10,[1]Hugst!$R$4:$W$4,0))))</f>
        <v>871.41013751226785</v>
      </c>
      <c r="I296" s="169">
        <f>IF($C296-I$1&lt;År1,0,H295*(1-VLOOKUP($A296,[1]Hugst!$R$5:$W$9,MATCH(ROUNDUP((I$1)/10,0)*10,[1]Hugst!$R$4:$W$4,0))))</f>
        <v>874.38111114330798</v>
      </c>
      <c r="J296" s="169">
        <f>IF($C296-J$1&lt;År1,0,I295*(1-VLOOKUP($A296,[1]Hugst!$R$5:$W$9,MATCH(ROUNDUP((J$1)/10,0)*10,[1]Hugst!$R$4:$W$4,0))))</f>
        <v>877.32799166229108</v>
      </c>
      <c r="K296" s="169">
        <f>IF($C296-K$1&lt;År1,0,J295*(1-VLOOKUP($A296,[1]Hugst!$R$5:$W$9,MATCH(ROUNDUP((K$1)/10,0)*10,[1]Hugst!$R$4:$W$4,0))))</f>
        <v>880.21163537052587</v>
      </c>
      <c r="L296" s="169">
        <f>IF($C296-L$1&lt;År1,0,K295*(1-VLOOKUP($A296,[1]Hugst!$R$5:$W$9,MATCH(ROUNDUP((L$1)/10,0)*10,[1]Hugst!$R$4:$W$4,0))))</f>
        <v>882.9536792395005</v>
      </c>
      <c r="M296" s="169">
        <f>IF($C296-M$1&lt;År1,0,L295*(1-VLOOKUP($A296,[1]Hugst!$R$5:$W$9,MATCH(ROUNDUP((M$1)/10,0)*10,[1]Hugst!$R$4:$W$4,0))))</f>
        <v>885.39732120111364</v>
      </c>
      <c r="N296" s="169">
        <f>IF($C296-N$1&lt;År1,0,M295*(1-VLOOKUP($A296,[1]Hugst!$R$5:$W$9,MATCH(ROUNDUP((N$1)/10,0)*10,[1]Hugst!$R$4:$W$4,0))))</f>
        <v>887.2288807259614</v>
      </c>
      <c r="O296" s="169">
        <f>IF($C296-O$1&lt;År1,0,N295*(1-VLOOKUP($A296,[1]Hugst!$R$5:$W$9,MATCH(ROUNDUP((O$1)/10,0)*10,[1]Hugst!$R$4:$W$4,0))))</f>
        <v>887.82091997832697</v>
      </c>
      <c r="P296" s="169">
        <f>IF($C296-P$1&lt;År1,0,O295*(1-VLOOKUP($A296,[1]Hugst!$R$5:$W$9,MATCH(ROUNDUP((P$1)/10,0)*10,[1]Hugst!$R$4:$W$4,0))))</f>
        <v>885.91848612390811</v>
      </c>
      <c r="Q296" s="169">
        <f>IF($C296-Q$1&lt;År1,0,P295*(1-VLOOKUP($A296,[1]Hugst!$R$5:$W$9,MATCH(ROUNDUP((Q$1)/10,0)*10,[1]Hugst!$R$4:$W$4,0))))</f>
        <v>879.01159594359649</v>
      </c>
      <c r="R296" s="169">
        <f>IF($C296-R$1&lt;År1,0,Q295*(1-VLOOKUP($A296,[1]Hugst!$R$5:$W$9,MATCH(ROUNDUP((R$1)/10,0)*10,[1]Hugst!$R$4:$W$4,0))))</f>
        <v>862.08020505887032</v>
      </c>
      <c r="S296" s="169">
        <f>IF($C296-S$1&lt;År1,0,R295*(1-VLOOKUP($A296,[1]Hugst!$R$5:$W$9,MATCH(ROUNDUP((S$1)/10,0)*10,[1]Hugst!$R$4:$W$4,0))))</f>
        <v>825.08414638074498</v>
      </c>
      <c r="T296" s="169">
        <f>IF($C296-T$1&lt;År1,0,S295*(1-VLOOKUP($A296,[1]Hugst!$R$5:$W$9,MATCH(ROUNDUP((T$1)/10,0)*10,[1]Hugst!$R$4:$W$4,0))))</f>
        <v>747.9430070057391</v>
      </c>
      <c r="U296" s="169">
        <f>IF($C296-U$1&lt;År1,0,T295*(1-VLOOKUP($A296,[1]Hugst!$R$5:$W$9,MATCH(ROUNDUP((U$1)/10,0)*10,[1]Hugst!$R$4:$W$4,0))))</f>
        <v>590.49588200574033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590.08299788312706</v>
      </c>
      <c r="E297" s="169">
        <f t="shared" si="7"/>
        <v>0</v>
      </c>
      <c r="F297" s="169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862.50387988887144</v>
      </c>
      <c r="G297" s="169">
        <f>IF($C297-G$1&lt;År1,0,F296*(1-VLOOKUP($A297,[1]Hugst!$R$5:$W$9,MATCH(ROUNDUP((G$1)/10,0)*10,[1]Hugst!$R$4:$W$4,0))))</f>
        <v>865.46424325579903</v>
      </c>
      <c r="H297" s="169">
        <f>IF($C297-H$1&lt;År1,0,G296*(1-VLOOKUP($A297,[1]Hugst!$R$5:$W$9,MATCH(ROUNDUP((H$1)/10,0)*10,[1]Hugst!$R$4:$W$4,0))))</f>
        <v>868.43460499205833</v>
      </c>
      <c r="I297" s="169">
        <f>IF($C297-I$1&lt;År1,0,H296*(1-VLOOKUP($A297,[1]Hugst!$R$5:$W$9,MATCH(ROUNDUP((I$1)/10,0)*10,[1]Hugst!$R$4:$W$4,0))))</f>
        <v>871.41013751226785</v>
      </c>
      <c r="J297" s="169">
        <f>IF($C297-J$1&lt;År1,0,I296*(1-VLOOKUP($A297,[1]Hugst!$R$5:$W$9,MATCH(ROUNDUP((J$1)/10,0)*10,[1]Hugst!$R$4:$W$4,0))))</f>
        <v>874.38111114330798</v>
      </c>
      <c r="K297" s="169">
        <f>IF($C297-K$1&lt;År1,0,J296*(1-VLOOKUP($A297,[1]Hugst!$R$5:$W$9,MATCH(ROUNDUP((K$1)/10,0)*10,[1]Hugst!$R$4:$W$4,0))))</f>
        <v>877.32799166229108</v>
      </c>
      <c r="L297" s="169">
        <f>IF($C297-L$1&lt;År1,0,K296*(1-VLOOKUP($A297,[1]Hugst!$R$5:$W$9,MATCH(ROUNDUP((L$1)/10,0)*10,[1]Hugst!$R$4:$W$4,0))))</f>
        <v>880.21163537052587</v>
      </c>
      <c r="M297" s="169">
        <f>IF($C297-M$1&lt;År1,0,L296*(1-VLOOKUP($A297,[1]Hugst!$R$5:$W$9,MATCH(ROUNDUP((M$1)/10,0)*10,[1]Hugst!$R$4:$W$4,0))))</f>
        <v>882.9536792395005</v>
      </c>
      <c r="N297" s="169">
        <f>IF($C297-N$1&lt;År1,0,M296*(1-VLOOKUP($A297,[1]Hugst!$R$5:$W$9,MATCH(ROUNDUP((N$1)/10,0)*10,[1]Hugst!$R$4:$W$4,0))))</f>
        <v>885.39732120111364</v>
      </c>
      <c r="O297" s="169">
        <f>IF($C297-O$1&lt;År1,0,N296*(1-VLOOKUP($A297,[1]Hugst!$R$5:$W$9,MATCH(ROUNDUP((O$1)/10,0)*10,[1]Hugst!$R$4:$W$4,0))))</f>
        <v>887.2288807259614</v>
      </c>
      <c r="P297" s="169">
        <f>IF($C297-P$1&lt;År1,0,O296*(1-VLOOKUP($A297,[1]Hugst!$R$5:$W$9,MATCH(ROUNDUP((P$1)/10,0)*10,[1]Hugst!$R$4:$W$4,0))))</f>
        <v>887.82091997832697</v>
      </c>
      <c r="Q297" s="169">
        <f>IF($C297-Q$1&lt;År1,0,P296*(1-VLOOKUP($A297,[1]Hugst!$R$5:$W$9,MATCH(ROUNDUP((Q$1)/10,0)*10,[1]Hugst!$R$4:$W$4,0))))</f>
        <v>885.91848612390811</v>
      </c>
      <c r="R297" s="169">
        <f>IF($C297-R$1&lt;År1,0,Q296*(1-VLOOKUP($A297,[1]Hugst!$R$5:$W$9,MATCH(ROUNDUP((R$1)/10,0)*10,[1]Hugst!$R$4:$W$4,0))))</f>
        <v>879.01159594359649</v>
      </c>
      <c r="S297" s="169">
        <f>IF($C297-S$1&lt;År1,0,R296*(1-VLOOKUP($A297,[1]Hugst!$R$5:$W$9,MATCH(ROUNDUP((S$1)/10,0)*10,[1]Hugst!$R$4:$W$4,0))))</f>
        <v>862.08020505887032</v>
      </c>
      <c r="T297" s="169">
        <f>IF($C297-T$1&lt;År1,0,S296*(1-VLOOKUP($A297,[1]Hugst!$R$5:$W$9,MATCH(ROUNDUP((T$1)/10,0)*10,[1]Hugst!$R$4:$W$4,0))))</f>
        <v>825.08414638074498</v>
      </c>
      <c r="U297" s="169">
        <f>IF($C297-U$1&lt;År1,0,T296*(1-VLOOKUP($A297,[1]Hugst!$R$5:$W$9,MATCH(ROUNDUP((U$1)/10,0)*10,[1]Hugst!$R$4:$W$4,0))))</f>
        <v>747.9430070057391</v>
      </c>
      <c r="V297" s="169">
        <f>IF($C297-V$1&lt;År1,0,U296*(1-VLOOKUP($A297,[1]Hugst!$R$5:$W$9,MATCH(ROUNDUP((V$1)/10,0)*10,[1]Hugst!$R$4:$W$4,0))))</f>
        <v>590.49588200574033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587.13500961338104</v>
      </c>
      <c r="E298" s="169">
        <f t="shared" si="7"/>
        <v>0</v>
      </c>
      <c r="F298" s="169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859.55589161912542</v>
      </c>
      <c r="G298" s="169">
        <f>IF($C298-G$1&lt;År1,0,F297*(1-VLOOKUP($A298,[1]Hugst!$R$5:$W$9,MATCH(ROUNDUP((G$1)/10,0)*10,[1]Hugst!$R$4:$W$4,0))))</f>
        <v>862.50387988887144</v>
      </c>
      <c r="H298" s="169">
        <f>IF($C298-H$1&lt;År1,0,G297*(1-VLOOKUP($A298,[1]Hugst!$R$5:$W$9,MATCH(ROUNDUP((H$1)/10,0)*10,[1]Hugst!$R$4:$W$4,0))))</f>
        <v>865.46424325579903</v>
      </c>
      <c r="I298" s="169">
        <f>IF($C298-I$1&lt;År1,0,H297*(1-VLOOKUP($A298,[1]Hugst!$R$5:$W$9,MATCH(ROUNDUP((I$1)/10,0)*10,[1]Hugst!$R$4:$W$4,0))))</f>
        <v>868.43460499205833</v>
      </c>
      <c r="J298" s="169">
        <f>IF($C298-J$1&lt;År1,0,I297*(1-VLOOKUP($A298,[1]Hugst!$R$5:$W$9,MATCH(ROUNDUP((J$1)/10,0)*10,[1]Hugst!$R$4:$W$4,0))))</f>
        <v>871.41013751226785</v>
      </c>
      <c r="K298" s="169">
        <f>IF($C298-K$1&lt;År1,0,J297*(1-VLOOKUP($A298,[1]Hugst!$R$5:$W$9,MATCH(ROUNDUP((K$1)/10,0)*10,[1]Hugst!$R$4:$W$4,0))))</f>
        <v>874.38111114330798</v>
      </c>
      <c r="L298" s="169">
        <f>IF($C298-L$1&lt;År1,0,K297*(1-VLOOKUP($A298,[1]Hugst!$R$5:$W$9,MATCH(ROUNDUP((L$1)/10,0)*10,[1]Hugst!$R$4:$W$4,0))))</f>
        <v>877.32799166229108</v>
      </c>
      <c r="M298" s="169">
        <f>IF($C298-M$1&lt;År1,0,L297*(1-VLOOKUP($A298,[1]Hugst!$R$5:$W$9,MATCH(ROUNDUP((M$1)/10,0)*10,[1]Hugst!$R$4:$W$4,0))))</f>
        <v>880.21163537052587</v>
      </c>
      <c r="N298" s="169">
        <f>IF($C298-N$1&lt;År1,0,M297*(1-VLOOKUP($A298,[1]Hugst!$R$5:$W$9,MATCH(ROUNDUP((N$1)/10,0)*10,[1]Hugst!$R$4:$W$4,0))))</f>
        <v>882.9536792395005</v>
      </c>
      <c r="O298" s="169">
        <f>IF($C298-O$1&lt;År1,0,N297*(1-VLOOKUP($A298,[1]Hugst!$R$5:$W$9,MATCH(ROUNDUP((O$1)/10,0)*10,[1]Hugst!$R$4:$W$4,0))))</f>
        <v>885.39732120111364</v>
      </c>
      <c r="P298" s="169">
        <f>IF($C298-P$1&lt;År1,0,O297*(1-VLOOKUP($A298,[1]Hugst!$R$5:$W$9,MATCH(ROUNDUP((P$1)/10,0)*10,[1]Hugst!$R$4:$W$4,0))))</f>
        <v>887.2288807259614</v>
      </c>
      <c r="Q298" s="169">
        <f>IF($C298-Q$1&lt;År1,0,P297*(1-VLOOKUP($A298,[1]Hugst!$R$5:$W$9,MATCH(ROUNDUP((Q$1)/10,0)*10,[1]Hugst!$R$4:$W$4,0))))</f>
        <v>887.82091997832697</v>
      </c>
      <c r="R298" s="169">
        <f>IF($C298-R$1&lt;År1,0,Q297*(1-VLOOKUP($A298,[1]Hugst!$R$5:$W$9,MATCH(ROUNDUP((R$1)/10,0)*10,[1]Hugst!$R$4:$W$4,0))))</f>
        <v>885.91848612390811</v>
      </c>
      <c r="S298" s="169">
        <f>IF($C298-S$1&lt;År1,0,R297*(1-VLOOKUP($A298,[1]Hugst!$R$5:$W$9,MATCH(ROUNDUP((S$1)/10,0)*10,[1]Hugst!$R$4:$W$4,0))))</f>
        <v>879.01159594359649</v>
      </c>
      <c r="T298" s="169">
        <f>IF($C298-T$1&lt;År1,0,S297*(1-VLOOKUP($A298,[1]Hugst!$R$5:$W$9,MATCH(ROUNDUP((T$1)/10,0)*10,[1]Hugst!$R$4:$W$4,0))))</f>
        <v>862.08020505887032</v>
      </c>
      <c r="U298" s="169">
        <f>IF($C298-U$1&lt;År1,0,T297*(1-VLOOKUP($A298,[1]Hugst!$R$5:$W$9,MATCH(ROUNDUP((U$1)/10,0)*10,[1]Hugst!$R$4:$W$4,0))))</f>
        <v>825.08414638074498</v>
      </c>
      <c r="V298" s="169">
        <f>IF($C298-V$1&lt;År1,0,U297*(1-VLOOKUP($A298,[1]Hugst!$R$5:$W$9,MATCH(ROUNDUP((V$1)/10,0)*10,[1]Hugst!$R$4:$W$4,0))))</f>
        <v>747.9430070057391</v>
      </c>
      <c r="W298" s="169">
        <f>IF($C298-W$1&lt;År1,0,V297*(1-VLOOKUP($A298,[1]Hugst!$R$5:$W$9,MATCH(ROUNDUP((W$1)/10,0)*10,[1]Hugst!$R$4:$W$4,0))))</f>
        <v>590.49588200574033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584.20054792515202</v>
      </c>
      <c r="E299" s="169">
        <f t="shared" si="7"/>
        <v>0</v>
      </c>
      <c r="F299" s="169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856.6214299308964</v>
      </c>
      <c r="G299" s="169">
        <f>IF($C299-G$1&lt;År1,0,F298*(1-VLOOKUP($A299,[1]Hugst!$R$5:$W$9,MATCH(ROUNDUP((G$1)/10,0)*10,[1]Hugst!$R$4:$W$4,0))))</f>
        <v>859.55589161912542</v>
      </c>
      <c r="H299" s="169">
        <f>IF($C299-H$1&lt;År1,0,G298*(1-VLOOKUP($A299,[1]Hugst!$R$5:$W$9,MATCH(ROUNDUP((H$1)/10,0)*10,[1]Hugst!$R$4:$W$4,0))))</f>
        <v>862.50387988887144</v>
      </c>
      <c r="I299" s="169">
        <f>IF($C299-I$1&lt;År1,0,H298*(1-VLOOKUP($A299,[1]Hugst!$R$5:$W$9,MATCH(ROUNDUP((I$1)/10,0)*10,[1]Hugst!$R$4:$W$4,0))))</f>
        <v>865.46424325579903</v>
      </c>
      <c r="J299" s="169">
        <f>IF($C299-J$1&lt;År1,0,I298*(1-VLOOKUP($A299,[1]Hugst!$R$5:$W$9,MATCH(ROUNDUP((J$1)/10,0)*10,[1]Hugst!$R$4:$W$4,0))))</f>
        <v>868.43460499205833</v>
      </c>
      <c r="K299" s="169">
        <f>IF($C299-K$1&lt;År1,0,J298*(1-VLOOKUP($A299,[1]Hugst!$R$5:$W$9,MATCH(ROUNDUP((K$1)/10,0)*10,[1]Hugst!$R$4:$W$4,0))))</f>
        <v>871.41013751226785</v>
      </c>
      <c r="L299" s="169">
        <f>IF($C299-L$1&lt;År1,0,K298*(1-VLOOKUP($A299,[1]Hugst!$R$5:$W$9,MATCH(ROUNDUP((L$1)/10,0)*10,[1]Hugst!$R$4:$W$4,0))))</f>
        <v>874.38111114330798</v>
      </c>
      <c r="M299" s="169">
        <f>IF($C299-M$1&lt;År1,0,L298*(1-VLOOKUP($A299,[1]Hugst!$R$5:$W$9,MATCH(ROUNDUP((M$1)/10,0)*10,[1]Hugst!$R$4:$W$4,0))))</f>
        <v>877.32799166229108</v>
      </c>
      <c r="N299" s="169">
        <f>IF($C299-N$1&lt;År1,0,M298*(1-VLOOKUP($A299,[1]Hugst!$R$5:$W$9,MATCH(ROUNDUP((N$1)/10,0)*10,[1]Hugst!$R$4:$W$4,0))))</f>
        <v>880.21163537052587</v>
      </c>
      <c r="O299" s="169">
        <f>IF($C299-O$1&lt;År1,0,N298*(1-VLOOKUP($A299,[1]Hugst!$R$5:$W$9,MATCH(ROUNDUP((O$1)/10,0)*10,[1]Hugst!$R$4:$W$4,0))))</f>
        <v>882.9536792395005</v>
      </c>
      <c r="P299" s="169">
        <f>IF($C299-P$1&lt;År1,0,O298*(1-VLOOKUP($A299,[1]Hugst!$R$5:$W$9,MATCH(ROUNDUP((P$1)/10,0)*10,[1]Hugst!$R$4:$W$4,0))))</f>
        <v>885.39732120111364</v>
      </c>
      <c r="Q299" s="169">
        <f>IF($C299-Q$1&lt;År1,0,P298*(1-VLOOKUP($A299,[1]Hugst!$R$5:$W$9,MATCH(ROUNDUP((Q$1)/10,0)*10,[1]Hugst!$R$4:$W$4,0))))</f>
        <v>887.2288807259614</v>
      </c>
      <c r="R299" s="169">
        <f>IF($C299-R$1&lt;År1,0,Q298*(1-VLOOKUP($A299,[1]Hugst!$R$5:$W$9,MATCH(ROUNDUP((R$1)/10,0)*10,[1]Hugst!$R$4:$W$4,0))))</f>
        <v>887.82091997832697</v>
      </c>
      <c r="S299" s="169">
        <f>IF($C299-S$1&lt;År1,0,R298*(1-VLOOKUP($A299,[1]Hugst!$R$5:$W$9,MATCH(ROUNDUP((S$1)/10,0)*10,[1]Hugst!$R$4:$W$4,0))))</f>
        <v>885.91848612390811</v>
      </c>
      <c r="T299" s="169">
        <f>IF($C299-T$1&lt;År1,0,S298*(1-VLOOKUP($A299,[1]Hugst!$R$5:$W$9,MATCH(ROUNDUP((T$1)/10,0)*10,[1]Hugst!$R$4:$W$4,0))))</f>
        <v>879.01159594359649</v>
      </c>
      <c r="U299" s="169">
        <f>IF($C299-U$1&lt;År1,0,T298*(1-VLOOKUP($A299,[1]Hugst!$R$5:$W$9,MATCH(ROUNDUP((U$1)/10,0)*10,[1]Hugst!$R$4:$W$4,0))))</f>
        <v>862.08020505887032</v>
      </c>
      <c r="V299" s="169">
        <f>IF($C299-V$1&lt;År1,0,U298*(1-VLOOKUP($A299,[1]Hugst!$R$5:$W$9,MATCH(ROUNDUP((V$1)/10,0)*10,[1]Hugst!$R$4:$W$4,0))))</f>
        <v>825.08414638074498</v>
      </c>
      <c r="W299" s="169">
        <f>IF($C299-W$1&lt;År1,0,V298*(1-VLOOKUP($A299,[1]Hugst!$R$5:$W$9,MATCH(ROUNDUP((W$1)/10,0)*10,[1]Hugst!$R$4:$W$4,0))))</f>
        <v>747.9430070057391</v>
      </c>
      <c r="X299" s="169">
        <f>IF($C299-X$1&lt;År1,0,W298*(1-VLOOKUP($A299,[1]Hugst!$R$5:$W$9,MATCH(ROUNDUP((X$1)/10,0)*10,[1]Hugst!$R$4:$W$4,0))))</f>
        <v>590.49588200574033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581.2801518654378</v>
      </c>
      <c r="E300" s="169">
        <f t="shared" si="7"/>
        <v>0</v>
      </c>
      <c r="F300" s="169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853.70103387118218</v>
      </c>
      <c r="G300" s="169">
        <f>IF($C300-G$1&lt;År1,0,F299*(1-VLOOKUP($A300,[1]Hugst!$R$5:$W$9,MATCH(ROUNDUP((G$1)/10,0)*10,[1]Hugst!$R$4:$W$4,0))))</f>
        <v>856.6214299308964</v>
      </c>
      <c r="H300" s="169">
        <f>IF($C300-H$1&lt;År1,0,G299*(1-VLOOKUP($A300,[1]Hugst!$R$5:$W$9,MATCH(ROUNDUP((H$1)/10,0)*10,[1]Hugst!$R$4:$W$4,0))))</f>
        <v>859.55589161912542</v>
      </c>
      <c r="I300" s="169">
        <f>IF($C300-I$1&lt;År1,0,H299*(1-VLOOKUP($A300,[1]Hugst!$R$5:$W$9,MATCH(ROUNDUP((I$1)/10,0)*10,[1]Hugst!$R$4:$W$4,0))))</f>
        <v>862.50387988887144</v>
      </c>
      <c r="J300" s="169">
        <f>IF($C300-J$1&lt;År1,0,I299*(1-VLOOKUP($A300,[1]Hugst!$R$5:$W$9,MATCH(ROUNDUP((J$1)/10,0)*10,[1]Hugst!$R$4:$W$4,0))))</f>
        <v>865.46424325579903</v>
      </c>
      <c r="K300" s="169">
        <f>IF($C300-K$1&lt;År1,0,J299*(1-VLOOKUP($A300,[1]Hugst!$R$5:$W$9,MATCH(ROUNDUP((K$1)/10,0)*10,[1]Hugst!$R$4:$W$4,0))))</f>
        <v>868.43460499205833</v>
      </c>
      <c r="L300" s="169">
        <f>IF($C300-L$1&lt;År1,0,K299*(1-VLOOKUP($A300,[1]Hugst!$R$5:$W$9,MATCH(ROUNDUP((L$1)/10,0)*10,[1]Hugst!$R$4:$W$4,0))))</f>
        <v>871.41013751226785</v>
      </c>
      <c r="M300" s="169">
        <f>IF($C300-M$1&lt;År1,0,L299*(1-VLOOKUP($A300,[1]Hugst!$R$5:$W$9,MATCH(ROUNDUP((M$1)/10,0)*10,[1]Hugst!$R$4:$W$4,0))))</f>
        <v>874.38111114330798</v>
      </c>
      <c r="N300" s="169">
        <f>IF($C300-N$1&lt;År1,0,M299*(1-VLOOKUP($A300,[1]Hugst!$R$5:$W$9,MATCH(ROUNDUP((N$1)/10,0)*10,[1]Hugst!$R$4:$W$4,0))))</f>
        <v>877.32799166229108</v>
      </c>
      <c r="O300" s="169">
        <f>IF($C300-O$1&lt;År1,0,N299*(1-VLOOKUP($A300,[1]Hugst!$R$5:$W$9,MATCH(ROUNDUP((O$1)/10,0)*10,[1]Hugst!$R$4:$W$4,0))))</f>
        <v>880.21163537052587</v>
      </c>
      <c r="P300" s="169">
        <f>IF($C300-P$1&lt;År1,0,O299*(1-VLOOKUP($A300,[1]Hugst!$R$5:$W$9,MATCH(ROUNDUP((P$1)/10,0)*10,[1]Hugst!$R$4:$W$4,0))))</f>
        <v>882.9536792395005</v>
      </c>
      <c r="Q300" s="169">
        <f>IF($C300-Q$1&lt;År1,0,P299*(1-VLOOKUP($A300,[1]Hugst!$R$5:$W$9,MATCH(ROUNDUP((Q$1)/10,0)*10,[1]Hugst!$R$4:$W$4,0))))</f>
        <v>885.39732120111364</v>
      </c>
      <c r="R300" s="169">
        <f>IF($C300-R$1&lt;År1,0,Q299*(1-VLOOKUP($A300,[1]Hugst!$R$5:$W$9,MATCH(ROUNDUP((R$1)/10,0)*10,[1]Hugst!$R$4:$W$4,0))))</f>
        <v>887.2288807259614</v>
      </c>
      <c r="S300" s="169">
        <f>IF($C300-S$1&lt;År1,0,R299*(1-VLOOKUP($A300,[1]Hugst!$R$5:$W$9,MATCH(ROUNDUP((S$1)/10,0)*10,[1]Hugst!$R$4:$W$4,0))))</f>
        <v>887.82091997832697</v>
      </c>
      <c r="T300" s="169">
        <f>IF($C300-T$1&lt;År1,0,S299*(1-VLOOKUP($A300,[1]Hugst!$R$5:$W$9,MATCH(ROUNDUP((T$1)/10,0)*10,[1]Hugst!$R$4:$W$4,0))))</f>
        <v>885.91848612390811</v>
      </c>
      <c r="U300" s="169">
        <f>IF($C300-U$1&lt;År1,0,T299*(1-VLOOKUP($A300,[1]Hugst!$R$5:$W$9,MATCH(ROUNDUP((U$1)/10,0)*10,[1]Hugst!$R$4:$W$4,0))))</f>
        <v>879.01159594359649</v>
      </c>
      <c r="V300" s="169">
        <f>IF($C300-V$1&lt;År1,0,U299*(1-VLOOKUP($A300,[1]Hugst!$R$5:$W$9,MATCH(ROUNDUP((V$1)/10,0)*10,[1]Hugst!$R$4:$W$4,0))))</f>
        <v>862.08020505887032</v>
      </c>
      <c r="W300" s="169">
        <f>IF($C300-W$1&lt;År1,0,V299*(1-VLOOKUP($A300,[1]Hugst!$R$5:$W$9,MATCH(ROUNDUP((W$1)/10,0)*10,[1]Hugst!$R$4:$W$4,0))))</f>
        <v>825.08414638074498</v>
      </c>
      <c r="X300" s="169">
        <f>IF($C300-X$1&lt;År1,0,W299*(1-VLOOKUP($A300,[1]Hugst!$R$5:$W$9,MATCH(ROUNDUP((X$1)/10,0)*10,[1]Hugst!$R$4:$W$4,0))))</f>
        <v>747.9430070057391</v>
      </c>
      <c r="Y300" s="169">
        <f>IF($C300-Y$1&lt;År1,0,X299*(1-VLOOKUP($A300,[1]Hugst!$R$5:$W$9,MATCH(ROUNDUP((Y$1)/10,0)*10,[1]Hugst!$R$4:$W$4,0))))</f>
        <v>590.49588200574033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578.37405444606338</v>
      </c>
      <c r="E301" s="169">
        <f t="shared" si="7"/>
        <v>0.19683196066762321</v>
      </c>
      <c r="F301" s="169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850.99176841247538</v>
      </c>
      <c r="G301" s="169">
        <f>IF($C301-G$1&lt;År1,0,F300*(1-VLOOKUP($A301,[1]Hugst!$R$5:$W$9,MATCH(ROUNDUP((G$1)/10,0)*10,[1]Hugst!$R$4:$W$4,0))))</f>
        <v>853.70103387118218</v>
      </c>
      <c r="H301" s="169">
        <f>IF($C301-H$1&lt;År1,0,G300*(1-VLOOKUP($A301,[1]Hugst!$R$5:$W$9,MATCH(ROUNDUP((H$1)/10,0)*10,[1]Hugst!$R$4:$W$4,0))))</f>
        <v>856.6214299308964</v>
      </c>
      <c r="I301" s="169">
        <f>IF($C301-I$1&lt;År1,0,H300*(1-VLOOKUP($A301,[1]Hugst!$R$5:$W$9,MATCH(ROUNDUP((I$1)/10,0)*10,[1]Hugst!$R$4:$W$4,0))))</f>
        <v>859.55589161912542</v>
      </c>
      <c r="J301" s="169">
        <f>IF($C301-J$1&lt;År1,0,I300*(1-VLOOKUP($A301,[1]Hugst!$R$5:$W$9,MATCH(ROUNDUP((J$1)/10,0)*10,[1]Hugst!$R$4:$W$4,0))))</f>
        <v>862.50387988887144</v>
      </c>
      <c r="K301" s="169">
        <f>IF($C301-K$1&lt;År1,0,J300*(1-VLOOKUP($A301,[1]Hugst!$R$5:$W$9,MATCH(ROUNDUP((K$1)/10,0)*10,[1]Hugst!$R$4:$W$4,0))))</f>
        <v>865.46424325579903</v>
      </c>
      <c r="L301" s="169">
        <f>IF($C301-L$1&lt;År1,0,K300*(1-VLOOKUP($A301,[1]Hugst!$R$5:$W$9,MATCH(ROUNDUP((L$1)/10,0)*10,[1]Hugst!$R$4:$W$4,0))))</f>
        <v>868.43460499205833</v>
      </c>
      <c r="M301" s="169">
        <f>IF($C301-M$1&lt;År1,0,L300*(1-VLOOKUP($A301,[1]Hugst!$R$5:$W$9,MATCH(ROUNDUP((M$1)/10,0)*10,[1]Hugst!$R$4:$W$4,0))))</f>
        <v>871.41013751226785</v>
      </c>
      <c r="N301" s="169">
        <f>IF($C301-N$1&lt;År1,0,M300*(1-VLOOKUP($A301,[1]Hugst!$R$5:$W$9,MATCH(ROUNDUP((N$1)/10,0)*10,[1]Hugst!$R$4:$W$4,0))))</f>
        <v>874.38111114330798</v>
      </c>
      <c r="O301" s="169">
        <f>IF($C301-O$1&lt;År1,0,N300*(1-VLOOKUP($A301,[1]Hugst!$R$5:$W$9,MATCH(ROUNDUP((O$1)/10,0)*10,[1]Hugst!$R$4:$W$4,0))))</f>
        <v>877.32799166229108</v>
      </c>
      <c r="P301" s="169">
        <f>IF($C301-P$1&lt;År1,0,O300*(1-VLOOKUP($A301,[1]Hugst!$R$5:$W$9,MATCH(ROUNDUP((P$1)/10,0)*10,[1]Hugst!$R$4:$W$4,0))))</f>
        <v>880.21163537052587</v>
      </c>
      <c r="Q301" s="169">
        <f>IF($C301-Q$1&lt;År1,0,P300*(1-VLOOKUP($A301,[1]Hugst!$R$5:$W$9,MATCH(ROUNDUP((Q$1)/10,0)*10,[1]Hugst!$R$4:$W$4,0))))</f>
        <v>882.9536792395005</v>
      </c>
      <c r="R301" s="169">
        <f>IF($C301-R$1&lt;År1,0,Q300*(1-VLOOKUP($A301,[1]Hugst!$R$5:$W$9,MATCH(ROUNDUP((R$1)/10,0)*10,[1]Hugst!$R$4:$W$4,0))))</f>
        <v>885.39732120111364</v>
      </c>
      <c r="S301" s="169">
        <f>IF($C301-S$1&lt;År1,0,R300*(1-VLOOKUP($A301,[1]Hugst!$R$5:$W$9,MATCH(ROUNDUP((S$1)/10,0)*10,[1]Hugst!$R$4:$W$4,0))))</f>
        <v>887.2288807259614</v>
      </c>
      <c r="T301" s="169">
        <f>IF($C301-T$1&lt;År1,0,S300*(1-VLOOKUP($A301,[1]Hugst!$R$5:$W$9,MATCH(ROUNDUP((T$1)/10,0)*10,[1]Hugst!$R$4:$W$4,0))))</f>
        <v>887.82091997832697</v>
      </c>
      <c r="U301" s="169">
        <f>IF($C301-U$1&lt;År1,0,T300*(1-VLOOKUP($A301,[1]Hugst!$R$5:$W$9,MATCH(ROUNDUP((U$1)/10,0)*10,[1]Hugst!$R$4:$W$4,0))))</f>
        <v>885.91848612390811</v>
      </c>
      <c r="V301" s="169">
        <f>IF($C301-V$1&lt;År1,0,U300*(1-VLOOKUP($A301,[1]Hugst!$R$5:$W$9,MATCH(ROUNDUP((V$1)/10,0)*10,[1]Hugst!$R$4:$W$4,0))))</f>
        <v>879.01159594359649</v>
      </c>
      <c r="W301" s="169">
        <f>IF($C301-W$1&lt;År1,0,V300*(1-VLOOKUP($A301,[1]Hugst!$R$5:$W$9,MATCH(ROUNDUP((W$1)/10,0)*10,[1]Hugst!$R$4:$W$4,0))))</f>
        <v>862.08020505887032</v>
      </c>
      <c r="X301" s="169">
        <f>IF($C301-X$1&lt;År1,0,W300*(1-VLOOKUP($A301,[1]Hugst!$R$5:$W$9,MATCH(ROUNDUP((X$1)/10,0)*10,[1]Hugst!$R$4:$W$4,0))))</f>
        <v>825.08414638074498</v>
      </c>
      <c r="Y301" s="169">
        <f>IF($C301-Y$1&lt;År1,0,X300*(1-VLOOKUP($A301,[1]Hugst!$R$5:$W$9,MATCH(ROUNDUP((Y$1)/10,0)*10,[1]Hugst!$R$4:$W$4,0))))</f>
        <v>747.9430070057391</v>
      </c>
      <c r="Z301" s="169">
        <f>IF($C301-Z$1&lt;År1,0,Y300*(1-VLOOKUP($A301,[1]Hugst!$R$5:$W$9,MATCH(ROUNDUP((Z$1)/10,0)*10,[1]Hugst!$R$4:$W$4,0))))</f>
        <v>590.29905004507179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575.48233584380978</v>
      </c>
      <c r="E302" s="169">
        <f t="shared" si="7"/>
        <v>0.44608068568413728</v>
      </c>
      <c r="F302" s="169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848.34929853523829</v>
      </c>
      <c r="G302" s="169">
        <f>IF($C302-G$1&lt;År1,0,F301*(1-VLOOKUP($A302,[1]Hugst!$R$5:$W$9,MATCH(ROUNDUP((G$1)/10,0)*10,[1]Hugst!$R$4:$W$4,0))))</f>
        <v>850.99176841247538</v>
      </c>
      <c r="H302" s="169">
        <f>IF($C302-H$1&lt;År1,0,G301*(1-VLOOKUP($A302,[1]Hugst!$R$5:$W$9,MATCH(ROUNDUP((H$1)/10,0)*10,[1]Hugst!$R$4:$W$4,0))))</f>
        <v>853.70103387118218</v>
      </c>
      <c r="I302" s="169">
        <f>IF($C302-I$1&lt;År1,0,H301*(1-VLOOKUP($A302,[1]Hugst!$R$5:$W$9,MATCH(ROUNDUP((I$1)/10,0)*10,[1]Hugst!$R$4:$W$4,0))))</f>
        <v>856.6214299308964</v>
      </c>
      <c r="J302" s="169">
        <f>IF($C302-J$1&lt;År1,0,I301*(1-VLOOKUP($A302,[1]Hugst!$R$5:$W$9,MATCH(ROUNDUP((J$1)/10,0)*10,[1]Hugst!$R$4:$W$4,0))))</f>
        <v>859.55589161912542</v>
      </c>
      <c r="K302" s="169">
        <f>IF($C302-K$1&lt;År1,0,J301*(1-VLOOKUP($A302,[1]Hugst!$R$5:$W$9,MATCH(ROUNDUP((K$1)/10,0)*10,[1]Hugst!$R$4:$W$4,0))))</f>
        <v>862.50387988887144</v>
      </c>
      <c r="L302" s="169">
        <f>IF($C302-L$1&lt;År1,0,K301*(1-VLOOKUP($A302,[1]Hugst!$R$5:$W$9,MATCH(ROUNDUP((L$1)/10,0)*10,[1]Hugst!$R$4:$W$4,0))))</f>
        <v>865.46424325579903</v>
      </c>
      <c r="M302" s="169">
        <f>IF($C302-M$1&lt;År1,0,L301*(1-VLOOKUP($A302,[1]Hugst!$R$5:$W$9,MATCH(ROUNDUP((M$1)/10,0)*10,[1]Hugst!$R$4:$W$4,0))))</f>
        <v>868.43460499205833</v>
      </c>
      <c r="N302" s="169">
        <f>IF($C302-N$1&lt;År1,0,M301*(1-VLOOKUP($A302,[1]Hugst!$R$5:$W$9,MATCH(ROUNDUP((N$1)/10,0)*10,[1]Hugst!$R$4:$W$4,0))))</f>
        <v>871.41013751226785</v>
      </c>
      <c r="O302" s="169">
        <f>IF($C302-O$1&lt;År1,0,N301*(1-VLOOKUP($A302,[1]Hugst!$R$5:$W$9,MATCH(ROUNDUP((O$1)/10,0)*10,[1]Hugst!$R$4:$W$4,0))))</f>
        <v>874.38111114330798</v>
      </c>
      <c r="P302" s="169">
        <f>IF($C302-P$1&lt;År1,0,O301*(1-VLOOKUP($A302,[1]Hugst!$R$5:$W$9,MATCH(ROUNDUP((P$1)/10,0)*10,[1]Hugst!$R$4:$W$4,0))))</f>
        <v>877.32799166229108</v>
      </c>
      <c r="Q302" s="169">
        <f>IF($C302-Q$1&lt;År1,0,P301*(1-VLOOKUP($A302,[1]Hugst!$R$5:$W$9,MATCH(ROUNDUP((Q$1)/10,0)*10,[1]Hugst!$R$4:$W$4,0))))</f>
        <v>880.21163537052587</v>
      </c>
      <c r="R302" s="169">
        <f>IF($C302-R$1&lt;År1,0,Q301*(1-VLOOKUP($A302,[1]Hugst!$R$5:$W$9,MATCH(ROUNDUP((R$1)/10,0)*10,[1]Hugst!$R$4:$W$4,0))))</f>
        <v>882.9536792395005</v>
      </c>
      <c r="S302" s="169">
        <f>IF($C302-S$1&lt;År1,0,R301*(1-VLOOKUP($A302,[1]Hugst!$R$5:$W$9,MATCH(ROUNDUP((S$1)/10,0)*10,[1]Hugst!$R$4:$W$4,0))))</f>
        <v>885.39732120111364</v>
      </c>
      <c r="T302" s="169">
        <f>IF($C302-T$1&lt;År1,0,S301*(1-VLOOKUP($A302,[1]Hugst!$R$5:$W$9,MATCH(ROUNDUP((T$1)/10,0)*10,[1]Hugst!$R$4:$W$4,0))))</f>
        <v>887.2288807259614</v>
      </c>
      <c r="U302" s="169">
        <f>IF($C302-U$1&lt;År1,0,T301*(1-VLOOKUP($A302,[1]Hugst!$R$5:$W$9,MATCH(ROUNDUP((U$1)/10,0)*10,[1]Hugst!$R$4:$W$4,0))))</f>
        <v>887.82091997832697</v>
      </c>
      <c r="V302" s="169">
        <f>IF($C302-V$1&lt;År1,0,U301*(1-VLOOKUP($A302,[1]Hugst!$R$5:$W$9,MATCH(ROUNDUP((V$1)/10,0)*10,[1]Hugst!$R$4:$W$4,0))))</f>
        <v>885.91848612390811</v>
      </c>
      <c r="W302" s="169">
        <f>IF($C302-W$1&lt;År1,0,V301*(1-VLOOKUP($A302,[1]Hugst!$R$5:$W$9,MATCH(ROUNDUP((W$1)/10,0)*10,[1]Hugst!$R$4:$W$4,0))))</f>
        <v>879.01159594359649</v>
      </c>
      <c r="X302" s="169">
        <f>IF($C302-X$1&lt;År1,0,W301*(1-VLOOKUP($A302,[1]Hugst!$R$5:$W$9,MATCH(ROUNDUP((X$1)/10,0)*10,[1]Hugst!$R$4:$W$4,0))))</f>
        <v>862.08020505887032</v>
      </c>
      <c r="Y302" s="169">
        <f>IF($C302-Y$1&lt;År1,0,X301*(1-VLOOKUP($A302,[1]Hugst!$R$5:$W$9,MATCH(ROUNDUP((Y$1)/10,0)*10,[1]Hugst!$R$4:$W$4,0))))</f>
        <v>825.08414638074498</v>
      </c>
      <c r="Z302" s="169">
        <f>IF($C302-Z$1&lt;År1,0,Y301*(1-VLOOKUP($A302,[1]Hugst!$R$5:$W$9,MATCH(ROUNDUP((Z$1)/10,0)*10,[1]Hugst!$R$4:$W$4,0))))</f>
        <v>747.6936926700705</v>
      </c>
      <c r="AA302" s="169">
        <f>IF($C302-AA$1&lt;År1,0,Z301*(1-VLOOKUP($A302,[1]Hugst!$R$5:$W$9,MATCH(ROUNDUP((AA$1)/10,0)*10,[1]Hugst!$R$4:$W$4,0))))</f>
        <v>590.10228369505683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572.60499999959302</v>
      </c>
      <c r="E303" s="169">
        <f t="shared" si="7"/>
        <v>0.72096004091508803</v>
      </c>
      <c r="F303" s="169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845.74684204625248</v>
      </c>
      <c r="G303" s="169">
        <f>IF($C303-G$1&lt;År1,0,F302*(1-VLOOKUP($A303,[1]Hugst!$R$5:$W$9,MATCH(ROUNDUP((G$1)/10,0)*10,[1]Hugst!$R$4:$W$4,0))))</f>
        <v>848.34929853523829</v>
      </c>
      <c r="H303" s="169">
        <f>IF($C303-H$1&lt;År1,0,G302*(1-VLOOKUP($A303,[1]Hugst!$R$5:$W$9,MATCH(ROUNDUP((H$1)/10,0)*10,[1]Hugst!$R$4:$W$4,0))))</f>
        <v>850.99176841247538</v>
      </c>
      <c r="I303" s="169">
        <f>IF($C303-I$1&lt;År1,0,H302*(1-VLOOKUP($A303,[1]Hugst!$R$5:$W$9,MATCH(ROUNDUP((I$1)/10,0)*10,[1]Hugst!$R$4:$W$4,0))))</f>
        <v>853.70103387118218</v>
      </c>
      <c r="J303" s="169">
        <f>IF($C303-J$1&lt;År1,0,I302*(1-VLOOKUP($A303,[1]Hugst!$R$5:$W$9,MATCH(ROUNDUP((J$1)/10,0)*10,[1]Hugst!$R$4:$W$4,0))))</f>
        <v>856.6214299308964</v>
      </c>
      <c r="K303" s="169">
        <f>IF($C303-K$1&lt;År1,0,J302*(1-VLOOKUP($A303,[1]Hugst!$R$5:$W$9,MATCH(ROUNDUP((K$1)/10,0)*10,[1]Hugst!$R$4:$W$4,0))))</f>
        <v>859.55589161912542</v>
      </c>
      <c r="L303" s="169">
        <f>IF($C303-L$1&lt;År1,0,K302*(1-VLOOKUP($A303,[1]Hugst!$R$5:$W$9,MATCH(ROUNDUP((L$1)/10,0)*10,[1]Hugst!$R$4:$W$4,0))))</f>
        <v>862.50387988887144</v>
      </c>
      <c r="M303" s="169">
        <f>IF($C303-M$1&lt;År1,0,L302*(1-VLOOKUP($A303,[1]Hugst!$R$5:$W$9,MATCH(ROUNDUP((M$1)/10,0)*10,[1]Hugst!$R$4:$W$4,0))))</f>
        <v>865.46424325579903</v>
      </c>
      <c r="N303" s="169">
        <f>IF($C303-N$1&lt;År1,0,M302*(1-VLOOKUP($A303,[1]Hugst!$R$5:$W$9,MATCH(ROUNDUP((N$1)/10,0)*10,[1]Hugst!$R$4:$W$4,0))))</f>
        <v>868.43460499205833</v>
      </c>
      <c r="O303" s="169">
        <f>IF($C303-O$1&lt;År1,0,N302*(1-VLOOKUP($A303,[1]Hugst!$R$5:$W$9,MATCH(ROUNDUP((O$1)/10,0)*10,[1]Hugst!$R$4:$W$4,0))))</f>
        <v>871.41013751226785</v>
      </c>
      <c r="P303" s="169">
        <f>IF($C303-P$1&lt;År1,0,O302*(1-VLOOKUP($A303,[1]Hugst!$R$5:$W$9,MATCH(ROUNDUP((P$1)/10,0)*10,[1]Hugst!$R$4:$W$4,0))))</f>
        <v>874.38111114330798</v>
      </c>
      <c r="Q303" s="169">
        <f>IF($C303-Q$1&lt;År1,0,P302*(1-VLOOKUP($A303,[1]Hugst!$R$5:$W$9,MATCH(ROUNDUP((Q$1)/10,0)*10,[1]Hugst!$R$4:$W$4,0))))</f>
        <v>877.32799166229108</v>
      </c>
      <c r="R303" s="169">
        <f>IF($C303-R$1&lt;År1,0,Q302*(1-VLOOKUP($A303,[1]Hugst!$R$5:$W$9,MATCH(ROUNDUP((R$1)/10,0)*10,[1]Hugst!$R$4:$W$4,0))))</f>
        <v>880.21163537052587</v>
      </c>
      <c r="S303" s="169">
        <f>IF($C303-S$1&lt;År1,0,R302*(1-VLOOKUP($A303,[1]Hugst!$R$5:$W$9,MATCH(ROUNDUP((S$1)/10,0)*10,[1]Hugst!$R$4:$W$4,0))))</f>
        <v>882.9536792395005</v>
      </c>
      <c r="T303" s="169">
        <f>IF($C303-T$1&lt;År1,0,S302*(1-VLOOKUP($A303,[1]Hugst!$R$5:$W$9,MATCH(ROUNDUP((T$1)/10,0)*10,[1]Hugst!$R$4:$W$4,0))))</f>
        <v>885.39732120111364</v>
      </c>
      <c r="U303" s="169">
        <f>IF($C303-U$1&lt;År1,0,T302*(1-VLOOKUP($A303,[1]Hugst!$R$5:$W$9,MATCH(ROUNDUP((U$1)/10,0)*10,[1]Hugst!$R$4:$W$4,0))))</f>
        <v>887.2288807259614</v>
      </c>
      <c r="V303" s="169">
        <f>IF($C303-V$1&lt;År1,0,U302*(1-VLOOKUP($A303,[1]Hugst!$R$5:$W$9,MATCH(ROUNDUP((V$1)/10,0)*10,[1]Hugst!$R$4:$W$4,0))))</f>
        <v>887.82091997832697</v>
      </c>
      <c r="W303" s="169">
        <f>IF($C303-W$1&lt;År1,0,V302*(1-VLOOKUP($A303,[1]Hugst!$R$5:$W$9,MATCH(ROUNDUP((W$1)/10,0)*10,[1]Hugst!$R$4:$W$4,0))))</f>
        <v>885.91848612390811</v>
      </c>
      <c r="X303" s="169">
        <f>IF($C303-X$1&lt;År1,0,W302*(1-VLOOKUP($A303,[1]Hugst!$R$5:$W$9,MATCH(ROUNDUP((X$1)/10,0)*10,[1]Hugst!$R$4:$W$4,0))))</f>
        <v>879.01159594359649</v>
      </c>
      <c r="Y303" s="169">
        <f>IF($C303-Y$1&lt;År1,0,X302*(1-VLOOKUP($A303,[1]Hugst!$R$5:$W$9,MATCH(ROUNDUP((Y$1)/10,0)*10,[1]Hugst!$R$4:$W$4,0))))</f>
        <v>862.08020505887032</v>
      </c>
      <c r="Z303" s="169">
        <f>IF($C303-Z$1&lt;År1,0,Y302*(1-VLOOKUP($A303,[1]Hugst!$R$5:$W$9,MATCH(ROUNDUP((Z$1)/10,0)*10,[1]Hugst!$R$4:$W$4,0))))</f>
        <v>824.80911833195148</v>
      </c>
      <c r="AA303" s="169">
        <f>IF($C303-AA$1&lt;År1,0,Z302*(1-VLOOKUP($A303,[1]Hugst!$R$5:$W$9,MATCH(ROUNDUP((AA$1)/10,0)*10,[1]Hugst!$R$4:$W$4,0))))</f>
        <v>747.44446143918049</v>
      </c>
      <c r="AB303" s="169">
        <f>IF($C303-AB$1&lt;År1,0,AA302*(1-VLOOKUP($A303,[1]Hugst!$R$5:$W$9,MATCH(ROUNDUP((AB$1)/10,0)*10,[1]Hugst!$R$4:$W$4,0))))</f>
        <v>589.90558293382514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569.7420129170805</v>
      </c>
      <c r="E304" s="169">
        <f t="shared" si="7"/>
        <v>1.0080797892587725</v>
      </c>
      <c r="F304" s="169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843.17097471208365</v>
      </c>
      <c r="G304" s="169">
        <f>IF($C304-G$1&lt;År1,0,F303*(1-VLOOKUP($A304,[1]Hugst!$R$5:$W$9,MATCH(ROUNDUP((G$1)/10,0)*10,[1]Hugst!$R$4:$W$4,0))))</f>
        <v>845.74684204625248</v>
      </c>
      <c r="H304" s="169">
        <f>IF($C304-H$1&lt;År1,0,G303*(1-VLOOKUP($A304,[1]Hugst!$R$5:$W$9,MATCH(ROUNDUP((H$1)/10,0)*10,[1]Hugst!$R$4:$W$4,0))))</f>
        <v>848.34929853523829</v>
      </c>
      <c r="I304" s="169">
        <f>IF($C304-I$1&lt;År1,0,H303*(1-VLOOKUP($A304,[1]Hugst!$R$5:$W$9,MATCH(ROUNDUP((I$1)/10,0)*10,[1]Hugst!$R$4:$W$4,0))))</f>
        <v>850.99176841247538</v>
      </c>
      <c r="J304" s="169">
        <f>IF($C304-J$1&lt;År1,0,I303*(1-VLOOKUP($A304,[1]Hugst!$R$5:$W$9,MATCH(ROUNDUP((J$1)/10,0)*10,[1]Hugst!$R$4:$W$4,0))))</f>
        <v>853.70103387118218</v>
      </c>
      <c r="K304" s="169">
        <f>IF($C304-K$1&lt;År1,0,J303*(1-VLOOKUP($A304,[1]Hugst!$R$5:$W$9,MATCH(ROUNDUP((K$1)/10,0)*10,[1]Hugst!$R$4:$W$4,0))))</f>
        <v>856.6214299308964</v>
      </c>
      <c r="L304" s="169">
        <f>IF($C304-L$1&lt;År1,0,K303*(1-VLOOKUP($A304,[1]Hugst!$R$5:$W$9,MATCH(ROUNDUP((L$1)/10,0)*10,[1]Hugst!$R$4:$W$4,0))))</f>
        <v>859.55589161912542</v>
      </c>
      <c r="M304" s="169">
        <f>IF($C304-M$1&lt;År1,0,L303*(1-VLOOKUP($A304,[1]Hugst!$R$5:$W$9,MATCH(ROUNDUP((M$1)/10,0)*10,[1]Hugst!$R$4:$W$4,0))))</f>
        <v>862.50387988887144</v>
      </c>
      <c r="N304" s="169">
        <f>IF($C304-N$1&lt;År1,0,M303*(1-VLOOKUP($A304,[1]Hugst!$R$5:$W$9,MATCH(ROUNDUP((N$1)/10,0)*10,[1]Hugst!$R$4:$W$4,0))))</f>
        <v>865.46424325579903</v>
      </c>
      <c r="O304" s="169">
        <f>IF($C304-O$1&lt;År1,0,N303*(1-VLOOKUP($A304,[1]Hugst!$R$5:$W$9,MATCH(ROUNDUP((O$1)/10,0)*10,[1]Hugst!$R$4:$W$4,0))))</f>
        <v>868.43460499205833</v>
      </c>
      <c r="P304" s="169">
        <f>IF($C304-P$1&lt;År1,0,O303*(1-VLOOKUP($A304,[1]Hugst!$R$5:$W$9,MATCH(ROUNDUP((P$1)/10,0)*10,[1]Hugst!$R$4:$W$4,0))))</f>
        <v>871.41013751226785</v>
      </c>
      <c r="Q304" s="169">
        <f>IF($C304-Q$1&lt;År1,0,P303*(1-VLOOKUP($A304,[1]Hugst!$R$5:$W$9,MATCH(ROUNDUP((Q$1)/10,0)*10,[1]Hugst!$R$4:$W$4,0))))</f>
        <v>874.38111114330798</v>
      </c>
      <c r="R304" s="169">
        <f>IF($C304-R$1&lt;År1,0,Q303*(1-VLOOKUP($A304,[1]Hugst!$R$5:$W$9,MATCH(ROUNDUP((R$1)/10,0)*10,[1]Hugst!$R$4:$W$4,0))))</f>
        <v>877.32799166229108</v>
      </c>
      <c r="S304" s="169">
        <f>IF($C304-S$1&lt;År1,0,R303*(1-VLOOKUP($A304,[1]Hugst!$R$5:$W$9,MATCH(ROUNDUP((S$1)/10,0)*10,[1]Hugst!$R$4:$W$4,0))))</f>
        <v>880.21163537052587</v>
      </c>
      <c r="T304" s="169">
        <f>IF($C304-T$1&lt;År1,0,S303*(1-VLOOKUP($A304,[1]Hugst!$R$5:$W$9,MATCH(ROUNDUP((T$1)/10,0)*10,[1]Hugst!$R$4:$W$4,0))))</f>
        <v>882.9536792395005</v>
      </c>
      <c r="U304" s="169">
        <f>IF($C304-U$1&lt;År1,0,T303*(1-VLOOKUP($A304,[1]Hugst!$R$5:$W$9,MATCH(ROUNDUP((U$1)/10,0)*10,[1]Hugst!$R$4:$W$4,0))))</f>
        <v>885.39732120111364</v>
      </c>
      <c r="V304" s="169">
        <f>IF($C304-V$1&lt;År1,0,U303*(1-VLOOKUP($A304,[1]Hugst!$R$5:$W$9,MATCH(ROUNDUP((V$1)/10,0)*10,[1]Hugst!$R$4:$W$4,0))))</f>
        <v>887.2288807259614</v>
      </c>
      <c r="W304" s="169">
        <f>IF($C304-W$1&lt;År1,0,V303*(1-VLOOKUP($A304,[1]Hugst!$R$5:$W$9,MATCH(ROUNDUP((W$1)/10,0)*10,[1]Hugst!$R$4:$W$4,0))))</f>
        <v>887.82091997832697</v>
      </c>
      <c r="X304" s="169">
        <f>IF($C304-X$1&lt;År1,0,W303*(1-VLOOKUP($A304,[1]Hugst!$R$5:$W$9,MATCH(ROUNDUP((X$1)/10,0)*10,[1]Hugst!$R$4:$W$4,0))))</f>
        <v>885.91848612390811</v>
      </c>
      <c r="Y304" s="169">
        <f>IF($C304-Y$1&lt;År1,0,X303*(1-VLOOKUP($A304,[1]Hugst!$R$5:$W$9,MATCH(ROUNDUP((Y$1)/10,0)*10,[1]Hugst!$R$4:$W$4,0))))</f>
        <v>879.01159594359649</v>
      </c>
      <c r="Z304" s="169">
        <f>IF($C304-Z$1&lt;År1,0,Y303*(1-VLOOKUP($A304,[1]Hugst!$R$5:$W$9,MATCH(ROUNDUP((Z$1)/10,0)*10,[1]Hugst!$R$4:$W$4,0))))</f>
        <v>861.79284499051744</v>
      </c>
      <c r="AA304" s="169">
        <f>IF($C304-AA$1&lt;År1,0,Z303*(1-VLOOKUP($A304,[1]Hugst!$R$5:$W$9,MATCH(ROUNDUP((AA$1)/10,0)*10,[1]Hugst!$R$4:$W$4,0))))</f>
        <v>824.53418195917425</v>
      </c>
      <c r="AB304" s="169">
        <f>IF($C304-AB$1&lt;År1,0,AA303*(1-VLOOKUP($A304,[1]Hugst!$R$5:$W$9,MATCH(ROUNDUP((AB$1)/10,0)*10,[1]Hugst!$R$4:$W$4,0))))</f>
        <v>747.19531328536743</v>
      </c>
      <c r="AC304" s="169">
        <f>IF($C304-AC$1&lt;År1,0,AB303*(1-VLOOKUP($A304,[1]Hugst!$R$5:$W$9,MATCH(ROUNDUP((AC$1)/10,0)*10,[1]Hugst!$R$4:$W$4,0))))</f>
        <v>589.70894773951386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566.89332181124428</v>
      </c>
      <c r="E305" s="169">
        <f t="shared" si="7"/>
        <v>1.3007476279672119</v>
      </c>
      <c r="F305" s="169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840.61495144495586</v>
      </c>
      <c r="G305" s="169">
        <f>IF($C305-G$1&lt;År1,0,F304*(1-VLOOKUP($A305,[1]Hugst!$R$5:$W$9,MATCH(ROUNDUP((G$1)/10,0)*10,[1]Hugst!$R$4:$W$4,0))))</f>
        <v>843.17097471208365</v>
      </c>
      <c r="H305" s="169">
        <f>IF($C305-H$1&lt;År1,0,G304*(1-VLOOKUP($A305,[1]Hugst!$R$5:$W$9,MATCH(ROUNDUP((H$1)/10,0)*10,[1]Hugst!$R$4:$W$4,0))))</f>
        <v>845.74684204625248</v>
      </c>
      <c r="I305" s="169">
        <f>IF($C305-I$1&lt;År1,0,H304*(1-VLOOKUP($A305,[1]Hugst!$R$5:$W$9,MATCH(ROUNDUP((I$1)/10,0)*10,[1]Hugst!$R$4:$W$4,0))))</f>
        <v>848.34929853523829</v>
      </c>
      <c r="J305" s="169">
        <f>IF($C305-J$1&lt;År1,0,I304*(1-VLOOKUP($A305,[1]Hugst!$R$5:$W$9,MATCH(ROUNDUP((J$1)/10,0)*10,[1]Hugst!$R$4:$W$4,0))))</f>
        <v>850.99176841247538</v>
      </c>
      <c r="K305" s="169">
        <f>IF($C305-K$1&lt;År1,0,J304*(1-VLOOKUP($A305,[1]Hugst!$R$5:$W$9,MATCH(ROUNDUP((K$1)/10,0)*10,[1]Hugst!$R$4:$W$4,0))))</f>
        <v>853.70103387118218</v>
      </c>
      <c r="L305" s="169">
        <f>IF($C305-L$1&lt;År1,0,K304*(1-VLOOKUP($A305,[1]Hugst!$R$5:$W$9,MATCH(ROUNDUP((L$1)/10,0)*10,[1]Hugst!$R$4:$W$4,0))))</f>
        <v>856.6214299308964</v>
      </c>
      <c r="M305" s="169">
        <f>IF($C305-M$1&lt;År1,0,L304*(1-VLOOKUP($A305,[1]Hugst!$R$5:$W$9,MATCH(ROUNDUP((M$1)/10,0)*10,[1]Hugst!$R$4:$W$4,0))))</f>
        <v>859.55589161912542</v>
      </c>
      <c r="N305" s="169">
        <f>IF($C305-N$1&lt;År1,0,M304*(1-VLOOKUP($A305,[1]Hugst!$R$5:$W$9,MATCH(ROUNDUP((N$1)/10,0)*10,[1]Hugst!$R$4:$W$4,0))))</f>
        <v>862.50387988887144</v>
      </c>
      <c r="O305" s="169">
        <f>IF($C305-O$1&lt;År1,0,N304*(1-VLOOKUP($A305,[1]Hugst!$R$5:$W$9,MATCH(ROUNDUP((O$1)/10,0)*10,[1]Hugst!$R$4:$W$4,0))))</f>
        <v>865.46424325579903</v>
      </c>
      <c r="P305" s="169">
        <f>IF($C305-P$1&lt;År1,0,O304*(1-VLOOKUP($A305,[1]Hugst!$R$5:$W$9,MATCH(ROUNDUP((P$1)/10,0)*10,[1]Hugst!$R$4:$W$4,0))))</f>
        <v>868.43460499205833</v>
      </c>
      <c r="Q305" s="169">
        <f>IF($C305-Q$1&lt;År1,0,P304*(1-VLOOKUP($A305,[1]Hugst!$R$5:$W$9,MATCH(ROUNDUP((Q$1)/10,0)*10,[1]Hugst!$R$4:$W$4,0))))</f>
        <v>871.41013751226785</v>
      </c>
      <c r="R305" s="169">
        <f>IF($C305-R$1&lt;År1,0,Q304*(1-VLOOKUP($A305,[1]Hugst!$R$5:$W$9,MATCH(ROUNDUP((R$1)/10,0)*10,[1]Hugst!$R$4:$W$4,0))))</f>
        <v>874.38111114330798</v>
      </c>
      <c r="S305" s="169">
        <f>IF($C305-S$1&lt;År1,0,R304*(1-VLOOKUP($A305,[1]Hugst!$R$5:$W$9,MATCH(ROUNDUP((S$1)/10,0)*10,[1]Hugst!$R$4:$W$4,0))))</f>
        <v>877.32799166229108</v>
      </c>
      <c r="T305" s="169">
        <f>IF($C305-T$1&lt;År1,0,S304*(1-VLOOKUP($A305,[1]Hugst!$R$5:$W$9,MATCH(ROUNDUP((T$1)/10,0)*10,[1]Hugst!$R$4:$W$4,0))))</f>
        <v>880.21163537052587</v>
      </c>
      <c r="U305" s="169">
        <f>IF($C305-U$1&lt;År1,0,T304*(1-VLOOKUP($A305,[1]Hugst!$R$5:$W$9,MATCH(ROUNDUP((U$1)/10,0)*10,[1]Hugst!$R$4:$W$4,0))))</f>
        <v>882.9536792395005</v>
      </c>
      <c r="V305" s="169">
        <f>IF($C305-V$1&lt;År1,0,U304*(1-VLOOKUP($A305,[1]Hugst!$R$5:$W$9,MATCH(ROUNDUP((V$1)/10,0)*10,[1]Hugst!$R$4:$W$4,0))))</f>
        <v>885.39732120111364</v>
      </c>
      <c r="W305" s="169">
        <f>IF($C305-W$1&lt;År1,0,V304*(1-VLOOKUP($A305,[1]Hugst!$R$5:$W$9,MATCH(ROUNDUP((W$1)/10,0)*10,[1]Hugst!$R$4:$W$4,0))))</f>
        <v>887.2288807259614</v>
      </c>
      <c r="X305" s="169">
        <f>IF($C305-X$1&lt;År1,0,W304*(1-VLOOKUP($A305,[1]Hugst!$R$5:$W$9,MATCH(ROUNDUP((X$1)/10,0)*10,[1]Hugst!$R$4:$W$4,0))))</f>
        <v>887.82091997832697</v>
      </c>
      <c r="Y305" s="169">
        <f>IF($C305-Y$1&lt;År1,0,X304*(1-VLOOKUP($A305,[1]Hugst!$R$5:$W$9,MATCH(ROUNDUP((Y$1)/10,0)*10,[1]Hugst!$R$4:$W$4,0))))</f>
        <v>885.91848612390811</v>
      </c>
      <c r="Z305" s="169">
        <f>IF($C305-Z$1&lt;År1,0,Y304*(1-VLOOKUP($A305,[1]Hugst!$R$5:$W$9,MATCH(ROUNDUP((Z$1)/10,0)*10,[1]Hugst!$R$4:$W$4,0))))</f>
        <v>878.71859207828197</v>
      </c>
      <c r="AA305" s="169">
        <f>IF($C305-AA$1&lt;År1,0,Z304*(1-VLOOKUP($A305,[1]Hugst!$R$5:$W$9,MATCH(ROUNDUP((AA$1)/10,0)*10,[1]Hugst!$R$4:$W$4,0))))</f>
        <v>861.50558070885393</v>
      </c>
      <c r="AB305" s="169">
        <f>IF($C305-AB$1&lt;År1,0,AA304*(1-VLOOKUP($A305,[1]Hugst!$R$5:$W$9,MATCH(ROUNDUP((AB$1)/10,0)*10,[1]Hugst!$R$4:$W$4,0))))</f>
        <v>824.2593372318546</v>
      </c>
      <c r="AC305" s="169">
        <f>IF($C305-AC$1&lt;År1,0,AB304*(1-VLOOKUP($A305,[1]Hugst!$R$5:$W$9,MATCH(ROUNDUP((AC$1)/10,0)*10,[1]Hugst!$R$4:$W$4,0))))</f>
        <v>746.94624818093905</v>
      </c>
      <c r="AD305" s="169">
        <f>IF($C305-AD$1&lt;År1,0,AC304*(1-VLOOKUP($A305,[1]Hugst!$R$5:$W$9,MATCH(ROUNDUP((AD$1)/10,0)*10,[1]Hugst!$R$4:$W$4,0))))</f>
        <v>589.51237809026736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564.05886468155586</v>
      </c>
      <c r="E306" s="169">
        <f t="shared" si="7"/>
        <v>1.5956202074703469</v>
      </c>
      <c r="F306" s="169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838.07536689477058</v>
      </c>
      <c r="G306" s="169">
        <f>IF($C306-G$1&lt;År1,0,F305*(1-VLOOKUP($A306,[1]Hugst!$R$5:$W$9,MATCH(ROUNDUP((G$1)/10,0)*10,[1]Hugst!$R$4:$W$4,0))))</f>
        <v>840.61495144495586</v>
      </c>
      <c r="H306" s="169">
        <f>IF($C306-H$1&lt;År1,0,G305*(1-VLOOKUP($A306,[1]Hugst!$R$5:$W$9,MATCH(ROUNDUP((H$1)/10,0)*10,[1]Hugst!$R$4:$W$4,0))))</f>
        <v>843.17097471208365</v>
      </c>
      <c r="I306" s="169">
        <f>IF($C306-I$1&lt;År1,0,H305*(1-VLOOKUP($A306,[1]Hugst!$R$5:$W$9,MATCH(ROUNDUP((I$1)/10,0)*10,[1]Hugst!$R$4:$W$4,0))))</f>
        <v>845.74684204625248</v>
      </c>
      <c r="J306" s="169">
        <f>IF($C306-J$1&lt;År1,0,I305*(1-VLOOKUP($A306,[1]Hugst!$R$5:$W$9,MATCH(ROUNDUP((J$1)/10,0)*10,[1]Hugst!$R$4:$W$4,0))))</f>
        <v>848.34929853523829</v>
      </c>
      <c r="K306" s="169">
        <f>IF($C306-K$1&lt;År1,0,J305*(1-VLOOKUP($A306,[1]Hugst!$R$5:$W$9,MATCH(ROUNDUP((K$1)/10,0)*10,[1]Hugst!$R$4:$W$4,0))))</f>
        <v>850.99176841247538</v>
      </c>
      <c r="L306" s="169">
        <f>IF($C306-L$1&lt;År1,0,K305*(1-VLOOKUP($A306,[1]Hugst!$R$5:$W$9,MATCH(ROUNDUP((L$1)/10,0)*10,[1]Hugst!$R$4:$W$4,0))))</f>
        <v>853.70103387118218</v>
      </c>
      <c r="M306" s="169">
        <f>IF($C306-M$1&lt;År1,0,L305*(1-VLOOKUP($A306,[1]Hugst!$R$5:$W$9,MATCH(ROUNDUP((M$1)/10,0)*10,[1]Hugst!$R$4:$W$4,0))))</f>
        <v>856.6214299308964</v>
      </c>
      <c r="N306" s="169">
        <f>IF($C306-N$1&lt;År1,0,M305*(1-VLOOKUP($A306,[1]Hugst!$R$5:$W$9,MATCH(ROUNDUP((N$1)/10,0)*10,[1]Hugst!$R$4:$W$4,0))))</f>
        <v>859.55589161912542</v>
      </c>
      <c r="O306" s="169">
        <f>IF($C306-O$1&lt;År1,0,N305*(1-VLOOKUP($A306,[1]Hugst!$R$5:$W$9,MATCH(ROUNDUP((O$1)/10,0)*10,[1]Hugst!$R$4:$W$4,0))))</f>
        <v>862.50387988887144</v>
      </c>
      <c r="P306" s="169">
        <f>IF($C306-P$1&lt;År1,0,O305*(1-VLOOKUP($A306,[1]Hugst!$R$5:$W$9,MATCH(ROUNDUP((P$1)/10,0)*10,[1]Hugst!$R$4:$W$4,0))))</f>
        <v>865.46424325579903</v>
      </c>
      <c r="Q306" s="169">
        <f>IF($C306-Q$1&lt;År1,0,P305*(1-VLOOKUP($A306,[1]Hugst!$R$5:$W$9,MATCH(ROUNDUP((Q$1)/10,0)*10,[1]Hugst!$R$4:$W$4,0))))</f>
        <v>868.43460499205833</v>
      </c>
      <c r="R306" s="169">
        <f>IF($C306-R$1&lt;År1,0,Q305*(1-VLOOKUP($A306,[1]Hugst!$R$5:$W$9,MATCH(ROUNDUP((R$1)/10,0)*10,[1]Hugst!$R$4:$W$4,0))))</f>
        <v>871.41013751226785</v>
      </c>
      <c r="S306" s="169">
        <f>IF($C306-S$1&lt;År1,0,R305*(1-VLOOKUP($A306,[1]Hugst!$R$5:$W$9,MATCH(ROUNDUP((S$1)/10,0)*10,[1]Hugst!$R$4:$W$4,0))))</f>
        <v>874.38111114330798</v>
      </c>
      <c r="T306" s="169">
        <f>IF($C306-T$1&lt;År1,0,S305*(1-VLOOKUP($A306,[1]Hugst!$R$5:$W$9,MATCH(ROUNDUP((T$1)/10,0)*10,[1]Hugst!$R$4:$W$4,0))))</f>
        <v>877.32799166229108</v>
      </c>
      <c r="U306" s="169">
        <f>IF($C306-U$1&lt;År1,0,T305*(1-VLOOKUP($A306,[1]Hugst!$R$5:$W$9,MATCH(ROUNDUP((U$1)/10,0)*10,[1]Hugst!$R$4:$W$4,0))))</f>
        <v>880.21163537052587</v>
      </c>
      <c r="V306" s="169">
        <f>IF($C306-V$1&lt;År1,0,U305*(1-VLOOKUP($A306,[1]Hugst!$R$5:$W$9,MATCH(ROUNDUP((V$1)/10,0)*10,[1]Hugst!$R$4:$W$4,0))))</f>
        <v>882.9536792395005</v>
      </c>
      <c r="W306" s="169">
        <f>IF($C306-W$1&lt;År1,0,V305*(1-VLOOKUP($A306,[1]Hugst!$R$5:$W$9,MATCH(ROUNDUP((W$1)/10,0)*10,[1]Hugst!$R$4:$W$4,0))))</f>
        <v>885.39732120111364</v>
      </c>
      <c r="X306" s="169">
        <f>IF($C306-X$1&lt;År1,0,W305*(1-VLOOKUP($A306,[1]Hugst!$R$5:$W$9,MATCH(ROUNDUP((X$1)/10,0)*10,[1]Hugst!$R$4:$W$4,0))))</f>
        <v>887.2288807259614</v>
      </c>
      <c r="Y306" s="169">
        <f>IF($C306-Y$1&lt;År1,0,X305*(1-VLOOKUP($A306,[1]Hugst!$R$5:$W$9,MATCH(ROUNDUP((Y$1)/10,0)*10,[1]Hugst!$R$4:$W$4,0))))</f>
        <v>887.82091997832697</v>
      </c>
      <c r="Z306" s="169">
        <f>IF($C306-Z$1&lt;År1,0,Y305*(1-VLOOKUP($A306,[1]Hugst!$R$5:$W$9,MATCH(ROUNDUP((Z$1)/10,0)*10,[1]Hugst!$R$4:$W$4,0))))</f>
        <v>885.62317996186687</v>
      </c>
      <c r="AA306" s="169">
        <f>IF($C306-AA$1&lt;År1,0,Z305*(1-VLOOKUP($A306,[1]Hugst!$R$5:$W$9,MATCH(ROUNDUP((AA$1)/10,0)*10,[1]Hugst!$R$4:$W$4,0))))</f>
        <v>878.42568588092263</v>
      </c>
      <c r="AB306" s="169">
        <f>IF($C306-AB$1&lt;År1,0,AA305*(1-VLOOKUP($A306,[1]Hugst!$R$5:$W$9,MATCH(ROUNDUP((AB$1)/10,0)*10,[1]Hugst!$R$4:$W$4,0))))</f>
        <v>861.21841218195095</v>
      </c>
      <c r="AC306" s="169">
        <f>IF($C306-AC$1&lt;År1,0,AB305*(1-VLOOKUP($A306,[1]Hugst!$R$5:$W$9,MATCH(ROUNDUP((AC$1)/10,0)*10,[1]Hugst!$R$4:$W$4,0))))</f>
        <v>823.98458411944398</v>
      </c>
      <c r="AD306" s="169">
        <f>IF($C306-AD$1&lt;År1,0,AC305*(1-VLOOKUP($A306,[1]Hugst!$R$5:$W$9,MATCH(ROUNDUP((AD$1)/10,0)*10,[1]Hugst!$R$4:$W$4,0))))</f>
        <v>746.69726609821214</v>
      </c>
      <c r="AE306" s="169">
        <f>IF($C306-AE$1&lt;År1,0,AD305*(1-VLOOKUP($A306,[1]Hugst!$R$5:$W$9,MATCH(ROUNDUP((AE$1)/10,0)*10,[1]Hugst!$R$4:$W$4,0))))</f>
        <v>589.31587396423731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561.2385750978483</v>
      </c>
      <c r="E307" s="169">
        <f t="shared" si="7"/>
        <v>1.8910286407299282</v>
      </c>
      <c r="F307" s="169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835.5504857443226</v>
      </c>
      <c r="G307" s="169">
        <f>IF($C307-G$1&lt;År1,0,F306*(1-VLOOKUP($A307,[1]Hugst!$R$5:$W$9,MATCH(ROUNDUP((G$1)/10,0)*10,[1]Hugst!$R$4:$W$4,0))))</f>
        <v>838.07536689477058</v>
      </c>
      <c r="H307" s="169">
        <f>IF($C307-H$1&lt;År1,0,G306*(1-VLOOKUP($A307,[1]Hugst!$R$5:$W$9,MATCH(ROUNDUP((H$1)/10,0)*10,[1]Hugst!$R$4:$W$4,0))))</f>
        <v>840.61495144495586</v>
      </c>
      <c r="I307" s="169">
        <f>IF($C307-I$1&lt;År1,0,H306*(1-VLOOKUP($A307,[1]Hugst!$R$5:$W$9,MATCH(ROUNDUP((I$1)/10,0)*10,[1]Hugst!$R$4:$W$4,0))))</f>
        <v>843.17097471208365</v>
      </c>
      <c r="J307" s="169">
        <f>IF($C307-J$1&lt;År1,0,I306*(1-VLOOKUP($A307,[1]Hugst!$R$5:$W$9,MATCH(ROUNDUP((J$1)/10,0)*10,[1]Hugst!$R$4:$W$4,0))))</f>
        <v>845.74684204625248</v>
      </c>
      <c r="K307" s="169">
        <f>IF($C307-K$1&lt;År1,0,J306*(1-VLOOKUP($A307,[1]Hugst!$R$5:$W$9,MATCH(ROUNDUP((K$1)/10,0)*10,[1]Hugst!$R$4:$W$4,0))))</f>
        <v>848.34929853523829</v>
      </c>
      <c r="L307" s="169">
        <f>IF($C307-L$1&lt;År1,0,K306*(1-VLOOKUP($A307,[1]Hugst!$R$5:$W$9,MATCH(ROUNDUP((L$1)/10,0)*10,[1]Hugst!$R$4:$W$4,0))))</f>
        <v>850.99176841247538</v>
      </c>
      <c r="M307" s="169">
        <f>IF($C307-M$1&lt;År1,0,L306*(1-VLOOKUP($A307,[1]Hugst!$R$5:$W$9,MATCH(ROUNDUP((M$1)/10,0)*10,[1]Hugst!$R$4:$W$4,0))))</f>
        <v>853.70103387118218</v>
      </c>
      <c r="N307" s="169">
        <f>IF($C307-N$1&lt;År1,0,M306*(1-VLOOKUP($A307,[1]Hugst!$R$5:$W$9,MATCH(ROUNDUP((N$1)/10,0)*10,[1]Hugst!$R$4:$W$4,0))))</f>
        <v>856.6214299308964</v>
      </c>
      <c r="O307" s="169">
        <f>IF($C307-O$1&lt;År1,0,N306*(1-VLOOKUP($A307,[1]Hugst!$R$5:$W$9,MATCH(ROUNDUP((O$1)/10,0)*10,[1]Hugst!$R$4:$W$4,0))))</f>
        <v>859.55589161912542</v>
      </c>
      <c r="P307" s="169">
        <f>IF($C307-P$1&lt;År1,0,O306*(1-VLOOKUP($A307,[1]Hugst!$R$5:$W$9,MATCH(ROUNDUP((P$1)/10,0)*10,[1]Hugst!$R$4:$W$4,0))))</f>
        <v>862.50387988887144</v>
      </c>
      <c r="Q307" s="169">
        <f>IF($C307-Q$1&lt;År1,0,P306*(1-VLOOKUP($A307,[1]Hugst!$R$5:$W$9,MATCH(ROUNDUP((Q$1)/10,0)*10,[1]Hugst!$R$4:$W$4,0))))</f>
        <v>865.46424325579903</v>
      </c>
      <c r="R307" s="169">
        <f>IF($C307-R$1&lt;År1,0,Q306*(1-VLOOKUP($A307,[1]Hugst!$R$5:$W$9,MATCH(ROUNDUP((R$1)/10,0)*10,[1]Hugst!$R$4:$W$4,0))))</f>
        <v>868.43460499205833</v>
      </c>
      <c r="S307" s="169">
        <f>IF($C307-S$1&lt;År1,0,R306*(1-VLOOKUP($A307,[1]Hugst!$R$5:$W$9,MATCH(ROUNDUP((S$1)/10,0)*10,[1]Hugst!$R$4:$W$4,0))))</f>
        <v>871.41013751226785</v>
      </c>
      <c r="T307" s="169">
        <f>IF($C307-T$1&lt;År1,0,S306*(1-VLOOKUP($A307,[1]Hugst!$R$5:$W$9,MATCH(ROUNDUP((T$1)/10,0)*10,[1]Hugst!$R$4:$W$4,0))))</f>
        <v>874.38111114330798</v>
      </c>
      <c r="U307" s="169">
        <f>IF($C307-U$1&lt;År1,0,T306*(1-VLOOKUP($A307,[1]Hugst!$R$5:$W$9,MATCH(ROUNDUP((U$1)/10,0)*10,[1]Hugst!$R$4:$W$4,0))))</f>
        <v>877.32799166229108</v>
      </c>
      <c r="V307" s="169">
        <f>IF($C307-V$1&lt;År1,0,U306*(1-VLOOKUP($A307,[1]Hugst!$R$5:$W$9,MATCH(ROUNDUP((V$1)/10,0)*10,[1]Hugst!$R$4:$W$4,0))))</f>
        <v>880.21163537052587</v>
      </c>
      <c r="W307" s="169">
        <f>IF($C307-W$1&lt;År1,0,V306*(1-VLOOKUP($A307,[1]Hugst!$R$5:$W$9,MATCH(ROUNDUP((W$1)/10,0)*10,[1]Hugst!$R$4:$W$4,0))))</f>
        <v>882.9536792395005</v>
      </c>
      <c r="X307" s="169">
        <f>IF($C307-X$1&lt;År1,0,W306*(1-VLOOKUP($A307,[1]Hugst!$R$5:$W$9,MATCH(ROUNDUP((X$1)/10,0)*10,[1]Hugst!$R$4:$W$4,0))))</f>
        <v>885.39732120111364</v>
      </c>
      <c r="Y307" s="169">
        <f>IF($C307-Y$1&lt;År1,0,X306*(1-VLOOKUP($A307,[1]Hugst!$R$5:$W$9,MATCH(ROUNDUP((Y$1)/10,0)*10,[1]Hugst!$R$4:$W$4,0))))</f>
        <v>887.2288807259614</v>
      </c>
      <c r="Z307" s="169">
        <f>IF($C307-Z$1&lt;År1,0,Y306*(1-VLOOKUP($A307,[1]Hugst!$R$5:$W$9,MATCH(ROUNDUP((Z$1)/10,0)*10,[1]Hugst!$R$4:$W$4,0))))</f>
        <v>887.52497967166755</v>
      </c>
      <c r="AA307" s="169">
        <f>IF($C307-AA$1&lt;År1,0,Z306*(1-VLOOKUP($A307,[1]Hugst!$R$5:$W$9,MATCH(ROUNDUP((AA$1)/10,0)*10,[1]Hugst!$R$4:$W$4,0))))</f>
        <v>885.327972235213</v>
      </c>
      <c r="AB307" s="169">
        <f>IF($C307-AB$1&lt;År1,0,AA306*(1-VLOOKUP($A307,[1]Hugst!$R$5:$W$9,MATCH(ROUNDUP((AB$1)/10,0)*10,[1]Hugst!$R$4:$W$4,0))))</f>
        <v>878.1328773189623</v>
      </c>
      <c r="AC307" s="169">
        <f>IF($C307-AC$1&lt;År1,0,AB306*(1-VLOOKUP($A307,[1]Hugst!$R$5:$W$9,MATCH(ROUNDUP((AC$1)/10,0)*10,[1]Hugst!$R$4:$W$4,0))))</f>
        <v>860.93133937789037</v>
      </c>
      <c r="AD307" s="169">
        <f>IF($C307-AD$1&lt;År1,0,AC306*(1-VLOOKUP($A307,[1]Hugst!$R$5:$W$9,MATCH(ROUNDUP((AD$1)/10,0)*10,[1]Hugst!$R$4:$W$4,0))))</f>
        <v>823.70992259140417</v>
      </c>
      <c r="AE307" s="169">
        <f>IF($C307-AE$1&lt;År1,0,AD306*(1-VLOOKUP($A307,[1]Hugst!$R$5:$W$9,MATCH(ROUNDUP((AE$1)/10,0)*10,[1]Hugst!$R$4:$W$4,0))))</f>
        <v>746.44836700951271</v>
      </c>
      <c r="AF307" s="169">
        <f>IF($C307-AF$1&lt;År1,0,AE306*(1-VLOOKUP($A307,[1]Hugst!$R$5:$W$9,MATCH(ROUNDUP((AF$1)/10,0)*10,[1]Hugst!$R$4:$W$4,0))))</f>
        <v>589.11943533958254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558.43238459218537</v>
      </c>
      <c r="E308" s="169">
        <f t="shared" si="7"/>
        <v>2.1861412580910837</v>
      </c>
      <c r="F308" s="169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833.03940785602083</v>
      </c>
      <c r="G308" s="169">
        <f>IF($C308-G$1&lt;År1,0,F307*(1-VLOOKUP($A308,[1]Hugst!$R$5:$W$9,MATCH(ROUNDUP((G$1)/10,0)*10,[1]Hugst!$R$4:$W$4,0))))</f>
        <v>835.5504857443226</v>
      </c>
      <c r="H308" s="169">
        <f>IF($C308-H$1&lt;År1,0,G307*(1-VLOOKUP($A308,[1]Hugst!$R$5:$W$9,MATCH(ROUNDUP((H$1)/10,0)*10,[1]Hugst!$R$4:$W$4,0))))</f>
        <v>838.07536689477058</v>
      </c>
      <c r="I308" s="169">
        <f>IF($C308-I$1&lt;År1,0,H307*(1-VLOOKUP($A308,[1]Hugst!$R$5:$W$9,MATCH(ROUNDUP((I$1)/10,0)*10,[1]Hugst!$R$4:$W$4,0))))</f>
        <v>840.61495144495586</v>
      </c>
      <c r="J308" s="169">
        <f>IF($C308-J$1&lt;År1,0,I307*(1-VLOOKUP($A308,[1]Hugst!$R$5:$W$9,MATCH(ROUNDUP((J$1)/10,0)*10,[1]Hugst!$R$4:$W$4,0))))</f>
        <v>843.17097471208365</v>
      </c>
      <c r="K308" s="169">
        <f>IF($C308-K$1&lt;År1,0,J307*(1-VLOOKUP($A308,[1]Hugst!$R$5:$W$9,MATCH(ROUNDUP((K$1)/10,0)*10,[1]Hugst!$R$4:$W$4,0))))</f>
        <v>845.74684204625248</v>
      </c>
      <c r="L308" s="169">
        <f>IF($C308-L$1&lt;År1,0,K307*(1-VLOOKUP($A308,[1]Hugst!$R$5:$W$9,MATCH(ROUNDUP((L$1)/10,0)*10,[1]Hugst!$R$4:$W$4,0))))</f>
        <v>848.34929853523829</v>
      </c>
      <c r="M308" s="169">
        <f>IF($C308-M$1&lt;År1,0,L307*(1-VLOOKUP($A308,[1]Hugst!$R$5:$W$9,MATCH(ROUNDUP((M$1)/10,0)*10,[1]Hugst!$R$4:$W$4,0))))</f>
        <v>850.99176841247538</v>
      </c>
      <c r="N308" s="169">
        <f>IF($C308-N$1&lt;År1,0,M307*(1-VLOOKUP($A308,[1]Hugst!$R$5:$W$9,MATCH(ROUNDUP((N$1)/10,0)*10,[1]Hugst!$R$4:$W$4,0))))</f>
        <v>853.70103387118218</v>
      </c>
      <c r="O308" s="169">
        <f>IF($C308-O$1&lt;År1,0,N307*(1-VLOOKUP($A308,[1]Hugst!$R$5:$W$9,MATCH(ROUNDUP((O$1)/10,0)*10,[1]Hugst!$R$4:$W$4,0))))</f>
        <v>856.6214299308964</v>
      </c>
      <c r="P308" s="169">
        <f>IF($C308-P$1&lt;År1,0,O307*(1-VLOOKUP($A308,[1]Hugst!$R$5:$W$9,MATCH(ROUNDUP((P$1)/10,0)*10,[1]Hugst!$R$4:$W$4,0))))</f>
        <v>859.55589161912542</v>
      </c>
      <c r="Q308" s="169">
        <f>IF($C308-Q$1&lt;År1,0,P307*(1-VLOOKUP($A308,[1]Hugst!$R$5:$W$9,MATCH(ROUNDUP((Q$1)/10,0)*10,[1]Hugst!$R$4:$W$4,0))))</f>
        <v>862.50387988887144</v>
      </c>
      <c r="R308" s="169">
        <f>IF($C308-R$1&lt;År1,0,Q307*(1-VLOOKUP($A308,[1]Hugst!$R$5:$W$9,MATCH(ROUNDUP((R$1)/10,0)*10,[1]Hugst!$R$4:$W$4,0))))</f>
        <v>865.46424325579903</v>
      </c>
      <c r="S308" s="169">
        <f>IF($C308-S$1&lt;År1,0,R307*(1-VLOOKUP($A308,[1]Hugst!$R$5:$W$9,MATCH(ROUNDUP((S$1)/10,0)*10,[1]Hugst!$R$4:$W$4,0))))</f>
        <v>868.43460499205833</v>
      </c>
      <c r="T308" s="169">
        <f>IF($C308-T$1&lt;År1,0,S307*(1-VLOOKUP($A308,[1]Hugst!$R$5:$W$9,MATCH(ROUNDUP((T$1)/10,0)*10,[1]Hugst!$R$4:$W$4,0))))</f>
        <v>871.41013751226785</v>
      </c>
      <c r="U308" s="169">
        <f>IF($C308-U$1&lt;År1,0,T307*(1-VLOOKUP($A308,[1]Hugst!$R$5:$W$9,MATCH(ROUNDUP((U$1)/10,0)*10,[1]Hugst!$R$4:$W$4,0))))</f>
        <v>874.38111114330798</v>
      </c>
      <c r="V308" s="169">
        <f>IF($C308-V$1&lt;År1,0,U307*(1-VLOOKUP($A308,[1]Hugst!$R$5:$W$9,MATCH(ROUNDUP((V$1)/10,0)*10,[1]Hugst!$R$4:$W$4,0))))</f>
        <v>877.32799166229108</v>
      </c>
      <c r="W308" s="169">
        <f>IF($C308-W$1&lt;År1,0,V307*(1-VLOOKUP($A308,[1]Hugst!$R$5:$W$9,MATCH(ROUNDUP((W$1)/10,0)*10,[1]Hugst!$R$4:$W$4,0))))</f>
        <v>880.21163537052587</v>
      </c>
      <c r="X308" s="169">
        <f>IF($C308-X$1&lt;År1,0,W307*(1-VLOOKUP($A308,[1]Hugst!$R$5:$W$9,MATCH(ROUNDUP((X$1)/10,0)*10,[1]Hugst!$R$4:$W$4,0))))</f>
        <v>882.9536792395005</v>
      </c>
      <c r="Y308" s="169">
        <f>IF($C308-Y$1&lt;År1,0,X307*(1-VLOOKUP($A308,[1]Hugst!$R$5:$W$9,MATCH(ROUNDUP((Y$1)/10,0)*10,[1]Hugst!$R$4:$W$4,0))))</f>
        <v>885.39732120111364</v>
      </c>
      <c r="Z308" s="169">
        <f>IF($C308-Z$1&lt;År1,0,Y307*(1-VLOOKUP($A308,[1]Hugst!$R$5:$W$9,MATCH(ROUNDUP((Z$1)/10,0)*10,[1]Hugst!$R$4:$W$4,0))))</f>
        <v>886.93313776571949</v>
      </c>
      <c r="AA308" s="169">
        <f>IF($C308-AA$1&lt;År1,0,Z307*(1-VLOOKUP($A308,[1]Hugst!$R$5:$W$9,MATCH(ROUNDUP((AA$1)/10,0)*10,[1]Hugst!$R$4:$W$4,0))))</f>
        <v>887.22913801177708</v>
      </c>
      <c r="AB308" s="169">
        <f>IF($C308-AB$1&lt;År1,0,AA307*(1-VLOOKUP($A308,[1]Hugst!$R$5:$W$9,MATCH(ROUNDUP((AB$1)/10,0)*10,[1]Hugst!$R$4:$W$4,0))))</f>
        <v>885.03286291113466</v>
      </c>
      <c r="AC308" s="169">
        <f>IF($C308-AC$1&lt;År1,0,AB307*(1-VLOOKUP($A308,[1]Hugst!$R$5:$W$9,MATCH(ROUNDUP((AC$1)/10,0)*10,[1]Hugst!$R$4:$W$4,0))))</f>
        <v>877.84016635985597</v>
      </c>
      <c r="AD308" s="169">
        <f>IF($C308-AD$1&lt;År1,0,AC307*(1-VLOOKUP($A308,[1]Hugst!$R$5:$W$9,MATCH(ROUNDUP((AD$1)/10,0)*10,[1]Hugst!$R$4:$W$4,0))))</f>
        <v>860.64436226476448</v>
      </c>
      <c r="AE308" s="169">
        <f>IF($C308-AE$1&lt;År1,0,AD307*(1-VLOOKUP($A308,[1]Hugst!$R$5:$W$9,MATCH(ROUNDUP((AE$1)/10,0)*10,[1]Hugst!$R$4:$W$4,0))))</f>
        <v>823.43535261720706</v>
      </c>
      <c r="AF308" s="169">
        <f>IF($C308-AF$1&lt;År1,0,AE307*(1-VLOOKUP($A308,[1]Hugst!$R$5:$W$9,MATCH(ROUNDUP((AF$1)/10,0)*10,[1]Hugst!$R$4:$W$4,0))))</f>
        <v>746.1995508871762</v>
      </c>
      <c r="AG308" s="169">
        <f>IF($C308-AG$1&lt;År1,0,AF307*(1-VLOOKUP($A308,[1]Hugst!$R$5:$W$9,MATCH(ROUNDUP((AG$1)/10,0)*10,[1]Hugst!$R$4:$W$4,0))))</f>
        <v>588.92306219446937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555.64022385414683</v>
      </c>
      <c r="E309" s="169">
        <f t="shared" si="7"/>
        <v>2.4805449847372074</v>
      </c>
      <c r="F309" s="169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830.54165084462841</v>
      </c>
      <c r="G309" s="169">
        <f>IF($C309-G$1&lt;År1,0,F308*(1-VLOOKUP($A309,[1]Hugst!$R$5:$W$9,MATCH(ROUNDUP((G$1)/10,0)*10,[1]Hugst!$R$4:$W$4,0))))</f>
        <v>833.03940785602083</v>
      </c>
      <c r="H309" s="169">
        <f>IF($C309-H$1&lt;År1,0,G308*(1-VLOOKUP($A309,[1]Hugst!$R$5:$W$9,MATCH(ROUNDUP((H$1)/10,0)*10,[1]Hugst!$R$4:$W$4,0))))</f>
        <v>835.5504857443226</v>
      </c>
      <c r="I309" s="169">
        <f>IF($C309-I$1&lt;År1,0,H308*(1-VLOOKUP($A309,[1]Hugst!$R$5:$W$9,MATCH(ROUNDUP((I$1)/10,0)*10,[1]Hugst!$R$4:$W$4,0))))</f>
        <v>838.07536689477058</v>
      </c>
      <c r="J309" s="169">
        <f>IF($C309-J$1&lt;År1,0,I308*(1-VLOOKUP($A309,[1]Hugst!$R$5:$W$9,MATCH(ROUNDUP((J$1)/10,0)*10,[1]Hugst!$R$4:$W$4,0))))</f>
        <v>840.61495144495586</v>
      </c>
      <c r="K309" s="169">
        <f>IF($C309-K$1&lt;År1,0,J308*(1-VLOOKUP($A309,[1]Hugst!$R$5:$W$9,MATCH(ROUNDUP((K$1)/10,0)*10,[1]Hugst!$R$4:$W$4,0))))</f>
        <v>843.17097471208365</v>
      </c>
      <c r="L309" s="169">
        <f>IF($C309-L$1&lt;År1,0,K308*(1-VLOOKUP($A309,[1]Hugst!$R$5:$W$9,MATCH(ROUNDUP((L$1)/10,0)*10,[1]Hugst!$R$4:$W$4,0))))</f>
        <v>845.74684204625248</v>
      </c>
      <c r="M309" s="169">
        <f>IF($C309-M$1&lt;År1,0,L308*(1-VLOOKUP($A309,[1]Hugst!$R$5:$W$9,MATCH(ROUNDUP((M$1)/10,0)*10,[1]Hugst!$R$4:$W$4,0))))</f>
        <v>848.34929853523829</v>
      </c>
      <c r="N309" s="169">
        <f>IF($C309-N$1&lt;År1,0,M308*(1-VLOOKUP($A309,[1]Hugst!$R$5:$W$9,MATCH(ROUNDUP((N$1)/10,0)*10,[1]Hugst!$R$4:$W$4,0))))</f>
        <v>850.99176841247538</v>
      </c>
      <c r="O309" s="169">
        <f>IF($C309-O$1&lt;År1,0,N308*(1-VLOOKUP($A309,[1]Hugst!$R$5:$W$9,MATCH(ROUNDUP((O$1)/10,0)*10,[1]Hugst!$R$4:$W$4,0))))</f>
        <v>853.70103387118218</v>
      </c>
      <c r="P309" s="169">
        <f>IF($C309-P$1&lt;År1,0,O308*(1-VLOOKUP($A309,[1]Hugst!$R$5:$W$9,MATCH(ROUNDUP((P$1)/10,0)*10,[1]Hugst!$R$4:$W$4,0))))</f>
        <v>856.6214299308964</v>
      </c>
      <c r="Q309" s="169">
        <f>IF($C309-Q$1&lt;År1,0,P308*(1-VLOOKUP($A309,[1]Hugst!$R$5:$W$9,MATCH(ROUNDUP((Q$1)/10,0)*10,[1]Hugst!$R$4:$W$4,0))))</f>
        <v>859.55589161912542</v>
      </c>
      <c r="R309" s="169">
        <f>IF($C309-R$1&lt;År1,0,Q308*(1-VLOOKUP($A309,[1]Hugst!$R$5:$W$9,MATCH(ROUNDUP((R$1)/10,0)*10,[1]Hugst!$R$4:$W$4,0))))</f>
        <v>862.50387988887144</v>
      </c>
      <c r="S309" s="169">
        <f>IF($C309-S$1&lt;År1,0,R308*(1-VLOOKUP($A309,[1]Hugst!$R$5:$W$9,MATCH(ROUNDUP((S$1)/10,0)*10,[1]Hugst!$R$4:$W$4,0))))</f>
        <v>865.46424325579903</v>
      </c>
      <c r="T309" s="169">
        <f>IF($C309-T$1&lt;År1,0,S308*(1-VLOOKUP($A309,[1]Hugst!$R$5:$W$9,MATCH(ROUNDUP((T$1)/10,0)*10,[1]Hugst!$R$4:$W$4,0))))</f>
        <v>868.43460499205833</v>
      </c>
      <c r="U309" s="169">
        <f>IF($C309-U$1&lt;År1,0,T308*(1-VLOOKUP($A309,[1]Hugst!$R$5:$W$9,MATCH(ROUNDUP((U$1)/10,0)*10,[1]Hugst!$R$4:$W$4,0))))</f>
        <v>871.41013751226785</v>
      </c>
      <c r="V309" s="169">
        <f>IF($C309-V$1&lt;År1,0,U308*(1-VLOOKUP($A309,[1]Hugst!$R$5:$W$9,MATCH(ROUNDUP((V$1)/10,0)*10,[1]Hugst!$R$4:$W$4,0))))</f>
        <v>874.38111114330798</v>
      </c>
      <c r="W309" s="169">
        <f>IF($C309-W$1&lt;År1,0,V308*(1-VLOOKUP($A309,[1]Hugst!$R$5:$W$9,MATCH(ROUNDUP((W$1)/10,0)*10,[1]Hugst!$R$4:$W$4,0))))</f>
        <v>877.32799166229108</v>
      </c>
      <c r="X309" s="169">
        <f>IF($C309-X$1&lt;År1,0,W308*(1-VLOOKUP($A309,[1]Hugst!$R$5:$W$9,MATCH(ROUNDUP((X$1)/10,0)*10,[1]Hugst!$R$4:$W$4,0))))</f>
        <v>880.21163537052587</v>
      </c>
      <c r="Y309" s="169">
        <f>IF($C309-Y$1&lt;År1,0,X308*(1-VLOOKUP($A309,[1]Hugst!$R$5:$W$9,MATCH(ROUNDUP((Y$1)/10,0)*10,[1]Hugst!$R$4:$W$4,0))))</f>
        <v>882.9536792395005</v>
      </c>
      <c r="Z309" s="169">
        <f>IF($C309-Z$1&lt;År1,0,Y308*(1-VLOOKUP($A309,[1]Hugst!$R$5:$W$9,MATCH(ROUNDUP((Z$1)/10,0)*10,[1]Hugst!$R$4:$W$4,0))))</f>
        <v>885.10218876071326</v>
      </c>
      <c r="AA309" s="169">
        <f>IF($C309-AA$1&lt;År1,0,Z308*(1-VLOOKUP($A309,[1]Hugst!$R$5:$W$9,MATCH(ROUNDUP((AA$1)/10,0)*10,[1]Hugst!$R$4:$W$4,0))))</f>
        <v>886.63749338646426</v>
      </c>
      <c r="AB309" s="169">
        <f>IF($C309-AB$1&lt;År1,0,AA308*(1-VLOOKUP($A309,[1]Hugst!$R$5:$W$9,MATCH(ROUNDUP((AB$1)/10,0)*10,[1]Hugst!$R$4:$W$4,0))))</f>
        <v>886.93339496577323</v>
      </c>
      <c r="AC309" s="169">
        <f>IF($C309-AC$1&lt;År1,0,AB308*(1-VLOOKUP($A309,[1]Hugst!$R$5:$W$9,MATCH(ROUNDUP((AC$1)/10,0)*10,[1]Hugst!$R$4:$W$4,0))))</f>
        <v>884.73785195683092</v>
      </c>
      <c r="AD309" s="169">
        <f>IF($C309-AD$1&lt;År1,0,AC308*(1-VLOOKUP($A309,[1]Hugst!$R$5:$W$9,MATCH(ROUNDUP((AD$1)/10,0)*10,[1]Hugst!$R$4:$W$4,0))))</f>
        <v>877.54755297106942</v>
      </c>
      <c r="AE309" s="169">
        <f>IF($C309-AE$1&lt;År1,0,AD308*(1-VLOOKUP($A309,[1]Hugst!$R$5:$W$9,MATCH(ROUNDUP((AE$1)/10,0)*10,[1]Hugst!$R$4:$W$4,0))))</f>
        <v>860.35748081067629</v>
      </c>
      <c r="AF309" s="169">
        <f>IF($C309-AF$1&lt;År1,0,AE308*(1-VLOOKUP($A309,[1]Hugst!$R$5:$W$9,MATCH(ROUNDUP((AF$1)/10,0)*10,[1]Hugst!$R$4:$W$4,0))))</f>
        <v>823.16087416633468</v>
      </c>
      <c r="AG309" s="169">
        <f>IF($C309-AG$1&lt;År1,0,AF308*(1-VLOOKUP($A309,[1]Hugst!$R$5:$W$9,MATCH(ROUNDUP((AG$1)/10,0)*10,[1]Hugst!$R$4:$W$4,0))))</f>
        <v>745.95081770354716</v>
      </c>
      <c r="AH309" s="169">
        <f>IF($C309-AH$1&lt;År1,0,AG308*(1-VLOOKUP($A309,[1]Hugst!$R$5:$W$9,MATCH(ROUNDUP((AH$1)/10,0)*10,[1]Hugst!$R$4:$W$4,0))))</f>
        <v>588.72675450707118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552.86202332734683</v>
      </c>
      <c r="E310" s="169">
        <f t="shared" si="7"/>
        <v>2.774036029491981</v>
      </c>
      <c r="F310" s="169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828.05694136258319</v>
      </c>
      <c r="G310" s="169">
        <f>IF($C310-G$1&lt;År1,0,F309*(1-VLOOKUP($A310,[1]Hugst!$R$5:$W$9,MATCH(ROUNDUP((G$1)/10,0)*10,[1]Hugst!$R$4:$W$4,0))))</f>
        <v>830.54165084462841</v>
      </c>
      <c r="H310" s="169">
        <f>IF($C310-H$1&lt;År1,0,G309*(1-VLOOKUP($A310,[1]Hugst!$R$5:$W$9,MATCH(ROUNDUP((H$1)/10,0)*10,[1]Hugst!$R$4:$W$4,0))))</f>
        <v>833.03940785602083</v>
      </c>
      <c r="I310" s="169">
        <f>IF($C310-I$1&lt;År1,0,H309*(1-VLOOKUP($A310,[1]Hugst!$R$5:$W$9,MATCH(ROUNDUP((I$1)/10,0)*10,[1]Hugst!$R$4:$W$4,0))))</f>
        <v>835.5504857443226</v>
      </c>
      <c r="J310" s="169">
        <f>IF($C310-J$1&lt;År1,0,I309*(1-VLOOKUP($A310,[1]Hugst!$R$5:$W$9,MATCH(ROUNDUP((J$1)/10,0)*10,[1]Hugst!$R$4:$W$4,0))))</f>
        <v>838.07536689477058</v>
      </c>
      <c r="K310" s="169">
        <f>IF($C310-K$1&lt;År1,0,J309*(1-VLOOKUP($A310,[1]Hugst!$R$5:$W$9,MATCH(ROUNDUP((K$1)/10,0)*10,[1]Hugst!$R$4:$W$4,0))))</f>
        <v>840.61495144495586</v>
      </c>
      <c r="L310" s="169">
        <f>IF($C310-L$1&lt;År1,0,K309*(1-VLOOKUP($A310,[1]Hugst!$R$5:$W$9,MATCH(ROUNDUP((L$1)/10,0)*10,[1]Hugst!$R$4:$W$4,0))))</f>
        <v>843.17097471208365</v>
      </c>
      <c r="M310" s="169">
        <f>IF($C310-M$1&lt;År1,0,L309*(1-VLOOKUP($A310,[1]Hugst!$R$5:$W$9,MATCH(ROUNDUP((M$1)/10,0)*10,[1]Hugst!$R$4:$W$4,0))))</f>
        <v>845.74684204625248</v>
      </c>
      <c r="N310" s="169">
        <f>IF($C310-N$1&lt;År1,0,M309*(1-VLOOKUP($A310,[1]Hugst!$R$5:$W$9,MATCH(ROUNDUP((N$1)/10,0)*10,[1]Hugst!$R$4:$W$4,0))))</f>
        <v>848.34929853523829</v>
      </c>
      <c r="O310" s="169">
        <f>IF($C310-O$1&lt;År1,0,N309*(1-VLOOKUP($A310,[1]Hugst!$R$5:$W$9,MATCH(ROUNDUP((O$1)/10,0)*10,[1]Hugst!$R$4:$W$4,0))))</f>
        <v>850.99176841247538</v>
      </c>
      <c r="P310" s="169">
        <f>IF($C310-P$1&lt;År1,0,O309*(1-VLOOKUP($A310,[1]Hugst!$R$5:$W$9,MATCH(ROUNDUP((P$1)/10,0)*10,[1]Hugst!$R$4:$W$4,0))))</f>
        <v>853.70103387118218</v>
      </c>
      <c r="Q310" s="169">
        <f>IF($C310-Q$1&lt;År1,0,P309*(1-VLOOKUP($A310,[1]Hugst!$R$5:$W$9,MATCH(ROUNDUP((Q$1)/10,0)*10,[1]Hugst!$R$4:$W$4,0))))</f>
        <v>856.6214299308964</v>
      </c>
      <c r="R310" s="169">
        <f>IF($C310-R$1&lt;År1,0,Q309*(1-VLOOKUP($A310,[1]Hugst!$R$5:$W$9,MATCH(ROUNDUP((R$1)/10,0)*10,[1]Hugst!$R$4:$W$4,0))))</f>
        <v>859.55589161912542</v>
      </c>
      <c r="S310" s="169">
        <f>IF($C310-S$1&lt;År1,0,R309*(1-VLOOKUP($A310,[1]Hugst!$R$5:$W$9,MATCH(ROUNDUP((S$1)/10,0)*10,[1]Hugst!$R$4:$W$4,0))))</f>
        <v>862.50387988887144</v>
      </c>
      <c r="T310" s="169">
        <f>IF($C310-T$1&lt;År1,0,S309*(1-VLOOKUP($A310,[1]Hugst!$R$5:$W$9,MATCH(ROUNDUP((T$1)/10,0)*10,[1]Hugst!$R$4:$W$4,0))))</f>
        <v>865.46424325579903</v>
      </c>
      <c r="U310" s="169">
        <f>IF($C310-U$1&lt;År1,0,T309*(1-VLOOKUP($A310,[1]Hugst!$R$5:$W$9,MATCH(ROUNDUP((U$1)/10,0)*10,[1]Hugst!$R$4:$W$4,0))))</f>
        <v>868.43460499205833</v>
      </c>
      <c r="V310" s="169">
        <f>IF($C310-V$1&lt;År1,0,U309*(1-VLOOKUP($A310,[1]Hugst!$R$5:$W$9,MATCH(ROUNDUP((V$1)/10,0)*10,[1]Hugst!$R$4:$W$4,0))))</f>
        <v>871.41013751226785</v>
      </c>
      <c r="W310" s="169">
        <f>IF($C310-W$1&lt;År1,0,V309*(1-VLOOKUP($A310,[1]Hugst!$R$5:$W$9,MATCH(ROUNDUP((W$1)/10,0)*10,[1]Hugst!$R$4:$W$4,0))))</f>
        <v>874.38111114330798</v>
      </c>
      <c r="X310" s="169">
        <f>IF($C310-X$1&lt;År1,0,W309*(1-VLOOKUP($A310,[1]Hugst!$R$5:$W$9,MATCH(ROUNDUP((X$1)/10,0)*10,[1]Hugst!$R$4:$W$4,0))))</f>
        <v>877.32799166229108</v>
      </c>
      <c r="Y310" s="169">
        <f>IF($C310-Y$1&lt;År1,0,X309*(1-VLOOKUP($A310,[1]Hugst!$R$5:$W$9,MATCH(ROUNDUP((Y$1)/10,0)*10,[1]Hugst!$R$4:$W$4,0))))</f>
        <v>880.21163537052587</v>
      </c>
      <c r="Z310" s="169">
        <f>IF($C310-Z$1&lt;År1,0,Y309*(1-VLOOKUP($A310,[1]Hugst!$R$5:$W$9,MATCH(ROUNDUP((Z$1)/10,0)*10,[1]Hugst!$R$4:$W$4,0))))</f>
        <v>882.65936134642072</v>
      </c>
      <c r="AA310" s="169">
        <f>IF($C310-AA$1&lt;År1,0,Z309*(1-VLOOKUP($A310,[1]Hugst!$R$5:$W$9,MATCH(ROUNDUP((AA$1)/10,0)*10,[1]Hugst!$R$4:$W$4,0))))</f>
        <v>884.80715469779307</v>
      </c>
      <c r="AB310" s="169">
        <f>IF($C310-AB$1&lt;År1,0,AA309*(1-VLOOKUP($A310,[1]Hugst!$R$5:$W$9,MATCH(ROUNDUP((AB$1)/10,0)*10,[1]Hugst!$R$4:$W$4,0))))</f>
        <v>886.34194755533542</v>
      </c>
      <c r="AC310" s="169">
        <f>IF($C310-AC$1&lt;År1,0,AB309*(1-VLOOKUP($A310,[1]Hugst!$R$5:$W$9,MATCH(ROUNDUP((AC$1)/10,0)*10,[1]Hugst!$R$4:$W$4,0))))</f>
        <v>886.6377505007847</v>
      </c>
      <c r="AD310" s="169">
        <f>IF($C310-AD$1&lt;År1,0,AC309*(1-VLOOKUP($A310,[1]Hugst!$R$5:$W$9,MATCH(ROUNDUP((AD$1)/10,0)*10,[1]Hugst!$R$4:$W$4,0))))</f>
        <v>884.44293933951201</v>
      </c>
      <c r="AE310" s="169">
        <f>IF($C310-AE$1&lt;År1,0,AD309*(1-VLOOKUP($A310,[1]Hugst!$R$5:$W$9,MATCH(ROUNDUP((AE$1)/10,0)*10,[1]Hugst!$R$4:$W$4,0))))</f>
        <v>877.25503712007912</v>
      </c>
      <c r="AF310" s="169">
        <f>IF($C310-AF$1&lt;År1,0,AE309*(1-VLOOKUP($A310,[1]Hugst!$R$5:$W$9,MATCH(ROUNDUP((AF$1)/10,0)*10,[1]Hugst!$R$4:$W$4,0))))</f>
        <v>860.07069498373949</v>
      </c>
      <c r="AG310" s="169">
        <f>IF($C310-AG$1&lt;År1,0,AF309*(1-VLOOKUP($A310,[1]Hugst!$R$5:$W$9,MATCH(ROUNDUP((AG$1)/10,0)*10,[1]Hugst!$R$4:$W$4,0))))</f>
        <v>822.88648720827928</v>
      </c>
      <c r="AH310" s="169">
        <f>IF($C310-AH$1&lt;År1,0,AG309*(1-VLOOKUP($A310,[1]Hugst!$R$5:$W$9,MATCH(ROUNDUP((AH$1)/10,0)*10,[1]Hugst!$R$4:$W$4,0))))</f>
        <v>745.70216743097933</v>
      </c>
      <c r="AI310" s="169">
        <f>IF($C310-AI$1&lt;År1,0,AH309*(1-VLOOKUP($A310,[1]Hugst!$R$5:$W$9,MATCH(ROUNDUP((AI$1)/10,0)*10,[1]Hugst!$R$4:$W$4,0))))</f>
        <v>588.53051225556885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550.09771350694427</v>
      </c>
      <c r="E311" s="169">
        <f>IF(C311=2020,SUM(G311:AJ311),SUM(F310:AJ310)-SUM(G311:AJ311))</f>
        <v>4.4397530911955982</v>
      </c>
      <c r="F311" s="169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826.95834860388425</v>
      </c>
      <c r="G311" s="169">
        <f>IF($C311-G$1&lt;År1,0,F310*(1-VLOOKUP($A311,[1]Hugst!$R$5:$W$9,MATCH(ROUNDUP((G$1)/10,0)*10,[1]Hugst!$R$4:$W$4,0))))</f>
        <v>828.05694136258319</v>
      </c>
      <c r="H311" s="169">
        <f>IF($C311-H$1&lt;År1,0,G310*(1-VLOOKUP($A311,[1]Hugst!$R$5:$W$9,MATCH(ROUNDUP((H$1)/10,0)*10,[1]Hugst!$R$4:$W$4,0))))</f>
        <v>830.54165084462841</v>
      </c>
      <c r="I311" s="169">
        <f>IF($C311-I$1&lt;År1,0,H310*(1-VLOOKUP($A311,[1]Hugst!$R$5:$W$9,MATCH(ROUNDUP((I$1)/10,0)*10,[1]Hugst!$R$4:$W$4,0))))</f>
        <v>833.03940785602083</v>
      </c>
      <c r="J311" s="169">
        <f>IF($C311-J$1&lt;År1,0,I310*(1-VLOOKUP($A311,[1]Hugst!$R$5:$W$9,MATCH(ROUNDUP((J$1)/10,0)*10,[1]Hugst!$R$4:$W$4,0))))</f>
        <v>835.5504857443226</v>
      </c>
      <c r="K311" s="169">
        <f>IF($C311-K$1&lt;År1,0,J310*(1-VLOOKUP($A311,[1]Hugst!$R$5:$W$9,MATCH(ROUNDUP((K$1)/10,0)*10,[1]Hugst!$R$4:$W$4,0))))</f>
        <v>838.07536689477058</v>
      </c>
      <c r="L311" s="169">
        <f>IF($C311-L$1&lt;År1,0,K310*(1-VLOOKUP($A311,[1]Hugst!$R$5:$W$9,MATCH(ROUNDUP((L$1)/10,0)*10,[1]Hugst!$R$4:$W$4,0))))</f>
        <v>840.61495144495586</v>
      </c>
      <c r="M311" s="169">
        <f>IF($C311-M$1&lt;År1,0,L310*(1-VLOOKUP($A311,[1]Hugst!$R$5:$W$9,MATCH(ROUNDUP((M$1)/10,0)*10,[1]Hugst!$R$4:$W$4,0))))</f>
        <v>843.17097471208365</v>
      </c>
      <c r="N311" s="169">
        <f>IF($C311-N$1&lt;År1,0,M310*(1-VLOOKUP($A311,[1]Hugst!$R$5:$W$9,MATCH(ROUNDUP((N$1)/10,0)*10,[1]Hugst!$R$4:$W$4,0))))</f>
        <v>845.74684204625248</v>
      </c>
      <c r="O311" s="169">
        <f>IF($C311-O$1&lt;År1,0,N310*(1-VLOOKUP($A311,[1]Hugst!$R$5:$W$9,MATCH(ROUNDUP((O$1)/10,0)*10,[1]Hugst!$R$4:$W$4,0))))</f>
        <v>848.34929853523829</v>
      </c>
      <c r="P311" s="169">
        <f>IF($C311-P$1&lt;År1,0,O310*(1-VLOOKUP($A311,[1]Hugst!$R$5:$W$9,MATCH(ROUNDUP((P$1)/10,0)*10,[1]Hugst!$R$4:$W$4,0))))</f>
        <v>850.99176841247538</v>
      </c>
      <c r="Q311" s="169">
        <f>IF($C311-Q$1&lt;År1,0,P310*(1-VLOOKUP($A311,[1]Hugst!$R$5:$W$9,MATCH(ROUNDUP((Q$1)/10,0)*10,[1]Hugst!$R$4:$W$4,0))))</f>
        <v>853.70103387118218</v>
      </c>
      <c r="R311" s="169">
        <f>IF($C311-R$1&lt;År1,0,Q310*(1-VLOOKUP($A311,[1]Hugst!$R$5:$W$9,MATCH(ROUNDUP((R$1)/10,0)*10,[1]Hugst!$R$4:$W$4,0))))</f>
        <v>856.6214299308964</v>
      </c>
      <c r="S311" s="169">
        <f>IF($C311-S$1&lt;År1,0,R310*(1-VLOOKUP($A311,[1]Hugst!$R$5:$W$9,MATCH(ROUNDUP((S$1)/10,0)*10,[1]Hugst!$R$4:$W$4,0))))</f>
        <v>859.55589161912542</v>
      </c>
      <c r="T311" s="169">
        <f>IF($C311-T$1&lt;År1,0,S310*(1-VLOOKUP($A311,[1]Hugst!$R$5:$W$9,MATCH(ROUNDUP((T$1)/10,0)*10,[1]Hugst!$R$4:$W$4,0))))</f>
        <v>862.50387988887144</v>
      </c>
      <c r="U311" s="169">
        <f>IF($C311-U$1&lt;År1,0,T310*(1-VLOOKUP($A311,[1]Hugst!$R$5:$W$9,MATCH(ROUNDUP((U$1)/10,0)*10,[1]Hugst!$R$4:$W$4,0))))</f>
        <v>865.46424325579903</v>
      </c>
      <c r="V311" s="169">
        <f>IF($C311-V$1&lt;År1,0,U310*(1-VLOOKUP($A311,[1]Hugst!$R$5:$W$9,MATCH(ROUNDUP((V$1)/10,0)*10,[1]Hugst!$R$4:$W$4,0))))</f>
        <v>868.43460499205833</v>
      </c>
      <c r="W311" s="169">
        <f>IF($C311-W$1&lt;År1,0,V310*(1-VLOOKUP($A311,[1]Hugst!$R$5:$W$9,MATCH(ROUNDUP((W$1)/10,0)*10,[1]Hugst!$R$4:$W$4,0))))</f>
        <v>871.41013751226785</v>
      </c>
      <c r="X311" s="169">
        <f>IF($C311-X$1&lt;År1,0,W310*(1-VLOOKUP($A311,[1]Hugst!$R$5:$W$9,MATCH(ROUNDUP((X$1)/10,0)*10,[1]Hugst!$R$4:$W$4,0))))</f>
        <v>874.38111114330798</v>
      </c>
      <c r="Y311" s="169">
        <f>IF($C311-Y$1&lt;År1,0,X310*(1-VLOOKUP($A311,[1]Hugst!$R$5:$W$9,MATCH(ROUNDUP((Y$1)/10,0)*10,[1]Hugst!$R$4:$W$4,0))))</f>
        <v>877.32799166229108</v>
      </c>
      <c r="Z311" s="169">
        <f>IF($C311-Z$1&lt;År1,0,Y310*(1-VLOOKUP($A311,[1]Hugst!$R$5:$W$9,MATCH(ROUNDUP((Z$1)/10,0)*10,[1]Hugst!$R$4:$W$4,0))))</f>
        <v>879.91823149206903</v>
      </c>
      <c r="AA311" s="169">
        <f>IF($C311-AA$1&lt;År1,0,Z310*(1-VLOOKUP($A311,[1]Hugst!$R$5:$W$9,MATCH(ROUNDUP((AA$1)/10,0)*10,[1]Hugst!$R$4:$W$4,0))))</f>
        <v>882.36514155930524</v>
      </c>
      <c r="AB311" s="169">
        <f>IF($C311-AB$1&lt;År1,0,AA310*(1-VLOOKUP($A311,[1]Hugst!$R$5:$W$9,MATCH(ROUNDUP((AB$1)/10,0)*10,[1]Hugst!$R$4:$W$4,0))))</f>
        <v>884.51221897956054</v>
      </c>
      <c r="AC311" s="169">
        <f>IF($C311-AC$1&lt;År1,0,AB310*(1-VLOOKUP($A311,[1]Hugst!$R$5:$W$9,MATCH(ROUNDUP((AC$1)/10,0)*10,[1]Hugst!$R$4:$W$4,0))))</f>
        <v>886.04650023948363</v>
      </c>
      <c r="AD311" s="169">
        <f>IF($C311-AD$1&lt;År1,0,AC310*(1-VLOOKUP($A311,[1]Hugst!$R$5:$W$9,MATCH(ROUNDUP((AD$1)/10,0)*10,[1]Hugst!$R$4:$W$4,0))))</f>
        <v>886.34220458395112</v>
      </c>
      <c r="AE311" s="169">
        <f>IF($C311-AE$1&lt;År1,0,AD310*(1-VLOOKUP($A311,[1]Hugst!$R$5:$W$9,MATCH(ROUNDUP((AE$1)/10,0)*10,[1]Hugst!$R$4:$W$4,0))))</f>
        <v>884.14812502639882</v>
      </c>
      <c r="AF311" s="169">
        <f>IF($C311-AF$1&lt;År1,0,AE310*(1-VLOOKUP($A311,[1]Hugst!$R$5:$W$9,MATCH(ROUNDUP((AF$1)/10,0)*10,[1]Hugst!$R$4:$W$4,0))))</f>
        <v>876.96261877437246</v>
      </c>
      <c r="AG311" s="169">
        <f>IF($C311-AG$1&lt;År1,0,AF310*(1-VLOOKUP($A311,[1]Hugst!$R$5:$W$9,MATCH(ROUNDUP((AG$1)/10,0)*10,[1]Hugst!$R$4:$W$4,0))))</f>
        <v>859.78400475207832</v>
      </c>
      <c r="AH311" s="169">
        <f>IF($C311-AH$1&lt;År1,0,AG310*(1-VLOOKUP($A311,[1]Hugst!$R$5:$W$9,MATCH(ROUNDUP((AH$1)/10,0)*10,[1]Hugst!$R$4:$W$4,0))))</f>
        <v>822.61219171254322</v>
      </c>
      <c r="AI311" s="169">
        <f>IF($C311-AI$1&lt;År1,0,AH310*(1-VLOOKUP($A311,[1]Hugst!$R$5:$W$9,MATCH(ROUNDUP((AI$1)/10,0)*10,[1]Hugst!$R$4:$W$4,0))))</f>
        <v>745.45360004183567</v>
      </c>
      <c r="AJ311" s="169">
        <f>IF($C311-AJ$1&lt;År1,0,AI310*(1-VLOOKUP($A311,[1]Hugst!$R$5:$W$9,MATCH(ROUNDUP((AJ$1)/10,0)*10,[1]Hugst!$R$4:$W$4,0))))</f>
        <v>586.96109755622069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274</v>
      </c>
      <c r="F1" s="75" t="s">
        <v>242</v>
      </c>
    </row>
    <row r="2" spans="1:7" s="321" customFormat="1" x14ac:dyDescent="0.25">
      <c r="A2" s="320"/>
      <c r="C2" s="431" t="s">
        <v>320</v>
      </c>
      <c r="D2" s="431"/>
      <c r="E2" s="431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321</v>
      </c>
      <c r="G3" s="12" t="s">
        <v>317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2" t="s">
        <v>322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2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3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3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274</v>
      </c>
    </row>
    <row r="2" spans="1:10" ht="15.75" x14ac:dyDescent="0.25">
      <c r="A2" s="225" t="s">
        <v>25</v>
      </c>
    </row>
    <row r="3" spans="1:10" x14ac:dyDescent="0.25">
      <c r="A3" s="6" t="s">
        <v>304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325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222680.58289724172</v>
      </c>
      <c r="J5" s="10">
        <f>SUMIFS('Resultat-Produktion &amp; forbrug'!$N$3:$N$1000,'Resultat-Produktion &amp; forbrug'!$A$3:$A$1000,Adfærd!$G5,'Resultat-Produktion &amp; forbrug'!$D$3:$D$1000,Adfærd!J$4)</f>
        <v>199229.35512407831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323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324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E20" sqref="E20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274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7" t="s">
        <v>328</v>
      </c>
      <c r="G2" s="438"/>
      <c r="M2" s="123"/>
      <c r="Z2" s="346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0.53</v>
      </c>
      <c r="D3" s="179">
        <v>0.53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0.8433438931869276</v>
      </c>
      <c r="AC3" s="231">
        <f>SUM(E12:E14)/SUM(E12:E15)</f>
        <v>0.81629776844044943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0.76</v>
      </c>
      <c r="D4" s="179">
        <v>0.76</v>
      </c>
      <c r="E4" s="156"/>
      <c r="F4" s="172"/>
      <c r="G4" s="173"/>
      <c r="N4" s="246"/>
      <c r="Z4" s="347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0.5</v>
      </c>
      <c r="D5" s="179">
        <v>0.5</v>
      </c>
      <c r="E5" s="156"/>
      <c r="F5" s="172"/>
      <c r="G5" s="173"/>
      <c r="H5" s="125"/>
      <c r="N5" s="246"/>
      <c r="Z5" s="178" t="s">
        <v>135</v>
      </c>
      <c r="AA5" s="348">
        <f t="shared" ref="AA5:AC6" si="0">C12/C$29</f>
        <v>0.22267199142680771</v>
      </c>
      <c r="AB5" s="348">
        <f t="shared" si="0"/>
        <v>0.32383533425145944</v>
      </c>
      <c r="AC5" s="348">
        <f t="shared" si="0"/>
        <v>0.27538734511093854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v>0.37924884410556858</v>
      </c>
      <c r="D6" s="179">
        <v>0.37924884410556858</v>
      </c>
      <c r="E6" s="156"/>
      <c r="F6" s="172"/>
      <c r="G6" s="173"/>
      <c r="H6" s="126"/>
      <c r="Z6" s="349" t="s">
        <v>136</v>
      </c>
      <c r="AA6" s="348">
        <f t="shared" si="0"/>
        <v>0.33257225498473725</v>
      </c>
      <c r="AB6" s="348">
        <f t="shared" si="0"/>
        <v>0.39228463909888756</v>
      </c>
      <c r="AC6" s="348">
        <f t="shared" si="0"/>
        <v>0.38291545346938199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5" t="s">
        <v>210</v>
      </c>
      <c r="D10" s="435"/>
      <c r="E10" s="435"/>
      <c r="F10" s="434" t="s">
        <v>329</v>
      </c>
      <c r="G10" s="434"/>
      <c r="J10" s="436" t="s">
        <v>211</v>
      </c>
      <c r="K10" s="436"/>
      <c r="L10" s="436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6727116.3041964862</v>
      </c>
      <c r="E12" s="131">
        <f>SUMIFS('Resultater - Danmark'!J$3:J$504,'Resultater - Danmark'!$F$3:$F$504,$A12)*D3</f>
        <v>5346295.0390991857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5965555.9678723551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4741054.0912766354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1">C12/C$29</f>
        <v>0.22267199142680771</v>
      </c>
      <c r="K12" s="132">
        <f t="shared" ref="K12:K28" si="2">D12/D$29</f>
        <v>0.32383533425145944</v>
      </c>
      <c r="L12" s="132">
        <f t="shared" ref="L12:L28" si="3">E12/E$29</f>
        <v>0.27538734511093854</v>
      </c>
      <c r="M12" s="124" t="s">
        <v>212</v>
      </c>
      <c r="N12" s="124">
        <f>S12+2/3*T12</f>
        <v>2914869.3333333335</v>
      </c>
      <c r="O12" s="150">
        <f t="shared" ref="O12:O16" si="4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8149031.6603895053</v>
      </c>
      <c r="E13" s="134">
        <f>SUMIFS('Resultater - Danmark'!J$3:J$504,'Resultater - Danmark'!$F$3:$F$504,$A13)*D4</f>
        <v>7433816.4974613311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2573378.4190703696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2347520.9991983147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1"/>
        <v>0.33257225498473725</v>
      </c>
      <c r="K13" s="135">
        <f t="shared" si="2"/>
        <v>0.39228463909888756</v>
      </c>
      <c r="L13" s="135">
        <f t="shared" si="3"/>
        <v>0.38291545346938199</v>
      </c>
      <c r="M13" s="124" t="s">
        <v>213</v>
      </c>
      <c r="N13" s="124">
        <f>S13+1/3*T13</f>
        <v>4353509.666666667</v>
      </c>
      <c r="O13" s="150">
        <f t="shared" si="4"/>
        <v>0</v>
      </c>
      <c r="P13" s="139">
        <f t="shared" ref="P13:P28" si="5">C13*I13</f>
        <v>61384486.300000004</v>
      </c>
      <c r="Q13" s="124">
        <f t="shared" ref="Q13:Q28" si="6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3841.1924204179672</v>
      </c>
      <c r="E14" s="134">
        <f>SUMIFS('Resultater - Danmark'!J$3:J$504,'Resultater - Danmark'!$F$3:$F$504,$A14)*D5</f>
        <v>4364.8150029960898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3841.1924204179672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4364.8150029960898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1"/>
        <v>3.3929399119623192E-4</v>
      </c>
      <c r="K14" s="135">
        <f t="shared" si="2"/>
        <v>1.8491040962295404E-4</v>
      </c>
      <c r="L14" s="135">
        <f t="shared" si="3"/>
        <v>2.2483136579346316E-4</v>
      </c>
      <c r="M14" s="127" t="s">
        <v>145</v>
      </c>
      <c r="N14" s="128">
        <v>11417</v>
      </c>
      <c r="O14" s="150">
        <f t="shared" si="4"/>
        <v>6975.5</v>
      </c>
      <c r="P14" s="139">
        <f t="shared" si="5"/>
        <v>58183.65</v>
      </c>
      <c r="Q14" s="124">
        <f t="shared" si="6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2764045.8294522539</v>
      </c>
      <c r="E15" s="134">
        <f>SUMIFS('Resultater - Danmark'!J$3:J$504,'Resultater - Danmark'!$F$3:$F$504,$A15)*D6</f>
        <v>2877058.992320213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4524165.7825595364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4709144.7286312692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1"/>
        <v>0.20387691989197443</v>
      </c>
      <c r="K15" s="135">
        <f t="shared" si="2"/>
        <v>0.13305786084130097</v>
      </c>
      <c r="L15" s="135">
        <f t="shared" si="3"/>
        <v>0.14819714060451736</v>
      </c>
      <c r="M15" s="137" t="s">
        <v>294</v>
      </c>
      <c r="N15" s="138">
        <f>SUM(S15:Z15)</f>
        <v>2668834</v>
      </c>
      <c r="O15" s="150">
        <f t="shared" si="4"/>
        <v>0</v>
      </c>
      <c r="P15" s="139">
        <f>C15*I15</f>
        <v>37096792.600000001</v>
      </c>
      <c r="Q15" s="124">
        <f t="shared" si="6"/>
        <v>1.3317748543399999</v>
      </c>
      <c r="S15" s="165">
        <v>2666649</v>
      </c>
      <c r="T15" s="124">
        <v>2185</v>
      </c>
      <c r="U15" s="165" t="s">
        <v>296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1313527.0610181196</v>
      </c>
      <c r="E16" s="134">
        <f>SUMIFS('Resultater - Danmark'!J$3:J$504,'Resultater - Danmark'!$F$3:$F$504,$A16)*D7</f>
        <v>1568616.2628692461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1313527.0610181193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1568616.2628692458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1"/>
        <v>5.7835206554718369E-2</v>
      </c>
      <c r="K16" s="135">
        <f t="shared" si="2"/>
        <v>6.3231621934020862E-2</v>
      </c>
      <c r="L16" s="135">
        <f t="shared" si="3"/>
        <v>8.0799332055229961E-2</v>
      </c>
      <c r="M16" s="244" t="s">
        <v>156</v>
      </c>
      <c r="N16" s="245">
        <v>757087</v>
      </c>
      <c r="O16" s="150">
        <f t="shared" si="4"/>
        <v>0</v>
      </c>
      <c r="P16" s="139">
        <f t="shared" si="5"/>
        <v>45425220</v>
      </c>
      <c r="Q16" s="124">
        <f t="shared" si="6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64410.140684729071</v>
      </c>
      <c r="E17" s="134">
        <f>SUMIFS('Resultater - Danmark'!J$3:J$504,'Resultater - Danmark'!$F$3:$F$504,$A17)*D8</f>
        <v>439504.48937815143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579691.2661625616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1758017.9575126055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1"/>
        <v>0</v>
      </c>
      <c r="K17" s="135">
        <f t="shared" si="2"/>
        <v>3.100627147595326E-3</v>
      </c>
      <c r="L17" s="135">
        <f t="shared" si="3"/>
        <v>2.2638850570166291E-2</v>
      </c>
      <c r="M17" s="124" t="s">
        <v>149</v>
      </c>
      <c r="N17" s="139"/>
      <c r="O17" s="150"/>
      <c r="P17" s="139">
        <f t="shared" si="5"/>
        <v>0</v>
      </c>
      <c r="Q17" s="124">
        <f t="shared" si="6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7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1"/>
        <v>5.5699827755684647E-2</v>
      </c>
      <c r="K18" s="135">
        <f t="shared" si="2"/>
        <v>1.7522284016009644E-2</v>
      </c>
      <c r="L18" s="135">
        <f t="shared" si="3"/>
        <v>1.9047191666071148E-2</v>
      </c>
      <c r="M18" s="159" t="s">
        <v>292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720407</v>
      </c>
      <c r="E19" s="248">
        <v>707407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-73078.036177561618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-70477.876109874458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1"/>
        <v>7.6059758980185313E-2</v>
      </c>
      <c r="K19" s="135">
        <f t="shared" si="2"/>
        <v>3.4679531480161709E-2</v>
      </c>
      <c r="L19" s="135">
        <f t="shared" si="3"/>
        <v>3.6438493240305347E-2</v>
      </c>
      <c r="M19" s="161" t="s">
        <v>293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2465529.6374583021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1224210.1466222294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1"/>
        <v>5.8007317184497744E-3</v>
      </c>
      <c r="K20" s="135">
        <f t="shared" si="2"/>
        <v>3.6553719542072732E-3</v>
      </c>
      <c r="L20" s="135">
        <f t="shared" si="3"/>
        <v>3.9113559036160891E-3</v>
      </c>
      <c r="M20" s="124" t="s">
        <v>146</v>
      </c>
      <c r="N20" s="139">
        <v>75934</v>
      </c>
      <c r="O20" s="150">
        <f t="shared" ref="O20:O28" si="8">N20-C20</f>
        <v>0</v>
      </c>
      <c r="P20" s="139">
        <f t="shared" si="5"/>
        <v>12195000.4</v>
      </c>
      <c r="Q20" s="124">
        <f t="shared" si="6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9">N21</f>
        <v>3786</v>
      </c>
      <c r="D21" s="248">
        <v>3786</v>
      </c>
      <c r="E21" s="248">
        <v>3786</v>
      </c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2041832.074124685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1039271.9970782158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1"/>
        <v>2.8921919411661239E-4</v>
      </c>
      <c r="K21" s="135">
        <f t="shared" si="2"/>
        <v>1.8225351250597541E-4</v>
      </c>
      <c r="L21" s="135">
        <f t="shared" si="3"/>
        <v>1.9501663880594348E-4</v>
      </c>
      <c r="M21" s="124" t="s">
        <v>157</v>
      </c>
      <c r="N21" s="139">
        <v>3786</v>
      </c>
      <c r="O21" s="150">
        <f t="shared" si="8"/>
        <v>0</v>
      </c>
      <c r="P21" s="139">
        <f t="shared" si="5"/>
        <v>361184.4</v>
      </c>
      <c r="Q21" s="124">
        <f t="shared" si="6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9"/>
        <v>85677</v>
      </c>
      <c r="D22" s="248">
        <v>85677</v>
      </c>
      <c r="E22" s="248">
        <v>85677</v>
      </c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22430715.47706145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33037861.275249265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1"/>
        <v>6.5450166123425784E-3</v>
      </c>
      <c r="K22" s="135">
        <f t="shared" si="2"/>
        <v>4.1243883230254767E-3</v>
      </c>
      <c r="L22" s="135">
        <f t="shared" si="3"/>
        <v>4.4132172643890173E-3</v>
      </c>
      <c r="M22" s="163" t="s">
        <v>295</v>
      </c>
      <c r="N22" s="164">
        <f>SUM(S22:Z22)</f>
        <v>85677</v>
      </c>
      <c r="O22" s="150">
        <f t="shared" si="8"/>
        <v>0</v>
      </c>
      <c r="P22" s="139">
        <f t="shared" si="5"/>
        <v>4390946.25</v>
      </c>
      <c r="Q22" s="124">
        <f t="shared" si="6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9"/>
        <v>330026</v>
      </c>
      <c r="D23" s="248">
        <v>330026</v>
      </c>
      <c r="E23" s="248">
        <v>330026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974140.58060603775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824221.53865157021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1"/>
        <v>2.5211266180012976E-2</v>
      </c>
      <c r="K23" s="135">
        <f t="shared" si="2"/>
        <v>1.5887056977891452E-2</v>
      </c>
      <c r="L23" s="135">
        <f t="shared" si="3"/>
        <v>1.6999619978491892E-2</v>
      </c>
      <c r="M23" s="124" t="s">
        <v>147</v>
      </c>
      <c r="N23" s="139">
        <v>330026</v>
      </c>
      <c r="O23" s="150">
        <f t="shared" si="8"/>
        <v>0</v>
      </c>
      <c r="P23" s="139">
        <f t="shared" si="5"/>
        <v>33002600</v>
      </c>
      <c r="Q23" s="124">
        <f t="shared" si="6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9"/>
        <v>28645</v>
      </c>
      <c r="D24" s="248">
        <v>28645</v>
      </c>
      <c r="E24" s="248">
        <v>28645</v>
      </c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1684311.5089732278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1516267.763906257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1"/>
        <v>2.1882418952642265E-3</v>
      </c>
      <c r="K24" s="135">
        <f t="shared" si="2"/>
        <v>1.3789360448319243E-3</v>
      </c>
      <c r="L24" s="135">
        <f t="shared" si="3"/>
        <v>1.4755022764385238E-3</v>
      </c>
      <c r="M24" s="124" t="s">
        <v>148</v>
      </c>
      <c r="N24" s="139">
        <v>28645</v>
      </c>
      <c r="O24" s="150">
        <f t="shared" si="8"/>
        <v>0</v>
      </c>
      <c r="P24" s="139">
        <f t="shared" si="5"/>
        <v>2165562</v>
      </c>
      <c r="Q24" s="124">
        <f t="shared" si="6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9"/>
        <v>78</v>
      </c>
      <c r="D25" s="248">
        <v>78</v>
      </c>
      <c r="E25" s="248">
        <v>78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1"/>
        <v>5.9585570895657067E-6</v>
      </c>
      <c r="K25" s="135">
        <f t="shared" si="2"/>
        <v>3.7548267235779404E-6</v>
      </c>
      <c r="L25" s="135">
        <f t="shared" si="3"/>
        <v>4.0177754429116721E-6</v>
      </c>
      <c r="M25" s="124" t="s">
        <v>163</v>
      </c>
      <c r="N25" s="139">
        <v>78</v>
      </c>
      <c r="O25" s="150">
        <f t="shared" si="8"/>
        <v>0</v>
      </c>
      <c r="P25" s="139">
        <f t="shared" si="5"/>
        <v>3689.3999999999996</v>
      </c>
      <c r="Q25" s="124">
        <f t="shared" si="6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9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1"/>
        <v>1.090431225742036E-2</v>
      </c>
      <c r="K26" s="135">
        <f t="shared" si="2"/>
        <v>6.8714291817559272E-3</v>
      </c>
      <c r="L26" s="135">
        <f t="shared" si="3"/>
        <v>7.3526320804115121E-3</v>
      </c>
      <c r="M26" s="124" t="s">
        <v>161</v>
      </c>
      <c r="N26" s="124">
        <v>142742</v>
      </c>
      <c r="O26" s="150">
        <f t="shared" si="8"/>
        <v>0</v>
      </c>
      <c r="P26" s="139">
        <f t="shared" si="5"/>
        <v>60431253.120000005</v>
      </c>
      <c r="Q26" s="124">
        <f t="shared" si="6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9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1"/>
        <v>0</v>
      </c>
      <c r="K27" s="135">
        <f t="shared" si="2"/>
        <v>0</v>
      </c>
      <c r="L27" s="135">
        <f t="shared" si="3"/>
        <v>0</v>
      </c>
      <c r="M27" s="124" t="s">
        <v>149</v>
      </c>
      <c r="O27" s="150">
        <f t="shared" si="8"/>
        <v>0</v>
      </c>
      <c r="P27" s="139">
        <f t="shared" si="5"/>
        <v>0</v>
      </c>
      <c r="Q27" s="124">
        <f t="shared" si="6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9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1"/>
        <v>0</v>
      </c>
      <c r="K28" s="141">
        <f t="shared" si="2"/>
        <v>0</v>
      </c>
      <c r="L28" s="141">
        <f t="shared" si="3"/>
        <v>0</v>
      </c>
      <c r="M28" s="124" t="s">
        <v>149</v>
      </c>
      <c r="O28" s="150">
        <f t="shared" si="8"/>
        <v>0</v>
      </c>
      <c r="P28" s="139">
        <f t="shared" si="5"/>
        <v>0</v>
      </c>
      <c r="Q28" s="124">
        <f t="shared" si="6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20773262.188161511</v>
      </c>
      <c r="E29" s="143">
        <f>SUM(E12:E28)</f>
        <v>19413728.096131124</v>
      </c>
      <c r="F29" s="143"/>
      <c r="G29" s="143"/>
      <c r="H29" s="144"/>
      <c r="I29" s="144"/>
      <c r="J29" s="145">
        <f>SUM(J12:J28)</f>
        <v>1</v>
      </c>
      <c r="K29" s="145">
        <f>SUM(K12:K28)</f>
        <v>1.0000000000000002</v>
      </c>
      <c r="L29" s="145">
        <f>SUM(L12:L28)</f>
        <v>1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0.10811995343144792</v>
      </c>
      <c r="E30" s="147">
        <f>SUMPRODUCT(E12:E28,$H$12:$H$28)/E29</f>
        <v>0.11425659808031442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2.1572634858254829E-2</v>
      </c>
      <c r="E31" s="147">
        <f>SUM(E21:E24)/E29</f>
        <v>2.3083356158125377E-2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534931566.05728561</v>
      </c>
      <c r="E32" s="124">
        <f>SUMPRODUCT(E12:E28,$I$12:$I$28)</f>
        <v>530310161.26113755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19.204043221456555</v>
      </c>
      <c r="E33" s="124">
        <f>E32*[1]Energiindhold!$C$10</f>
        <v>19.038134789274839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0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5875738.7151891319</v>
      </c>
      <c r="E39" s="131">
        <f>SUMIFS('Resultater - Vestdanmark'!J$3:J$504,'Resultater - Vestdanmark'!$F$3:$F$504,$A39)*D3</f>
        <v>4669672.9064223943</v>
      </c>
      <c r="F39" s="132">
        <f>VLOOKUP(A39,[1]Biogasudbytte!$A$2:$C$18,3,FALSE)</f>
        <v>0.05</v>
      </c>
      <c r="G39" s="133">
        <f t="shared" ref="G39:G55" si="11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851377.58900735388</v>
      </c>
      <c r="M39" s="131">
        <f>SUMIFS('Resultater - Østdanmark'!J$3:J$504,'Resultater - Østdanmark'!$F$3:$F$504,$A39)*D3</f>
        <v>676622.13267679163</v>
      </c>
      <c r="N39" s="132">
        <f>VLOOKUP(I39,[1]Biogasudbytte!$A$2:$C$18,3,FALSE)</f>
        <v>0.05</v>
      </c>
      <c r="O39" s="133">
        <f t="shared" ref="O39:O55" si="12">I12</f>
        <v>12</v>
      </c>
    </row>
    <row r="40" spans="1:15" hidden="1" x14ac:dyDescent="0.2">
      <c r="A40" s="125" t="str">
        <f t="shared" si="10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7608280.6470242096</v>
      </c>
      <c r="E40" s="134">
        <f>SUMIFS('Resultater - Vestdanmark'!J$3:J$504,'Resultater - Vestdanmark'!$F$3:$F$504,$A40)*D4</f>
        <v>6940525.5186431529</v>
      </c>
      <c r="F40" s="135">
        <f>VLOOKUP(A40,[1]Biogasudbytte!$A$2:$C$18,3,FALSE)</f>
        <v>7.5999999999999998E-2</v>
      </c>
      <c r="G40" s="136">
        <f t="shared" si="11"/>
        <v>14.1</v>
      </c>
      <c r="I40" s="125" t="str">
        <f t="shared" ref="I40:I55" si="13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540751.0133652949</v>
      </c>
      <c r="M40" s="134">
        <f>SUMIFS('Resultater - Østdanmark'!J$3:J$504,'Resultater - Østdanmark'!$F$3:$F$504,$A40)*D4</f>
        <v>493290.97881817812</v>
      </c>
      <c r="N40" s="135">
        <f>VLOOKUP(I40,[1]Biogasudbytte!$A$2:$C$18,3,FALSE)</f>
        <v>7.5999999999999998E-2</v>
      </c>
      <c r="O40" s="136">
        <f t="shared" si="12"/>
        <v>14.1</v>
      </c>
    </row>
    <row r="41" spans="1:15" hidden="1" x14ac:dyDescent="0.2">
      <c r="A41" s="125" t="str">
        <f t="shared" si="10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3543.7654908210607</v>
      </c>
      <c r="E41" s="134">
        <f>SUMIFS('Resultater - Vestdanmark'!J$3:J$504,'Resultater - Vestdanmark'!$F$3:$F$504,$A41)*D5</f>
        <v>4026.84351328395</v>
      </c>
      <c r="F41" s="135">
        <f>VLOOKUP(A41,[1]Biogasudbytte!$A$2:$C$18,3,FALSE)</f>
        <v>6.3E-2</v>
      </c>
      <c r="G41" s="136">
        <f t="shared" si="11"/>
        <v>13.1</v>
      </c>
      <c r="I41" s="125" t="str">
        <f t="shared" si="13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297.42692959690646</v>
      </c>
      <c r="M41" s="134">
        <f>SUMIFS('Resultater - Østdanmark'!J$3:J$504,'Resultater - Østdanmark'!$F$3:$F$504,$A41)*D5</f>
        <v>337.97148971213949</v>
      </c>
      <c r="N41" s="135">
        <f>VLOOKUP(I41,[1]Biogasudbytte!$A$2:$C$18,3,FALSE)</f>
        <v>6.3E-2</v>
      </c>
      <c r="O41" s="136">
        <f t="shared" si="12"/>
        <v>13.1</v>
      </c>
    </row>
    <row r="42" spans="1:15" hidden="1" x14ac:dyDescent="0.2">
      <c r="A42" s="125" t="str">
        <f t="shared" si="10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1496565.9593185934</v>
      </c>
      <c r="E42" s="134">
        <f>SUMIFS('Resultater - Vestdanmark'!J$3:J$504,'Resultater - Vestdanmark'!$F$3:$F$504,$A42)*D6</f>
        <v>1550485.0057694039</v>
      </c>
      <c r="F42" s="135">
        <f>VLOOKUP(A42,[1]Biogasudbytte!$A$2:$C$18,3,FALSE)</f>
        <v>0.06</v>
      </c>
      <c r="G42" s="136">
        <f t="shared" si="11"/>
        <v>13.9</v>
      </c>
      <c r="I42" s="125" t="str">
        <f t="shared" si="13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1267479.8701336605</v>
      </c>
      <c r="M42" s="134">
        <f>SUMIFS('Resultater - Østdanmark'!J$3:J$504,'Resultater - Østdanmark'!$F$3:$F$504,$A42)*D6</f>
        <v>1326573.9865508091</v>
      </c>
      <c r="N42" s="135">
        <f>VLOOKUP(I42,[1]Biogasudbytte!$A$2:$C$18,3,FALSE)</f>
        <v>0.06</v>
      </c>
      <c r="O42" s="136">
        <f t="shared" si="12"/>
        <v>13.9</v>
      </c>
    </row>
    <row r="43" spans="1:15" hidden="1" x14ac:dyDescent="0.2">
      <c r="A43" s="125" t="str">
        <f t="shared" si="10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1155908.5188095337</v>
      </c>
      <c r="E43" s="134">
        <f>SUMIFS('Resultater - Vestdanmark'!J$3:J$504,'Resultater - Vestdanmark'!$F$3:$F$504,$A43)*D7</f>
        <v>1377347.6384924836</v>
      </c>
      <c r="F43" s="135">
        <f>VLOOKUP(A43,[1]Biogasudbytte!$A$2:$C$18,3,FALSE)</f>
        <v>0.3</v>
      </c>
      <c r="G43" s="136">
        <f t="shared" si="11"/>
        <v>60</v>
      </c>
      <c r="I43" s="125" t="str">
        <f t="shared" si="13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157618.54220858568</v>
      </c>
      <c r="M43" s="134">
        <f>SUMIFS('Resultater - Østdanmark'!J$3:J$504,'Resultater - Østdanmark'!$F$3:$F$504,$A43)*D7</f>
        <v>191268.62437676211</v>
      </c>
      <c r="N43" s="135">
        <f>VLOOKUP(I43,[1]Biogasudbytte!$A$2:$C$18,3,FALSE)</f>
        <v>0.3</v>
      </c>
      <c r="O43" s="136">
        <f t="shared" si="12"/>
        <v>60</v>
      </c>
    </row>
    <row r="44" spans="1:15" hidden="1" x14ac:dyDescent="0.2">
      <c r="A44" s="126" t="str">
        <f t="shared" si="10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57368.647217546037</v>
      </c>
      <c r="E44" s="134">
        <f>SUMIFS('Resultater - Vestdanmark'!J$3:J$504,'Resultater - Vestdanmark'!$F$3:$F$504,$A44)*D8</f>
        <v>391456.65160207887</v>
      </c>
      <c r="F44" s="135">
        <f>VLOOKUP(A44,[1]Biogasudbytte!$A$2:$C$18,3,FALSE)</f>
        <v>4.2763387558472386E-2</v>
      </c>
      <c r="G44" s="136">
        <f t="shared" si="11"/>
        <v>15.822453396634783</v>
      </c>
      <c r="I44" s="126" t="str">
        <f t="shared" si="13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7041.4934671830433</v>
      </c>
      <c r="M44" s="134">
        <f>SUMIFS('Resultater - Østdanmark'!J$3:J$504,'Resultater - Østdanmark'!$F$3:$F$504,$A44)*D8</f>
        <v>48047.837776072534</v>
      </c>
      <c r="N44" s="135">
        <f>VLOOKUP(I44,[1]Biogasudbytte!$A$2:$C$18,3,FALSE)</f>
        <v>4.2763387558472386E-2</v>
      </c>
      <c r="O44" s="136">
        <f t="shared" si="12"/>
        <v>15.822453396634783</v>
      </c>
    </row>
    <row r="45" spans="1:15" hidden="1" x14ac:dyDescent="0.2">
      <c r="A45" s="125" t="str">
        <f t="shared" si="10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1"/>
        <v>94.9</v>
      </c>
      <c r="I45" s="125" t="str">
        <f t="shared" si="13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2"/>
        <v>94.9</v>
      </c>
    </row>
    <row r="46" spans="1:15" hidden="1" x14ac:dyDescent="0.2">
      <c r="A46" s="125" t="str">
        <f t="shared" si="10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503497.02738347289</v>
      </c>
      <c r="E46" s="134">
        <f>SUMIFS('Resultater - Vestdanmark'!J$3:J$504,'Resultater - Vestdanmark'!$F$3:$F$504,$A46)/SUMIFS('Resultater - Danmark'!J$3:J$504,'Resultater - Danmark'!$F$3:$F$504,$A46)*E19</f>
        <v>491154.87282284611</v>
      </c>
      <c r="F46" s="135">
        <f>VLOOKUP(A46,[1]Biogasudbytte!$A$2:$C$18,3,FALSE)</f>
        <v>0.42</v>
      </c>
      <c r="G46" s="136">
        <f t="shared" si="11"/>
        <v>102.595</v>
      </c>
      <c r="I46" s="125" t="str">
        <f t="shared" si="13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216909.97261652708</v>
      </c>
      <c r="M46" s="134">
        <f>SUMIFS('Resultater - Østdanmark'!J$3:J$504,'Resultater - Østdanmark'!$F$3:$F$504,$A46)/SUMIFS('Resultater - Danmark'!J$3:J$504,'Resultater - Danmark'!$F$3:$F$504,$A46)*E19</f>
        <v>216252.12717715395</v>
      </c>
      <c r="N46" s="135">
        <f>VLOOKUP(I46,[1]Biogasudbytte!$A$2:$C$18,3,FALSE)</f>
        <v>0.42</v>
      </c>
      <c r="O46" s="136">
        <f t="shared" si="12"/>
        <v>102.595</v>
      </c>
    </row>
    <row r="47" spans="1:15" hidden="1" x14ac:dyDescent="0.2">
      <c r="A47" s="125" t="str">
        <f t="shared" si="10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56652.069419026055</v>
      </c>
      <c r="E47" s="134">
        <f>SUMIFS('Resultater - Vestdanmark'!J$3:J$504,'Resultater - Vestdanmark'!$F$3:$F$504,$A47)/SUMIFS('Resultater - Danmark'!J$3:J$504,'Resultater - Danmark'!$F$3:$F$504,$A47)*E20</f>
        <v>54750.50854591807</v>
      </c>
      <c r="F47" s="135">
        <f>VLOOKUP(A47,[1]Biogasudbytte!$A$2:$C$18,3,FALSE)</f>
        <v>0.85</v>
      </c>
      <c r="G47" s="136">
        <f t="shared" si="11"/>
        <v>160.6</v>
      </c>
      <c r="I47" s="125" t="str">
        <f t="shared" si="13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19281.930580973985</v>
      </c>
      <c r="M47" s="134">
        <f>SUMIFS('Resultater - Østdanmark'!J$3:J$504,'Resultater - Østdanmark'!$F$3:$F$504,$A47)/SUMIFS('Resultater - Danmark'!J$3:J$504,'Resultater - Danmark'!$F$3:$F$504,$A47)*E20</f>
        <v>21183.491454081926</v>
      </c>
      <c r="N47" s="135">
        <f>VLOOKUP(I47,[1]Biogasudbytte!$A$2:$C$18,3,FALSE)</f>
        <v>0.85</v>
      </c>
      <c r="O47" s="136">
        <f t="shared" si="12"/>
        <v>160.6</v>
      </c>
    </row>
    <row r="48" spans="1:15" hidden="1" x14ac:dyDescent="0.2">
      <c r="A48" s="125" t="str">
        <f t="shared" si="10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2907.9932175110234</v>
      </c>
      <c r="E48" s="134">
        <f>SUMIFS('Resultater - Vestdanmark'!J$3:J$504,'Resultater - Vestdanmark'!$F$3:$F$504,$A48)/SUMIFS('Resultater - Danmark'!J$3:J$504,'Resultater - Danmark'!$F$3:$F$504,$A48)*E21</f>
        <v>2873.5276646840043</v>
      </c>
      <c r="F48" s="135">
        <f>VLOOKUP(A48,[1]Biogasudbytte!$A$2:$C$18,3,FALSE)</f>
        <v>0.31</v>
      </c>
      <c r="G48" s="136">
        <f t="shared" si="11"/>
        <v>95.4</v>
      </c>
      <c r="I48" s="125" t="str">
        <f t="shared" si="13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878.00678248897611</v>
      </c>
      <c r="M48" s="134">
        <f>SUMIFS('Resultater - Østdanmark'!J$3:J$504,'Resultater - Østdanmark'!$F$3:$F$504,$A48)/SUMIFS('Resultater - Danmark'!J$3:J$504,'Resultater - Danmark'!$F$3:$F$504,$A48)*E21</f>
        <v>912.47233531599591</v>
      </c>
      <c r="N48" s="135">
        <f>VLOOKUP(I48,[1]Biogasudbytte!$A$2:$C$18,3,FALSE)</f>
        <v>0.31</v>
      </c>
      <c r="O48" s="136">
        <f t="shared" si="12"/>
        <v>95.4</v>
      </c>
    </row>
    <row r="49" spans="1:15" hidden="1" x14ac:dyDescent="0.2">
      <c r="A49" s="125" t="str">
        <f t="shared" si="10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66507.389797586569</v>
      </c>
      <c r="E49" s="134">
        <f>SUMIFS('Resultater - Vestdanmark'!J$3:J$504,'Resultater - Vestdanmark'!$F$3:$F$504,$A49)/SUMIFS('Resultater - Danmark'!J$3:J$504,'Resultater - Danmark'!$F$3:$F$504,$A49)*E22</f>
        <v>65221.076812905056</v>
      </c>
      <c r="F49" s="135">
        <f>VLOOKUP(A49,[1]Biogasudbytte!$A$2:$C$18,3,FALSE)</f>
        <v>0.28000000000000003</v>
      </c>
      <c r="G49" s="136">
        <f t="shared" si="11"/>
        <v>51.25</v>
      </c>
      <c r="I49" s="125" t="str">
        <f t="shared" si="13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19169.610202413449</v>
      </c>
      <c r="M49" s="134">
        <f>SUMIFS('Resultater - Østdanmark'!J$3:J$504,'Resultater - Østdanmark'!$F$3:$F$504,$A49)/SUMIFS('Resultater - Danmark'!J$3:J$504,'Resultater - Danmark'!$F$3:$F$504,$A49)*E22</f>
        <v>20455.923187094944</v>
      </c>
      <c r="N49" s="135">
        <f>VLOOKUP(I49,[1]Biogasudbytte!$A$2:$C$18,3,FALSE)</f>
        <v>0.28000000000000003</v>
      </c>
      <c r="O49" s="136">
        <f t="shared" si="12"/>
        <v>51.25</v>
      </c>
    </row>
    <row r="50" spans="1:15" hidden="1" x14ac:dyDescent="0.2">
      <c r="A50" s="125" t="str">
        <f t="shared" si="10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255311.1988813775</v>
      </c>
      <c r="E50" s="134">
        <f>SUMIFS('Resultater - Vestdanmark'!J$3:J$504,'Resultater - Vestdanmark'!$F$3:$F$504,$A50)/SUMIFS('Resultater - Danmark'!J$3:J$504,'Resultater - Danmark'!$F$3:$F$504,$A50)*E23</f>
        <v>250485.69494585399</v>
      </c>
      <c r="F50" s="135">
        <f>VLOOKUP(A50,[1]Biogasudbytte!$A$2:$C$18,3,FALSE)</f>
        <v>0.3</v>
      </c>
      <c r="G50" s="136">
        <f t="shared" si="11"/>
        <v>100</v>
      </c>
      <c r="I50" s="125" t="str">
        <f t="shared" si="13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74714.80111862249</v>
      </c>
      <c r="M50" s="134">
        <f>SUMIFS('Resultater - Østdanmark'!J$3:J$504,'Resultater - Østdanmark'!$F$3:$F$504,$A50)/SUMIFS('Resultater - Danmark'!J$3:J$504,'Resultater - Danmark'!$F$3:$F$504,$A50)*E23</f>
        <v>79540.305054146011</v>
      </c>
      <c r="N50" s="135">
        <f>VLOOKUP(I50,[1]Biogasudbytte!$A$2:$C$18,3,FALSE)</f>
        <v>0.3</v>
      </c>
      <c r="O50" s="136">
        <f t="shared" si="12"/>
        <v>100</v>
      </c>
    </row>
    <row r="51" spans="1:15" hidden="1" x14ac:dyDescent="0.2">
      <c r="A51" s="125" t="str">
        <f t="shared" si="10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21893.59180227204</v>
      </c>
      <c r="E51" s="134">
        <f>SUMIFS('Resultater - Vestdanmark'!J$3:J$504,'Resultater - Vestdanmark'!$F$3:$F$504,$A51)/SUMIFS('Resultater - Danmark'!J$3:J$504,'Resultater - Danmark'!$F$3:$F$504,$A51)*E24</f>
        <v>21741.204425481588</v>
      </c>
      <c r="F51" s="135">
        <f>VLOOKUP(A51,[1]Biogasudbytte!$A$2:$C$18,3,FALSE)</f>
        <v>0.2</v>
      </c>
      <c r="G51" s="136">
        <f t="shared" si="11"/>
        <v>75.599999999999994</v>
      </c>
      <c r="I51" s="125" t="str">
        <f t="shared" si="13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6751.4081977279666</v>
      </c>
      <c r="M51" s="134">
        <f>SUMIFS('Resultater - Østdanmark'!J$3:J$504,'Resultater - Østdanmark'!$F$3:$F$504,$A51)/SUMIFS('Resultater - Danmark'!J$3:J$504,'Resultater - Danmark'!$F$3:$F$504,$A51)*E24</f>
        <v>6903.7955745184099</v>
      </c>
      <c r="N51" s="135">
        <f>VLOOKUP(I51,[1]Biogasudbytte!$A$2:$C$18,3,FALSE)</f>
        <v>0.2</v>
      </c>
      <c r="O51" s="136">
        <f t="shared" si="12"/>
        <v>75.599999999999994</v>
      </c>
    </row>
    <row r="52" spans="1:15" hidden="1" x14ac:dyDescent="0.2">
      <c r="A52" s="125" t="str">
        <f t="shared" si="10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41.80391161429587</v>
      </c>
      <c r="E52" s="134">
        <f>SUMIFS('Resultater - Vestdanmark'!J$3:J$504,'Resultater - Vestdanmark'!$F$3:$F$504,$A52)/SUMIFS('Resultater - Danmark'!J$3:J$504,'Resultater - Danmark'!$F$3:$F$504,$A52)*E25</f>
        <v>41.656918132692169</v>
      </c>
      <c r="F52" s="135">
        <f>VLOOKUP(A52,[1]Biogasudbytte!$A$2:$C$18,3,FALSE)</f>
        <v>0.3</v>
      </c>
      <c r="G52" s="136">
        <f t="shared" si="11"/>
        <v>47.3</v>
      </c>
      <c r="I52" s="125" t="str">
        <f t="shared" si="13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36.19608838570413</v>
      </c>
      <c r="M52" s="134">
        <f>SUMIFS('Resultater - Østdanmark'!J$3:J$504,'Resultater - Østdanmark'!$F$3:$F$504,$A52)/SUMIFS('Resultater - Danmark'!J$3:J$504,'Resultater - Danmark'!$F$3:$F$504,$A52)*E25</f>
        <v>36.343081867307831</v>
      </c>
      <c r="N52" s="135">
        <f>VLOOKUP(I52,[1]Biogasudbytte!$A$2:$C$18,3,FALSE)</f>
        <v>0.3</v>
      </c>
      <c r="O52" s="136">
        <f t="shared" si="12"/>
        <v>47.3</v>
      </c>
    </row>
    <row r="53" spans="1:15" hidden="1" x14ac:dyDescent="0.2">
      <c r="A53" s="126" t="str">
        <f t="shared" si="10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1"/>
        <v>423.36</v>
      </c>
      <c r="I53" s="126" t="str">
        <f t="shared" si="13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2"/>
        <v>423.36</v>
      </c>
    </row>
    <row r="54" spans="1:15" hidden="1" x14ac:dyDescent="0.2">
      <c r="A54" s="125" t="str">
        <f t="shared" si="10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1"/>
        <v>25</v>
      </c>
      <c r="I54" s="125" t="str">
        <f t="shared" si="13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2"/>
        <v>25</v>
      </c>
    </row>
    <row r="55" spans="1:15" ht="12.75" hidden="1" thickBot="1" x14ac:dyDescent="0.25">
      <c r="A55" s="140" t="str">
        <f t="shared" si="10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1"/>
        <v>25</v>
      </c>
      <c r="I55" s="140" t="str">
        <f t="shared" si="13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2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17413493.168591488</v>
      </c>
      <c r="E56" s="143">
        <f ca="1">SUM(E39:E55)</f>
        <v>16131460.940121597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3359769.0195700242</v>
      </c>
      <c r="M56" s="143">
        <f ca="1">SUM(M39:M55)</f>
        <v>3282267.1560095223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0.10502130385974608</v>
      </c>
      <c r="E57" s="147">
        <f ca="1">SUMPRODUCT(E39:E55,$F$39:$F$55)/E56</f>
        <v>0.11119529921721673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0.12418007924199966</v>
      </c>
      <c r="M57" s="147">
        <f ca="1">SUMPRODUCT(M39:M55,$N$39:$N$55)/M56</f>
        <v>0.12930205924750923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1.9905263713770067E-2</v>
      </c>
      <c r="E58" s="147">
        <f ca="1">SUM(E48:E51)/E56</f>
        <v>2.1096756525163143E-2</v>
      </c>
      <c r="I58" s="146" t="s">
        <v>160</v>
      </c>
      <c r="K58" s="147">
        <f ca="1">SUM(K48:K51)/K56</f>
        <v>1.8896340963997331E-2</v>
      </c>
      <c r="L58" s="147">
        <f ca="1">SUM(L48:L51)/L56</f>
        <v>3.0214525376582108E-2</v>
      </c>
      <c r="M58" s="147">
        <f ca="1">SUM(M48:M51)/M56</f>
        <v>3.2846959441945739E-2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427383621.82907963</v>
      </c>
      <c r="E59" s="124">
        <f ca="1">SUMPRODUCT(E39:E55,$I$12:$I$28)</f>
        <v>420916752.61269647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107547944.22820595</v>
      </c>
      <c r="M59" s="124">
        <f ca="1">SUMPRODUCT(M39:M55,$I$12:$I$28)</f>
        <v>109393408.64844106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15.343072023663961</v>
      </c>
      <c r="E60" s="124">
        <f ca="1">E59*[1]Energiindhold!$C$10</f>
        <v>15.110911418795805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3.860971197792594</v>
      </c>
      <c r="M60" s="124">
        <f ca="1">M59*[1]Energiindhold!$C$10</f>
        <v>3.9272233704790347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274</v>
      </c>
    </row>
    <row r="2" spans="1:4" ht="15.75" x14ac:dyDescent="0.25">
      <c r="A2" s="225" t="s">
        <v>311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50">
        <f>SUMIFS('Forbrug af biomasse'!$E$2:$E$403,'Forbrug af biomasse'!$D$2:$D$403,'Forbrug til andet'!B$15,'Forbrug af biomasse'!$C$2:$C$403,'Forbrug til andet'!$A16,'Forbrug af biomasse'!$A$2:$A$403,"Materialer")</f>
        <v>0</v>
      </c>
      <c r="C16" s="350">
        <f>SUMIFS('Forbrug af biomasse'!$E$2:$E$403,'Forbrug af biomasse'!$D$2:$D$403,'Forbrug til andet'!C$15,'Forbrug af biomasse'!$C$2:$C$403,'Forbrug til andet'!$A16,'Forbrug af biomasse'!$A$2:$A$403,"Materialer")</f>
        <v>0</v>
      </c>
      <c r="D16" s="35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50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50">
        <f>SUMIFS('Forbrug af biomasse'!$E$2:$E$403,'Forbrug af biomasse'!$D$2:$D$403,'Forbrug til andet'!C$15,'Forbrug af biomasse'!$C$2:$C$403,'Forbrug til andet'!$A17,'Forbrug af biomasse'!$A$2:$A$403,"Materialer")</f>
        <v>0</v>
      </c>
      <c r="D17" s="350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50">
        <f>SUMIFS('Forbrug af biomasse'!$E$2:$E$403,'Forbrug af biomasse'!$D$2:$D$403,'Forbrug til andet'!B$15,'Forbrug af biomasse'!$C$2:$C$403,'Forbrug til andet'!$A18,'Forbrug af biomasse'!$A$2:$A$403,"Materialer")</f>
        <v>0</v>
      </c>
      <c r="C18" s="350">
        <f>SUMIFS('Forbrug af biomasse'!$E$2:$E$403,'Forbrug af biomasse'!$D$2:$D$403,'Forbrug til andet'!C$15,'Forbrug af biomasse'!$C$2:$C$403,'Forbrug til andet'!$A18,'Forbrug af biomasse'!$A$2:$A$403,"Materialer")</f>
        <v>0</v>
      </c>
      <c r="D18" s="35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50">
        <f>SUMIFS('Forbrug af biomasse'!$E$2:$E$403,'Forbrug af biomasse'!$D$2:$D$403,'Forbrug til andet'!B$15,'Forbrug af biomasse'!$C$2:$C$403,'Forbrug til andet'!$A19,'Forbrug af biomasse'!$A$2:$A$403,"Materialer")</f>
        <v>0</v>
      </c>
      <c r="C19" s="350">
        <f>SUMIFS('Forbrug af biomasse'!$E$2:$E$403,'Forbrug af biomasse'!$D$2:$D$403,'Forbrug til andet'!C$15,'Forbrug af biomasse'!$C$2:$C$403,'Forbrug til andet'!$A19,'Forbrug af biomasse'!$A$2:$A$403,"Materialer")</f>
        <v>0</v>
      </c>
      <c r="D19" s="35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5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5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5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644933.82622113335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351339.52711072582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43619.316164212927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31915.511434192158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28163.04917996216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20606.423877461926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358964.48802999349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403882.3292636784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7330.9635896981126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5363.9413187916089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30834.713960981455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22561.23553810201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18963.465816940919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13875.245265973344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61958.708195916741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24727.708652954312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2858.8189779950267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2091.7492020506129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39384.151743264825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28816.713690697266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56882.751322060642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41620.141255607268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10683.561140435961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7816.9799006436897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4108.2981484004922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3005.971850561044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99658.944634840125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72918.754045537091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9490.6378356280329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813.57736439608004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871.1648098071654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8039.4163674234442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37.60065274501838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593.61684950263771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15.573727659962529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2010.3342065277557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34.247771402013242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605.70270796637942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1495.0529044849709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171.77120578833589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282.11165911762731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22206.298570938838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16855.522728429914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2787.9622783121608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160.52869978546411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207.87739711582819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4794.3089897887294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5.5724853038537319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294.95328123236726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3.1896432751013108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396.66336654744111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11.367166704679786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201.03858946351968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639.63757717268152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57.01252523383436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134.57942530031829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21106.083420946448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4549.0349190359657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172223.29271132441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222591.66829618209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11648.113264013013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20220.11867860179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7520.6678039879653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13055.229812092792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95857.968029363183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255880.2370045245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1957.6623784216506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3398.332822416432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8234.1098454824023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14293.703582251808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5064.0087268308198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8790.6818147402864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16545.469168773525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15666.275774511349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763.41974577576138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1325.230748645359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10517.153881678742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18256.870862139654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15189.984356326371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26368.501013803387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2852.9408796395687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4952.4589829986235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1097.0809807001331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1904.4378370124975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26612.949880012548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46197.782659278731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2534.3823374246472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217.25790596638819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232.63607201117887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2146.8477880709584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10.040887856333013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158.51959421835784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4.1588121886919351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536.84015696162987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9.1455335711559798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161.7470049312748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399.23930722738322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45.869826408699431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75.335169082654659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5929.9756088565728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10678.84093480608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744.49815470099543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42.867624751071503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55.511632908632748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1280.2734899716784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1.4880778904688605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78.764399112832606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0.85176315007569059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105.92508612090651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3.0354910830917392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53.685395976696533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170.8089810206381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15.224639214677737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35.938123903693985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5636.1738758434185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2882.0476878671443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197128.99278150831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111565.86474931188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13332.580044144219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10134.588787529272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8608.2529598911933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6543.4524779655058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109720.26135503023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128250.53216135269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2240.7655015130053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1703.2889997229152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9424.8678836548315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7164.1917814388025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5796.3294281580511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4406.0050670565552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18938.156511760622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7852.1429735586071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873.82004597102605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664.22303941882706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12038.069409685235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9150.5832223732941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17386.651186309547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13216.238686138369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3265.5127724866597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2482.237422914432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1255.7329808324243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954.52923181695155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30461.524235198161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23154.934824537635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1341.9372857635426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36.288129269323399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146.5734228086215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430.98727783808897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8.1624322960479301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13.876881948726561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38.769088613871659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41.333831193582235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8.9165570688709668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63.668542106239137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462.23059641763115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13.972194186037328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29.654214536198896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2393.3808440301391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1816.6776009727953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429.87161527617815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7.8078860767998624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38.13969650774699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280.27283492976966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1.3191318198291107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7.5188940108426783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8.6586500553434007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8.8935376823073096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3.227246687100445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23.044106598298601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215.65084033780454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5.0570771935991958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15.426205639594636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2274.800349586566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490.292112360109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52641.376286033876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70682.715843780199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3560.3355603067766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6420.7834634017008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2298.7500561586844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4145.6138324797766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29299.72645167357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81253.311144441221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598.37458848404606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1079.1212225869831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2516.8191127498626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4538.8841208341701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1547.8532822600712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2791.4309171608429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5057.2501235491054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4974.7365989757318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233.34512695057583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420.81947249391567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3214.6491117874693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5797.3653067199793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4642.9357474929175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8373.167237801159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872.02335992174335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1572.6251287963075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335.33125404871168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604.74338283220732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8134.4531663514217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14669.842628492142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358.35127352593128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9.6903912541163457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39.141004043745959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115.09095210725641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2.1796979928862137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3.705686079111902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10.352907267432922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11.037796777140914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2.3810796637031362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17.002063650335472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123.4341758338294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3.7311382831644075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7.9188689793440421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639.12902830087648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1150.9587357912035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114.79302529344227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2.0850198804742326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10.184834239602406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74.844129004627362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0.35226129611219092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2.0078473658021165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2.3122081093247311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2.3749325608702505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0.86180477476394313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6.1537040772132681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57.587455160409412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1.3504431778375496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4.1194178709151004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607.46326295550796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310.62528073677737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7413930.9012285359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5892132.706660063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1074257.1992587138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853753.03107673128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1180023.4987714642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2701821.6933399374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170982.00074128609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391486.16892326873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837909.83552613179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640650.31074190955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59553.611872443544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45533.586472257317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276061.36447386816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473320.88925809035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19620.788127556465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33640.813527742685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12943075.16659298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9929306.0386723876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1086307.5212829036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833362.99079601595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4076392.0334070176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7090161.1613276098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342130.07871709642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595074.60920398415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45430.707820935422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44506.687717217719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3614.2541179942436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45487.233654140677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45430.707820935422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3607.6827468706178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45430.707820935422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44602.765406222912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3614.2541179942436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45488.438405513349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45348.489400369312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3592.6187270589107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8623.6498770282869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8352.3349045655723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590.49588200574033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8640.1952603276077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8623.6498770282869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589.42225312936625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8623.6498770282869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8370.1042680447408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590.49588200574033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8640.3920922882753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8608.1448371615988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586.96109755622069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5875738.7151891319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7608280.6470242096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3543.7654908210607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1496565.9593185934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503497.02738347289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1155908.5188095337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57368.647217546037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56652.069419026055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2907.9932175110234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66507.389797586569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255311.1988813775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21893.59180227204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4669672.9064223943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6940525.5186431529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4026.84351328395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1550485.0057694039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491154.87282284611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1377347.6384924836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391456.65160207887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54750.50854591807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2873.5276646840043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65221.076812905056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250485.69494585399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21741.204425481588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851377.58900735388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540751.0133652949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297.42692959690646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1267479.8701336605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216909.97261652708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157618.54220858568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7041.4934671830433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19281.930580973985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878.00678248897611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19169.610202413449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74714.80111862249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6751.4081977279666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676622.13267679163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493290.97881817812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337.97148971213949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1326573.9865508091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216252.12717715395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191268.62437676211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48047.837776072534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21183.491454081926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912.47233531599591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20455.923187094944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79540.305054146011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6903.7955745184099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4468808.7961246679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612574.40628991346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48843.537812418457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694910.33342213533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3195704.512221951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73464.599161984021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9799278.4862896688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1208383.1324071081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410449.89758334833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196262.21557353597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30786.229893887998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3858747.1884418358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3292806.4813550194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612574.40628991358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48843.537812418464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694910.33342213545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1238335.4984860062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52474.713687131458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9799278.4862896707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1208383.1324071086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1368166.3252778279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669600.50019206398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30786.229893888001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3858747.1884418367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548506.71002710797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75188.084245687161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5995.111774486154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85294.090246098451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392244.43205932714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9017.1290444881997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1202774.665099862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148318.32970425067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50379.090541900448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24089.449130207995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3778.7371184639996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473627.04956051067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404162.83896734269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75188.084245687161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5995.111774486154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85294.090246098451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151994.71742298926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6440.8064603487128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1202774.665099862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148318.32970425067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167930.30180633481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82187.532326591987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3778.7371184639996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473627.04956051067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1740001.8379956353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51065.399563925908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139642.05031935725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725527.7994626665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15298.317515698101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39553.070036709789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766010.60451251082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44992.387003843709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114761.6251294364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2021010.5366921518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557813.57485660876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458199.54210971855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14287.076106974937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36441.900098439175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588379.46402837499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162120.99079899571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5210560.7474318715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2402614.9411655399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3543.7654908210607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437593.93926360918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13500438.178775249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747036.13771679683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4141030.6906009903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2191744.9006241532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4026.84351328395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521424.46314358304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12105411.868840117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629679.53434020129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754995.22044048365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170763.47790482998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297.42692959690646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59669.876693250299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2604782.0218795491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347975.50554220111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600023.40067564533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155776.0985741615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337.97148971213949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72408.836371202793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2463087.2513374644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316959.7677632196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1174017.9551062763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4005473.0233037667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144100.30848187843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491636.3465852323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159579.37363726847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140601.20938701159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47807.242236556565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44647.112834296677</v>
      </c>
      <c r="G397" s="169">
        <v>1</v>
      </c>
    </row>
    <row r="398" spans="1:7" x14ac:dyDescent="0.25">
      <c r="A398" t="s">
        <v>313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313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9">
        <v>1</v>
      </c>
    </row>
    <row r="400" spans="1:7" x14ac:dyDescent="0.25">
      <c r="A400" s="169" t="s">
        <v>313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9">
        <v>1</v>
      </c>
    </row>
    <row r="401" spans="1:7" x14ac:dyDescent="0.25">
      <c r="A401" s="169" t="s">
        <v>313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313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9">
        <v>1</v>
      </c>
    </row>
    <row r="403" spans="1:7" x14ac:dyDescent="0.25">
      <c r="A403" s="169" t="s">
        <v>313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309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310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309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310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309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310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309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310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309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310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309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310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669226.47570893948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2409228.3137045749</v>
      </c>
      <c r="F14">
        <f>E14-D14</f>
        <v>1740001.8379956353</v>
      </c>
      <c r="G14">
        <f t="shared" si="3"/>
        <v>1740001.8379956353</v>
      </c>
      <c r="H14">
        <f t="shared" si="1"/>
        <v>725527.7994626665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51065.399563925908</v>
      </c>
      <c r="F15">
        <f t="shared" si="2"/>
        <v>51065.399563925908</v>
      </c>
      <c r="G15">
        <f t="shared" si="3"/>
        <v>51065.399563925908</v>
      </c>
      <c r="H15">
        <f t="shared" si="1"/>
        <v>15298.317515698101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139642.05031935725</v>
      </c>
      <c r="F16">
        <f t="shared" si="2"/>
        <v>139642.05031935725</v>
      </c>
      <c r="G16">
        <f t="shared" si="3"/>
        <v>139642.05031935725</v>
      </c>
      <c r="H16">
        <f t="shared" si="1"/>
        <v>39553.070036709789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94470.01482666115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819997.81428932771</v>
      </c>
      <c r="F20">
        <f t="shared" si="2"/>
        <v>725527.7994626665</v>
      </c>
      <c r="G20">
        <f t="shared" si="3"/>
        <v>725527.7994626665</v>
      </c>
      <c r="H20">
        <f t="shared" si="1"/>
        <v>1740001.8379956353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15298.317515698101</v>
      </c>
      <c r="F21">
        <f t="shared" si="2"/>
        <v>15298.317515698101</v>
      </c>
      <c r="G21">
        <f t="shared" si="3"/>
        <v>15298.317515698101</v>
      </c>
      <c r="H21">
        <f t="shared" si="1"/>
        <v>51065.399563925908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39553.070036709789</v>
      </c>
      <c r="F22">
        <f t="shared" si="2"/>
        <v>39553.070036709789</v>
      </c>
      <c r="G22">
        <f t="shared" si="3"/>
        <v>39553.070036709789</v>
      </c>
      <c r="H22">
        <f t="shared" si="1"/>
        <v>139642.05031935725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667324.91483583162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1433335.5193483424</v>
      </c>
      <c r="F26">
        <f t="shared" si="2"/>
        <v>766010.60451251082</v>
      </c>
      <c r="G26">
        <f t="shared" si="3"/>
        <v>766010.60451251082</v>
      </c>
      <c r="H26">
        <f t="shared" si="1"/>
        <v>458199.54210971855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44992.387003843709</v>
      </c>
      <c r="F27">
        <f t="shared" si="2"/>
        <v>44992.387003843709</v>
      </c>
      <c r="G27">
        <f t="shared" si="3"/>
        <v>44992.387003843709</v>
      </c>
      <c r="H27">
        <f t="shared" si="1"/>
        <v>14287.076106974937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114761.6251294364</v>
      </c>
      <c r="F28">
        <f t="shared" si="2"/>
        <v>114761.6251294364</v>
      </c>
      <c r="G28">
        <f t="shared" si="3"/>
        <v>114761.6251294364</v>
      </c>
      <c r="H28">
        <f t="shared" si="1"/>
        <v>36441.900098439175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2021010.5366921518</v>
      </c>
      <c r="F29">
        <f t="shared" si="2"/>
        <v>2021010.5366921518</v>
      </c>
      <c r="G29">
        <f t="shared" si="3"/>
        <v>2021010.5366921518</v>
      </c>
      <c r="H29">
        <f t="shared" si="1"/>
        <v>588379.46402837499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96371.575699769091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554571.11780948762</v>
      </c>
      <c r="F32">
        <f t="shared" si="2"/>
        <v>458199.54210971855</v>
      </c>
      <c r="G32">
        <f t="shared" si="3"/>
        <v>458199.54210971855</v>
      </c>
      <c r="H32">
        <f t="shared" si="1"/>
        <v>766010.60451251082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14287.076106974937</v>
      </c>
      <c r="F33">
        <f t="shared" si="2"/>
        <v>14287.076106974937</v>
      </c>
      <c r="G33">
        <f t="shared" si="3"/>
        <v>14287.076106974937</v>
      </c>
      <c r="H33">
        <f t="shared" si="1"/>
        <v>44992.387003843709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36441.900098439175</v>
      </c>
      <c r="F34">
        <f t="shared" si="2"/>
        <v>36441.900098439175</v>
      </c>
      <c r="G34">
        <f t="shared" si="3"/>
        <v>36441.900098439175</v>
      </c>
      <c r="H34">
        <f t="shared" si="1"/>
        <v>114761.6251294364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588379.46402837499</v>
      </c>
      <c r="F35">
        <f t="shared" si="2"/>
        <v>588379.46402837499</v>
      </c>
      <c r="G35">
        <f t="shared" si="3"/>
        <v>588379.46402837499</v>
      </c>
      <c r="H35">
        <f t="shared" si="1"/>
        <v>2021010.5366921518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1905541.9010865423</v>
      </c>
      <c r="O3" s="169">
        <f>SUMIF($F$3:$F$494,"Roer",J3:J494)</f>
        <v>1764735.4892043229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-113576.76955233855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-111266.7192930443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-15360.580001475535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-193320.74303009789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-624672.23253786203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5049.8640811219966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2754.4713169756351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-47801.796396035686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-9337.5318154298348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-121148.55418916112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-118940.70774992777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-9638.0109813179824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-121302.50241470226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7743.5666885541032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10241.491426797362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-151161.63133456439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-6508.3480157937438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7375.5413262417223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4023.0225415863947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-15568.014483921945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-6199.0283917879233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10276957.534563947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8167488.8019696474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11086299.462621003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8810703.5970233846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1421183.6004781469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1129468.6295442281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116162.97477941739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92319.131661628489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-6342395468.0739756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-5040542766.5664845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-487095.26021071477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-387113.1188275661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830541.83794744371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660063.16929778561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557720.7314634145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1276976.2404410439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604525.16059720702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1384141.2436038863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18488.847785753605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42332.690903542505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-1009474702.4940245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-2311327404.0015163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-68146.35705405206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-156030.20279038139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145410.68542482171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332937.22093944572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291364.32433273067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222771.75539497408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8454921.8537361044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6464476.3472592859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165692.79415526325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126685.63556914369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3164933.4004912595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2419849.3448033272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36054.946190214847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27566.942767821944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-2193647949.407413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-1677222513.5223191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-9175.1126990111425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-7015.1209026239094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2372724.3087736503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1814140.9746864284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28793.819997006951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49368.431225771186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1555973.7344536448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2667794.0720080198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12846.473537126178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22025.915469959455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594333.97686129727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1019015.0547883539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11878.817050825979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20366.820473218886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-722728652.1925869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-1239154088.0776806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-3644.0100110550597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-6247.8357382067925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653718.88720650598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1120833.4263184522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69068880.254617825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52986329.830381587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4396.1584994683872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3372.5217982507202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97434.911700979617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74747.387670832293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143938.4813058619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110422.69423857788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6079.0998913831481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4663.5936579430609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-239188029.07863829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-183493575.59466574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-5669.0669229677251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-4349.0360449385053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9235.9270479744009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7085.3599341592808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1523328.8564772657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2649560.4460048978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2691.3724821737342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4681.1652283171798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10134.097150344529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17626.465126917614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18657.468967809429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32451.35913330573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1914.5986597899678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3330.104893230055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-75331724.777361691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-131026178.26133423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-3363.0234275607895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-5849.3829580952779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3199.7175980506859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5565.3414232473178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4846497.1225804752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2832323.5978031158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2116047.5543132382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1152755.7043058684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-103189412.19538134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-56214324.337716132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1466382.4080798377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798838.70386666257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85583.383147380824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37366.886643779471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-1233782.9186316442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151771.37961985721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29331.058248909143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12806.344975188362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-278796.22783121606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114171.77912951802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867120.58087644144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1202263.23175968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378596.81705150969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489321.13532618986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-18462336.978653979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-23861826.841350719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391583.13058753806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506105.42245422117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15312.319605508163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6685.5701411922537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-220744.7015896868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40529.067750448361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5247.8240723627941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2291.2724412960879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-49881.376364966694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30488.460888472066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162013.99818252018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127168.20763499205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-1466192.7179396225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-1072788.2637583218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16668.370622137591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12195.963164059014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997.16748189341479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-7332.1272852785842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601.29814671628708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172.41237907976017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-1058.7722077322092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228.20271503072232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24660.627750930209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45923.533634143969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-223173.51114006815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-387409.94175547321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4451.1259232554976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7726.7701971692095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151.78179880853691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-1116.0446852314144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160.5708097766738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26.24339592772894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-161.15883553777758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60.93931096549327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18098.563188854754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13164.880783152972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-15485687.128268667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-11264276.769462379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3353.3066285891969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2439.1926328118029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2754.8355983673855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4754.1587372995518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-2357122.0389696378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-4067804.3884324692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895.46785354738677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1545.354039433842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1403867.6555040402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1101925.3614497171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-4625207.0941472184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-3384185.3307153014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70108.715456108825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51297.354166495345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32431.998396359526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-71234.021940316525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9492.9392286357961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18800.41827867238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-26545.795310913054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12078.836625714886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213686.82985623329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397932.0566041214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-704016.3917887453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-1222111.6562825295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18721.849176929914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32499.513325472686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4936.5699794061265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-10842.740244535675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2534.9969019977939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2861.6670283626459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-4040.6136744883124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3225.5355995073633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19094268.784563754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23046737.354773276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-55639495.644648992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-62601761.03587015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816175.5345610982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918304.97717373376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513165.33677095559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-1045124.1277650477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128563.8894407959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357030.73299963376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-503402.44392781658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196335.07645311597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3977171.9399235919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11389009.292067561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-11589228.33475001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-30935920.653847013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217951.72198696443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581793.45362803212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106887.92542801288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-217690.36571039518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34331.733680342964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74366.430524138952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-104854.39882868047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52429.368668114126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180493.24074221996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141672.95525637898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71678.793485643968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52446.153545090718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99176.993476138436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72566.118583340518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4039.8216572181936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1604.3234699305856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13010.480555726459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929.95688438277477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369.31126723702016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6573.9222508241537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27473.407677332096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51161.550884158612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10910.440231182321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18939.582000106111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26484.249520219069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45974.369949424443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614.91315063140303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244.19879965845695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3474.3220311343757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141.55147584434312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56.21395550831528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1755.5018670659349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1651793.7265188219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1296527.7688381001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-2560067.8852870241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-1873158.1109064014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43117.125415981638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31548.067008722894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1627.8407689120511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-1635.2414042960656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249.05029290057527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388.9629629681944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-239.22324563259832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130.6212965432542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251424.38720086688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468207.72036622273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-389675.47152963153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-676442.96564426494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11514.008119092454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19987.323728531857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247.77843698853442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-248.9049094932123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66.5064534533347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59.205197984505972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-36.412874665735764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34.881144195386327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26018.911988046581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20422.793334221158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-400234.65691930376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-292844.88828708581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5619.5643627053651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4111.739624663096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374.03826828685811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-4794.6879962818539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365.13927145577424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144.83807378035524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-1591.40333865517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323.98351124104016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3960.4152123853919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7375.1675362074084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-60920.89571290576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-105753.41374189964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1500.6498942985963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2604.9986182307221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56.9334662578555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-729.81357897824716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97.506883763242911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22.046229719207499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-242.23218843072078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86.516639105508176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1257979.0936132872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987414.34920253372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-5595831.5601888774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-4094374.7368865702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89547.523986853921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65520.399607979532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23216.282992215445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-75712.838495797434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9686.2125833566406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8989.9937894944323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-21695.414446271501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8232.8708717804384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191480.70224833768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356579.34415961284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-851757.9999924571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-1478578.3289475353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23912.793542750802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41510.544447156361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3533.8187999427309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-11524.474101353329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2586.6086677171102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1368.3934278082397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-3302.3229200165451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2198.5079280351097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2956342.4131298731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1265724.858964446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-9913393.3113466781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-3956433.3844726901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140875.16584173113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56223.251885043705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115107.04052507287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-261343.44684860823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32148.65020729326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26497.354056695931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-39666.336654744111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16244.036953628662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655253.81578502909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665578.5146935808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-2197238.3056131238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-2080481.4228551069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37619.340056444707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35620.322987980377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25512.717063083503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-57925.05293615986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8584.9837143233071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5872.9639289230008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-8791.7821480352413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4337.8117526729384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132839.47037204553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104268.50481995734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94908.349214505288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69442.824210091596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-4928533.6064933781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-3606124.1785558369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64034.166291695983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46852.70990420309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4930.9322098781249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3522.9486749493058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-126318.89742203898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13931.401382144788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1372.7225494023139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980.75391845823879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-23905.900668320242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8512.9316325957971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19510.417243817741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36332.704567054243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13939.392320000004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24197.581241658125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-723864.27613384172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-1256565.8694139314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17099.700025656686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29683.602489983648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724.21656414513689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517.42300977496291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-18552.726742891515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3720.2449624551109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201.61469797964801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144.04542647631752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-3511.1107814710217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2273.2954247143757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871310.57261239272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683910.06367060472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193628.88550029442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141674.96083408713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-8532412.6983090956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-6243021.1883410905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129333.99128804542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94631.480746823494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27480.852216529471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6106.9921042402084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-201832.14210547108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23908.429111745085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13716.850168961906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3048.2568377741309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-76756.509260721781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26194.242566334542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132624.74803218781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246976.56274164814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29472.822846892926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51162.275147062428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-1298743.6624659046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-2254506.8366801892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34537.381873171529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59953.912234119416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4182.9414395828162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929.56325163257657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-30721.464691147135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6384.5129806669411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2087.8821566453362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463.98414957261309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-11683.334301811645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6994.9171859787948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572638.87712736742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449476.34428701212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-1175191.7254479558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-859867.78907080588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21000.615958441511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15365.793361442356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11048.323956305765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-17177.12057883359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1831.3720972496869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4278.2198935469305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-5131.1272710450921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1624.9535693332998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87163.049754748106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162316.84316777985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-178879.39315340095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-310519.17823401367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5608.0098178765156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9735.0207280831655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1681.697923726302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-2614.5801052958673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489.05006985916657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651.20044820156795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-781.02399171296781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433.92801375197882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107416.96622159336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84313.844588907334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-492995.77780805907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-360716.62206732528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8075.6585302617941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5908.8219354676903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8851.4253241198967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-33853.399094115281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3007.7882870163858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4926.263450993114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-16149.531036038195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3835.7416480615129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16350.252742609982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30447.780540529067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-75040.33907988909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-130263.54805165481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2156.5259044376767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3743.54272944166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1347.3015136467893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-5152.9255652535776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803.20054788210405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749.84106639410822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-2458.167675012668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1024.2974236439097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1473246.2194634858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1156382.0610311499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-4982947.2317420058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-3645937.7022768548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195899.0261382506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143335.98411136991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393927.65642203245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320763.96862656693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-1110314.9285469418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-842776.1364214957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236756.76839647905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179708.43173472441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436812.17787457723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100997.2183689446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-1055304.1710473225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-227451.74595179828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601559.13895846775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129655.20292938208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393416.04452223994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732627.53630217176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-1330647.4940006274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-2309889.1329639368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52312.925681313529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90810.721163661685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105194.5413943844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203220.47875754666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-296498.78044282866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-533942.04674030398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63223.587548272291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113854.53824589516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116646.43489201943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63986.934561257549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-281808.6937921709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-144102.38439335721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160640.50521129509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82143.242352107496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557813.57485660876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604298.03942799277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-468707.41035023518</v>
      </c>
      <c r="I425" s="340">
        <f t="shared" ref="I425:J425" si="0">SUMIFS(I3:I424,$F$3:$F$424,$D$425)*I423/SUM(I423:I424)</f>
        <v>-443563.40437744389</v>
      </c>
      <c r="J425" s="341">
        <f t="shared" si="0"/>
        <v>-411833.66021316953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2414113.3249857947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2208358.0486685289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93981.68443381392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85971.609989792036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12349.193334603149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11296.669552658674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1251172.3679329483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1144534.7409333601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1045042.3768795731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910951.47949379648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20021.371038551322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17452.399991205632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93200.898790897816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81242.156798684242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91961.368154666736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80161.672129417377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79813.161636948731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67842.62430101003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38710.030178050103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32904.222564144664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5109.5946266766214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4343.247422836137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52518.871352676142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44641.986168898009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133226.90275652017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105000.21796965669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491.40523418261427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387.29157274565159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4021451279.8891191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2963174627.2867203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116410431.78626397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116410431.78626399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52913832.630119994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52913832.630120002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105827665.26023999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105827665.26024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846621322.08191991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328065762.30674398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74079365.682167992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52913832.630120002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1629746045.0076957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1629746045.0076959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116410431.78626396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116410431.786264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126993198.31228799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423310661.04096001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539721092.8272239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1841401375.5281758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84662132.208191991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84662132.208192006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2867929728.5525036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2867929728.5525041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9098322.3486955836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8792931.672474442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277422.55295055168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274134.53921085404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3408503.7271263115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3342580.1866613841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70508864.582269579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56036074.877068728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-74784.052336660796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-59433.729094561764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107276757.12304135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97861409.812868446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-223883.96531786467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-204234.36602741736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46423.327929755891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52751.650024019742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69354511.128572017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82640858.309549019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25531119.88813775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25048569.494585399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1655155.5402517661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1643635.054566408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51656277.524407402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50390034.177259892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907712.74702760391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6193804.6267765919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20802266.83452845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21551741.580194715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16008224.269886151</v>
      </c>
      <c r="J474" s="284">
        <f ca="1">SUMIFS('Forbrug af biomasse'!$E$1:$E$425,'Forbrug af biomasse'!$A$1:$A$425,"Biogas",'Forbrug af biomasse'!$B$1:$B$425,$A$1,'Forbrug af biomasse'!$D$1:$D$425,J$2)*'[1]Processer - data'!J474</f>
        <v>14829652.042253785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27615971.96138892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21947462.660185248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19220919.529324319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17533959.204993226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24806.358435747425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28187.904592987648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6126315.1496905284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7299942.4840101628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94503067.251426741</v>
      </c>
      <c r="J479" s="284">
        <f ca="1">J474*'[1]Processer - data'!J$479*Biogasanlæg!AC$3</f>
        <v>84737883.081880823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119525782.03468749</v>
      </c>
      <c r="J480" s="284">
        <f ca="1">-SUMIFS('Resultater - Vestdanmark'!J$3:J$504,'Resultater - Vestdanmark'!$F$3:$F$504,"Gødning",'Resultater - Vestdanmark'!$A$3:$A$504,"&lt;&gt;Gødning")-SUM(J475:J479)</f>
        <v>100748725.49443221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17.984322027260735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7.9173372619645566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1.7872889847374067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1.5747335451345297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2.5694137258761729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2.1116139023816296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29.291655462740611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15.332349841830162</v>
      </c>
      <c r="J489" s="284">
        <f ca="1">SUM(J455:J473)*'[1]Processer - data'!$H$489</f>
        <v>15.101445734180922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196262.21557353597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669600.50019206398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404069.26735727995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1378589.2651013082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573686.47217546031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1957283.2580103942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79789.686818634233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70300.604693505797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51065.399563925908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44992.387003843709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587619.03155491932</v>
      </c>
      <c r="O3" s="169">
        <f>SUMIF($F$3:$F$494,"Roer",J3:J494)</f>
        <v>560381.69837016799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-21559.124692570716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-20880.83726141393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-2509.6074985243963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-36720.829856392331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-118575.18580913894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825.04545813344214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450.02479534551401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-7809.8448539641031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-1525.5634786877715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-22996.399672075429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-22320.278048119308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-1574.6556853486409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-23041.045579435398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1469.8999788678891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1944.0612623736595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-28693.816123871999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-1235.4281942222665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1205.0139914140454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657.28035895311587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-2543.4980894102896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-1012.7956193126943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1489101.4989298035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1183445.5651491056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1606372.8094478375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1276645.533352437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205925.40375970895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163656.74603518387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16831.679928851132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13376.775847800744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-918994806.24985182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-730360105.49521136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-70578.697991297493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-56091.574141741243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120343.1163018743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95641.249025691723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80812.125029534363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185030.17331181242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87593.951785680576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200558.07311152457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2678.9807059778659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6133.8847870282552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-146269972.17414802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-334904672.92878872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-9874.2105428092727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-22608.326255318771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21069.588825122995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48241.642828923854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20708.430846730465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15833.281928961755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600925.19879907486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459456.25533985585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11776.451277704915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9004.0561055847866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224944.5075634408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171988.39607810022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2562.5695993240643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1959.2931607896521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-155911355.88205719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-119206929.38436966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-652.11205000325674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-498.59277187121762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168639.03080489743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128938.27343670391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2046.492245015874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3508.8123653840412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110589.29247105011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189610.82205248377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913.05038623785151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1565.4701322482645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42241.698903532779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72425.486003439815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844.27515963511121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1447.551598169523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-51367223.317942828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-88071649.815630347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-258.99440328374533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-444.05873856620343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46462.42260414164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79662.125940695478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5796925.6255914811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4447123.104753755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368.96796018386669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283.05450968764427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8177.6761746313223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6273.5206570269893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12080.70360652596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9267.7359690606554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510.21661001277448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391.41369432101897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-20074962.99330806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-15400548.069910375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-475.80269432191176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-365.01298996865495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775.16794804150163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594.67164397993861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127852.42864460117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222376.63024763588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225.8858990099462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392.88846973663465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850.55103320772457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1479.3827119557479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1565.9144837655188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2723.6305938600317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160.69155881410896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279.4944745058645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-6322563.8546919422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-10996978.778089628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-282.25731494160453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-490.93655259328693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268.5511169490245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467.09705141674385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1481369.1846350562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899388.21867657756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646786.23775040859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366051.00500136713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-31540638.845041327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-17850538.359889902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448211.08055539744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253666.67828415512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12101.139552087609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5283.5245964128781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-174451.84714926055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21459.85093426357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4522.510754647481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1974.5906331275687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-42987.161527617813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17603.971006047337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265042.08614680363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381771.83822900482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115721.03397482409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155381.13815920497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-5643155.5378628317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-7577187.1384532377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119690.40075823791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160710.89289257835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2165.0992236813922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945.31221235454825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-31212.395924108616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5730.6440424258763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809.15392156508199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353.28777331020211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-7691.1326946606323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4700.9688873360747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49520.826757309216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40381.539675001193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-448153.10030260106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-340657.79994458304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5094.8158996458533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3872.7586048699363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216.4673074685906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-1591.6742977293463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130.53112257369108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40.813863648821972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-250.63504576753101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54.020683116066621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7537.7108662210958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14582.756413350249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-68214.703087181246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-123019.81937491606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1360.5209314826059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2453.5918456300474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32.949126307686008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-242.27343190930264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34.857064115657828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6.2123983718180513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-38.149898368950275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14.425696935880733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5522.8483294291145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4180.4328735012432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-4725518.8378206529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-3576906.8994181217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1023.2748157142152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774.55172097398736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840.64900752256472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1509.6560157751999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-719285.13768433419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-1291708.1034366188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273.25556661134078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490.71836912600952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429102.96479496476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349910.11928069126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-1413730.1825482247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-1074628.7672158205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21429.269021360604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16289.182501043033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758.1574099263679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-1665.2258338471875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221.91485489771119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479.25675485360466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-676.700460975841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307.91144951354619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65315.025864048061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126361.05698553949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-215188.03414011322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-388074.5923313215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5722.477440639117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10320.03526020985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115.40137193417375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-253.46892781125408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59.260199199003083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72.94908193827105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-103.00256986564857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82.224751660889041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5836310.3629640359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7318360.1167232674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-17006640.510029685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-19878832.485009667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249470.34024196491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291602.51260228053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27510.421337545737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-56028.346118951566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6892.2168234612582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20871.832814278128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-29428.647667625813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11477.647475552629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1215653.2449690327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3616515.0011914945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-3542336.9280073349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-9823525.3173629437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66618.623002034961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184745.1958886596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5730.1841214058259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-11670.222543675802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1840.4993305621513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4347.4232368003177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-6129.7341654789816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3064.9938961981529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55169.149616265255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44987.439627842439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21909.175467521356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16653.977197359887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30314.212150419764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23042.957442986608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180.18885103934244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71.557912024587608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580.30867244282319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45.231771136876361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17.962771176237656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319.74616427325299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8397.4587213716331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16246.058942602884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3334.8601145295934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6014.1563381976594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8095.1149098277092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14598.899195580236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27.427075624311449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10.892040508031601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154.96577523718273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6.884861080121925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2.73416629625605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85.385096895311818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504883.47851027886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411705.00481812336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-782504.4728013369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-594810.68405263498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13179.081572893181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10017.908904078889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4052.3312335472124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-4070.7543044565241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619.98341601899608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1055.8842761888841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-649.39875415075505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354.58639070143391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76849.801009849311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148676.69355204457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-119107.31006991246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-214800.60907552682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3519.3452895686069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6346.8607535733818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616.81727008177438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-619.62149995586037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165.56052883570635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160.71925497338785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-98.846896673632244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94.688839807087774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7952.8809079951807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6485.1416453657175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-122334.80643594364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-92991.225518635794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1717.6631425611322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1305.6594873396614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97.382499023728755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-1248.3179896419354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95.065606278544266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41.120906019722959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-451.81453619406233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91.981998724216893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1210.53142209726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2341.9424242257769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-18620.941130655952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-33581.393905014469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458.68520172692666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827.20246680949276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14.822876941620967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-190.01015716351026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25.386343639037904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6.2591341952499358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-68.772021026162662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24.562896294761558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384511.00187626667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313547.79987491085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-1710409.0286261106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-1300145.3661788723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27370.890612200343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20805.629531917115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2440.3834947396003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-7958.5677632798925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1018.1678661863552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1030.4806443180121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-2486.8431703997239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943.6952103852791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58527.551876877835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113229.73879444039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-260346.39494088767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-469514.1227779843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7309.1295789133083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13181.436844144837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371.4579580061278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-1211.3970350864024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271.89180551269902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156.85249335947177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-378.52972204958115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252.00460859798685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903628.83527483488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401923.71631605766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-3030105.0418816996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-1256342.8757693772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43059.579791348224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17853.373251670742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2366.6786183148511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-5373.3980551656905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660.9979954850038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594.0937244490392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-889.35376823073091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364.20543701156384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200283.37710054213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211350.66458648117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-671602.81640732114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-660645.02034397714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11498.64112087875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11311.030584814898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524.55872110762846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-1190.9782722535044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176.5130725504535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131.67695939085769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-197.11940255223078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97.257512376148043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40603.407561214786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33109.86953850546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29009.468144714923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22051.173112644632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-1506444.2679809588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-1145104.1836439634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19572.536268794651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14877.811043058951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829.62902484444714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592.73588631377049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-21253.146307250117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2343.9573799516975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251.85624868283745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179.94095230054586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-4386.0650983909036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1561.8851946539069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5963.5093456891072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11537.243295791219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4260.6826565888859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7683.8040349969515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-221254.6929052734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-399015.33137617854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5226.6550549448866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9425.8588206790828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121.84938999653703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87.056387871593003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-3121.4950724887403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625.93097390409787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36.990666128844609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26.428312675449703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-644.19076565485227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417.0862189636988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266322.78940206708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217171.74350303441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59184.160638197696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44988.076487615006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-2607997.677946432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-1982435.8029207555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39531.930871746423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30049.687460016255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8496.3486389045647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1888.1195402467397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-62401.130516380203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7391.8504252112771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4624.5723692462379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1027.7056447138411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-25878.100840536543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8831.2673036051747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40537.776023740844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78426.000119254648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9008.5953721455571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16246.28892816083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-396971.00641064439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-715905.79883199895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10556.616857671543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19038.023186602288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1293.2542457850034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287.396235224235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-9498.2598304131716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1973.9216144370594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703.91977844247333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156.43010249809484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-3938.9819329720035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2358.3038631303593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175031.48460528499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142728.65181757981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-359206.4049735326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-273046.11652058753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6419.0000638288575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4879.3201209845238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898.69153004592101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-1397.2194186037327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148.96726405468729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379.48307260768365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-455.13694742392761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144.13526856474542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26642.057692329101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51542.788596298968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-54675.864667093301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-98603.595575528481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1714.1314069139173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3091.3003578409989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136.79248419268677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-212.67488214037121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39.780256017923335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57.762235957009949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-69.277735023066299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38.489918715381663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32832.823303716075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26773.380892426689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-150687.95769989092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-114543.50781803418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2468.3872474880245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1876.3127345828052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930.41906291137218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-3558.5057443438677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316.16417209279729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564.67437619277143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-1851.1446767513564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439.672998389707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4997.5807188762137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9668.5192060124828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-22936.657776931876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-41364.447385722975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659.15875732538859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1188.7406614073734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141.62182539917217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-541.65063818713236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84.428560793927716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85.950749614184076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-281.76818237059285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117.41038912877988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450309.05738602625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367202.53391493013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-1523076.2117599081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-1157746.7412268817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59878.04661415088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45515.524964086573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42457.274173915524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34571.738082032491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-119669.04220150695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-90833.880048639767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25517.495064043735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19368.861345828653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47079.340828654764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10885.416449407903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-113740.01747932829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-24514.605618005451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64835.664310965396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13974.15593727667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120250.64502379311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232641.69932394265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-406722.6583175711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-733492.13142460713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15989.848771671261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28836.427026725109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11337.801275866155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21902.974933853759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-31956.451415043823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-57547.936789560175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6814.198361131911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12271.170270593262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12572.079128951607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6896.4714203898566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-30373.163147775398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-15531.264036838869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17313.732260233344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8853.3468143739992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162120.99079899571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175631.07336557872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-137192.91374803972</v>
      </c>
      <c r="I425" s="340">
        <f t="shared" ref="I425:J425" si="0">SUMIFS(I3:I424,$F$3:$F$424,$D$425)*I423/SUM(I423:I424)</f>
        <v>-129833.14224340807</v>
      </c>
      <c r="J425" s="341">
        <f t="shared" si="0"/>
        <v>-119259.83906063907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171580.71414930237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156956.86162128934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6679.65516167434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6110.3470520385017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877.70668824400832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802.89960263785906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88925.837155996895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81346.673408212213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151423.62558400567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131994.24138946694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2901.0389041567191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2528.8024105793384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13504.541361036143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11771.754145945682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13324.936947748138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11615.195034441655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5672.6414333767643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4821.8473452975177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2751.2770647293305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2338.6350374072649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363.15937863595173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308.69200995016524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3732.7267778783889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3172.8849630320774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11181.684772655934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8812.629537313207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41.243459921192581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32.505238746429391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493597536.09936005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363703447.65215999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14288349.729191998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14288349.729191998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6494704.4223599993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6494704.4223599993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12989408.844719999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12989408.844719999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103915270.75775999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40267167.418631993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9092586.1913040001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6494704.4223599993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200036896.20868799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200036896.20868799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14288349.729191998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14288349.729191998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15587290.613664001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51957635.378879994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66245985.108071983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226015713.89812797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10391527.075776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10391527.075776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352012979.691912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352012979.691912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3096678.0513044219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3402068.7275255574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83761.847049448319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87049.860789146012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982442.5228736893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1048366.0633386159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10216531.068088247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8119465.5921214996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-10835.993440279552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-8611.7758863985619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7624589.2884506583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6955402.8013363117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-15912.331147935192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-14515.755335147942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3896.2927777194745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4427.4265152290272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9457112.5325151403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11476117.462605726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7471480.1118622487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7954030.5054146014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510406.45974823425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521926.94543359173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22253878.640592597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22186386.987740107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111413.70222721198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760234.67402097594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17617970.19485788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18439378.413056247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3088635.6596907233</v>
      </c>
      <c r="J474" s="284">
        <f ca="1">SUMIFS('Forbrug af biomasse'!$E$1:$E$425,'Forbrug af biomasse'!$A$1:$A$425,"Biogas",'Forbrug af biomasse'!$B$1:$B$425,$A$1,'Forbrug af biomasse'!$D$1:$D$425,J$2)*'[1]Processer - data'!J474</f>
        <v>3017388.1965195541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4001474.6683345633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3180124.02358092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1366107.8232386399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1246208.788593292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2081.9885071783451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2365.8004279849765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835378.27370550414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1013723.7091968391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18233474.153156843</v>
      </c>
      <c r="J479" s="284">
        <f ca="1">J474*'[1]Processer - data'!J$479*Biogasanlæg!AC$3</f>
        <v>17241610.759362251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55676080.886752173</v>
      </c>
      <c r="J480" s="284">
        <f ca="1">-SUMIFS('Resultater - Østdanmark'!J$3:J$504,'Resultater - Østdanmark'!$F$3:$F$504,"Gødning",'Resultater - Østdanmark'!$A$3:$A$504,"&lt;&gt;Gødning")-SUM(J475:J479)</f>
        <v>50713562.842115134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7.4989148289044349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4.7358617319260921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0.53544111304943354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0.50004766374412279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0.72777648867545996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0.67053096181128069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8.5277183016965061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3.8600109329398773</v>
      </c>
      <c r="J489" s="284">
        <f ca="1">SUM(J455:J473)*'[1]Processer - data'!$H$489</f>
        <v>3.9263930921081807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24089.449130207995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82187.532326591987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49595.924679839991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169209.62537827762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70414.93467183043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240239.18888036266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23903.621118278283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22323.556417148338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15298.317515698101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14287.076106974937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>SUMIF($F$3:$F$509,$L$3,H$3:H$509)</f>
        <v>13911562.118277565</v>
      </c>
      <c r="N3" s="98">
        <f>SUMIF($F$3:$F$509,$L$3,I$3:I$509)</f>
        <v>10127724.691119609</v>
      </c>
      <c r="O3" s="98">
        <f>SUMIF($F$3:$F$509,$L$3,J$3:J$509)</f>
        <v>6861710.4631122807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1117365.2284992626</v>
      </c>
      <c r="O4" s="98">
        <f t="shared" si="0"/>
        <v>1136883.2820918469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3241544.6493891953</v>
      </c>
      <c r="O5" s="98">
        <f t="shared" si="0"/>
        <v>3143574.8003822798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13479.363711015614</v>
      </c>
      <c r="O6" s="98">
        <f t="shared" si="0"/>
        <v>13712.470052803281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5545.3048644621394</v>
      </c>
      <c r="O7" s="98">
        <f>SUMIFS(J$3:J$509,$F$3:$F$509,$L$3,$C$3:$C$509,$L7)+SUMIFS(J$3:J$509,$F$3:$F$509,$L$3,$C$3:$C$509,"",$A$3:$A$509,"Grøntsager I drivhus")</f>
        <v>5249.816762345642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883252.30601325259</v>
      </c>
      <c r="O8" s="98">
        <f>SUMIFS(J$3:J$509,$F$3:$F$509,$L$3,$C$3:$C$509,$L8)</f>
        <v>325203.0015970415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1403568.0358319483</v>
      </c>
      <c r="O9" s="98">
        <f>SUMIFS(J$3:J$509,$F$3:$F$509,$L$3,$C$3:$C$509,$L9)</f>
        <v>234625.94803314027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>'Resultater - Vestdanmark'!H15+'Resultater - Østdanmark'!H15</f>
        <v>0</v>
      </c>
      <c r="I15" s="277">
        <f>'Resultater - Vestdanmark'!I15+'Resultater - Østdanmark'!I15</f>
        <v>0</v>
      </c>
      <c r="J15" s="278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>'Resultater - Vestdanmark'!H16+'Resultater - Østdanmark'!H16</f>
        <v>0</v>
      </c>
      <c r="I16" s="277">
        <f>'Resultater - Vestdanmark'!I16+'Resultater - Østdanmark'!I16</f>
        <v>0</v>
      </c>
      <c r="J16" s="278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>'Resultater - Vestdanmark'!H17+'Resultater - Østdanmark'!H17</f>
        <v>0</v>
      </c>
      <c r="I17" s="277">
        <f>'Resultater - Vestdanmark'!I17+'Resultater - Østdanmark'!I17</f>
        <v>0</v>
      </c>
      <c r="J17" s="278">
        <f>'Resultater - Vestdanmark'!J17+'Resultater - Østdanmark'!J17</f>
        <v>0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>'Resultater - Vestdanmark'!H18+'Resultater - Østdanmark'!H18</f>
        <v>0</v>
      </c>
      <c r="I18" s="277">
        <f>'Resultater - Vestdanmark'!I18+'Resultater - Østdanmark'!I18</f>
        <v>0</v>
      </c>
      <c r="J18" s="278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>'Resultater - Vestdanmark'!H19+'Resultater - Østdanmark'!H19</f>
        <v>0</v>
      </c>
      <c r="I19" s="277">
        <f>'Resultater - Vestdanmark'!I19+'Resultater - Østdanmark'!I19</f>
        <v>0</v>
      </c>
      <c r="J19" s="278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>'Resultater - Vestdanmark'!H20+'Resultater - Østdanmark'!H20</f>
        <v>0</v>
      </c>
      <c r="I20" s="277">
        <f>'Resultater - Vestdanmark'!I20+'Resultater - Østdanmark'!I20</f>
        <v>0</v>
      </c>
      <c r="J20" s="278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>'Resultater - Vestdanmark'!H21+'Resultater - Østdanmark'!H21</f>
        <v>0</v>
      </c>
      <c r="I21" s="277">
        <f>'Resultater - Vestdanmark'!I21+'Resultater - Østdanmark'!I21</f>
        <v>0</v>
      </c>
      <c r="J21" s="278">
        <f>'Resultater - Vestdanmark'!J21+'Resultater - Østdanmark'!J21</f>
        <v>0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>'Resultater - Vestdanmark'!H22+'Resultater - Østdanmark'!H22</f>
        <v>0</v>
      </c>
      <c r="I22" s="277">
        <f>'Resultater - Vestdanmark'!I22+'Resultater - Østdanmark'!I22</f>
        <v>0</v>
      </c>
      <c r="J22" s="278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>'Resultater - Vestdanmark'!H23+'Resultater - Østdanmark'!H23</f>
        <v>0</v>
      </c>
      <c r="I23" s="277">
        <f>'Resultater - Vestdanmark'!I23+'Resultater - Østdanmark'!I23</f>
        <v>0</v>
      </c>
      <c r="J23" s="278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>'Resultater - Vestdanmark'!H24+'Resultater - Østdanmark'!H24</f>
        <v>0</v>
      </c>
      <c r="I24" s="277">
        <f>'Resultater - Vestdanmark'!I24+'Resultater - Østdanmark'!I24</f>
        <v>0</v>
      </c>
      <c r="J24" s="278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>'Resultater - Vestdanmark'!H25+'Resultater - Østdanmark'!H25</f>
        <v>0</v>
      </c>
      <c r="I25" s="277">
        <f>'Resultater - Vestdanmark'!I25+'Resultater - Østdanmark'!I25</f>
        <v>0</v>
      </c>
      <c r="J25" s="278">
        <f>'Resultater - Vestdanmark'!J25+'Resultater - Østdanmark'!J25</f>
        <v>0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>'Resultater - Vestdanmark'!H26+'Resultater - Østdanmark'!H26</f>
        <v>0</v>
      </c>
      <c r="I26" s="277">
        <f>'Resultater - Vestdanmark'!I26+'Resultater - Østdanmark'!I26</f>
        <v>0</v>
      </c>
      <c r="J26" s="278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>'Resultater - Vestdanmark'!H27+'Resultater - Østdanmark'!H27</f>
        <v>0</v>
      </c>
      <c r="I27" s="277">
        <f>'Resultater - Vestdanmark'!I27+'Resultater - Østdanmark'!I27</f>
        <v>0</v>
      </c>
      <c r="J27" s="278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>'Resultater - Vestdanmark'!H28+'Resultater - Østdanmark'!H28</f>
        <v>0</v>
      </c>
      <c r="I28" s="277">
        <f>'Resultater - Vestdanmark'!I28+'Resultater - Østdanmark'!I28</f>
        <v>0</v>
      </c>
      <c r="J28" s="278">
        <f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>'Resultater - Vestdanmark'!H29+'Resultater - Østdanmark'!H29</f>
        <v>0</v>
      </c>
      <c r="I29" s="277">
        <f>'Resultater - Vestdanmark'!I29+'Resultater - Østdanmark'!I29</f>
        <v>0</v>
      </c>
      <c r="J29" s="278">
        <f>'Resultater - Vestdanmark'!J29+'Resultater - Østdanmark'!J29</f>
        <v>0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>'Resultater - Vestdanmark'!H30+'Resultater - Østdanmark'!H30</f>
        <v>0</v>
      </c>
      <c r="I30" s="277">
        <f>'Resultater - Vestdanmark'!I30+'Resultater - Østdanmark'!I30</f>
        <v>0</v>
      </c>
      <c r="J30" s="278">
        <f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>'Resultater - Vestdanmark'!H31+'Resultater - Østdanmark'!H31</f>
        <v>0</v>
      </c>
      <c r="I31" s="277">
        <f>'Resultater - Vestdanmark'!I31+'Resultater - Østdanmark'!I31</f>
        <v>0</v>
      </c>
      <c r="J31" s="278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>'Resultater - Vestdanmark'!H32+'Resultater - Østdanmark'!H32</f>
        <v>0</v>
      </c>
      <c r="I32" s="277">
        <f>'Resultater - Vestdanmark'!I32+'Resultater - Østdanmark'!I32</f>
        <v>0</v>
      </c>
      <c r="J32" s="278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>'Resultater - Vestdanmark'!H33+'Resultater - Østdanmark'!H33</f>
        <v>0</v>
      </c>
      <c r="I33" s="277">
        <f>'Resultater - Vestdanmark'!I33+'Resultater - Østdanmark'!I33</f>
        <v>0</v>
      </c>
      <c r="J33" s="278">
        <f>'Resultater - Vestdanmark'!J33+'Resultater - Østdanmark'!J33</f>
        <v>0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>'Resultater - Vestdanmark'!H34+'Resultater - Østdanmark'!H34</f>
        <v>0</v>
      </c>
      <c r="I34" s="277">
        <f>'Resultater - Vestdanmark'!I34+'Resultater - Østdanmark'!I34</f>
        <v>0</v>
      </c>
      <c r="J34" s="278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>'Resultater - Vestdanmark'!H35+'Resultater - Østdanmark'!H35</f>
        <v>0</v>
      </c>
      <c r="I35" s="277">
        <f>'Resultater - Vestdanmark'!I35+'Resultater - Østdanmark'!I35</f>
        <v>0</v>
      </c>
      <c r="J35" s="278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>'Resultater - Vestdanmark'!H36+'Resultater - Østdanmark'!H36</f>
        <v>0</v>
      </c>
      <c r="I36" s="277">
        <f>'Resultater - Vestdanmark'!I36+'Resultater - Østdanmark'!I36</f>
        <v>0</v>
      </c>
      <c r="J36" s="278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>'Resultater - Vestdanmark'!H37+'Resultater - Østdanmark'!H37</f>
        <v>0</v>
      </c>
      <c r="I37" s="277">
        <f>'Resultater - Vestdanmark'!I37+'Resultater - Østdanmark'!I37</f>
        <v>0</v>
      </c>
      <c r="J37" s="278">
        <f>'Resultater - Vestdanmark'!J37+'Resultater - Østdanmark'!J37</f>
        <v>0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>'Resultater - Vestdanmark'!H38+'Resultater - Østdanmark'!H38</f>
        <v>0</v>
      </c>
      <c r="I38" s="277">
        <f>'Resultater - Vestdanmark'!I38+'Resultater - Østdanmark'!I38</f>
        <v>0</v>
      </c>
      <c r="J38" s="278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>'Resultater - Vestdanmark'!H39+'Resultater - Østdanmark'!H39</f>
        <v>0</v>
      </c>
      <c r="I39" s="277">
        <f>'Resultater - Vestdanmark'!I39+'Resultater - Østdanmark'!I39</f>
        <v>0</v>
      </c>
      <c r="J39" s="278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>'Resultater - Vestdanmark'!H40+'Resultater - Østdanmark'!H40</f>
        <v>0</v>
      </c>
      <c r="I40" s="277">
        <f>'Resultater - Vestdanmark'!I40+'Resultater - Østdanmark'!I40</f>
        <v>0</v>
      </c>
      <c r="J40" s="278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>'Resultater - Vestdanmark'!H41+'Resultater - Østdanmark'!H41</f>
        <v>0</v>
      </c>
      <c r="I41" s="277">
        <f>'Resultater - Vestdanmark'!I41+'Resultater - Østdanmark'!I41</f>
        <v>0</v>
      </c>
      <c r="J41" s="278">
        <f>'Resultater - Vestdanmark'!J41+'Resultater - Østdanmark'!J41</f>
        <v>0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>'Resultater - Vestdanmark'!H42+'Resultater - Østdanmark'!H42</f>
        <v>0</v>
      </c>
      <c r="I42" s="277">
        <f>'Resultater - Vestdanmark'!I42+'Resultater - Østdanmark'!I42</f>
        <v>0</v>
      </c>
      <c r="J42" s="278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>'Resultater - Vestdanmark'!H43+'Resultater - Østdanmark'!H43</f>
        <v>0</v>
      </c>
      <c r="I43" s="277">
        <f>'Resultater - Vestdanmark'!I43+'Resultater - Østdanmark'!I43</f>
        <v>0</v>
      </c>
      <c r="J43" s="278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>'Resultater - Vestdanmark'!H44+'Resultater - Østdanmark'!H44</f>
        <v>0</v>
      </c>
      <c r="I44" s="277">
        <f>'Resultater - Vestdanmark'!I44+'Resultater - Østdanmark'!I44</f>
        <v>0</v>
      </c>
      <c r="J44" s="278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>'Resultater - Vestdanmark'!H45+'Resultater - Østdanmark'!H45</f>
        <v>0</v>
      </c>
      <c r="I45" s="277">
        <f>'Resultater - Vestdanmark'!I45+'Resultater - Østdanmark'!I45</f>
        <v>0</v>
      </c>
      <c r="J45" s="278">
        <f>'Resultater - Vestdanmark'!J45+'Resultater - Østdanmark'!J45</f>
        <v>0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>'Resultater - Vestdanmark'!H46+'Resultater - Østdanmark'!H46</f>
        <v>0</v>
      </c>
      <c r="I46" s="277">
        <f>'Resultater - Vestdanmark'!I46+'Resultater - Østdanmark'!I46</f>
        <v>0</v>
      </c>
      <c r="J46" s="278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>'Resultater - Vestdanmark'!H47+'Resultater - Østdanmark'!H47</f>
        <v>0</v>
      </c>
      <c r="I47" s="277">
        <f>'Resultater - Vestdanmark'!I47+'Resultater - Østdanmark'!I47</f>
        <v>0</v>
      </c>
      <c r="J47" s="278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>'Resultater - Vestdanmark'!H48+'Resultater - Østdanmark'!H48</f>
        <v>0</v>
      </c>
      <c r="I48" s="277">
        <f>'Resultater - Vestdanmark'!I48+'Resultater - Østdanmark'!I48</f>
        <v>0</v>
      </c>
      <c r="J48" s="278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>'Resultater - Vestdanmark'!H49+'Resultater - Østdanmark'!H49</f>
        <v>0</v>
      </c>
      <c r="I49" s="277">
        <f>'Resultater - Vestdanmark'!I49+'Resultater - Østdanmark'!I49</f>
        <v>-135135.89424490926</v>
      </c>
      <c r="J49" s="278">
        <f>'Resultater - Vestdanmark'!J49+'Resultater - Østdanmark'!J49</f>
        <v>-132147.55655445822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>'Resultater - Vestdanmark'!H50+'Resultater - Østdanmark'!H50</f>
        <v>0</v>
      </c>
      <c r="I50" s="277">
        <f>'Resultater - Vestdanmark'!I50+'Resultater - Østdanmark'!I50</f>
        <v>0</v>
      </c>
      <c r="J50" s="278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>'Resultater - Vestdanmark'!H51+'Resultater - Østdanmark'!H51</f>
        <v>0</v>
      </c>
      <c r="I51" s="277">
        <f>'Resultater - Vestdanmark'!I51+'Resultater - Østdanmark'!I51</f>
        <v>0</v>
      </c>
      <c r="J51" s="278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>'Resultater - Vestdanmark'!H52+'Resultater - Østdanmark'!H52</f>
        <v>0</v>
      </c>
      <c r="I52" s="277">
        <f>'Resultater - Vestdanmark'!I52+'Resultater - Østdanmark'!I52</f>
        <v>0</v>
      </c>
      <c r="J52" s="278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>'Resultater - Vestdanmark'!H53+'Resultater - Østdanmark'!H53</f>
        <v>0</v>
      </c>
      <c r="I53" s="277">
        <f>'Resultater - Vestdanmark'!I53+'Resultater - Østdanmark'!I53</f>
        <v>-17870.187499999931</v>
      </c>
      <c r="J53" s="278">
        <f>'Resultater - Vestdanmark'!J53+'Resultater - Østdanmark'!J53</f>
        <v>-230041.5728864902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>'Resultater - Vestdanmark'!H54+'Resultater - Østdanmark'!H54</f>
        <v>0</v>
      </c>
      <c r="I54" s="277">
        <f>'Resultater - Vestdanmark'!I54+'Resultater - Østdanmark'!I54</f>
        <v>0</v>
      </c>
      <c r="J54" s="278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>'Resultater - Vestdanmark'!H55+'Resultater - Østdanmark'!H55</f>
        <v>0</v>
      </c>
      <c r="I55" s="277">
        <f>'Resultater - Vestdanmark'!I55+'Resultater - Østdanmark'!I55</f>
        <v>0</v>
      </c>
      <c r="J55" s="278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>'Resultater - Vestdanmark'!H56+'Resultater - Østdanmark'!H56</f>
        <v>0</v>
      </c>
      <c r="I56" s="277">
        <f>'Resultater - Vestdanmark'!I56+'Resultater - Østdanmark'!I56</f>
        <v>0</v>
      </c>
      <c r="J56" s="278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>'Resultater - Vestdanmark'!H57+'Resultater - Østdanmark'!H57</f>
        <v>0</v>
      </c>
      <c r="I57" s="277">
        <f>'Resultater - Vestdanmark'!I57+'Resultater - Østdanmark'!I57</f>
        <v>0</v>
      </c>
      <c r="J57" s="278">
        <f>'Resultater - Vestdanmark'!J57+'Resultater - Østdanmark'!J57</f>
        <v>-743247.41834700096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>'Resultater - Vestdanmark'!H58+'Resultater - Østdanmark'!H58</f>
        <v>0</v>
      </c>
      <c r="I58" s="277">
        <f>'Resultater - Vestdanmark'!I58+'Resultater - Østdanmark'!I58</f>
        <v>0</v>
      </c>
      <c r="J58" s="278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>'Resultater - Vestdanmark'!H59+'Resultater - Østdanmark'!H59</f>
        <v>0</v>
      </c>
      <c r="I59" s="277">
        <f>'Resultater - Vestdanmark'!I59+'Resultater - Østdanmark'!I59</f>
        <v>0</v>
      </c>
      <c r="J59" s="278">
        <f>'Resultater - Vestdanmark'!J59+'Resultater - Østdanmark'!J59</f>
        <v>5874.9095392554391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>'Resultater - Vestdanmark'!H60+'Resultater - Østdanmark'!H60</f>
        <v>0</v>
      </c>
      <c r="I60" s="277">
        <f>'Resultater - Vestdanmark'!I60+'Resultater - Østdanmark'!I60</f>
        <v>0</v>
      </c>
      <c r="J60" s="278">
        <f>'Resultater - Vestdanmark'!J60+'Resultater - Østdanmark'!J60</f>
        <v>3204.4961123211492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>'Resultater - Vestdanmark'!H61+'Resultater - Østdanmark'!H61</f>
        <v>0</v>
      </c>
      <c r="I61" s="277">
        <f>'Resultater - Vestdanmark'!I61+'Resultater - Østdanmark'!I61</f>
        <v>0</v>
      </c>
      <c r="J61" s="278">
        <f>'Resultater - Vestdanmark'!J61+'Resultater - Østdanmark'!J61</f>
        <v>-55611.64124999979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>'Resultater - Vestdanmark'!H62+'Resultater - Østdanmark'!H62</f>
        <v>0</v>
      </c>
      <c r="I62" s="277">
        <f>'Resultater - Vestdanmark'!I62+'Resultater - Østdanmark'!I62</f>
        <v>0</v>
      </c>
      <c r="J62" s="278">
        <f>'Resultater - Vestdanmark'!J62+'Resultater - Østdanmark'!J62</f>
        <v>-10863.095294117606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>'Resultater - Vestdanmark'!H63+'Resultater - Østdanmark'!H63</f>
        <v>0</v>
      </c>
      <c r="I63" s="277">
        <f>'Resultater - Vestdanmark'!I63+'Resultater - Østdanmark'!I63</f>
        <v>0</v>
      </c>
      <c r="J63" s="278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>'Resultater - Vestdanmark'!H64+'Resultater - Østdanmark'!H64</f>
        <v>0</v>
      </c>
      <c r="I64" s="277">
        <f>'Resultater - Vestdanmark'!I64+'Resultater - Østdanmark'!I64</f>
        <v>0</v>
      </c>
      <c r="J64" s="278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>'Resultater - Vestdanmark'!H65+'Resultater - Østdanmark'!H65</f>
        <v>0</v>
      </c>
      <c r="I65" s="277">
        <f>'Resultater - Vestdanmark'!I65+'Resultater - Østdanmark'!I65</f>
        <v>0</v>
      </c>
      <c r="J65" s="278">
        <f>'Resultater - Vestdanmark'!J65+'Resultater - Østdanmark'!J65</f>
        <v>0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>'Resultater - Vestdanmark'!H66+'Resultater - Østdanmark'!H66</f>
        <v>0</v>
      </c>
      <c r="I66" s="277">
        <f>'Resultater - Vestdanmark'!I66+'Resultater - Østdanmark'!I66</f>
        <v>0</v>
      </c>
      <c r="J66" s="278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>'Resultater - Vestdanmark'!H67+'Resultater - Østdanmark'!H67</f>
        <v>0</v>
      </c>
      <c r="I67" s="277">
        <f>'Resultater - Vestdanmark'!I67+'Resultater - Østdanmark'!I67</f>
        <v>0</v>
      </c>
      <c r="J67" s="278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>'Resultater - Vestdanmark'!H68+'Resultater - Østdanmark'!H68</f>
        <v>0</v>
      </c>
      <c r="I68" s="277">
        <f>'Resultater - Vestdanmark'!I68+'Resultater - Østdanmark'!I68</f>
        <v>0</v>
      </c>
      <c r="J68" s="278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>'Resultater - Vestdanmark'!H69+'Resultater - Østdanmark'!H69</f>
        <v>0</v>
      </c>
      <c r="I69" s="277">
        <f>'Resultater - Vestdanmark'!I69+'Resultater - Østdanmark'!I69</f>
        <v>0</v>
      </c>
      <c r="J69" s="278">
        <f>'Resultater - Vestdanmark'!J69+'Resultater - Østdanmark'!J69</f>
        <v>0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>'Resultater - Vestdanmark'!H70+'Resultater - Østdanmark'!H70</f>
        <v>0</v>
      </c>
      <c r="I70" s="277">
        <f>'Resultater - Vestdanmark'!I70+'Resultater - Østdanmark'!I70</f>
        <v>0</v>
      </c>
      <c r="J70" s="278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>'Resultater - Vestdanmark'!H71+'Resultater - Østdanmark'!H71</f>
        <v>0</v>
      </c>
      <c r="I71" s="277">
        <f>'Resultater - Vestdanmark'!I71+'Resultater - Østdanmark'!I71</f>
        <v>0</v>
      </c>
      <c r="J71" s="278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>'Resultater - Vestdanmark'!H72+'Resultater - Østdanmark'!H72</f>
        <v>0</v>
      </c>
      <c r="I72" s="277">
        <f>'Resultater - Vestdanmark'!I72+'Resultater - Østdanmark'!I72</f>
        <v>0</v>
      </c>
      <c r="J72" s="278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>'Resultater - Vestdanmark'!H73+'Resultater - Østdanmark'!H73</f>
        <v>0</v>
      </c>
      <c r="I73" s="277">
        <f>'Resultater - Vestdanmark'!I73+'Resultater - Østdanmark'!I73</f>
        <v>0</v>
      </c>
      <c r="J73" s="278">
        <f>'Resultater - Vestdanmark'!J73+'Resultater - Østdanmark'!J73</f>
        <v>0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>'Resultater - Vestdanmark'!H74+'Resultater - Østdanmark'!H74</f>
        <v>0</v>
      </c>
      <c r="I74" s="277">
        <f>'Resultater - Vestdanmark'!I74+'Resultater - Østdanmark'!I74</f>
        <v>0</v>
      </c>
      <c r="J74" s="278">
        <f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>'Resultater - Vestdanmark'!H75+'Resultater - Østdanmark'!H75</f>
        <v>0</v>
      </c>
      <c r="I75" s="277">
        <f>'Resultater - Vestdanmark'!I75+'Resultater - Østdanmark'!I75</f>
        <v>0</v>
      </c>
      <c r="J75" s="278">
        <f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>'Resultater - Vestdanmark'!H76+'Resultater - Østdanmark'!H76</f>
        <v>0</v>
      </c>
      <c r="I76" s="277">
        <f>'Resultater - Vestdanmark'!I76+'Resultater - Østdanmark'!I76</f>
        <v>0</v>
      </c>
      <c r="J76" s="278">
        <f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>'Resultater - Vestdanmark'!H77+'Resultater - Østdanmark'!H77</f>
        <v>0</v>
      </c>
      <c r="I77" s="277">
        <f>'Resultater - Vestdanmark'!I77+'Resultater - Østdanmark'!I77</f>
        <v>0</v>
      </c>
      <c r="J77" s="278">
        <f>'Resultater - Vestdanmark'!J77+'Resultater - Østdanmark'!J77</f>
        <v>0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>'Resultater - Vestdanmark'!H78+'Resultater - Østdanmark'!H78</f>
        <v>0</v>
      </c>
      <c r="I78" s="277">
        <f>'Resultater - Vestdanmark'!I78+'Resultater - Østdanmark'!I78</f>
        <v>0</v>
      </c>
      <c r="J78" s="278">
        <f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>'Resultater - Vestdanmark'!H79+'Resultater - Østdanmark'!H79</f>
        <v>0</v>
      </c>
      <c r="I79" s="277">
        <f>'Resultater - Vestdanmark'!I79+'Resultater - Østdanmark'!I79</f>
        <v>0</v>
      </c>
      <c r="J79" s="278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>'Resultater - Vestdanmark'!H80+'Resultater - Østdanmark'!H80</f>
        <v>0</v>
      </c>
      <c r="I80" s="277">
        <f>'Resultater - Vestdanmark'!I80+'Resultater - Østdanmark'!I80</f>
        <v>0</v>
      </c>
      <c r="J80" s="278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>'Resultater - Vestdanmark'!H81+'Resultater - Østdanmark'!H81</f>
        <v>0</v>
      </c>
      <c r="I81" s="277">
        <f>'Resultater - Vestdanmark'!I81+'Resultater - Østdanmark'!I81</f>
        <v>-144144.95386123654</v>
      </c>
      <c r="J81" s="278">
        <f>'Resultater - Vestdanmark'!J81+'Resultater - Østdanmark'!J81</f>
        <v>-141260.98579804707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>'Resultater - Vestdanmark'!H82+'Resultater - Østdanmark'!H82</f>
        <v>0</v>
      </c>
      <c r="I82" s="277">
        <f>'Resultater - Vestdanmark'!I82+'Resultater - Østdanmark'!I82</f>
        <v>0</v>
      </c>
      <c r="J82" s="278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>'Resultater - Vestdanmark'!H83+'Resultater - Østdanmark'!H83</f>
        <v>0</v>
      </c>
      <c r="I83" s="277">
        <f>'Resultater - Vestdanmark'!I83+'Resultater - Østdanmark'!I83</f>
        <v>0</v>
      </c>
      <c r="J83" s="278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>'Resultater - Vestdanmark'!H84+'Resultater - Østdanmark'!H84</f>
        <v>0</v>
      </c>
      <c r="I84" s="277">
        <f>'Resultater - Vestdanmark'!I84+'Resultater - Østdanmark'!I84</f>
        <v>0</v>
      </c>
      <c r="J84" s="278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>'Resultater - Vestdanmark'!H85+'Resultater - Østdanmark'!H85</f>
        <v>0</v>
      </c>
      <c r="I85" s="277">
        <f>'Resultater - Vestdanmark'!I85+'Resultater - Østdanmark'!I85</f>
        <v>-11212.666666666624</v>
      </c>
      <c r="J85" s="278">
        <f>'Resultater - Vestdanmark'!J85+'Resultater - Østdanmark'!J85</f>
        <v>-144343.54799413765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>'Resultater - Vestdanmark'!H86+'Resultater - Østdanmark'!H86</f>
        <v>0</v>
      </c>
      <c r="I86" s="277">
        <f>'Resultater - Vestdanmark'!I86+'Resultater - Østdanmark'!I86</f>
        <v>0</v>
      </c>
      <c r="J86" s="278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>'Resultater - Vestdanmark'!H87+'Resultater - Østdanmark'!H87</f>
        <v>0</v>
      </c>
      <c r="I87" s="277">
        <f>'Resultater - Vestdanmark'!I87+'Resultater - Østdanmark'!I87</f>
        <v>0</v>
      </c>
      <c r="J87" s="278">
        <f>'Resultater - Vestdanmark'!J87+'Resultater - Østdanmark'!J87</f>
        <v>9213.4666674219916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>'Resultater - Vestdanmark'!H88+'Resultater - Østdanmark'!H88</f>
        <v>0</v>
      </c>
      <c r="I88" s="277">
        <f>'Resultater - Vestdanmark'!I88+'Resultater - Østdanmark'!I88</f>
        <v>0</v>
      </c>
      <c r="J88" s="278">
        <f>'Resultater - Vestdanmark'!J88+'Resultater - Østdanmark'!J88</f>
        <v>12185.552689171021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>'Resultater - Vestdanmark'!H89+'Resultater - Østdanmark'!H89</f>
        <v>0</v>
      </c>
      <c r="I89" s="277">
        <f>'Resultater - Vestdanmark'!I89+'Resultater - Østdanmark'!I89</f>
        <v>0</v>
      </c>
      <c r="J89" s="278">
        <f>'Resultater - Vestdanmark'!J89+'Resultater - Østdanmark'!J89</f>
        <v>-179855.44745843639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>'Resultater - Vestdanmark'!H90+'Resultater - Østdanmark'!H90</f>
        <v>0</v>
      </c>
      <c r="I90" s="277">
        <f>'Resultater - Vestdanmark'!I90+'Resultater - Østdanmark'!I90</f>
        <v>0</v>
      </c>
      <c r="J90" s="278">
        <f>'Resultater - Vestdanmark'!J90+'Resultater - Østdanmark'!J90</f>
        <v>-7743.7762100160107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>'Resultater - Vestdanmark'!H91+'Resultater - Østdanmark'!H91</f>
        <v>0</v>
      </c>
      <c r="I91" s="277">
        <f>'Resultater - Vestdanmark'!I91+'Resultater - Østdanmark'!I91</f>
        <v>0</v>
      </c>
      <c r="J91" s="278">
        <f>'Resultater - Vestdanmark'!J91+'Resultater - Østdanmark'!J91</f>
        <v>8580.5553176557678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>'Resultater - Vestdanmark'!H92+'Resultater - Østdanmark'!H92</f>
        <v>0</v>
      </c>
      <c r="I92" s="277">
        <f>'Resultater - Vestdanmark'!I92+'Resultater - Østdanmark'!I92</f>
        <v>0</v>
      </c>
      <c r="J92" s="278">
        <f>'Resultater - Vestdanmark'!J92+'Resultater - Østdanmark'!J92</f>
        <v>4680.302900539511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>'Resultater - Vestdanmark'!H93+'Resultater - Østdanmark'!H93</f>
        <v>0</v>
      </c>
      <c r="I93" s="277">
        <f>'Resultater - Vestdanmark'!I93+'Resultater - Østdanmark'!I93</f>
        <v>0</v>
      </c>
      <c r="J93" s="278">
        <f>'Resultater - Vestdanmark'!J93+'Resultater - Østdanmark'!J93</f>
        <v>-18111.512573332235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>'Resultater - Vestdanmark'!H94+'Resultater - Østdanmark'!H94</f>
        <v>0</v>
      </c>
      <c r="I94" s="277">
        <f>'Resultater - Vestdanmark'!I94+'Resultater - Østdanmark'!I94</f>
        <v>0</v>
      </c>
      <c r="J94" s="278">
        <f>'Resultater - Vestdanmark'!J94+'Resultater - Østdanmark'!J94</f>
        <v>-7211.824011100618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11766059.033493752</v>
      </c>
      <c r="J95" s="278">
        <f>'Resultater - Vestdanmark'!J95+'Resultater - Østdanmark'!J95</f>
        <v>9350934.3671187535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12692672.272068841</v>
      </c>
      <c r="J96" s="278">
        <f>'Resultater - Vestdanmark'!J96+'Resultater - Østdanmark'!J96</f>
        <v>10087349.130375821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1627109.0042378558</v>
      </c>
      <c r="J97" s="278">
        <f>'Resultater - Vestdanmark'!J97+'Resultater - Østdanmark'!J97</f>
        <v>1293125.3755794119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132994.65470826853</v>
      </c>
      <c r="J98" s="278">
        <f>'Resultater - Vestdanmark'!J98+'Resultater - Østdanmark'!J98</f>
        <v>105695.90750942923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-7261390274.3238277</v>
      </c>
      <c r="J99" s="278">
        <f>'Resultater - Vestdanmark'!J99+'Resultater - Østdanmark'!J99</f>
        <v>-5770902872.0616961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-557673.95820201223</v>
      </c>
      <c r="J100" s="278">
        <f>'Resultater - Vestdanmark'!J100+'Resultater - Østdanmark'!J100</f>
        <v>-443204.69296930736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950884.95424931799</v>
      </c>
      <c r="J101" s="278">
        <f>'Resultater - Vestdanmark'!J101+'Resultater - Østdanmark'!J101</f>
        <v>755704.41832347738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638532.85649294883</v>
      </c>
      <c r="J102" s="278">
        <f>'Resultater - Vestdanmark'!J102+'Resultater - Østdanmark'!J102</f>
        <v>1462006.4137528562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692119.11238288763</v>
      </c>
      <c r="J104" s="278">
        <f>'Resultater - Vestdanmark'!J104+'Resultater - Østdanmark'!J104</f>
        <v>1584699.3167154109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21167.82849173147</v>
      </c>
      <c r="J105" s="278">
        <f>'Resultater - Vestdanmark'!J105+'Resultater - Østdanmark'!J105</f>
        <v>48466.57569057076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-1155744674.6681726</v>
      </c>
      <c r="J106" s="278">
        <f>'Resultater - Vestdanmark'!J106+'Resultater - Østdanmark'!J106</f>
        <v>-2646232076.930305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-78020.567596861336</v>
      </c>
      <c r="J107" s="278">
        <f>'Resultater - Vestdanmark'!J107+'Resultater - Østdanmark'!J107</f>
        <v>-178638.52904570015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166480.27424994472</v>
      </c>
      <c r="J108" s="278">
        <f>'Resultater - Vestdanmark'!J108+'Resultater - Østdanmark'!J108</f>
        <v>381178.86376836954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312072.75517946115</v>
      </c>
      <c r="J109" s="278">
        <f>'Resultater - Vestdanmark'!J109+'Resultater - Østdanmark'!J109</f>
        <v>238605.03732393583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9055847.05253518</v>
      </c>
      <c r="J110" s="278">
        <f>'Resultater - Vestdanmark'!J110+'Resultater - Østdanmark'!J110</f>
        <v>6923932.6025991421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177469.24543296816</v>
      </c>
      <c r="J111" s="278">
        <f>'Resultater - Vestdanmark'!J111+'Resultater - Østdanmark'!J111</f>
        <v>135689.69167472847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3389877.9080547001</v>
      </c>
      <c r="J112" s="278">
        <f>'Resultater - Vestdanmark'!J112+'Resultater - Østdanmark'!J112</f>
        <v>2591837.7408814277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38617.515789538913</v>
      </c>
      <c r="J113" s="278">
        <f>'Resultater - Vestdanmark'!J113+'Resultater - Østdanmark'!J113</f>
        <v>29526.235928611597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-2349559305.2894702</v>
      </c>
      <c r="J114" s="278">
        <f>'Resultater - Vestdanmark'!J114+'Resultater - Østdanmark'!J114</f>
        <v>-1796429442.9066887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-9827.2247490144</v>
      </c>
      <c r="J115" s="278">
        <f>'Resultater - Vestdanmark'!J115+'Resultater - Østdanmark'!J115</f>
        <v>-7513.7136744951267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2541363.3395785475</v>
      </c>
      <c r="J116" s="278">
        <f>'Resultater - Vestdanmark'!J116+'Resultater - Østdanmark'!J116</f>
        <v>1943079.2481231324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30840.312242022825</v>
      </c>
      <c r="J117" s="278">
        <f>'Resultater - Vestdanmark'!J117+'Resultater - Østdanmark'!J117</f>
        <v>52877.243591155231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1666563.0269246949</v>
      </c>
      <c r="J118" s="278">
        <f>'Resultater - Vestdanmark'!J118+'Resultater - Østdanmark'!J118</f>
        <v>2857404.8940605037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13759.52392336403</v>
      </c>
      <c r="J119" s="278">
        <f>'Resultater - Vestdanmark'!J119+'Resultater - Østdanmark'!J119</f>
        <v>23591.38560220772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636575.67576483008</v>
      </c>
      <c r="J120" s="278">
        <f>'Resultater - Vestdanmark'!J120+'Resultater - Østdanmark'!J120</f>
        <v>1091440.5407917937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12723.092210461091</v>
      </c>
      <c r="J121" s="278">
        <f>'Resultater - Vestdanmark'!J121+'Resultater - Østdanmark'!J121</f>
        <v>21814.37207138841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-774095875.51052976</v>
      </c>
      <c r="J122" s="278">
        <f>'Resultater - Vestdanmark'!J122+'Resultater - Østdanmark'!J122</f>
        <v>-1327225737.893311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-3903.004414338805</v>
      </c>
      <c r="J123" s="278">
        <f>'Resultater - Vestdanmark'!J123+'Resultater - Østdanmark'!J123</f>
        <v>-6691.8944767729963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700181.30981064762</v>
      </c>
      <c r="J124" s="278">
        <f>'Resultater - Vestdanmark'!J124+'Resultater - Østdanmark'!J124</f>
        <v>1200495.5522591476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74865805.880209312</v>
      </c>
      <c r="J125" s="278">
        <f>'Resultater - Vestdanmark'!J125+'Resultater - Østdanmark'!J125</f>
        <v>57433452.935135342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4765.1264596522542</v>
      </c>
      <c r="J126" s="278">
        <f>'Resultater - Vestdanmark'!J126+'Resultater - Østdanmark'!J126</f>
        <v>3655.5763079383646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105612.58787561095</v>
      </c>
      <c r="J127" s="278">
        <f>'Resultater - Vestdanmark'!J127+'Resultater - Østdanmark'!J127</f>
        <v>81020.908327859288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156019.18491238786</v>
      </c>
      <c r="J128" s="278">
        <f>'Resultater - Vestdanmark'!J128+'Resultater - Østdanmark'!J128</f>
        <v>119690.43020763854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6589.3165013959224</v>
      </c>
      <c r="J129" s="278">
        <f>'Resultater - Vestdanmark'!J129+'Resultater - Østdanmark'!J129</f>
        <v>5055.0073522640796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-259262992.07194635</v>
      </c>
      <c r="J130" s="278">
        <f>'Resultater - Vestdanmark'!J130+'Resultater - Østdanmark'!J130</f>
        <v>-198894123.66457611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-6144.8696172896371</v>
      </c>
      <c r="J131" s="278">
        <f>'Resultater - Vestdanmark'!J131+'Resultater - Østdanmark'!J131</f>
        <v>-4714.0490349071606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10011.094996015903</v>
      </c>
      <c r="J132" s="278">
        <f>'Resultater - Vestdanmark'!J132+'Resultater - Østdanmark'!J132</f>
        <v>7680.0315781392192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1651181.285121867</v>
      </c>
      <c r="J133" s="278">
        <f>'Resultater - Vestdanmark'!J133+'Resultater - Østdanmark'!J133</f>
        <v>2871937.0762525336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2917.2583811836803</v>
      </c>
      <c r="J134" s="278">
        <f>'Resultater - Vestdanmark'!J134+'Resultater - Østdanmark'!J134</f>
        <v>5074.0536980538145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10984.648183552254</v>
      </c>
      <c r="J135" s="278">
        <f>'Resultater - Vestdanmark'!J135+'Resultater - Østdanmark'!J135</f>
        <v>19105.84783887336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20223.383451574948</v>
      </c>
      <c r="J136" s="278">
        <f>'Resultater - Vestdanmark'!J136+'Resultater - Østdanmark'!J136</f>
        <v>35174.989727165761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2075.2902186040769</v>
      </c>
      <c r="J137" s="278">
        <f>'Resultater - Vestdanmark'!J137+'Resultater - Østdanmark'!J137</f>
        <v>3609.5993677359197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-81654288.632053629</v>
      </c>
      <c r="J138" s="278">
        <f>'Resultater - Vestdanmark'!J138+'Resultater - Østdanmark'!J138</f>
        <v>-142023157.03942385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-3645.2807425023939</v>
      </c>
      <c r="J139" s="278">
        <f>'Resultater - Vestdanmark'!J139+'Resultater - Østdanmark'!J139</f>
        <v>-6340.3195106885651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3468.2687149997105</v>
      </c>
      <c r="J140" s="278">
        <f>'Resultater - Vestdanmark'!J140+'Resultater - Østdanmark'!J140</f>
        <v>6032.4384746640617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6327866.3072155314</v>
      </c>
      <c r="J141" s="278">
        <f>'Resultater - Vestdanmark'!J141+'Resultater - Østdanmark'!J141</f>
        <v>3731711.8164796932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2762833.7920636469</v>
      </c>
      <c r="J142" s="278">
        <f>'Resultater - Vestdanmark'!J142+'Resultater - Østdanmark'!J142</f>
        <v>1518806.7093072354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-134730051.04042268</v>
      </c>
      <c r="J143" s="278">
        <f>'Resultater - Vestdanmark'!J143+'Resultater - Østdanmark'!J143</f>
        <v>-74064862.697606027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1914593.488635235</v>
      </c>
      <c r="J144" s="278">
        <f>'Resultater - Vestdanmark'!J144+'Resultater - Østdanmark'!J144</f>
        <v>1052505.3821508177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97684.522699468434</v>
      </c>
      <c r="J145" s="278">
        <f>'Resultater - Vestdanmark'!J145+'Resultater - Østdanmark'!J145</f>
        <v>0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42650.411240192348</v>
      </c>
      <c r="J146" s="278">
        <f>'Resultater - Vestdanmark'!J146+'Resultater - Østdanmark'!J146</f>
        <v>0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-1408234.7657809048</v>
      </c>
      <c r="J147" s="278">
        <f>'Resultater - Vestdanmark'!J147+'Resultater - Østdanmark'!J147</f>
        <v>0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173231.23055412079</v>
      </c>
      <c r="J148" s="278">
        <f>'Resultater - Vestdanmark'!J148+'Resultater - Østdanmark'!J148</f>
        <v>0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33853.569003556622</v>
      </c>
      <c r="J149" s="278">
        <f>'Resultater - Vestdanmark'!J149+'Resultater - Østdanmark'!J149</f>
        <v>0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14780.935608315931</v>
      </c>
      <c r="J150" s="278">
        <f>'Resultater - Vestdanmark'!J150+'Resultater - Østdanmark'!J150</f>
        <v>0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-321783.3893588339</v>
      </c>
      <c r="J151" s="278">
        <f>'Resultater - Vestdanmark'!J151+'Resultater - Østdanmark'!J151</f>
        <v>0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131775.75013556535</v>
      </c>
      <c r="J152" s="278">
        <f>'Resultater - Vestdanmark'!J152+'Resultater - Østdanmark'!J152</f>
        <v>0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1132162.667023245</v>
      </c>
      <c r="J153" s="278">
        <f>'Resultater - Vestdanmark'!J153+'Resultater - Østdanmark'!J153</f>
        <v>1584035.0699886847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494317.85102633375</v>
      </c>
      <c r="J154" s="278">
        <f>'Resultater - Vestdanmark'!J154+'Resultater - Østdanmark'!J154</f>
        <v>644702.27348539489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-24105492.516516812</v>
      </c>
      <c r="J155" s="278">
        <f>'Resultater - Vestdanmark'!J155+'Resultater - Østdanmark'!J155</f>
        <v>-31439013.979803957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511273.53134577599</v>
      </c>
      <c r="J156" s="278">
        <f>'Resultater - Vestdanmark'!J156+'Resultater - Østdanmark'!J156</f>
        <v>666816.31534679956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17477.418829189555</v>
      </c>
      <c r="J157" s="278">
        <f>'Resultater - Vestdanmark'!J157+'Resultater - Østdanmark'!J157</f>
        <v>0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7630.8823535468018</v>
      </c>
      <c r="J158" s="278">
        <f>'Resultater - Vestdanmark'!J158+'Resultater - Østdanmark'!J158</f>
        <v>0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-251957.09751379542</v>
      </c>
      <c r="J159" s="278">
        <f>'Resultater - Vestdanmark'!J159+'Resultater - Østdanmark'!J159</f>
        <v>0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46259.711792874237</v>
      </c>
      <c r="J160" s="278">
        <f>'Resultater - Vestdanmark'!J160+'Resultater - Østdanmark'!J160</f>
        <v>0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6056.977993927876</v>
      </c>
      <c r="J161" s="278">
        <f>'Resultater - Vestdanmark'!J161+'Resultater - Østdanmark'!J161</f>
        <v>0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2644.5602146062902</v>
      </c>
      <c r="J162" s="278">
        <f>'Resultater - Vestdanmark'!J162+'Resultater - Østdanmark'!J162</f>
        <v>0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-57572.509059627329</v>
      </c>
      <c r="J163" s="278">
        <f>'Resultater - Vestdanmark'!J163+'Resultater - Østdanmark'!J163</f>
        <v>0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35189.429775808137</v>
      </c>
      <c r="J164" s="278">
        <f>'Resultater - Vestdanmark'!J164+'Resultater - Østdanmark'!J164</f>
        <v>0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211534.82493982941</v>
      </c>
      <c r="J165" s="278">
        <f>'Resultater - Vestdanmark'!J165+'Resultater - Østdanmark'!J165</f>
        <v>167549.74730999325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-1914345.8182422235</v>
      </c>
      <c r="J166" s="278">
        <f>'Resultater - Vestdanmark'!J166+'Resultater - Østdanmark'!J166</f>
        <v>-1413446.0637029049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21763.186521783442</v>
      </c>
      <c r="J167" s="278">
        <f>'Resultater - Vestdanmark'!J167+'Resultater - Østdanmark'!J167</f>
        <v>16068.72176892895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1213.6347893620054</v>
      </c>
      <c r="J168" s="278">
        <f>'Resultater - Vestdanmark'!J168+'Resultater - Østdanmark'!J168</f>
        <v>0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-8923.8015830079312</v>
      </c>
      <c r="J169" s="278">
        <f>'Resultater - Vestdanmark'!J169+'Resultater - Østdanmark'!J169</f>
        <v>0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731.82926928997813</v>
      </c>
      <c r="J170" s="278">
        <f>'Resultater - Vestdanmark'!J170+'Resultater - Østdanmark'!J170</f>
        <v>0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213.22624272858215</v>
      </c>
      <c r="J171" s="278">
        <f>'Resultater - Vestdanmark'!J171+'Resultater - Østdanmark'!J171</f>
        <v>0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-1309.4072534997401</v>
      </c>
      <c r="J172" s="278">
        <f>'Resultater - Vestdanmark'!J172+'Resultater - Østdanmark'!J172</f>
        <v>0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282.22339814678895</v>
      </c>
      <c r="J173" s="278">
        <f>'Resultater - Vestdanmark'!J173+'Resultater - Østdanmark'!J173</f>
        <v>0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32198.338617151305</v>
      </c>
      <c r="J174" s="278">
        <f>'Resultater - Vestdanmark'!J174+'Resultater - Østdanmark'!J174</f>
        <v>60506.290047494214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-291388.21422724938</v>
      </c>
      <c r="J175" s="278">
        <f>'Resultater - Vestdanmark'!J175+'Resultater - Østdanmark'!J175</f>
        <v>-510429.76113038929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5811.6468547381037</v>
      </c>
      <c r="J176" s="278">
        <f>'Resultater - Vestdanmark'!J176+'Resultater - Østdanmark'!J176</f>
        <v>10180.362042799257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184.73092511622292</v>
      </c>
      <c r="J177" s="278">
        <f>'Resultater - Vestdanmark'!J177+'Resultater - Østdanmark'!J177</f>
        <v>0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-1358.318117140717</v>
      </c>
      <c r="J178" s="278">
        <f>'Resultater - Vestdanmark'!J178+'Resultater - Østdanmark'!J178</f>
        <v>0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195.42787389233163</v>
      </c>
      <c r="J179" s="278">
        <f>'Resultater - Vestdanmark'!J179+'Resultater - Østdanmark'!J179</f>
        <v>0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32.455794299546994</v>
      </c>
      <c r="J180" s="278">
        <f>'Resultater - Vestdanmark'!J180+'Resultater - Østdanmark'!J180</f>
        <v>0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-199.30873390672787</v>
      </c>
      <c r="J181" s="278">
        <f>'Resultater - Vestdanmark'!J181+'Resultater - Østdanmark'!J181</f>
        <v>0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75.365007901374</v>
      </c>
      <c r="J182" s="278">
        <f>'Resultater - Vestdanmark'!J182+'Resultater - Østdanmark'!J182</f>
        <v>0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23621.411518283869</v>
      </c>
      <c r="J183" s="278">
        <f>'Resultater - Vestdanmark'!J183+'Resultater - Østdanmark'!J183</f>
        <v>17345.313656654216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-20211205.966089319</v>
      </c>
      <c r="J184" s="278">
        <f>'Resultater - Vestdanmark'!J184+'Resultater - Østdanmark'!J184</f>
        <v>-14841183.6688805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4376.5814443034124</v>
      </c>
      <c r="J185" s="278">
        <f>'Resultater - Vestdanmark'!J185+'Resultater - Østdanmark'!J185</f>
        <v>3213.7443537857903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3595.4846058899502</v>
      </c>
      <c r="J186" s="278">
        <f>'Resultater - Vestdanmark'!J186+'Resultater - Østdanmark'!J186</f>
        <v>6263.8147530747519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-3076407.1766539719</v>
      </c>
      <c r="J187" s="278">
        <f>'Resultater - Vestdanmark'!J187+'Resultater - Østdanmark'!J187</f>
        <v>-5359512.4918690883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1168.7234201587275</v>
      </c>
      <c r="J188" s="278">
        <f>'Resultater - Vestdanmark'!J188+'Resultater - Østdanmark'!J188</f>
        <v>2036.0724085598515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1832970.6202990049</v>
      </c>
      <c r="J189" s="278">
        <f>'Resultater - Vestdanmark'!J189+'Resultater - Østdanmark'!J189</f>
        <v>1451835.4807304083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-6038937.2766954433</v>
      </c>
      <c r="J190" s="278">
        <f>'Resultater - Vestdanmark'!J190+'Resultater - Østdanmark'!J190</f>
        <v>-4458814.0979311224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91537.984477469436</v>
      </c>
      <c r="J191" s="278">
        <f>'Resultater - Vestdanmark'!J191+'Resultater - Østdanmark'!J191</f>
        <v>67586.53666753837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33190.155806285897</v>
      </c>
      <c r="J192" s="278">
        <f>'Resultater - Vestdanmark'!J192+'Resultater - Østdanmark'!J192</f>
        <v>0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-72899.247774163712</v>
      </c>
      <c r="J193" s="278">
        <f>'Resultater - Vestdanmark'!J193+'Resultater - Østdanmark'!J193</f>
        <v>0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9714.8540835335079</v>
      </c>
      <c r="J194" s="278">
        <f>'Resultater - Vestdanmark'!J194+'Resultater - Østdanmark'!J194</f>
        <v>0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19279.675033525986</v>
      </c>
      <c r="J195" s="278">
        <f>'Resultater - Vestdanmark'!J195+'Resultater - Østdanmark'!J195</f>
        <v>0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-27222.495771888895</v>
      </c>
      <c r="J196" s="278">
        <f>'Resultater - Vestdanmark'!J196+'Resultater - Østdanmark'!J196</f>
        <v>0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12386.748075228432</v>
      </c>
      <c r="J197" s="278">
        <f>'Resultater - Vestdanmark'!J197+'Resultater - Østdanmark'!J197</f>
        <v>0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279001.85572028137</v>
      </c>
      <c r="J198" s="278">
        <f>'Resultater - Vestdanmark'!J198+'Resultater - Østdanmark'!J198</f>
        <v>524293.11358966085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-919204.42592885857</v>
      </c>
      <c r="J199" s="278">
        <f>'Resultater - Vestdanmark'!J199+'Resultater - Østdanmark'!J199</f>
        <v>-1610186.2486138509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24444.32661756903</v>
      </c>
      <c r="J200" s="278">
        <f>'Resultater - Vestdanmark'!J200+'Resultater - Østdanmark'!J200</f>
        <v>42819.54858568254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5051.9713513403003</v>
      </c>
      <c r="J201" s="278">
        <f>'Resultater - Vestdanmark'!J201+'Resultater - Østdanmark'!J201</f>
        <v>0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-11096.209172346929</v>
      </c>
      <c r="J202" s="278">
        <f>'Resultater - Vestdanmark'!J202+'Resultater - Østdanmark'!J202</f>
        <v>0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2594.2571011967971</v>
      </c>
      <c r="J203" s="278">
        <f>'Resultater - Vestdanmark'!J203+'Resultater - Østdanmark'!J203</f>
        <v>0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2934.6161103009167</v>
      </c>
      <c r="J204" s="278">
        <f>'Resultater - Vestdanmark'!J204+'Resultater - Østdanmark'!J204</f>
        <v>0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-4143.6162443539606</v>
      </c>
      <c r="J205" s="278">
        <f>'Resultater - Vestdanmark'!J205+'Resultater - Østdanmark'!J205</f>
        <v>0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3307.7603511682523</v>
      </c>
      <c r="J206" s="278">
        <f>'Resultater - Vestdanmark'!J206+'Resultater - Østdanmark'!J206</f>
        <v>0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24930579.147527792</v>
      </c>
      <c r="J207" s="278">
        <f>'Resultater - Vestdanmark'!J207+'Resultater - Østdanmark'!J207</f>
        <v>30365097.471496545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-72646136.154678673</v>
      </c>
      <c r="J208" s="278">
        <f>'Resultater - Vestdanmark'!J208+'Resultater - Østdanmark'!J208</f>
        <v>-82480593.52087982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1065645.874803063</v>
      </c>
      <c r="J209" s="278">
        <f>'Resultater - Vestdanmark'!J209+'Resultater - Østdanmark'!J209</f>
        <v>1209907.4897760144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540675.75810850132</v>
      </c>
      <c r="J210" s="278">
        <f>'Resultater - Vestdanmark'!J210+'Resultater - Østdanmark'!J210</f>
        <v>0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-1101152.4738839993</v>
      </c>
      <c r="J211" s="278">
        <f>'Resultater - Vestdanmark'!J211+'Resultater - Østdanmark'!J211</f>
        <v>0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135456.10626425716</v>
      </c>
      <c r="J212" s="278">
        <f>'Resultater - Vestdanmark'!J212+'Resultater - Østdanmark'!J212</f>
        <v>0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377902.5658139119</v>
      </c>
      <c r="J213" s="278">
        <f>'Resultater - Vestdanmark'!J213+'Resultater - Østdanmark'!J213</f>
        <v>0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-532831.09159544238</v>
      </c>
      <c r="J214" s="278">
        <f>'Resultater - Vestdanmark'!J214+'Resultater - Østdanmark'!J214</f>
        <v>0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207812.72392866859</v>
      </c>
      <c r="J215" s="278">
        <f>'Resultater - Vestdanmark'!J215+'Resultater - Østdanmark'!J215</f>
        <v>0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5192825.1848926246</v>
      </c>
      <c r="J216" s="278">
        <f>'Resultater - Vestdanmark'!J216+'Resultater - Østdanmark'!J216</f>
        <v>15005524.293259056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-15131565.262757344</v>
      </c>
      <c r="J217" s="278">
        <f>'Resultater - Vestdanmark'!J217+'Resultater - Østdanmark'!J217</f>
        <v>-40759445.971209958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284570.34498899942</v>
      </c>
      <c r="J218" s="278">
        <f>'Resultater - Vestdanmark'!J218+'Resultater - Østdanmark'!J218</f>
        <v>766538.64951669169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112618.1095494187</v>
      </c>
      <c r="J219" s="278">
        <f>'Resultater - Vestdanmark'!J219+'Resultater - Østdanmark'!J219</f>
        <v>0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-229360.58825407099</v>
      </c>
      <c r="J220" s="278">
        <f>'Resultater - Vestdanmark'!J220+'Resultater - Østdanmark'!J220</f>
        <v>0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36172.233010905118</v>
      </c>
      <c r="J221" s="278">
        <f>'Resultater - Vestdanmark'!J221+'Resultater - Østdanmark'!J221</f>
        <v>0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78713.853760939266</v>
      </c>
      <c r="J222" s="278">
        <f>'Resultater - Vestdanmark'!J222+'Resultater - Østdanmark'!J222</f>
        <v>0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-110984.13299415944</v>
      </c>
      <c r="J223" s="278">
        <f>'Resultater - Vestdanmark'!J223+'Resultater - Østdanmark'!J223</f>
        <v>0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55494.36256431228</v>
      </c>
      <c r="J224" s="278">
        <f>'Resultater - Vestdanmark'!J224+'Resultater - Østdanmark'!J224</f>
        <v>0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235662.39035848522</v>
      </c>
      <c r="J225" s="278">
        <f>'Resultater - Vestdanmark'!J225+'Resultater - Østdanmark'!J225</f>
        <v>186660.39488422143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93587.968953165328</v>
      </c>
      <c r="J226" s="278">
        <f>'Resultater - Vestdanmark'!J226+'Resultater - Østdanmark'!J226</f>
        <v>69100.130742450609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129491.20562655819</v>
      </c>
      <c r="J228" s="278">
        <f>'Resultater - Vestdanmark'!J228+'Resultater - Østdanmark'!J228</f>
        <v>95609.076026327122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4220.0105082575365</v>
      </c>
      <c r="J229" s="278">
        <f>'Resultater - Vestdanmark'!J229+'Resultater - Østdanmark'!J229</f>
        <v>0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1675.8813819551733</v>
      </c>
      <c r="J230" s="278">
        <f>'Resultater - Vestdanmark'!J230+'Resultater - Østdanmark'!J230</f>
        <v>0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13590.789228169282</v>
      </c>
      <c r="J232" s="278">
        <f>'Resultater - Vestdanmark'!J232+'Resultater - Østdanmark'!J232</f>
        <v>0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975.18865551965109</v>
      </c>
      <c r="J233" s="278">
        <f>'Resultater - Vestdanmark'!J233+'Resultater - Østdanmark'!J233</f>
        <v>0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387.27403841325781</v>
      </c>
      <c r="J234" s="278">
        <f>'Resultater - Vestdanmark'!J234+'Resultater - Østdanmark'!J234</f>
        <v>0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6893.668415097407</v>
      </c>
      <c r="J236" s="278">
        <f>'Resultater - Vestdanmark'!J236+'Resultater - Østdanmark'!J236</f>
        <v>0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35870.866398703729</v>
      </c>
      <c r="J237" s="278">
        <f>'Resultater - Vestdanmark'!J237+'Resultater - Østdanmark'!J237</f>
        <v>67407.609826761502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14245.300345711916</v>
      </c>
      <c r="J238" s="278">
        <f>'Resultater - Vestdanmark'!J238+'Resultater - Østdanmark'!J238</f>
        <v>24953.73833830377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34579.364430046779</v>
      </c>
      <c r="J240" s="278">
        <f>'Resultater - Vestdanmark'!J240+'Resultater - Østdanmark'!J240</f>
        <v>60573.269145004677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642.34022625571447</v>
      </c>
      <c r="J241" s="278">
        <f>'Resultater - Vestdanmark'!J241+'Resultater - Østdanmark'!J241</f>
        <v>0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255.09084016648856</v>
      </c>
      <c r="J242" s="278">
        <f>'Resultater - Vestdanmark'!J242+'Resultater - Østdanmark'!J242</f>
        <v>0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3629.2878063715584</v>
      </c>
      <c r="J244" s="278">
        <f>'Resultater - Vestdanmark'!J244+'Resultater - Østdanmark'!J244</f>
        <v>0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148.43633692446505</v>
      </c>
      <c r="J245" s="278">
        <f>'Resultater - Vestdanmark'!J245+'Resultater - Østdanmark'!J245</f>
        <v>0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58.948121804571329</v>
      </c>
      <c r="J246" s="278">
        <f>'Resultater - Vestdanmark'!J246+'Resultater - Østdanmark'!J246</f>
        <v>0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1840.8869639612467</v>
      </c>
      <c r="J248" s="278">
        <f>'Resultater - Vestdanmark'!J248+'Resultater - Østdanmark'!J248</f>
        <v>0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2156677.2050291006</v>
      </c>
      <c r="J249" s="278">
        <f>'Resultater - Vestdanmark'!J249+'Resultater - Østdanmark'!J249</f>
        <v>1708232.7736562234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-3342572.3580883611</v>
      </c>
      <c r="J250" s="278">
        <f>'Resultater - Vestdanmark'!J250+'Resultater - Østdanmark'!J250</f>
        <v>-2467968.7949590366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56296.206988874823</v>
      </c>
      <c r="J251" s="278">
        <f>'Resultater - Vestdanmark'!J251+'Resultater - Østdanmark'!J251</f>
        <v>41565.975912801783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5680.1720024592632</v>
      </c>
      <c r="J252" s="278">
        <f>'Resultater - Vestdanmark'!J252+'Resultater - Østdanmark'!J252</f>
        <v>0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-5705.99570875259</v>
      </c>
      <c r="J253" s="278">
        <f>'Resultater - Vestdanmark'!J253+'Resultater - Østdanmark'!J253</f>
        <v>0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869.03370891957138</v>
      </c>
      <c r="J254" s="278">
        <f>'Resultater - Vestdanmark'!J254+'Resultater - Østdanmark'!J254</f>
        <v>0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1444.8472391570785</v>
      </c>
      <c r="J255" s="278">
        <f>'Resultater - Vestdanmark'!J255+'Resultater - Østdanmark'!J255</f>
        <v>0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-888.62199978335343</v>
      </c>
      <c r="J256" s="278">
        <f>'Resultater - Vestdanmark'!J256+'Resultater - Østdanmark'!J256</f>
        <v>0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485.20768724468815</v>
      </c>
      <c r="J257" s="278">
        <f>'Resultater - Vestdanmark'!J257+'Resultater - Østdanmark'!J257</f>
        <v>0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328274.18821071618</v>
      </c>
      <c r="J258" s="278">
        <f>'Resultater - Vestdanmark'!J258+'Resultater - Østdanmark'!J258</f>
        <v>616884.41391826724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-508782.78159954399</v>
      </c>
      <c r="J259" s="278">
        <f>'Resultater - Vestdanmark'!J259+'Resultater - Østdanmark'!J259</f>
        <v>-891243.57471979177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15033.35340866106</v>
      </c>
      <c r="J260" s="278">
        <f>'Resultater - Vestdanmark'!J260+'Resultater - Østdanmark'!J260</f>
        <v>26334.18448210524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864.59570707030878</v>
      </c>
      <c r="J261" s="278">
        <f>'Resultater - Vestdanmark'!J261+'Resultater - Østdanmark'!J261</f>
        <v>0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-868.52640944907262</v>
      </c>
      <c r="J262" s="278">
        <f>'Resultater - Vestdanmark'!J262+'Resultater - Østdanmark'!J262</f>
        <v>0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232.06698228904105</v>
      </c>
      <c r="J263" s="278">
        <f>'Resultater - Vestdanmark'!J263+'Resultater - Østdanmark'!J263</f>
        <v>0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219.92445295789383</v>
      </c>
      <c r="J264" s="278">
        <f>'Resultater - Vestdanmark'!J264+'Resultater - Østdanmark'!J264</f>
        <v>0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-135.259771339368</v>
      </c>
      <c r="J265" s="278">
        <f>'Resultater - Vestdanmark'!J265+'Resultater - Østdanmark'!J265</f>
        <v>0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129.56998400247409</v>
      </c>
      <c r="J266" s="278">
        <f>'Resultater - Vestdanmark'!J266+'Resultater - Østdanmark'!J266</f>
        <v>0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33971.792896041763</v>
      </c>
      <c r="J267" s="278">
        <f>'Resultater - Vestdanmark'!J267+'Resultater - Østdanmark'!J267</f>
        <v>26907.934979586877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-522569.4633552474</v>
      </c>
      <c r="J268" s="278">
        <f>'Resultater - Vestdanmark'!J268+'Resultater - Østdanmark'!J268</f>
        <v>-385836.11380572163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7337.2275052664972</v>
      </c>
      <c r="J269" s="278">
        <f>'Resultater - Vestdanmark'!J269+'Resultater - Østdanmark'!J269</f>
        <v>5417.3991120027576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471.42076731058688</v>
      </c>
      <c r="J270" s="278">
        <f>'Resultater - Vestdanmark'!J270+'Resultater - Østdanmark'!J270</f>
        <v>0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-6043.005985923789</v>
      </c>
      <c r="J271" s="278">
        <f>'Resultater - Vestdanmark'!J271+'Resultater - Østdanmark'!J271</f>
        <v>0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460.20487773431853</v>
      </c>
      <c r="J272" s="278">
        <f>'Resultater - Vestdanmark'!J272+'Resultater - Østdanmark'!J272</f>
        <v>0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185.9589798000782</v>
      </c>
      <c r="J273" s="278">
        <f>'Resultater - Vestdanmark'!J273+'Resultater - Østdanmark'!J273</f>
        <v>0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-2043.2178748492324</v>
      </c>
      <c r="J274" s="278">
        <f>'Resultater - Vestdanmark'!J274+'Resultater - Østdanmark'!J274</f>
        <v>0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415.96550996525707</v>
      </c>
      <c r="J275" s="278">
        <f>'Resultater - Vestdanmark'!J275+'Resultater - Østdanmark'!J275</f>
        <v>0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5170.9466344826524</v>
      </c>
      <c r="J276" s="278">
        <f>'Resultater - Vestdanmark'!J276+'Resultater - Østdanmark'!J276</f>
        <v>9717.1099604331848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-79541.836843561716</v>
      </c>
      <c r="J277" s="278">
        <f>'Resultater - Vestdanmark'!J277+'Resultater - Østdanmark'!J277</f>
        <v>-139334.80764691409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1959.3350960255229</v>
      </c>
      <c r="J278" s="278">
        <f>'Resultater - Vestdanmark'!J278+'Resultater - Østdanmark'!J278</f>
        <v>3432.2010850402148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71.756343199476461</v>
      </c>
      <c r="J279" s="278">
        <f>'Resultater - Vestdanmark'!J279+'Resultater - Østdanmark'!J279</f>
        <v>0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-919.82373614175742</v>
      </c>
      <c r="J280" s="278">
        <f>'Resultater - Vestdanmark'!J280+'Resultater - Østdanmark'!J280</f>
        <v>0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122.89322740228081</v>
      </c>
      <c r="J281" s="278">
        <f>'Resultater - Vestdanmark'!J281+'Resultater - Østdanmark'!J281</f>
        <v>0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28.305363914457434</v>
      </c>
      <c r="J282" s="278">
        <f>'Resultater - Vestdanmark'!J282+'Resultater - Østdanmark'!J282</f>
        <v>0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-311.00420945688347</v>
      </c>
      <c r="J283" s="278">
        <f>'Resultater - Vestdanmark'!J283+'Resultater - Østdanmark'!J283</f>
        <v>0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111.07953540026973</v>
      </c>
      <c r="J284" s="278">
        <f>'Resultater - Vestdanmark'!J284+'Resultater - Østdanmark'!J284</f>
        <v>0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1642490.0954895539</v>
      </c>
      <c r="J285" s="278">
        <f>'Resultater - Vestdanmark'!J285+'Resultater - Østdanmark'!J285</f>
        <v>1300962.1490774446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-7306240.5888149878</v>
      </c>
      <c r="J286" s="278">
        <f>'Resultater - Vestdanmark'!J286+'Resultater - Østdanmark'!J286</f>
        <v>-5394520.1030654423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116918.41459905426</v>
      </c>
      <c r="J287" s="278">
        <f>'Resultater - Vestdanmark'!J287+'Resultater - Østdanmark'!J287</f>
        <v>86326.029139896651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25656.666486955044</v>
      </c>
      <c r="J288" s="278">
        <f>'Resultater - Vestdanmark'!J288+'Resultater - Østdanmark'!J288</f>
        <v>0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-83671.406259077325</v>
      </c>
      <c r="J289" s="278">
        <f>'Resultater - Vestdanmark'!J289+'Resultater - Østdanmark'!J289</f>
        <v>0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10704.380449542996</v>
      </c>
      <c r="J290" s="278">
        <f>'Resultater - Vestdanmark'!J290+'Resultater - Østdanmark'!J290</f>
        <v>0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10020.474433812444</v>
      </c>
      <c r="J291" s="278">
        <f>'Resultater - Vestdanmark'!J291+'Resultater - Østdanmark'!J291</f>
        <v>0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-24182.257616671224</v>
      </c>
      <c r="J292" s="278">
        <f>'Resultater - Vestdanmark'!J292+'Resultater - Østdanmark'!J292</f>
        <v>0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9176.5660821657184</v>
      </c>
      <c r="J293" s="278">
        <f>'Resultater - Vestdanmark'!J293+'Resultater - Østdanmark'!J293</f>
        <v>0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250008.25412521552</v>
      </c>
      <c r="J294" s="278">
        <f>'Resultater - Vestdanmark'!J294+'Resultater - Østdanmark'!J294</f>
        <v>469809.08295405324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-1112104.3949333448</v>
      </c>
      <c r="J295" s="278">
        <f>'Resultater - Vestdanmark'!J295+'Resultater - Østdanmark'!J295</f>
        <v>-1948092.4517255195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31221.923121664109</v>
      </c>
      <c r="J296" s="278">
        <f>'Resultater - Vestdanmark'!J296+'Resultater - Østdanmark'!J296</f>
        <v>54691.981291301199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3905.2767579488586</v>
      </c>
      <c r="J297" s="278">
        <f>'Resultater - Vestdanmark'!J297+'Resultater - Østdanmark'!J297</f>
        <v>0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-12735.871136439731</v>
      </c>
      <c r="J298" s="278">
        <f>'Resultater - Vestdanmark'!J298+'Resultater - Østdanmark'!J298</f>
        <v>0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2858.5004732298094</v>
      </c>
      <c r="J299" s="278">
        <f>'Resultater - Vestdanmark'!J299+'Resultater - Østdanmark'!J299</f>
        <v>0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1525.2459211677115</v>
      </c>
      <c r="J300" s="278">
        <f>'Resultater - Vestdanmark'!J300+'Resultater - Østdanmark'!J300</f>
        <v>0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-3680.8526420661265</v>
      </c>
      <c r="J301" s="278">
        <f>'Resultater - Vestdanmark'!J301+'Resultater - Østdanmark'!J301</f>
        <v>0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2450.5125366330967</v>
      </c>
      <c r="J302" s="278">
        <f>'Resultater - Vestdanmark'!J302+'Resultater - Østdanmark'!J302</f>
        <v>0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3859971.2484047078</v>
      </c>
      <c r="J303" s="278">
        <f>'Resultater - Vestdanmark'!J303+'Resultater - Østdanmark'!J303</f>
        <v>1667648.5752805036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-12943498.353228377</v>
      </c>
      <c r="J304" s="278">
        <f>'Resultater - Vestdanmark'!J304+'Resultater - Østdanmark'!J304</f>
        <v>-5212776.2602420673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183934.74563307935</v>
      </c>
      <c r="J305" s="278">
        <f>'Resultater - Vestdanmark'!J305+'Resultater - Østdanmark'!J305</f>
        <v>74076.625136714443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117473.71914338772</v>
      </c>
      <c r="J306" s="278">
        <f>'Resultater - Vestdanmark'!J306+'Resultater - Østdanmark'!J306</f>
        <v>0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-266716.84490377392</v>
      </c>
      <c r="J307" s="278">
        <f>'Resultater - Vestdanmark'!J307+'Resultater - Østdanmark'!J307</f>
        <v>0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32809.648202778262</v>
      </c>
      <c r="J308" s="278">
        <f>'Resultater - Vestdanmark'!J308+'Resultater - Østdanmark'!J308</f>
        <v>0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27091.447781144969</v>
      </c>
      <c r="J309" s="278">
        <f>'Resultater - Vestdanmark'!J309+'Resultater - Østdanmark'!J309</f>
        <v>0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-40555.69042297484</v>
      </c>
      <c r="J310" s="278">
        <f>'Resultater - Vestdanmark'!J310+'Resultater - Østdanmark'!J310</f>
        <v>0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16608.242390640225</v>
      </c>
      <c r="J311" s="278">
        <f>'Resultater - Vestdanmark'!J311+'Resultater - Østdanmark'!J311</f>
        <v>0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855537.19288557116</v>
      </c>
      <c r="J312" s="278">
        <f>'Resultater - Vestdanmark'!J312+'Resultater - Østdanmark'!J312</f>
        <v>876929.17928006197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-2868841.1220204448</v>
      </c>
      <c r="J313" s="278">
        <f>'Resultater - Vestdanmark'!J313+'Resultater - Østdanmark'!J313</f>
        <v>-2741126.4431990841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49117.981177323454</v>
      </c>
      <c r="J314" s="278">
        <f>'Resultater - Vestdanmark'!J314+'Resultater - Østdanmark'!J314</f>
        <v>46931.353572795277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26037.27578419113</v>
      </c>
      <c r="J315" s="278">
        <f>'Resultater - Vestdanmark'!J315+'Resultater - Østdanmark'!J315</f>
        <v>0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-59116.031208413362</v>
      </c>
      <c r="J316" s="278">
        <f>'Resultater - Vestdanmark'!J316+'Resultater - Østdanmark'!J316</f>
        <v>0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8761.4967868737604</v>
      </c>
      <c r="J317" s="278">
        <f>'Resultater - Vestdanmark'!J317+'Resultater - Østdanmark'!J317</f>
        <v>0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6004.6408883138583</v>
      </c>
      <c r="J318" s="278">
        <f>'Resultater - Vestdanmark'!J318+'Resultater - Østdanmark'!J318</f>
        <v>0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-8988.9015505874722</v>
      </c>
      <c r="J319" s="278">
        <f>'Resultater - Vestdanmark'!J319+'Resultater - Østdanmark'!J319</f>
        <v>0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4435.0692650490864</v>
      </c>
      <c r="J320" s="278">
        <f>'Resultater - Vestdanmark'!J320+'Resultater - Østdanmark'!J320</f>
        <v>0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173442.87793326032</v>
      </c>
      <c r="J321" s="278">
        <f>'Resultater - Vestdanmark'!J321+'Resultater - Østdanmark'!J321</f>
        <v>137378.37435846281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123917.81735922021</v>
      </c>
      <c r="J322" s="278">
        <f>'Resultater - Vestdanmark'!J322+'Resultater - Østdanmark'!J322</f>
        <v>91493.997322736221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-6434977.8744743373</v>
      </c>
      <c r="J323" s="278">
        <f>'Resultater - Vestdanmark'!J323+'Resultater - Østdanmark'!J323</f>
        <v>-4751228.3621998001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83606.702560490638</v>
      </c>
      <c r="J324" s="278">
        <f>'Resultater - Vestdanmark'!J324+'Resultater - Østdanmark'!J324</f>
        <v>61730.520947262041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5760.5612347225724</v>
      </c>
      <c r="J325" s="278">
        <f>'Resultater - Vestdanmark'!J325+'Resultater - Østdanmark'!J325</f>
        <v>0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4115.6845612630759</v>
      </c>
      <c r="J326" s="278">
        <f>'Resultater - Vestdanmark'!J326+'Resultater - Østdanmark'!J326</f>
        <v>0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-147572.04372928909</v>
      </c>
      <c r="J327" s="278">
        <f>'Resultater - Vestdanmark'!J327+'Resultater - Østdanmark'!J327</f>
        <v>0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16275.358762096486</v>
      </c>
      <c r="J328" s="278">
        <f>'Resultater - Vestdanmark'!J328+'Resultater - Østdanmark'!J328</f>
        <v>0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1624.5787980851514</v>
      </c>
      <c r="J329" s="278">
        <f>'Resultater - Vestdanmark'!J329+'Resultater - Østdanmark'!J329</f>
        <v>0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1160.6948707587846</v>
      </c>
      <c r="J330" s="278">
        <f>'Resultater - Vestdanmark'!J330+'Resultater - Østdanmark'!J330</f>
        <v>0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-28291.965766711146</v>
      </c>
      <c r="J331" s="278">
        <f>'Resultater - Vestdanmark'!J331+'Resultater - Østdanmark'!J331</f>
        <v>0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10074.816827249704</v>
      </c>
      <c r="J332" s="278">
        <f>'Resultater - Vestdanmark'!J332+'Resultater - Østdanmark'!J332</f>
        <v>0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25473.926589506849</v>
      </c>
      <c r="J333" s="278">
        <f>'Resultater - Vestdanmark'!J333+'Resultater - Østdanmark'!J333</f>
        <v>47869.94786284546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18200.07497658889</v>
      </c>
      <c r="J334" s="278">
        <f>'Resultater - Vestdanmark'!J334+'Resultater - Østdanmark'!J334</f>
        <v>31881.385276655077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-945118.96903911512</v>
      </c>
      <c r="J335" s="278">
        <f>'Resultater - Vestdanmark'!J335+'Resultater - Østdanmark'!J335</f>
        <v>-1655581.20079011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22326.355080601574</v>
      </c>
      <c r="J336" s="278">
        <f>'Resultater - Vestdanmark'!J336+'Resultater - Østdanmark'!J336</f>
        <v>39109.461310662729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846.06595414167396</v>
      </c>
      <c r="J337" s="278">
        <f>'Resultater - Vestdanmark'!J337+'Resultater - Østdanmark'!J337</f>
        <v>0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604.47939764655587</v>
      </c>
      <c r="J338" s="278">
        <f>'Resultater - Vestdanmark'!J338+'Resultater - Østdanmark'!J338</f>
        <v>0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-21674.221815380253</v>
      </c>
      <c r="J339" s="278">
        <f>'Resultater - Vestdanmark'!J339+'Resultater - Østdanmark'!J339</f>
        <v>0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4346.1759363592091</v>
      </c>
      <c r="J340" s="278">
        <f>'Resultater - Vestdanmark'!J340+'Resultater - Østdanmark'!J340</f>
        <v>0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238.60536410849261</v>
      </c>
      <c r="J341" s="278">
        <f>'Resultater - Vestdanmark'!J341+'Resultater - Østdanmark'!J341</f>
        <v>0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170.47373915176723</v>
      </c>
      <c r="J342" s="278">
        <f>'Resultater - Vestdanmark'!J342+'Resultater - Østdanmark'!J342</f>
        <v>0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-4155.3015471258741</v>
      </c>
      <c r="J343" s="278">
        <f>'Resultater - Vestdanmark'!J343+'Resultater - Østdanmark'!J343</f>
        <v>0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2690.3816436780744</v>
      </c>
      <c r="J344" s="278">
        <f>'Resultater - Vestdanmark'!J344+'Resultater - Østdanmark'!J344</f>
        <v>0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1137633.3620144599</v>
      </c>
      <c r="J345" s="278">
        <f>'Resultater - Vestdanmark'!J345+'Resultater - Østdanmark'!J345</f>
        <v>901081.80717363907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252813.04613849212</v>
      </c>
      <c r="J346" s="278">
        <f>'Resultater - Vestdanmark'!J346+'Resultater - Østdanmark'!J346</f>
        <v>186663.03732170214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-11140410.376255527</v>
      </c>
      <c r="J347" s="278">
        <f>'Resultater - Vestdanmark'!J347+'Resultater - Østdanmark'!J347</f>
        <v>-8225456.9912618455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168865.92215979184</v>
      </c>
      <c r="J348" s="278">
        <f>'Resultater - Vestdanmark'!J348+'Resultater - Østdanmark'!J348</f>
        <v>124681.16820683975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35977.200855434035</v>
      </c>
      <c r="J349" s="278">
        <f>'Resultater - Vestdanmark'!J349+'Resultater - Østdanmark'!J349</f>
        <v>0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7995.1116444869476</v>
      </c>
      <c r="J350" s="278">
        <f>'Resultater - Vestdanmark'!J350+'Resultater - Østdanmark'!J350</f>
        <v>0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-264233.2726218513</v>
      </c>
      <c r="J351" s="278">
        <f>'Resultater - Vestdanmark'!J351+'Resultater - Østdanmark'!J351</f>
        <v>0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31300.279536956361</v>
      </c>
      <c r="J352" s="278">
        <f>'Resultater - Vestdanmark'!J352+'Resultater - Østdanmark'!J352</f>
        <v>0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18341.422538208142</v>
      </c>
      <c r="J353" s="278">
        <f>'Resultater - Vestdanmark'!J353+'Resultater - Østdanmark'!J353</f>
        <v>0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4075.962482487972</v>
      </c>
      <c r="J354" s="278">
        <f>'Resultater - Vestdanmark'!J354+'Resultater - Østdanmark'!J354</f>
        <v>0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-102634.61010125832</v>
      </c>
      <c r="J355" s="278">
        <f>'Resultater - Vestdanmark'!J355+'Resultater - Østdanmark'!J355</f>
        <v>0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35025.50986993972</v>
      </c>
      <c r="J356" s="278">
        <f>'Resultater - Vestdanmark'!J356+'Resultater - Østdanmark'!J356</f>
        <v>0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173162.52405592866</v>
      </c>
      <c r="J357" s="278">
        <f>'Resultater - Vestdanmark'!J357+'Resultater - Østdanmark'!J357</f>
        <v>325402.56286090281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38481.418219038482</v>
      </c>
      <c r="J358" s="278">
        <f>'Resultater - Vestdanmark'!J358+'Resultater - Østdanmark'!J358</f>
        <v>67408.564075223258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-1695714.668876549</v>
      </c>
      <c r="J359" s="278">
        <f>'Resultater - Vestdanmark'!J359+'Resultater - Østdanmark'!J359</f>
        <v>-2970412.6355121881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45093.998730843072</v>
      </c>
      <c r="J360" s="278">
        <f>'Resultater - Vestdanmark'!J360+'Resultater - Østdanmark'!J360</f>
        <v>78991.935420721711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5476.1956853678194</v>
      </c>
      <c r="J361" s="278">
        <f>'Resultater - Vestdanmark'!J361+'Resultater - Østdanmark'!J361</f>
        <v>0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1216.9594868568115</v>
      </c>
      <c r="J362" s="278">
        <f>'Resultater - Vestdanmark'!J362+'Resultater - Østdanmark'!J362</f>
        <v>0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-40219.724521560303</v>
      </c>
      <c r="J363" s="278">
        <f>'Resultater - Vestdanmark'!J363+'Resultater - Østdanmark'!J363</f>
        <v>0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8358.4345951040013</v>
      </c>
      <c r="J364" s="278">
        <f>'Resultater - Vestdanmark'!J364+'Resultater - Østdanmark'!J364</f>
        <v>0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2791.8019350878094</v>
      </c>
      <c r="J365" s="278">
        <f>'Resultater - Vestdanmark'!J365+'Resultater - Østdanmark'!J365</f>
        <v>0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620.4142520707079</v>
      </c>
      <c r="J366" s="278">
        <f>'Resultater - Vestdanmark'!J366+'Resultater - Østdanmark'!J366</f>
        <v>0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-15622.316234783648</v>
      </c>
      <c r="J367" s="278">
        <f>'Resultater - Vestdanmark'!J367+'Resultater - Østdanmark'!J367</f>
        <v>0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9353.2210491091537</v>
      </c>
      <c r="J368" s="278">
        <f>'Resultater - Vestdanmark'!J368+'Resultater - Østdanmark'!J368</f>
        <v>0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747670.36173265241</v>
      </c>
      <c r="J369" s="278">
        <f>'Resultater - Vestdanmark'!J369+'Resultater - Østdanmark'!J369</f>
        <v>592204.99610459199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-1534398.1304214883</v>
      </c>
      <c r="J370" s="278">
        <f>'Resultater - Vestdanmark'!J370+'Resultater - Østdanmark'!J370</f>
        <v>-1132913.9055913934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27419.616022270369</v>
      </c>
      <c r="J371" s="278">
        <f>'Resultater - Vestdanmark'!J371+'Resultater - Østdanmark'!J371</f>
        <v>20245.113482426881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11947.015486351685</v>
      </c>
      <c r="J372" s="278">
        <f>'Resultater - Vestdanmark'!J372+'Resultater - Østdanmark'!J372</f>
        <v>0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-18574.339997437324</v>
      </c>
      <c r="J373" s="278">
        <f>'Resultater - Vestdanmark'!J373+'Resultater - Østdanmark'!J373</f>
        <v>0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1980.3393613043743</v>
      </c>
      <c r="J374" s="278">
        <f>'Resultater - Vestdanmark'!J374+'Resultater - Østdanmark'!J374</f>
        <v>0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4657.7029661546139</v>
      </c>
      <c r="J375" s="278">
        <f>'Resultater - Vestdanmark'!J375+'Resultater - Østdanmark'!J375</f>
        <v>0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-5586.2642184690194</v>
      </c>
      <c r="J376" s="278">
        <f>'Resultater - Vestdanmark'!J376+'Resultater - Østdanmark'!J376</f>
        <v>0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1769.0888378980453</v>
      </c>
      <c r="J377" s="278">
        <f>'Resultater - Vestdanmark'!J377+'Resultater - Østdanmark'!J377</f>
        <v>0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113805.1074470772</v>
      </c>
      <c r="J378" s="278">
        <f>'Resultater - Vestdanmark'!J378+'Resultater - Østdanmark'!J378</f>
        <v>213859.6317640788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-233555.25782049424</v>
      </c>
      <c r="J379" s="278">
        <f>'Resultater - Vestdanmark'!J379+'Resultater - Østdanmark'!J379</f>
        <v>-409122.77380954218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7322.1412247904327</v>
      </c>
      <c r="J380" s="278">
        <f>'Resultater - Vestdanmark'!J380+'Resultater - Østdanmark'!J380</f>
        <v>12826.321085924164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1818.4904079189887</v>
      </c>
      <c r="J381" s="278">
        <f>'Resultater - Vestdanmark'!J381+'Resultater - Østdanmark'!J381</f>
        <v>0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-2827.2549874362385</v>
      </c>
      <c r="J382" s="278">
        <f>'Resultater - Vestdanmark'!J382+'Resultater - Østdanmark'!J382</f>
        <v>0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528.83032587708988</v>
      </c>
      <c r="J383" s="278">
        <f>'Resultater - Vestdanmark'!J383+'Resultater - Østdanmark'!J383</f>
        <v>0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708.96268415857787</v>
      </c>
      <c r="J384" s="278">
        <f>'Resultater - Vestdanmark'!J384+'Resultater - Østdanmark'!J384</f>
        <v>0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-850.30172673603408</v>
      </c>
      <c r="J385" s="278">
        <f>'Resultater - Vestdanmark'!J385+'Resultater - Østdanmark'!J385</f>
        <v>0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472.41793246736052</v>
      </c>
      <c r="J386" s="278">
        <f>'Resultater - Vestdanmark'!J386+'Resultater - Østdanmark'!J386</f>
        <v>0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140249.78952530943</v>
      </c>
      <c r="J387" s="278">
        <f>'Resultater - Vestdanmark'!J387+'Resultater - Østdanmark'!J387</f>
        <v>111087.22548133403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-643683.73550794995</v>
      </c>
      <c r="J388" s="278">
        <f>'Resultater - Vestdanmark'!J388+'Resultater - Østdanmark'!J388</f>
        <v>-475260.12988535943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10544.04577774982</v>
      </c>
      <c r="J389" s="278">
        <f>'Resultater - Vestdanmark'!J389+'Resultater - Østdanmark'!J389</f>
        <v>7785.1346700504955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9781.8443870312694</v>
      </c>
      <c r="J390" s="278">
        <f>'Resultater - Vestdanmark'!J390+'Resultater - Østdanmark'!J390</f>
        <v>0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-37411.904838459152</v>
      </c>
      <c r="J391" s="278">
        <f>'Resultater - Vestdanmark'!J391+'Resultater - Østdanmark'!J391</f>
        <v>0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3323.9524591091831</v>
      </c>
      <c r="J392" s="278">
        <f>'Resultater - Vestdanmark'!J392+'Resultater - Østdanmark'!J392</f>
        <v>0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5490.9378271858859</v>
      </c>
      <c r="J393" s="278">
        <f>'Resultater - Vestdanmark'!J393+'Resultater - Østdanmark'!J393</f>
        <v>0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-18000.675712789551</v>
      </c>
      <c r="J394" s="278">
        <f>'Resultater - Vestdanmark'!J394+'Resultater - Østdanmark'!J394</f>
        <v>0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4275.4146464512196</v>
      </c>
      <c r="J395" s="278">
        <f>'Resultater - Vestdanmark'!J395+'Resultater - Østdanmark'!J395</f>
        <v>0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21347.833461486196</v>
      </c>
      <c r="J396" s="278">
        <f>'Resultater - Vestdanmark'!J396+'Resultater - Østdanmark'!J396</f>
        <v>40116.299746541554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-97976.996856820973</v>
      </c>
      <c r="J397" s="278">
        <f>'Resultater - Vestdanmark'!J397+'Resultater - Østdanmark'!J397</f>
        <v>-171627.99543737777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2815.6846617630654</v>
      </c>
      <c r="J398" s="278">
        <f>'Resultater - Vestdanmark'!J398+'Resultater - Østdanmark'!J398</f>
        <v>4932.2833908490338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1488.9233390459615</v>
      </c>
      <c r="J399" s="278">
        <f>'Resultater - Vestdanmark'!J399+'Resultater - Østdanmark'!J399</f>
        <v>0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-5694.5762034407098</v>
      </c>
      <c r="J400" s="278">
        <f>'Resultater - Vestdanmark'!J400+'Resultater - Østdanmark'!J400</f>
        <v>0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887.62910867603182</v>
      </c>
      <c r="J401" s="278">
        <f>'Resultater - Vestdanmark'!J401+'Resultater - Østdanmark'!J401</f>
        <v>0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835.79181600829224</v>
      </c>
      <c r="J402" s="278">
        <f>'Resultater - Vestdanmark'!J402+'Resultater - Østdanmark'!J402</f>
        <v>0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-2739.935857383261</v>
      </c>
      <c r="J403" s="278">
        <f>'Resultater - Vestdanmark'!J403+'Resultater - Østdanmark'!J403</f>
        <v>0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1141.7078127726895</v>
      </c>
      <c r="J404" s="278">
        <f>'Resultater - Vestdanmark'!J404+'Resultater - Østdanmark'!J404</f>
        <v>0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1923555.276849512</v>
      </c>
      <c r="J405" s="278">
        <f>'Resultater - Vestdanmark'!J405+'Resultater - Østdanmark'!J405</f>
        <v>1523584.5949460801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-6506023.4435019139</v>
      </c>
      <c r="J406" s="278">
        <f>'Resultater - Vestdanmark'!J406+'Resultater - Østdanmark'!J406</f>
        <v>-4803684.4435037365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255777.07275240147</v>
      </c>
      <c r="J407" s="278">
        <f>'Resultater - Vestdanmark'!J407+'Resultater - Østdanmark'!J407</f>
        <v>188851.50907545647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436384.93059594795</v>
      </c>
      <c r="J408" s="278">
        <f>'Resultater - Vestdanmark'!J408+'Resultater - Østdanmark'!J408</f>
        <v>355335.70670859941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-1229983.9707484487</v>
      </c>
      <c r="J409" s="278">
        <f>'Resultater - Vestdanmark'!J409+'Resultater - Østdanmark'!J409</f>
        <v>-933610.01647013542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262274.26346052281</v>
      </c>
      <c r="J410" s="278">
        <f>'Resultater - Vestdanmark'!J410+'Resultater - Østdanmark'!J410</f>
        <v>199077.29308055306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483891.518703232</v>
      </c>
      <c r="J411" s="278">
        <f>'Resultater - Vestdanmark'!J411+'Resultater - Østdanmark'!J411</f>
        <v>111882.6348183525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-1169044.1885266507</v>
      </c>
      <c r="J412" s="278">
        <f>'Resultater - Vestdanmark'!J412+'Resultater - Østdanmark'!J412</f>
        <v>-251966.35156980372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666394.80326943309</v>
      </c>
      <c r="J413" s="278">
        <f>'Resultater - Vestdanmark'!J413+'Resultater - Østdanmark'!J413</f>
        <v>143629.35886665876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513666.68954603304</v>
      </c>
      <c r="J414" s="278">
        <f>'Resultater - Vestdanmark'!J414+'Resultater - Østdanmark'!J414</f>
        <v>965269.23562611442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-1737370.1523181985</v>
      </c>
      <c r="J415" s="278">
        <f>'Resultater - Vestdanmark'!J415+'Resultater - Østdanmark'!J415</f>
        <v>-3043381.264388544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68302.774452984784</v>
      </c>
      <c r="J416" s="278">
        <f>'Resultater - Vestdanmark'!J416+'Resultater - Østdanmark'!J416</f>
        <v>119647.1481903868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116532.34267025055</v>
      </c>
      <c r="J417" s="278">
        <f>'Resultater - Vestdanmark'!J417+'Resultater - Østdanmark'!J417</f>
        <v>225123.45369140041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-328455.23185787251</v>
      </c>
      <c r="J418" s="278">
        <f>'Resultater - Vestdanmark'!J418+'Resultater - Østdanmark'!J418</f>
        <v>-591489.98352986411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70037.785909404207</v>
      </c>
      <c r="J419" s="278">
        <f>'Resultater - Vestdanmark'!J419+'Resultater - Østdanmark'!J419</f>
        <v>126125.70851648843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129218.51402097104</v>
      </c>
      <c r="J420" s="278">
        <f>'Resultater - Vestdanmark'!J420+'Resultater - Østdanmark'!J420</f>
        <v>70883.405981647404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-312181.8569399463</v>
      </c>
      <c r="J421" s="278">
        <f>'Resultater - Vestdanmark'!J421+'Resultater - Østdanmark'!J421</f>
        <v>-159633.64843019607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177954.23747152844</v>
      </c>
      <c r="J422" s="278">
        <f>'Resultater - Vestdanmark'!J422+'Resultater - Østdanmark'!J422</f>
        <v>90996.589166481499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>'Resultater - Vestdanmark'!H423+'Resultater - Østdanmark'!H423</f>
        <v>827693.20492220437</v>
      </c>
      <c r="I423" s="277">
        <f>'Resultater - Vestdanmark'!I423+'Resultater - Østdanmark'!I423</f>
        <v>783291.25515859458</v>
      </c>
      <c r="J423" s="278">
        <f>'Resultater - Vestdanmark'!J423+'Resultater - Østdanmark'!J423</f>
        <v>719934.56565560447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>'Resultater - Vestdanmark'!H424+'Resultater - Østdanmark'!H424</f>
        <v>896667.6386657214</v>
      </c>
      <c r="I424" s="277">
        <f>'Resultater - Vestdanmark'!I424+'Resultater - Østdanmark'!I424</f>
        <v>848565.52642181097</v>
      </c>
      <c r="J424" s="278">
        <f>'Resultater - Vestdanmark'!J424+'Resultater - Østdanmark'!J424</f>
        <v>779929.11279357155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>'Resultater - Vestdanmark'!H425+'Resultater - Østdanmark'!H425</f>
        <v>-605900.32409827493</v>
      </c>
      <c r="I425" s="277">
        <f>'Resultater - Vestdanmark'!I425+'Resultater - Østdanmark'!I425</f>
        <v>-573396.54662085196</v>
      </c>
      <c r="J425" s="278">
        <f>'Resultater - Vestdanmark'!J425+'Resultater - Østdanmark'!J425</f>
        <v>-531093.49927380856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2585694.0391350971</v>
      </c>
      <c r="J426" s="278">
        <f>'Resultater - Vestdanmark'!J426+'Resultater - Østdanmark'!J426</f>
        <v>2365314.9102898184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100661.33959548826</v>
      </c>
      <c r="J427" s="278">
        <f>'Resultater - Vestdanmark'!J427+'Resultater - Østdanmark'!J427</f>
        <v>92081.957041830537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13226.900022847158</v>
      </c>
      <c r="J428" s="278">
        <f>'Resultater - Vestdanmark'!J428+'Resultater - Østdanmark'!J428</f>
        <v>12099.569155296533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1340098.2050889451</v>
      </c>
      <c r="J429" s="278">
        <f>'Resultater - Vestdanmark'!J429+'Resultater - Østdanmark'!J429</f>
        <v>1225881.4143415722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1196466.0024635787</v>
      </c>
      <c r="J430" s="278">
        <f>'Resultater - Vestdanmark'!J430+'Resultater - Østdanmark'!J430</f>
        <v>1042945.7208832634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22922.40994270804</v>
      </c>
      <c r="J431" s="278">
        <f>'Resultater - Vestdanmark'!J431+'Resultater - Østdanmark'!J431</f>
        <v>19981.202401784969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106705.44015193396</v>
      </c>
      <c r="J432" s="278">
        <f>'Resultater - Vestdanmark'!J432+'Resultater - Østdanmark'!J432</f>
        <v>93013.910944629926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105286.30510241487</v>
      </c>
      <c r="J433" s="278">
        <f>'Resultater - Vestdanmark'!J433+'Resultater - Østdanmark'!J433</f>
        <v>91776.867163859031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85485.803070325492</v>
      </c>
      <c r="J434" s="278">
        <f>'Resultater - Vestdanmark'!J434+'Resultater - Østdanmark'!J434</f>
        <v>72664.471646307546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41461.307242779432</v>
      </c>
      <c r="J435" s="278">
        <f>'Resultater - Vestdanmark'!J435+'Resultater - Østdanmark'!J435</f>
        <v>35242.857601551928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5472.7540053125731</v>
      </c>
      <c r="J436" s="278">
        <f>'Resultater - Vestdanmark'!J436+'Resultater - Østdanmark'!J436</f>
        <v>4651.9394327863019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56251.598130554528</v>
      </c>
      <c r="J437" s="278">
        <f>'Resultater - Vestdanmark'!J437+'Resultater - Østdanmark'!J437</f>
        <v>47814.871131930086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144408.58752917609</v>
      </c>
      <c r="J438" s="278">
        <f>'Resultater - Vestdanmark'!J438+'Resultater - Østdanmark'!J438</f>
        <v>113812.84750696989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532.64869410380686</v>
      </c>
      <c r="J439" s="281">
        <f>'Resultater - Vestdanmark'!J439+'Resultater - Østdanmark'!J439</f>
        <v>419.79681149208096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4515048815.9884796</v>
      </c>
      <c r="J440" s="275">
        <f>'Resultater - Vestdanmark'!J440+'Resultater - Østdanmark'!J440</f>
        <v>3326878074.9388804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130698781.51545598</v>
      </c>
      <c r="J441" s="278">
        <f>'Resultater - Vestdanmark'!J441+'Resultater - Østdanmark'!J441</f>
        <v>130698781.51545599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59408537.052479997</v>
      </c>
      <c r="J443" s="278">
        <f>'Resultater - Vestdanmark'!J443+'Resultater - Østdanmark'!J443</f>
        <v>59408537.052479997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118817074.10495999</v>
      </c>
      <c r="J444" s="278">
        <f>'Resultater - Vestdanmark'!J444+'Resultater - Østdanmark'!J444</f>
        <v>118817074.10495999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950536592.83967996</v>
      </c>
      <c r="J445" s="278">
        <f>'Resultater - Vestdanmark'!J445+'Resultater - Østdanmark'!J445</f>
        <v>368332929.72537595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83171951.87347199</v>
      </c>
      <c r="J446" s="278">
        <f>'Resultater - Vestdanmark'!J446+'Resultater - Østdanmark'!J446</f>
        <v>59408537.052479997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1829782941.2163837</v>
      </c>
      <c r="J449" s="278">
        <f>'Resultater - Vestdanmark'!J449+'Resultater - Østdanmark'!J449</f>
        <v>1829782941.2163839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130698781.51545596</v>
      </c>
      <c r="J450" s="278">
        <f>'Resultater - Vestdanmark'!J450+'Resultater - Østdanmark'!J450</f>
        <v>130698781.51545601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475268296.41983998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2067417089.4263039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95053659.283967987</v>
      </c>
      <c r="J453" s="278">
        <f>'Resultater - Vestdanmark'!J453+'Resultater - Østdanmark'!J453</f>
        <v>95053659.283968002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3219942708.2444158</v>
      </c>
      <c r="J454" s="278">
        <f>'Resultater - Vestdanmark'!J454+'Resultater - Østdanmark'!J454</f>
        <v>3219942708.2444162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12195000.400000006</v>
      </c>
      <c r="J455" s="278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361184.4</v>
      </c>
      <c r="J456" s="278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4390946.2500000009</v>
      </c>
      <c r="J457" s="278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80725395.650357828</v>
      </c>
      <c r="J458" s="278">
        <f>'Resultater - Vestdanmark'!J458+'Resultater - Østdanmark'!J458</f>
        <v>64155540.469190225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-85620.045776940344</v>
      </c>
      <c r="J459" s="284">
        <f>'Resultater - Vestdanmark'!J459+'Resultater - Østdanmark'!J459</f>
        <v>-68045.504980960322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114901346.411492</v>
      </c>
      <c r="J460" s="278">
        <f>'Resultater - Vestdanmark'!J460+'Resultater - Østdanmark'!J460</f>
        <v>104816812.61420476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-239796.29646579985</v>
      </c>
      <c r="J461" s="284">
        <f>'Resultater - Vestdanmark'!J461+'Resultater - Østdanmark'!J461</f>
        <v>-218750.12136256529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50319.620707475362</v>
      </c>
      <c r="J462" s="278">
        <f>'Resultater - Vestdanmark'!J462+'Resultater - Østdanmark'!J462</f>
        <v>57179.076539248766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78811623.661087155</v>
      </c>
      <c r="J463" s="278">
        <f>'Resultater - Vestdanmark'!J463+'Resultater - Østdanmark'!J463</f>
        <v>94116975.772154748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33002600</v>
      </c>
      <c r="J464" s="278">
        <f>'Resultater - Vestdanmark'!J464+'Resultater - Østdanmark'!J464</f>
        <v>33002600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2165562.0000000005</v>
      </c>
      <c r="J465" s="278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73910156.164999992</v>
      </c>
      <c r="J467" s="278">
        <f>'Resultater - Vestdanmark'!J467+'Resultater - Østdanmark'!J467</f>
        <v>72576421.164999992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3689.3999999999996</v>
      </c>
      <c r="J470" s="278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1019126.4492548159</v>
      </c>
      <c r="J471" s="278">
        <f>'Resultater - Vestdanmark'!J471+'Resultater - Østdanmark'!J471</f>
        <v>6954039.3007975677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38420237.029386327</v>
      </c>
      <c r="J473" s="278">
        <f>'Resultater - Vestdanmark'!J473+'Resultater - Østdanmark'!J473</f>
        <v>39991119.993250966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19096859.929576874</v>
      </c>
      <c r="J474" s="284">
        <f ca="1">'Resultater - Vestdanmark'!J474+'Resultater - Østdanmark'!J474</f>
        <v>17847040.238773338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31617446.629723482</v>
      </c>
      <c r="J475" s="284">
        <f>'Resultater - Vestdanmark'!J475+'Resultater - Østdanmark'!J475</f>
        <v>25127586.683766168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20587027.35256296</v>
      </c>
      <c r="J476" s="284">
        <f>'Resultater - Vestdanmark'!J476+'Resultater - Østdanmark'!J476</f>
        <v>18780167.993586518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26888.346942925771</v>
      </c>
      <c r="J477" s="284">
        <f>'Resultater - Vestdanmark'!J477+'Resultater - Østdanmark'!J477</f>
        <v>30553.705020972626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6961693.4233960323</v>
      </c>
      <c r="J478" s="284">
        <f>'Resultater - Vestdanmark'!J478+'Resultater - Østdanmark'!J478</f>
        <v>8313666.1932070022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112736541.40458359</v>
      </c>
      <c r="J479" s="284">
        <f ca="1">'Resultater - Vestdanmark'!J479+'Resultater - Østdanmark'!J479</f>
        <v>101979493.84124307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175201862.92143965</v>
      </c>
      <c r="J480" s="284">
        <f ca="1">'Resultater - Vestdanmark'!J480+'Resultater - Østdanmark'!J480</f>
        <v>151462288.33654734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25.483236856165171</v>
      </c>
      <c r="J481" s="288">
        <f>'Resultater - Vestdanmark'!J481+'Resultater - Østdanmark'!J481</f>
        <v>12.653198993890648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2.3227300977868404</v>
      </c>
      <c r="J482" s="288">
        <f>'Resultater - Vestdanmark'!J482+'Resultater - Østdanmark'!J482</f>
        <v>2.0747812088786524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3.297190214551633</v>
      </c>
      <c r="J483" s="288">
        <f>'Resultater - Vestdanmark'!J483+'Resultater - Østdanmark'!J483</f>
        <v>2.7821448641929103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>'Resultater - Vestdanmark'!H484+'Resultater - Østdanmark'!H484</f>
        <v>43.629098996273854</v>
      </c>
      <c r="I484" s="287">
        <f>'Resultater - Vestdanmark'!I484+'Resultater - Østdanmark'!I484</f>
        <v>41.288597648257841</v>
      </c>
      <c r="J484" s="288">
        <f>'Resultater - Vestdanmark'!J484+'Resultater - Østdanmark'!J484</f>
        <v>37.819373764437117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17.543930524502301</v>
      </c>
      <c r="J485" s="288">
        <f>'Resultater - Vestdanmark'!J485+'Resultater - Østdanmark'!J485</f>
        <v>17.543930524502301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0</v>
      </c>
      <c r="J487" s="288">
        <f>'Resultater - Vestdanmark'!J487+'Resultater - Østdanmark'!J487</f>
        <v>0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0</v>
      </c>
      <c r="J488" s="288">
        <f>'Resultater - Vestdanmark'!J488+'Resultater - Østdanmark'!J488</f>
        <v>0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19.192360774770037</v>
      </c>
      <c r="J489" s="291">
        <f ca="1">'Resultater - Vestdanmark'!J489+'Resultater - Østdanmark'!J489</f>
        <v>19.027838826289102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220351.66470374397</v>
      </c>
      <c r="J490" s="294">
        <f>'Resultater - Vestdanmark'!J490+'Resultater - Østdanmark'!J490</f>
        <v>751788.03251865599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453665.19203711994</v>
      </c>
      <c r="J491" s="294">
        <f>'Resultater - Vestdanmark'!J491+'Resultater - Østdanmark'!J491</f>
        <v>1547798.8904795859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644101.40684729069</v>
      </c>
      <c r="J492" s="294">
        <f>'Resultater - Vestdanmark'!J492+'Resultater - Østdanmark'!J492</f>
        <v>2197522.446890757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103693.30793691252</v>
      </c>
      <c r="J493" s="294">
        <f>'Resultater - Vestdanmark'!J493+'Resultater - Østdanmark'!J493</f>
        <v>92624.161110654139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66363.71707962401</v>
      </c>
      <c r="J494" s="294">
        <f>'Resultater - Vestdanmark'!J494+'Resultater - Østdanmark'!J494</f>
        <v>59279.463110818644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0</v>
      </c>
      <c r="J495" s="294">
        <f>'Resultater - Vestdanmark'!J495+'Resultater - Østdanmark'!J495</f>
        <v>0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0</v>
      </c>
      <c r="J496" s="294">
        <f>'Resultater - Vestdanmark'!J496+'Resultater - Østdanmark'!J496</f>
        <v>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0</v>
      </c>
      <c r="J497" s="297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24" activePane="bottomRight" state="frozen"/>
      <selection pane="topRight" activeCell="F1" sqref="F1"/>
      <selection pane="bottomLeft" activeCell="A3" sqref="A3"/>
      <selection pane="bottomRight" activeCell="F211" activeCellId="1" sqref="F67 F211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2" t="s">
        <v>250</v>
      </c>
      <c r="B1" s="442"/>
      <c r="C1" s="442"/>
      <c r="F1" s="443" t="s">
        <v>252</v>
      </c>
      <c r="G1" s="443"/>
      <c r="H1" s="443"/>
      <c r="I1" s="443"/>
      <c r="J1" s="443"/>
      <c r="K1" s="443"/>
      <c r="L1" s="443"/>
      <c r="M1" s="444"/>
      <c r="N1" s="445" t="s">
        <v>253</v>
      </c>
      <c r="O1" s="446"/>
      <c r="P1" s="447"/>
      <c r="Q1" s="439" t="s">
        <v>122</v>
      </c>
      <c r="R1" s="439"/>
      <c r="S1" s="439"/>
      <c r="T1" s="440"/>
      <c r="U1" s="441" t="s">
        <v>229</v>
      </c>
      <c r="V1" s="439"/>
      <c r="W1" s="439"/>
      <c r="X1" s="440"/>
    </row>
    <row r="2" spans="1:26" x14ac:dyDescent="0.25">
      <c r="A2" s="195" t="s">
        <v>128</v>
      </c>
      <c r="B2" s="195" t="s">
        <v>314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287</v>
      </c>
      <c r="U2" s="196" t="s">
        <v>235</v>
      </c>
      <c r="V2" s="195" t="s">
        <v>234</v>
      </c>
      <c r="W2" s="195" t="s">
        <v>236</v>
      </c>
      <c r="X2" s="197" t="s">
        <v>286</v>
      </c>
      <c r="Y2" s="95" t="s">
        <v>281</v>
      </c>
      <c r="Z2" s="195" t="s">
        <v>303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309</v>
      </c>
      <c r="B35" s="190" t="s">
        <v>315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310</v>
      </c>
      <c r="B36" s="190" t="s">
        <v>315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si="9"/>
        <v>0</v>
      </c>
      <c r="O49" s="191">
        <f t="shared" si="1"/>
        <v>0</v>
      </c>
      <c r="P49" s="201">
        <f t="shared" si="10"/>
        <v>2328635.6388303456</v>
      </c>
      <c r="Q49" s="188">
        <f>IFERROR(VLOOKUP(A49,[1]Energiindhold!$A$2:$C$11,3,FALSE),IFERROR(VLOOKUP(A49,[1]Biogasudbytte!$A$2:$B$18,2,FALSE)*[1]Energiindhold!$C$10,0))*O49</f>
        <v>0</v>
      </c>
      <c r="R49" s="188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si="11"/>
        <v>33.750241076188566</v>
      </c>
      <c r="U49" s="187">
        <f>O49*IFERROR(VLOOKUP(A49,[1]Tørstofindhold!A$2:B$24,2,FALSE),0)</f>
        <v>0</v>
      </c>
      <c r="V49" s="188">
        <f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si="12"/>
        <v>1151704.3763715085</v>
      </c>
      <c r="Y49" s="169">
        <f t="shared" si="2"/>
        <v>0</v>
      </c>
      <c r="Z49" s="103">
        <f t="shared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si="2"/>
        <v>0</v>
      </c>
      <c r="Z50" s="103">
        <f t="shared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162595.95027367133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130016.16572067147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213692.89158762878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48843.537812418457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164849.35377521033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427383621.82907963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427383621.82907963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427383621.82907963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16008224.269886151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13500438.178775249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2507786.0911109019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573686.47217546031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57368.647217546037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516317.8249579143</v>
      </c>
      <c r="O56" s="191">
        <f t="shared" si="1"/>
        <v>516317.8249579143</v>
      </c>
      <c r="P56" s="201">
        <f t="shared" si="10"/>
        <v>57368.647217546037</v>
      </c>
      <c r="Q56" s="188">
        <f>IFERROR(VLOOKUP(A56,[1]Energiindhold!$A$2:$C$11,3,FALSE),IFERROR(VLOOKUP(A56,[1]Biogasudbytte!$A$2:$B$18,2,FALSE)*[1]Energiindhold!$C$10,0))*O56</f>
        <v>0.29328198856461885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0.32586887618290983</v>
      </c>
      <c r="S56" s="188">
        <f>IFERROR(VLOOKUP(A56,[1]Biogasudbytte!$A$2:$B$18,2,FALSE)*[1]Energiindhold!$C$10,0)*J56*IFERROR(VLOOKUP(A56,Biogasanlæg!$F$3:$G$8,2,FALSE),1)</f>
        <v>3.2586887618290983E-2</v>
      </c>
      <c r="T56" s="189">
        <f t="shared" si="11"/>
        <v>0.29328198856461885</v>
      </c>
      <c r="U56" s="187">
        <f>O56*IFERROR(VLOOKUP(A56,[1]Tørstofindhold!A$2:B$24,2,FALSE),0)</f>
        <v>22079.499252022797</v>
      </c>
      <c r="V56" s="188">
        <f>IF(D56=År1,P56,SUM(O56,P56))*IFERROR(VLOOKUP(A56,[1]Tørstofindhold!A$2:B$24,2,FALSE),0)</f>
        <v>24532.776946691993</v>
      </c>
      <c r="W56" s="188">
        <f>J56*IFERROR(VLOOKUP(A56,[1]Tørstofindhold!A$2:B$24,2,FALSE),0)</f>
        <v>2453.2776946691997</v>
      </c>
      <c r="X56" s="189">
        <f t="shared" si="12"/>
        <v>22079.499252022793</v>
      </c>
      <c r="Y56" s="169">
        <f t="shared" si="2"/>
        <v>0</v>
      </c>
      <c r="Z56" s="103">
        <f t="shared" si="3"/>
        <v>1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2311817.0376190674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1155908.5188095337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437593.93926360918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718314.57954592444</v>
      </c>
      <c r="O57" s="191">
        <f t="shared" si="1"/>
        <v>718314.57954592444</v>
      </c>
      <c r="P57" s="201">
        <f t="shared" si="10"/>
        <v>1155908.5188095337</v>
      </c>
      <c r="Q57" s="188">
        <f>IFERROR(VLOOKUP(A57,[1]Energiindhold!$A$2:$C$11,3,FALSE),IFERROR(VLOOKUP(A57,[1]Biogasudbytte!$A$2:$B$18,2,FALSE)*[1]Energiindhold!$C$10,0))*O57</f>
        <v>1.5472496043419213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4.0370765538576574</v>
      </c>
      <c r="S57" s="188">
        <f>IFERROR(VLOOKUP(A57,[1]Biogasudbytte!$A$2:$B$18,2,FALSE)*[1]Energiindhold!$C$10,0)*J57*IFERROR(VLOOKUP(A57,Biogasanlæg!$F$3:$G$8,2,FALSE),1)</f>
        <v>2.4898269495157357</v>
      </c>
      <c r="T57" s="189">
        <f t="shared" si="11"/>
        <v>1.5472496043419217</v>
      </c>
      <c r="U57" s="187">
        <f>O57*IFERROR(VLOOKUP(A57,[1]Tørstofindhold!A$2:B$24,2,FALSE),0)</f>
        <v>215494.37386377732</v>
      </c>
      <c r="V57" s="188">
        <f>IF(D57=År1,P57,SUM(O57,P57))*IFERROR(VLOOKUP(A57,[1]Tørstofindhold!A$2:B$24,2,FALSE),0)</f>
        <v>562266.92950663739</v>
      </c>
      <c r="W57" s="188">
        <f>J57*IFERROR(VLOOKUP(A57,[1]Tørstofindhold!A$2:B$24,2,FALSE),0)</f>
        <v>346772.55564286007</v>
      </c>
      <c r="X57" s="189">
        <f t="shared" si="12"/>
        <v>215494.37386377732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404069.26735727995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410449.89758334833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-6380.6302260683733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1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7087.5309816421213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3543.7654908210607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3543.7654908210607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3543.7654908210607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1.6665974726782367E-3</v>
      </c>
      <c r="S59" s="188">
        <f>IFERROR(VLOOKUP(A59,[1]Biogasudbytte!$A$2:$B$18,2,FALSE)*[1]Energiindhold!$C$10,0)*J59*IFERROR(VLOOKUP(A59,Biogasanlæg!$F$3:$G$8,2,FALSE),1)</f>
        <v>1.6665974726782367E-3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223.25722592172681</v>
      </c>
      <c r="W59" s="188">
        <f>J59*IFERROR(VLOOKUP(A59,[1]Tørstofindhold!A$2:B$24,2,FALSE),0)</f>
        <v>223.25722592172681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133226.90275652017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97932.13615743698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1051403.8466263001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1051403.8466263001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30577.183238476249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-227346.11113943937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27042134.224778831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9799278.4862896688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66507.389797586569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1174017.9551062763</v>
      </c>
      <c r="N64" s="200">
        <f t="shared" si="9"/>
        <v>16002330.393585298</v>
      </c>
      <c r="O64" s="191">
        <f t="shared" si="1"/>
        <v>16002330.393585298</v>
      </c>
      <c r="P64" s="201">
        <f t="shared" si="10"/>
        <v>66507.389797586569</v>
      </c>
      <c r="Q64" s="188">
        <f>IFERROR(VLOOKUP(A64,[1]Energiindhold!$A$2:$C$11,3,FALSE),IFERROR(VLOOKUP(A64,[1]Biogasudbytte!$A$2:$B$18,2,FALSE)*[1]Energiindhold!$C$10,0))*O64</f>
        <v>29.442287632897752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29.564652916701586</v>
      </c>
      <c r="S64" s="188">
        <f>IFERROR(VLOOKUP(A64,[1]Biogasudbytte!$A$2:$B$18,2,FALSE)*[1]Energiindhold!$C$10,0)*J64*IFERROR(VLOOKUP(A64,Biogasanlæg!$F$3:$G$8,2,FALSE),1)</f>
        <v>0.1223652838038346</v>
      </c>
      <c r="T64" s="189">
        <f t="shared" si="11"/>
        <v>29.442287632897752</v>
      </c>
      <c r="U64" s="187">
        <f>O64*IFERROR(VLOOKUP(A64,[1]Tørstofindhold!A$2:B$24,2,FALSE),0)</f>
        <v>4480652.510203884</v>
      </c>
      <c r="V64" s="188">
        <f>IF(D64=År1,P64,SUM(O64,P64))*IFERROR(VLOOKUP(A64,[1]Tørstofindhold!A$2:B$24,2,FALSE),0)</f>
        <v>4499274.5793472081</v>
      </c>
      <c r="W64" s="188">
        <f>J64*IFERROR(VLOOKUP(A64,[1]Tørstofindhold!A$2:B$24,2,FALSE),0)</f>
        <v>18622.069143324243</v>
      </c>
      <c r="X64" s="189">
        <f t="shared" si="12"/>
        <v>4480652.510203884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196262.21557353597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196262.21557353597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208875.62977638197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-61265.083808908617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2986321.1440299363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612574.40628991346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577092.83032536146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56652.069419026055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1740001.8379956353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1796653.9074146615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18.310951799578906</v>
      </c>
      <c r="S67" s="188">
        <f>IFERROR(VLOOKUP(A67,[1]Biogasudbytte!$A$2:$B$18,2,FALSE)*[1]Energiindhold!$C$10,0)*J67*IFERROR(VLOOKUP(A67,Biogasanlæg!$F$3:$G$8,2,FALSE),1)</f>
        <v>0.32662977231817147</v>
      </c>
      <c r="T67" s="189">
        <f t="shared" si="11"/>
        <v>17.984322027260735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1527155.8213024621</v>
      </c>
      <c r="W67" s="188">
        <f>J67*IFERROR(VLOOKUP(A67,[1]Tørstofindhold!A$2:B$24,2,FALSE),0)</f>
        <v>48154.259006172142</v>
      </c>
      <c r="X67" s="189">
        <f t="shared" si="12"/>
        <v>1479001.56229629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8">
        <f>IFERROR(VLOOKUP(A68,[1]Biogasudbytte!$A$2:$B$18,2,FALSE)*[1]Energiindhold!$C$10,0)*J68*IFERROR(VLOOKUP(A68,Biogasanlæg!$F$3:$G$8,2,FALSE),1)</f>
        <v>7.0985968194887394E-5</v>
      </c>
      <c r="T68" s="189">
        <f t="shared" si="11"/>
        <v>9.4026271924825835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12.541173484288761</v>
      </c>
      <c r="X68" s="189">
        <f t="shared" si="12"/>
        <v>158007.69178703305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3858747.1884418358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-3858747.1884418358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1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452422.32380282454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503497.02738347289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-51074.703580648347</v>
      </c>
      <c r="O70" s="191">
        <f t="shared" si="20"/>
        <v>0</v>
      </c>
      <c r="P70" s="201">
        <f t="shared" si="10"/>
        <v>503497.02738347289</v>
      </c>
      <c r="Q70" s="188">
        <f>IFERROR(VLOOKUP(A70,[1]Energiindhold!$A$2:$C$11,3,FALSE),IFERROR(VLOOKUP(A70,[1]Biogasudbytte!$A$2:$B$18,2,FALSE)*[1]Energiindhold!$C$10,0))*O70</f>
        <v>0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1.8544603631262258</v>
      </c>
      <c r="S70" s="188">
        <f>IFERROR(VLOOKUP(A70,[1]Biogasudbytte!$A$2:$B$18,2,FALSE)*[1]Energiindhold!$C$10,0)*J70*IFERROR(VLOOKUP(A70,Biogasanlæg!$F$3:$G$8,2,FALSE),1)</f>
        <v>1.8544603631262258</v>
      </c>
      <c r="T70" s="189">
        <f t="shared" si="11"/>
        <v>0</v>
      </c>
      <c r="U70" s="187">
        <f>O70*IFERROR(VLOOKUP(A70,[1]Tørstofindhold!A$2:B$24,2,FALSE),0)</f>
        <v>0</v>
      </c>
      <c r="V70" s="188">
        <f>IF(D70=År1,P70,SUM(O70,P70))*IFERROR(VLOOKUP(A70,[1]Tørstofindhold!A$2:B$24,2,FALSE),0)</f>
        <v>211468.75150105861</v>
      </c>
      <c r="W70" s="188">
        <f>J70*IFERROR(VLOOKUP(A70,[1]Tørstofindhold!A$2:B$24,2,FALSE),0)</f>
        <v>211468.75150105861</v>
      </c>
      <c r="X70" s="189">
        <f t="shared" si="12"/>
        <v>0</v>
      </c>
      <c r="Y70" s="169">
        <f t="shared" si="21"/>
        <v>1</v>
      </c>
      <c r="Z70" s="103">
        <f t="shared" si="22"/>
        <v>0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677461.36910389608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677461.36910389608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1676585.1390430741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1553053.4559462829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5849092.288531078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4468808.7961246679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2907.9932175110234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1081442.4561658166</v>
      </c>
      <c r="O73" s="191">
        <f t="shared" si="20"/>
        <v>1081442.4561658166</v>
      </c>
      <c r="P73" s="201">
        <f t="shared" si="10"/>
        <v>2907.9932175110234</v>
      </c>
      <c r="Q73" s="188">
        <f>IFERROR(VLOOKUP(A73,[1]Energiindhold!$A$2:$C$11,3,FALSE),IFERROR(VLOOKUP(A73,[1]Biogasudbytte!$A$2:$B$18,2,FALSE)*[1]Energiindhold!$C$10,0))*O73</f>
        <v>3.7037890104240594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3.713748480074984</v>
      </c>
      <c r="S73" s="188">
        <f>IFERROR(VLOOKUP(A73,[1]Biogasudbytte!$A$2:$B$18,2,FALSE)*[1]Energiindhold!$C$10,0)*J73*IFERROR(VLOOKUP(A73,Biogasanlæg!$F$3:$G$8,2,FALSE),1)</f>
        <v>9.9594696509248057E-3</v>
      </c>
      <c r="T73" s="189">
        <f t="shared" si="11"/>
        <v>3.7037890104240594</v>
      </c>
      <c r="U73" s="187">
        <f>O73*IFERROR(VLOOKUP(A73,[1]Tørstofindhold!A$2:B$24,2,FALSE),0)</f>
        <v>335247.16141140315</v>
      </c>
      <c r="V73" s="188">
        <f>IF(D73=År1,P73,SUM(O73,P73))*IFERROR(VLOOKUP(A73,[1]Tørstofindhold!A$2:B$24,2,FALSE),0)</f>
        <v>336148.6393088316</v>
      </c>
      <c r="W73" s="188">
        <f>J73*IFERROR(VLOOKUP(A73,[1]Tørstofindhold!A$2:B$24,2,FALSE),0)</f>
        <v>901.47789742841724</v>
      </c>
      <c r="X73" s="189">
        <f t="shared" si="12"/>
        <v>335247.16141140315</v>
      </c>
      <c r="Y73" s="169">
        <f t="shared" si="21"/>
        <v>0</v>
      </c>
      <c r="Z73" s="103">
        <f t="shared" si="22"/>
        <v>1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747036.13771679683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-747036.13771679683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10010895.588189749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7608280.6470242096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2402614.9411655399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7608280.6470242096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3.851235580717185</v>
      </c>
      <c r="S75" s="188">
        <f>IFERROR(VLOOKUP(A75,[1]Biogasudbytte!$A$2:$B$18,2,FALSE)*[1]Energiindhold!$C$10,0)*J75*IFERROR(VLOOKUP(A75,Biogasanlæg!$F$3:$G$8,2,FALSE),1)</f>
        <v>3.851235580717185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578229.32917383988</v>
      </c>
      <c r="W75" s="188">
        <f>J75*IFERROR(VLOOKUP(A75,[1]Tørstofindhold!A$2:B$24,2,FALSE),0)</f>
        <v>578229.32917383988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1251172.3679329483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1208383.1324071081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42789.235525840195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1</v>
      </c>
      <c r="Z76" s="103">
        <f t="shared" si="22"/>
        <v>0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3784586.3044886771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3195704.512221951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255311.1988813775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333570.59338534856</v>
      </c>
      <c r="O77" s="191">
        <f t="shared" si="20"/>
        <v>333570.59338534856</v>
      </c>
      <c r="P77" s="201">
        <f t="shared" si="10"/>
        <v>255311.1988813775</v>
      </c>
      <c r="Q77" s="188">
        <f>IFERROR(VLOOKUP(A77,[1]Energiindhold!$A$2:$C$11,3,FALSE),IFERROR(VLOOKUP(A77,[1]Biogasudbytte!$A$2:$B$18,2,FALSE)*[1]Energiindhold!$C$10,0))*O77</f>
        <v>1.1975184302534014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2.1140856342375467</v>
      </c>
      <c r="S77" s="188">
        <f>IFERROR(VLOOKUP(A77,[1]Biogasudbytte!$A$2:$B$18,2,FALSE)*[1]Energiindhold!$C$10,0)*J77*IFERROR(VLOOKUP(A77,Biogasanlæg!$F$3:$G$8,2,FALSE),1)</f>
        <v>0.91656720398414526</v>
      </c>
      <c r="T77" s="189">
        <f t="shared" si="11"/>
        <v>1.1975184302534014</v>
      </c>
      <c r="U77" s="187">
        <f>O77*IFERROR(VLOOKUP(A77,[1]Tørstofindhold!A$2:B$24,2,FALSE),0)</f>
        <v>100071.17801560457</v>
      </c>
      <c r="V77" s="188">
        <f>IF(D77=År1,P77,SUM(O77,P77))*IFERROR(VLOOKUP(A77,[1]Tørstofindhold!A$2:B$24,2,FALSE),0)</f>
        <v>176664.53768001779</v>
      </c>
      <c r="W77" s="188">
        <f>J77*IFERROR(VLOOKUP(A77,[1]Tørstofindhold!A$2:B$24,2,FALSE),0)</f>
        <v>76593.359664413249</v>
      </c>
      <c r="X77" s="189">
        <f t="shared" si="12"/>
        <v>100071.17801560454</v>
      </c>
      <c r="Y77" s="169">
        <f t="shared" si="21"/>
        <v>0</v>
      </c>
      <c r="Z77" s="103">
        <f t="shared" si="22"/>
        <v>1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2414113.3249857947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1941706.4489672966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79813.161636948731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19784.908598046466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1</v>
      </c>
      <c r="Z80" s="103">
        <f t="shared" si="22"/>
        <v>0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1486568.2848710858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1486568.2848710858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139642.05031935725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139642.05031935725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139642.05031935725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2.5694137258761729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2.5694137258761729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57951.450882533267</v>
      </c>
      <c r="W82" s="188">
        <f>J82*IFERROR(VLOOKUP(A82,[1]Tørstofindhold!A$2:B$24,2,FALSE),0)</f>
        <v>0</v>
      </c>
      <c r="X82" s="189">
        <f t="shared" ref="X82:X149" si="26">V82-W82</f>
        <v>57951.450882533267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0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0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0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0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3759267.3773525567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3759267.3773525567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159579.37363726847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159579.37363726847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79789.686818634233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73464.599161984021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6325.087656650212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0</v>
      </c>
      <c r="Z87" s="103">
        <f t="shared" si="22"/>
        <v>1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51065.399563925908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51065.399563925908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51065.399563925908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1.7872889847374067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1.7872889847374067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1905541.9010865423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694910.33342213533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21893.59180227204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1188737.9758621349</v>
      </c>
      <c r="O89" s="191">
        <f t="shared" si="20"/>
        <v>1188737.9758621349</v>
      </c>
      <c r="P89" s="201">
        <f t="shared" si="24"/>
        <v>21893.59180227204</v>
      </c>
      <c r="Q89" s="188">
        <f>IFERROR(VLOOKUP(A89,[1]Energiindhold!$A$2:$C$11,3,FALSE),IFERROR(VLOOKUP(A89,[1]Biogasudbytte!$A$2:$B$18,2,FALSE)*[1]Energiindhold!$C$10,0))*O89</f>
        <v>3.2262824160088686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3.2857024999039068</v>
      </c>
      <c r="S89" s="188">
        <f>IFERROR(VLOOKUP(A89,[1]Biogasudbytte!$A$2:$B$18,2,FALSE)*[1]Energiindhold!$C$10,0)*J89*IFERROR(VLOOKUP(A89,Biogasanlæg!$F$3:$G$8,2,FALSE),1)</f>
        <v>5.942008389503841E-2</v>
      </c>
      <c r="T89" s="189">
        <f t="shared" si="25"/>
        <v>3.2262824160088686</v>
      </c>
      <c r="U89" s="187">
        <f>O89*IFERROR(VLOOKUP(A89,[1]Tørstofindhold!A$2:B$24,2,FALSE),0)</f>
        <v>237747.59517242701</v>
      </c>
      <c r="V89" s="188">
        <f>IF(D89=År1,P89,SUM(O89,P89))*IFERROR(VLOOKUP(A89,[1]Tørstofindhold!A$2:B$24,2,FALSE),0)</f>
        <v>242126.31353288141</v>
      </c>
      <c r="W89" s="188">
        <f>J89*IFERROR(VLOOKUP(A89,[1]Tørstofindhold!A$2:B$24,2,FALSE),0)</f>
        <v>4378.718360454408</v>
      </c>
      <c r="X89" s="189">
        <f t="shared" si="26"/>
        <v>237747.59517242701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144480.23950734286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144480.23950734286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98310.493417574442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30786.229893887998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67524.263523686444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3946131.8935543173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1496565.9593185934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2449565.9342357237</v>
      </c>
      <c r="O92" s="191">
        <f t="shared" si="20"/>
        <v>2449565.9342357237</v>
      </c>
      <c r="P92" s="201">
        <f t="shared" si="24"/>
        <v>1496565.9593185934</v>
      </c>
      <c r="Q92" s="188">
        <f>IFERROR(VLOOKUP(A92,[1]Energiindhold!$A$2:$C$11,3,FALSE),IFERROR(VLOOKUP(A92,[1]Biogasudbytte!$A$2:$B$18,2,FALSE)*[1]Energiindhold!$C$10,0))*O92</f>
        <v>1.2223578968429687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1.9691592762025401</v>
      </c>
      <c r="S92" s="188">
        <f>IFERROR(VLOOKUP(A92,[1]Biogasudbytte!$A$2:$B$18,2,FALSE)*[1]Energiindhold!$C$10,0)*J92*IFERROR(VLOOKUP(A92,Biogasanlæg!$F$3:$G$8,2,FALSE),1)</f>
        <v>0.74680137935957136</v>
      </c>
      <c r="T92" s="189">
        <f t="shared" si="25"/>
        <v>1.2223578968429687</v>
      </c>
      <c r="U92" s="187">
        <f>O92*IFERROR(VLOOKUP(A92,[1]Tørstofindhold!A$2:B$24,2,FALSE),0)</f>
        <v>146973.9560541434</v>
      </c>
      <c r="V92" s="188">
        <f>IF(D92=År1,P92,SUM(O92,P92))*IFERROR(VLOOKUP(A92,[1]Tørstofindhold!A$2:B$24,2,FALSE),0)</f>
        <v>236767.91361325901</v>
      </c>
      <c r="W92" s="188">
        <f>J92*IFERROR(VLOOKUP(A92,[1]Tørstofindhold!A$2:B$24,2,FALSE),0)</f>
        <v>89793.957559115603</v>
      </c>
      <c r="X92" s="189">
        <f t="shared" si="26"/>
        <v>146973.9560541434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11086299.462621003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5875738.7151891319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5210560.7474318715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5875738.7151891319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2.5312682385034786</v>
      </c>
      <c r="S93" s="188">
        <f>IFERROR(VLOOKUP(A93,[1]Biogasudbytte!$A$2:$B$18,2,FALSE)*[1]Energiindhold!$C$10,0)*J93*IFERROR(VLOOKUP(A93,Biogasanlæg!$F$3:$G$8,2,FALSE),1)</f>
        <v>2.5312682385034786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293786.9357594566</v>
      </c>
      <c r="W93" s="188">
        <f>J93*IFERROR(VLOOKUP(A93,[1]Tørstofindhold!A$2:B$24,2,FALSE),0)</f>
        <v>293786.9357594566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1045042.3768795731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923166.83283089276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si="23"/>
        <v>0</v>
      </c>
      <c r="O97" s="191">
        <f t="shared" si="20"/>
        <v>0</v>
      </c>
      <c r="P97" s="201">
        <f t="shared" si="24"/>
        <v>2203715.0015238998</v>
      </c>
      <c r="Q97" s="188">
        <f>IFERROR(VLOOKUP(A97,[1]Energiindhold!$A$2:$C$11,3,FALSE),IFERROR(VLOOKUP(A97,[1]Biogasudbytte!$A$2:$B$18,2,FALSE)*[1]Energiindhold!$C$10,0))*O97</f>
        <v>0</v>
      </c>
      <c r="R97" s="188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88">
        <f>IFERROR(VLOOKUP(A97,[1]Biogasudbytte!$A$2:$B$18,2,FALSE)*[1]Energiindhold!$C$10,0)*J97*IFERROR(VLOOKUP(A97,Biogasanlæg!$F$3:$G$8,2,FALSE),1)</f>
        <v>0</v>
      </c>
      <c r="T97" s="189">
        <f t="shared" si="25"/>
        <v>31.93969521225883</v>
      </c>
      <c r="U97" s="187">
        <f>O97*IFERROR(VLOOKUP(A97,[1]Tørstofindhold!A$2:B$24,2,FALSE),0)</f>
        <v>0</v>
      </c>
      <c r="V97" s="188">
        <f>IF(D97=År1,P97,SUM(O97,P97))*IFERROR(VLOOKUP(A97,[1]Tørstofindhold!A$2:B$24,2,FALSE),0)</f>
        <v>1089920.7111703621</v>
      </c>
      <c r="W97" s="188">
        <f>J97*IFERROR(VLOOKUP(A97,[1]Tørstofindhold!A$2:B$24,2,FALSE),0)</f>
        <v>0</v>
      </c>
      <c r="X97" s="189">
        <f t="shared" si="26"/>
        <v>1089920.7111703621</v>
      </c>
      <c r="Y97" s="169">
        <f t="shared" si="21"/>
        <v>0</v>
      </c>
      <c r="Z97" s="103">
        <f t="shared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0">
        <f t="shared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si="21"/>
        <v>0</v>
      </c>
      <c r="Z98" s="103">
        <f t="shared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142874.05337188361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109024.0844854388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192834.50614053759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48843.537812418464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143990.96832811914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420916752.61269635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420916752.61269635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420916752.61269635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14829652.042253785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12105411.868840117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2724240.1734136678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1957283.2580103942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391456.65160207887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1565826.6064083152</v>
      </c>
      <c r="O104" s="191">
        <f t="shared" si="20"/>
        <v>1565826.6064083152</v>
      </c>
      <c r="P104" s="201">
        <f t="shared" si="24"/>
        <v>391456.65160207887</v>
      </c>
      <c r="Q104" s="188">
        <f>IFERROR(VLOOKUP(A104,[1]Energiindhold!$A$2:$C$11,3,FALSE),IFERROR(VLOOKUP(A104,[1]Biogasudbytte!$A$2:$B$18,2,FALSE)*[1]Energiindhold!$C$10,0))*O104</f>
        <v>0.88943034440511859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1.1117879305063982</v>
      </c>
      <c r="S104" s="188">
        <f>IFERROR(VLOOKUP(A104,[1]Biogasudbytte!$A$2:$B$18,2,FALSE)*[1]Energiindhold!$C$10,0)*J104*IFERROR(VLOOKUP(A104,Biogasanlæg!$F$3:$G$8,2,FALSE),1)</f>
        <v>0.22235758610127968</v>
      </c>
      <c r="T104" s="189">
        <f t="shared" si="25"/>
        <v>0.88943034440511859</v>
      </c>
      <c r="U104" s="187">
        <f>O104*IFERROR(VLOOKUP(A104,[1]Tørstofindhold!A$2:B$24,2,FALSE),0)</f>
        <v>66960.050019206392</v>
      </c>
      <c r="V104" s="188">
        <f>IF(D104=År1,P104,SUM(O104,P104))*IFERROR(VLOOKUP(A104,[1]Tørstofindhold!A$2:B$24,2,FALSE),0)</f>
        <v>83700.062524007983</v>
      </c>
      <c r="W104" s="188">
        <f>J104*IFERROR(VLOOKUP(A104,[1]Tørstofindhold!A$2:B$24,2,FALSE),0)</f>
        <v>16740.012504801598</v>
      </c>
      <c r="X104" s="189">
        <f t="shared" si="26"/>
        <v>66960.050019206392</v>
      </c>
      <c r="Y104" s="169">
        <f t="shared" si="21"/>
        <v>0</v>
      </c>
      <c r="Z104" s="103">
        <f t="shared" si="22"/>
        <v>1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2754695.2769849673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1377347.6384924836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521424.46314358304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855923.17534890072</v>
      </c>
      <c r="O105" s="191">
        <f t="shared" si="20"/>
        <v>855923.17534890072</v>
      </c>
      <c r="P105" s="201">
        <f t="shared" si="24"/>
        <v>1377347.6384924836</v>
      </c>
      <c r="Q105" s="188">
        <f>IFERROR(VLOOKUP(A105,[1]Energiindhold!$A$2:$C$11,3,FALSE),IFERROR(VLOOKUP(A105,[1]Biogasudbytte!$A$2:$B$18,2,FALSE)*[1]Energiindhold!$C$10,0))*O105</f>
        <v>1.8436585197015323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4.8104653330143421</v>
      </c>
      <c r="S105" s="188">
        <f>IFERROR(VLOOKUP(A105,[1]Biogasudbytte!$A$2:$B$18,2,FALSE)*[1]Energiindhold!$C$10,0)*J105*IFERROR(VLOOKUP(A105,Biogasanlæg!$F$3:$G$8,2,FALSE),1)</f>
        <v>2.96680681331281</v>
      </c>
      <c r="T105" s="189">
        <f t="shared" si="25"/>
        <v>1.8436585197015321</v>
      </c>
      <c r="U105" s="187">
        <f>O105*IFERROR(VLOOKUP(A105,[1]Tørstofindhold!A$2:B$24,2,FALSE),0)</f>
        <v>256776.95260467019</v>
      </c>
      <c r="V105" s="188">
        <f>IF(D105=År1,P105,SUM(O105,P105))*IFERROR(VLOOKUP(A105,[1]Tørstofindhold!A$2:B$24,2,FALSE),0)</f>
        <v>669981.24415241531</v>
      </c>
      <c r="W105" s="188">
        <f>J105*IFERROR(VLOOKUP(A105,[1]Tørstofindhold!A$2:B$24,2,FALSE),0)</f>
        <v>413204.29154774506</v>
      </c>
      <c r="X105" s="189">
        <f t="shared" si="26"/>
        <v>256776.95260467025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1378589.2651013082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1368166.3252778279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10422.939823480323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0</v>
      </c>
      <c r="Z106" s="103">
        <f t="shared" si="22"/>
        <v>1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8053.6870265678999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4026.84351328395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4026.84351328395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4026.84351328395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1.8937842358623088E-3</v>
      </c>
      <c r="S107" s="188">
        <f>IFERROR(VLOOKUP(A107,[1]Biogasudbytte!$A$2:$B$18,2,FALSE)*[1]Energiindhold!$C$10,0)*J107*IFERROR(VLOOKUP(A107,Biogasanlæg!$F$3:$G$8,2,FALSE),1)</f>
        <v>1.8937842358623088E-3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253.69114133688885</v>
      </c>
      <c r="W107" s="188">
        <f>J107*IFERROR(VLOOKUP(A107,[1]Tørstofindhold!A$2:B$24,2,FALSE),0)</f>
        <v>253.69114133688885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105000.21796965669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68329.418342674806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930886.6264122529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930886.6264122529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27797.960870428567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-240180.95948059289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37013724.844488479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9799278.4862896707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65221.076812905056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4005473.0233037667</v>
      </c>
      <c r="N112" s="200">
        <f t="shared" si="23"/>
        <v>23143752.258082137</v>
      </c>
      <c r="O112" s="191">
        <f t="shared" si="20"/>
        <v>23143752.258082137</v>
      </c>
      <c r="P112" s="201">
        <f t="shared" si="24"/>
        <v>65221.076812905056</v>
      </c>
      <c r="Q112" s="188">
        <f>IFERROR(VLOOKUP(A112,[1]Energiindhold!$A$2:$C$11,3,FALSE),IFERROR(VLOOKUP(A112,[1]Biogasudbytte!$A$2:$B$18,2,FALSE)*[1]Energiindhold!$C$10,0))*O112</f>
        <v>42.581611185838874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42.701609814540021</v>
      </c>
      <c r="S112" s="188">
        <f>IFERROR(VLOOKUP(A112,[1]Biogasudbytte!$A$2:$B$18,2,FALSE)*[1]Energiindhold!$C$10,0)*J112*IFERROR(VLOOKUP(A112,Biogasanlæg!$F$3:$G$8,2,FALSE),1)</f>
        <v>0.11999862870114369</v>
      </c>
      <c r="T112" s="189">
        <f t="shared" si="25"/>
        <v>42.581611185838874</v>
      </c>
      <c r="U112" s="187">
        <f>O112*IFERROR(VLOOKUP(A112,[1]Tørstofindhold!A$2:B$24,2,FALSE),0)</f>
        <v>6480250.6322629992</v>
      </c>
      <c r="V112" s="188">
        <f>IF(D112=År1,P112,SUM(O112,P112))*IFERROR(VLOOKUP(A112,[1]Tørstofindhold!A$2:B$24,2,FALSE),0)</f>
        <v>6498512.5337706124</v>
      </c>
      <c r="W112" s="188">
        <f>J112*IFERROR(VLOOKUP(A112,[1]Tørstofindhold!A$2:B$24,2,FALSE),0)</f>
        <v>18261.901507613416</v>
      </c>
      <c r="X112" s="189">
        <f t="shared" si="26"/>
        <v>6480250.6322629992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669600.50019206398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669600.50019206398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191010.78078958855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-89661.877893849713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1999940.2166101544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612574.40628991358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566604.69726181182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54750.50854591807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766010.60451251082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0">
        <f t="shared" si="23"/>
        <v>0</v>
      </c>
      <c r="O115" s="191">
        <f t="shared" si="20"/>
        <v>0</v>
      </c>
      <c r="P115" s="201">
        <f t="shared" si="24"/>
        <v>820761.11305842886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8.2330035090063891</v>
      </c>
      <c r="S115" s="188">
        <f>IFERROR(VLOOKUP(A115,[1]Biogasudbytte!$A$2:$B$18,2,FALSE)*[1]Energiindhold!$C$10,0)*J115*IFERROR(VLOOKUP(A115,Biogasanlæg!$F$3:$G$8,2,FALSE),1)</f>
        <v>0.31566624704183249</v>
      </c>
      <c r="T115" s="189">
        <f t="shared" si="25"/>
        <v>7.9173372619645566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697646.94609966455</v>
      </c>
      <c r="W115" s="188">
        <f>J115*IFERROR(VLOOKUP(A115,[1]Tørstofindhold!A$2:B$24,2,FALSE),0)</f>
        <v>46537.932264030358</v>
      </c>
      <c r="X115" s="189">
        <f t="shared" si="26"/>
        <v>651109.01383563422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8">
        <f>IFERROR(VLOOKUP(A116,[1]Biogasudbytte!$A$2:$B$18,2,FALSE)*[1]Energiindhold!$C$10,0)*J116*IFERROR(VLOOKUP(A116,Biogasanlæg!$F$3:$G$8,2,FALSE),1)</f>
        <v>7.0736362973580603E-5</v>
      </c>
      <c r="T116" s="189">
        <f t="shared" si="25"/>
        <v>9.3695650972414288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12.49707543980765</v>
      </c>
      <c r="X116" s="189">
        <f t="shared" si="26"/>
        <v>157452.09543637963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3858747.1884418367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-3858747.1884418367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1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442221.86498214095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491154.87282284611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-48933.007840705162</v>
      </c>
      <c r="O118" s="191">
        <f t="shared" si="20"/>
        <v>0</v>
      </c>
      <c r="P118" s="201">
        <f t="shared" si="24"/>
        <v>491154.87282284611</v>
      </c>
      <c r="Q118" s="188">
        <f>IFERROR(VLOOKUP(A118,[1]Energiindhold!$A$2:$C$11,3,FALSE),IFERROR(VLOOKUP(A118,[1]Biogasudbytte!$A$2:$B$18,2,FALSE)*[1]Energiindhold!$C$10,0))*O118</f>
        <v>0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1.8090022269636303</v>
      </c>
      <c r="S118" s="188">
        <f>IFERROR(VLOOKUP(A118,[1]Biogasudbytte!$A$2:$B$18,2,FALSE)*[1]Energiindhold!$C$10,0)*J118*IFERROR(VLOOKUP(A118,Biogasanlæg!$F$3:$G$8,2,FALSE),1)</f>
        <v>1.8090022269636303</v>
      </c>
      <c r="T118" s="189">
        <f t="shared" si="25"/>
        <v>0</v>
      </c>
      <c r="U118" s="187">
        <f>O118*IFERROR(VLOOKUP(A118,[1]Tørstofindhold!A$2:B$24,2,FALSE),0)</f>
        <v>0</v>
      </c>
      <c r="V118" s="188">
        <f>IF(D118=År1,P118,SUM(O118,P118))*IFERROR(VLOOKUP(A118,[1]Tørstofindhold!A$2:B$24,2,FALSE),0)</f>
        <v>206285.04658559535</v>
      </c>
      <c r="W118" s="188">
        <f>J118*IFERROR(VLOOKUP(A118,[1]Tørstofindhold!A$2:B$24,2,FALSE),0)</f>
        <v>206285.04658559535</v>
      </c>
      <c r="X118" s="189">
        <f t="shared" si="26"/>
        <v>0</v>
      </c>
      <c r="Y118" s="169">
        <f t="shared" si="21"/>
        <v>1</v>
      </c>
      <c r="Z118" s="103">
        <f t="shared" si="22"/>
        <v>0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611793.18745479197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611793.18745479197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1499857.4180538384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1371509.6193594018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4034586.8295627958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3292806.4813550194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2873.5276646840043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431436.26982455188</v>
      </c>
      <c r="O121" s="191">
        <f t="shared" si="20"/>
        <v>431436.26982455188</v>
      </c>
      <c r="P121" s="201">
        <f t="shared" si="24"/>
        <v>2873.5276646840043</v>
      </c>
      <c r="Q121" s="188">
        <f>IFERROR(VLOOKUP(A121,[1]Energiindhold!$A$2:$C$11,3,FALSE),IFERROR(VLOOKUP(A121,[1]Biogasudbytte!$A$2:$B$18,2,FALSE)*[1]Energiindhold!$C$10,0))*O121</f>
        <v>1.4776088230713151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1.4874502530289848</v>
      </c>
      <c r="S121" s="188">
        <f>IFERROR(VLOOKUP(A121,[1]Biogasudbytte!$A$2:$B$18,2,FALSE)*[1]Energiindhold!$C$10,0)*J121*IFERROR(VLOOKUP(A121,Biogasanlæg!$F$3:$G$8,2,FALSE),1)</f>
        <v>9.8414299576696611E-3</v>
      </c>
      <c r="T121" s="189">
        <f t="shared" si="25"/>
        <v>1.4776088230713151</v>
      </c>
      <c r="U121" s="187">
        <f>O121*IFERROR(VLOOKUP(A121,[1]Tørstofindhold!A$2:B$24,2,FALSE),0)</f>
        <v>133745.24364561107</v>
      </c>
      <c r="V121" s="188">
        <f>IF(D121=År1,P121,SUM(O121,P121))*IFERROR(VLOOKUP(A121,[1]Tørstofindhold!A$2:B$24,2,FALSE),0)</f>
        <v>134636.03722166311</v>
      </c>
      <c r="W121" s="188">
        <f>J121*IFERROR(VLOOKUP(A121,[1]Tørstofindhold!A$2:B$24,2,FALSE),0)</f>
        <v>890.79357605204132</v>
      </c>
      <c r="X121" s="189">
        <f t="shared" si="26"/>
        <v>133745.24364561107</v>
      </c>
      <c r="Y121" s="169">
        <f t="shared" si="21"/>
        <v>0</v>
      </c>
      <c r="Z121" s="103">
        <f t="shared" si="22"/>
        <v>1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629679.53434020129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-629679.53434020129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9132270.4192673061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6940525.5186431529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2191744.9006241532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6940525.5186431529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3.5132246122819781</v>
      </c>
      <c r="S123" s="188">
        <f>IFERROR(VLOOKUP(A123,[1]Biogasudbytte!$A$2:$B$18,2,FALSE)*[1]Energiindhold!$C$10,0)*J123*IFERROR(VLOOKUP(A123,Biogasanlæg!$F$3:$G$8,2,FALSE),1)</f>
        <v>3.5132246122819781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527479.93941687956</v>
      </c>
      <c r="W123" s="188">
        <f>J123*IFERROR(VLOOKUP(A123,[1]Tørstofindhold!A$2:B$24,2,FALSE),0)</f>
        <v>527479.93941687956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1144534.7409333601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1208383.1324071086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-63848.391473748488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1</v>
      </c>
      <c r="Z124" s="103">
        <f t="shared" si="22"/>
        <v>0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1931303.3736580268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1238335.4984860062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250485.69494585399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442482.18022616673</v>
      </c>
      <c r="O125" s="191">
        <f t="shared" si="20"/>
        <v>442482.18022616673</v>
      </c>
      <c r="P125" s="201">
        <f t="shared" si="24"/>
        <v>250485.69494585399</v>
      </c>
      <c r="Q125" s="188">
        <f>IFERROR(VLOOKUP(A125,[1]Energiindhold!$A$2:$C$11,3,FALSE),IFERROR(VLOOKUP(A125,[1]Biogasudbytte!$A$2:$B$18,2,FALSE)*[1]Energiindhold!$C$10,0))*O125</f>
        <v>1.5885110270119387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2.4877546718675547</v>
      </c>
      <c r="S125" s="188">
        <f>IFERROR(VLOOKUP(A125,[1]Biogasudbytte!$A$2:$B$18,2,FALSE)*[1]Energiindhold!$C$10,0)*J125*IFERROR(VLOOKUP(A125,Biogasanlæg!$F$3:$G$8,2,FALSE),1)</f>
        <v>0.89924364485561592</v>
      </c>
      <c r="T125" s="189">
        <f t="shared" si="25"/>
        <v>1.5885110270119389</v>
      </c>
      <c r="U125" s="187">
        <f>O125*IFERROR(VLOOKUP(A125,[1]Tørstofindhold!A$2:B$24,2,FALSE),0)</f>
        <v>132744.65406785</v>
      </c>
      <c r="V125" s="188">
        <f>IF(D125=År1,P125,SUM(O125,P125))*IFERROR(VLOOKUP(A125,[1]Tørstofindhold!A$2:B$24,2,FALSE),0)</f>
        <v>207890.36255160623</v>
      </c>
      <c r="W125" s="188">
        <f>J125*IFERROR(VLOOKUP(A125,[1]Tørstofindhold!A$2:B$24,2,FALSE),0)</f>
        <v>75145.7084837562</v>
      </c>
      <c r="X125" s="189">
        <f t="shared" si="26"/>
        <v>132744.65406785003</v>
      </c>
      <c r="Y125" s="169">
        <f t="shared" si="21"/>
        <v>0</v>
      </c>
      <c r="Z125" s="103">
        <f t="shared" si="22"/>
        <v>1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2208358.0486685289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1717533.4998150789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67842.62430101003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5474.0566277354519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1343993.6933621466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1343993.6933621466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114761.6251294364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114761.6251294364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114761.6251294364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2.1116139023816296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2.1116139023816296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47626.074428716114</v>
      </c>
      <c r="W130" s="188">
        <f>J130*IFERROR(VLOOKUP(A130,[1]Tørstofindhold!A$2:B$24,2,FALSE),0)</f>
        <v>0</v>
      </c>
      <c r="X130" s="189">
        <f t="shared" si="26"/>
        <v>47626.074428716114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0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0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0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0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3438864.3995916811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3438864.3995916811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140601.20938701159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140601.20938701159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70300.604693505797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52474.713687131458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17825.891006374339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0</v>
      </c>
      <c r="Z135" s="103">
        <f t="shared" si="44"/>
        <v>1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44992.387003843709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44992.387003843709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44992.387003843709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1.5747335451345297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1.5747335451345297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1764735.4892043229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694910.33342213545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21741.204425481588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1048083.9513567059</v>
      </c>
      <c r="O137" s="191">
        <f t="shared" si="39"/>
        <v>1048083.9513567059</v>
      </c>
      <c r="P137" s="201">
        <f t="shared" si="24"/>
        <v>21741.204425481588</v>
      </c>
      <c r="Q137" s="188">
        <f>IFERROR(VLOOKUP(A137,[1]Energiindhold!$A$2:$C$11,3,FALSE),IFERROR(VLOOKUP(A137,[1]Biogasudbytte!$A$2:$B$18,2,FALSE)*[1]Energiindhold!$C$10,0))*O137</f>
        <v>2.8445417673401541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2.9035482657990883</v>
      </c>
      <c r="S137" s="188">
        <f>IFERROR(VLOOKUP(A137,[1]Biogasudbytte!$A$2:$B$18,2,FALSE)*[1]Energiindhold!$C$10,0)*J137*IFERROR(VLOOKUP(A137,Biogasanlæg!$F$3:$G$8,2,FALSE),1)</f>
        <v>5.9006498458934048E-2</v>
      </c>
      <c r="T137" s="189">
        <f t="shared" si="25"/>
        <v>2.8445417673401541</v>
      </c>
      <c r="U137" s="187">
        <f>O137*IFERROR(VLOOKUP(A137,[1]Tørstofindhold!A$2:B$24,2,FALSE),0)</f>
        <v>209616.79027134119</v>
      </c>
      <c r="V137" s="188">
        <f>IF(D137=År1,P137,SUM(O137,P137))*IFERROR(VLOOKUP(A137,[1]Tørstofindhold!A$2:B$24,2,FALSE),0)</f>
        <v>213965.03115643747</v>
      </c>
      <c r="W137" s="188">
        <f>J137*IFERROR(VLOOKUP(A137,[1]Tørstofindhold!A$2:B$24,2,FALSE),0)</f>
        <v>4348.2408850963175</v>
      </c>
      <c r="X137" s="189">
        <f t="shared" si="26"/>
        <v>209616.79027134116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124803.65829831539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124803.65829831539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85585.404221520381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30786.229893888001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54799.174327632383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4088305.1586514716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1550485.0057694039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2537820.1528820675</v>
      </c>
      <c r="O140" s="191">
        <f t="shared" si="39"/>
        <v>2537820.1528820675</v>
      </c>
      <c r="P140" s="201">
        <f t="shared" si="24"/>
        <v>1550485.0057694039</v>
      </c>
      <c r="Q140" s="188">
        <f>IFERROR(VLOOKUP(A140,[1]Energiindhold!$A$2:$C$11,3,FALSE),IFERROR(VLOOKUP(A140,[1]Biogasudbytte!$A$2:$B$18,2,FALSE)*[1]Energiindhold!$C$10,0))*O140</f>
        <v>1.2663976344896808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2.040105157218671</v>
      </c>
      <c r="S140" s="188">
        <f>IFERROR(VLOOKUP(A140,[1]Biogasudbytte!$A$2:$B$18,2,FALSE)*[1]Energiindhold!$C$10,0)*J140*IFERROR(VLOOKUP(A140,Biogasanlæg!$F$3:$G$8,2,FALSE),1)</f>
        <v>0.77370752272899035</v>
      </c>
      <c r="T140" s="189">
        <f t="shared" si="25"/>
        <v>1.2663976344896808</v>
      </c>
      <c r="U140" s="187">
        <f>O140*IFERROR(VLOOKUP(A140,[1]Tørstofindhold!A$2:B$24,2,FALSE),0)</f>
        <v>152269.20917292405</v>
      </c>
      <c r="V140" s="188">
        <f>IF(D140=År1,P140,SUM(O140,P140))*IFERROR(VLOOKUP(A140,[1]Tørstofindhold!A$2:B$24,2,FALSE),0)</f>
        <v>245298.30951908824</v>
      </c>
      <c r="W140" s="188">
        <f>J140*IFERROR(VLOOKUP(A140,[1]Tørstofindhold!A$2:B$24,2,FALSE),0)</f>
        <v>93029.100346164225</v>
      </c>
      <c r="X140" s="189">
        <f t="shared" si="26"/>
        <v>152269.20917292402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8810703.5970233846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4669672.9064223943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4141030.6906009903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4669672.9064223943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2.0116950880867677</v>
      </c>
      <c r="S141" s="188">
        <f>IFERROR(VLOOKUP(A141,[1]Biogasudbytte!$A$2:$B$18,2,FALSE)*[1]Energiindhold!$C$10,0)*J141*IFERROR(VLOOKUP(A141,Biogasanlæg!$F$3:$G$8,2,FALSE),1)</f>
        <v>2.0116950880867677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233483.64532111972</v>
      </c>
      <c r="W141" s="188">
        <f>J141*IFERROR(VLOOKUP(A141,[1]Tørstofindhold!A$2:B$24,2,FALSE),0)</f>
        <v>233483.64532111972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910951.47949379648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784324.38755108754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2021010.5366921518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2021010.5366921518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si="23"/>
        <v>0</v>
      </c>
      <c r="O145" s="191">
        <f t="shared" si="39"/>
        <v>0</v>
      </c>
      <c r="P145" s="201">
        <f t="shared" si="24"/>
        <v>2021010.5366921518</v>
      </c>
      <c r="Q145" s="188">
        <f>IFERROR(VLOOKUP(A145,[1]Energiindhold!$A$2:$C$11,3,FALSE),IFERROR(VLOOKUP(A145,[1]Biogasudbytte!$A$2:$B$18,2,FALSE)*[1]Energiindhold!$C$10,0))*O145</f>
        <v>0</v>
      </c>
      <c r="R145" s="188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29.291655462740611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si="25"/>
        <v>29.291655462740611</v>
      </c>
      <c r="U145" s="187">
        <f>O145*IFERROR(VLOOKUP(A145,[1]Tørstofindhold!A$2:B$24,2,FALSE),0)</f>
        <v>0</v>
      </c>
      <c r="V145" s="188">
        <f>IF(D145=År1,P145,SUM(O145,P145))*IFERROR(VLOOKUP(A145,[1]Tørstofindhold!A$2:B$24,2,FALSE),0)</f>
        <v>999558.12793899339</v>
      </c>
      <c r="W145" s="188">
        <f>J145*IFERROR(VLOOKUP(A145,[1]Tørstofindhold!A$2:B$24,2,FALSE),0)</f>
        <v>0</v>
      </c>
      <c r="X145" s="189">
        <f t="shared" si="26"/>
        <v>999558.12793899339</v>
      </c>
      <c r="Y145" s="169">
        <f t="shared" si="43"/>
        <v>0</v>
      </c>
      <c r="Z145" s="103">
        <f t="shared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557813.57485660876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>SUMIFS('Forbrug af biomasse'!E:E,'Forbrug af biomasse'!C:C,'Resultat-Produktion &amp; forbrug'!$A146,'Forbrug af biomasse'!D:D,'Resultat-Produktion &amp; forbrug'!$D146,'Forbrug af biomasse'!G:G,1,'Forbrug af biomasse'!B:B,$E146)</f>
        <v>557813.57485660876</v>
      </c>
      <c r="N146" s="200">
        <f t="shared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si="43"/>
        <v>0</v>
      </c>
      <c r="Z146" s="103">
        <f t="shared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309</v>
      </c>
      <c r="B179" s="190" t="s">
        <v>315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310</v>
      </c>
      <c r="B180" s="190" t="s">
        <v>315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si="48"/>
        <v>0</v>
      </c>
      <c r="O193" s="191">
        <f t="shared" si="39"/>
        <v>0</v>
      </c>
      <c r="P193" s="201">
        <f t="shared" si="49"/>
        <v>681602.85349434032</v>
      </c>
      <c r="Q193" s="188">
        <f>IFERROR(VLOOKUP(A193,[1]Energiindhold!$A$2:$C$11,3,FALSE),IFERROR(VLOOKUP(A193,[1]Biogasudbytte!$A$2:$B$18,2,FALSE)*[1]Energiindhold!$C$10,0))*O193</f>
        <v>0</v>
      </c>
      <c r="R193" s="188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si="50"/>
        <v>9.878857920085288</v>
      </c>
      <c r="U193" s="187">
        <f>O193*IFERROR(VLOOKUP(A193,[1]Tørstofindhold!A$2:B$24,2,FALSE),0)</f>
        <v>0</v>
      </c>
      <c r="V193" s="188">
        <f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si="51"/>
        <v>337109.41129074246</v>
      </c>
      <c r="Y193" s="169">
        <f t="shared" si="43"/>
        <v>0</v>
      </c>
      <c r="Z193" s="103">
        <f t="shared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si="43"/>
        <v>0</v>
      </c>
      <c r="Z194" s="103">
        <f t="shared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13646.618090291478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-14562.722034337061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63826.34089651754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5995.111774486154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57831.229122031385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107547944.22820596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107547944.22820596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107547944.22820596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3088635.6596907233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2604782.0218795491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483853.63781117415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70414.93467183043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7041.4934671830433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63373.441204647388</v>
      </c>
      <c r="O200" s="191">
        <f t="shared" si="59"/>
        <v>63373.441204647388</v>
      </c>
      <c r="P200" s="201">
        <f t="shared" si="49"/>
        <v>7041.4934671830433</v>
      </c>
      <c r="Q200" s="188">
        <f>IFERROR(VLOOKUP(A200,[1]Energiindhold!$A$2:$C$11,3,FALSE),IFERROR(VLOOKUP(A200,[1]Biogasudbytte!$A$2:$B$18,2,FALSE)*[1]Energiindhold!$C$10,0))*O200</f>
        <v>3.5997767189612194E-2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3.9997519099569105E-2</v>
      </c>
      <c r="S200" s="188">
        <f>IFERROR(VLOOKUP(A200,[1]Biogasudbytte!$A$2:$B$18,2,FALSE)*[1]Energiindhold!$C$10,0)*J200*IFERROR(VLOOKUP(A200,Biogasanlæg!$F$3:$G$8,2,FALSE),1)</f>
        <v>3.9997519099569103E-3</v>
      </c>
      <c r="T200" s="189">
        <f t="shared" si="50"/>
        <v>3.5997767189612194E-2</v>
      </c>
      <c r="U200" s="187">
        <f>O200*IFERROR(VLOOKUP(A200,[1]Tørstofindhold!A$2:B$24,2,FALSE),0)</f>
        <v>2710.0630271483992</v>
      </c>
      <c r="V200" s="188">
        <f>IF(D200=År1,P200,SUM(O200,P200))*IFERROR(VLOOKUP(A200,[1]Tørstofindhold!A$2:B$24,2,FALSE),0)</f>
        <v>3011.1811412759994</v>
      </c>
      <c r="W200" s="188">
        <f>J200*IFERROR(VLOOKUP(A200,[1]Tørstofindhold!A$2:B$24,2,FALSE),0)</f>
        <v>301.11811412759994</v>
      </c>
      <c r="X200" s="189">
        <f t="shared" si="51"/>
        <v>2710.0630271483997</v>
      </c>
      <c r="Y200" s="169">
        <f t="shared" si="60"/>
        <v>0</v>
      </c>
      <c r="Z200" s="103">
        <f t="shared" si="61"/>
        <v>1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315237.08441717137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157618.54220858568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59669.876693250299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97948.665515335393</v>
      </c>
      <c r="O201" s="191">
        <f t="shared" si="59"/>
        <v>97948.665515335393</v>
      </c>
      <c r="P201" s="201">
        <f t="shared" si="49"/>
        <v>157618.54220858568</v>
      </c>
      <c r="Q201" s="188">
        <f>IFERROR(VLOOKUP(A201,[1]Energiindhold!$A$2:$C$11,3,FALSE),IFERROR(VLOOKUP(A201,[1]Biogasudbytte!$A$2:$B$18,2,FALSE)*[1]Energiindhold!$C$10,0))*O201</f>
        <v>0.21098142552003243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0.55049176543732603</v>
      </c>
      <c r="S201" s="188">
        <f>IFERROR(VLOOKUP(A201,[1]Biogasudbytte!$A$2:$B$18,2,FALSE)*[1]Energiindhold!$C$10,0)*J201*IFERROR(VLOOKUP(A201,Biogasanlæg!$F$3:$G$8,2,FALSE),1)</f>
        <v>0.33951033991729357</v>
      </c>
      <c r="T201" s="189">
        <f t="shared" si="50"/>
        <v>0.21098142552003246</v>
      </c>
      <c r="U201" s="187">
        <f>O201*IFERROR(VLOOKUP(A201,[1]Tørstofindhold!A$2:B$24,2,FALSE),0)</f>
        <v>29384.599654600617</v>
      </c>
      <c r="V201" s="188">
        <f>IF(D201=År1,P201,SUM(O201,P201))*IFERROR(VLOOKUP(A201,[1]Tørstofindhold!A$2:B$24,2,FALSE),0)</f>
        <v>76670.16231717632</v>
      </c>
      <c r="W201" s="188">
        <f>J201*IFERROR(VLOOKUP(A201,[1]Tørstofindhold!A$2:B$24,2,FALSE),0)</f>
        <v>47285.562662575707</v>
      </c>
      <c r="X201" s="189">
        <f t="shared" si="51"/>
        <v>29384.599654600614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49595.924679839991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50379.090541900448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-783.16586206045758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1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594.85385919381292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297.42692959690646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297.42692959690646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297.42692959690646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1.3987691072012915E-4</v>
      </c>
      <c r="S203" s="188">
        <f>IFERROR(VLOOKUP(A203,[1]Biogasudbytte!$A$2:$B$18,2,FALSE)*[1]Energiindhold!$C$10,0)*J203*IFERROR(VLOOKUP(A203,Biogasanlæg!$F$3:$G$8,2,FALSE),1)</f>
        <v>1.3987691072012915E-4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18.737896564605109</v>
      </c>
      <c r="W203" s="188">
        <f>J203*IFERROR(VLOOKUP(A203,[1]Tørstofindhold!A$2:B$24,2,FALSE),0)</f>
        <v>18.737896564605109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11181.684772655934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-19378.433695691652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321978.66045818618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321978.66045818618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9322.9977462727657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-214000.94490703652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7794429.667260306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1202774.665099862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19169.610202413449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144100.30848187843</v>
      </c>
      <c r="N208" s="200">
        <f t="shared" si="48"/>
        <v>6428385.0834761523</v>
      </c>
      <c r="O208" s="191">
        <f t="shared" si="59"/>
        <v>6428385.0834761523</v>
      </c>
      <c r="P208" s="201">
        <f t="shared" si="49"/>
        <v>19169.610202413449</v>
      </c>
      <c r="Q208" s="188">
        <f>IFERROR(VLOOKUP(A208,[1]Energiindhold!$A$2:$C$11,3,FALSE),IFERROR(VLOOKUP(A208,[1]Biogasudbytte!$A$2:$B$18,2,FALSE)*[1]Energiindhold!$C$10,0))*O208</f>
        <v>11.827425005460686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11.862694692031852</v>
      </c>
      <c r="S208" s="188">
        <f>IFERROR(VLOOKUP(A208,[1]Biogasudbytte!$A$2:$B$18,2,FALSE)*[1]Energiindhold!$C$10,0)*J208*IFERROR(VLOOKUP(A208,Biogasanlæg!$F$3:$G$8,2,FALSE),1)</f>
        <v>3.526968657116545E-2</v>
      </c>
      <c r="T208" s="189">
        <f t="shared" si="50"/>
        <v>11.827425005460686</v>
      </c>
      <c r="U208" s="187">
        <f>O208*IFERROR(VLOOKUP(A208,[1]Tørstofindhold!A$2:B$24,2,FALSE),0)</f>
        <v>1799947.8233733228</v>
      </c>
      <c r="V208" s="188">
        <f>IF(D208=År1,P208,SUM(O208,P208))*IFERROR(VLOOKUP(A208,[1]Tørstofindhold!A$2:B$24,2,FALSE),0)</f>
        <v>1805315.3142299985</v>
      </c>
      <c r="W208" s="188">
        <f>J208*IFERROR(VLOOKUP(A208,[1]Tørstofindhold!A$2:B$24,2,FALSE),0)</f>
        <v>5367.4908566757658</v>
      </c>
      <c r="X208" s="189">
        <f t="shared" si="51"/>
        <v>1799947.8233733228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24089.449130207995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24089.449130207995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63718.477656278912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-170183.96754376608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902119.88928598503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75188.084245687161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82122.074996657291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19281.930580973985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725527.7994626665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0">
        <f t="shared" si="48"/>
        <v>0</v>
      </c>
      <c r="O211" s="191">
        <f t="shared" si="59"/>
        <v>0</v>
      </c>
      <c r="P211" s="201">
        <f t="shared" si="49"/>
        <v>744809.73004364048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7.6100855709462634</v>
      </c>
      <c r="S211" s="188">
        <f>IFERROR(VLOOKUP(A211,[1]Biogasudbytte!$A$2:$B$18,2,FALSE)*[1]Energiindhold!$C$10,0)*J211*IFERROR(VLOOKUP(A211,Biogasanlæg!$F$3:$G$8,2,FALSE),1)</f>
        <v>0.11117074204182875</v>
      </c>
      <c r="T211" s="189">
        <f t="shared" si="50"/>
        <v>7.4989148289044349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633088.27053709445</v>
      </c>
      <c r="W211" s="188">
        <f>J211*IFERROR(VLOOKUP(A211,[1]Tørstofindhold!A$2:B$24,2,FALSE),0)</f>
        <v>16389.640993827888</v>
      </c>
      <c r="X211" s="189">
        <f t="shared" si="51"/>
        <v>616698.62954326661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8">
        <f>IFERROR(VLOOKUP(A212,[1]Biogasudbytte!$A$2:$B$18,2,FALSE)*[1]Energiindhold!$C$10,0)*J212*IFERROR(VLOOKUP(A212,Biogasanlæg!$F$3:$G$8,2,FALSE),1)</f>
        <v>6.1463491805112617E-5</v>
      </c>
      <c r="T212" s="189">
        <f t="shared" si="50"/>
        <v>8.1413033320197155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10.858826515711238</v>
      </c>
      <c r="X212" s="189">
        <f t="shared" si="51"/>
        <v>136811.60821296697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473627.04956051067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-473627.04956051067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1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194906.64001961387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216909.97261652708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-22003.332596913213</v>
      </c>
      <c r="O214" s="191">
        <f t="shared" si="59"/>
        <v>0</v>
      </c>
      <c r="P214" s="201">
        <f t="shared" si="49"/>
        <v>216909.97261652708</v>
      </c>
      <c r="Q214" s="188">
        <f>IFERROR(VLOOKUP(A214,[1]Energiindhold!$A$2:$C$11,3,FALSE),IFERROR(VLOOKUP(A214,[1]Biogasudbytte!$A$2:$B$18,2,FALSE)*[1]Energiindhold!$C$10,0))*O214</f>
        <v>0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0.79891424319727433</v>
      </c>
      <c r="S214" s="188">
        <f>IFERROR(VLOOKUP(A214,[1]Biogasudbytte!$A$2:$B$18,2,FALSE)*[1]Energiindhold!$C$10,0)*J214*IFERROR(VLOOKUP(A214,Biogasanlæg!$F$3:$G$8,2,FALSE),1)</f>
        <v>0.79891424319727433</v>
      </c>
      <c r="T214" s="189">
        <f t="shared" si="50"/>
        <v>0</v>
      </c>
      <c r="U214" s="187">
        <f>O214*IFERROR(VLOOKUP(A214,[1]Tørstofindhold!A$2:B$24,2,FALSE),0)</f>
        <v>0</v>
      </c>
      <c r="V214" s="188">
        <f>IF(D214=År1,P214,SUM(O214,P214))*IFERROR(VLOOKUP(A214,[1]Tørstofindhold!A$2:B$24,2,FALSE),0)</f>
        <v>91102.188498941367</v>
      </c>
      <c r="W214" s="188">
        <f>J214*IFERROR(VLOOKUP(A214,[1]Tørstofindhold!A$2:B$24,2,FALSE),0)</f>
        <v>91102.188498941367</v>
      </c>
      <c r="X214" s="189">
        <f t="shared" si="51"/>
        <v>0</v>
      </c>
      <c r="Y214" s="169">
        <f t="shared" si="60"/>
        <v>1</v>
      </c>
      <c r="Z214" s="103">
        <f t="shared" si="61"/>
        <v>0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203146.27162041739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203146.27162041739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495843.75527766516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388883.3406384486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1766009.1742338412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548506.71002710797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878.00678248897611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960389.61795886827</v>
      </c>
      <c r="O217" s="191">
        <f t="shared" si="59"/>
        <v>960389.61795886827</v>
      </c>
      <c r="P217" s="201">
        <f t="shared" si="63"/>
        <v>878.00678248897611</v>
      </c>
      <c r="Q217" s="188">
        <f>IFERROR(VLOOKUP(A217,[1]Energiindhold!$A$2:$C$11,3,FALSE),IFERROR(VLOOKUP(A217,[1]Biogasudbytte!$A$2:$B$18,2,FALSE)*[1]Energiindhold!$C$10,0))*O217</f>
        <v>3.2891999869626103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3.2922070372716856</v>
      </c>
      <c r="S217" s="188">
        <f>IFERROR(VLOOKUP(A217,[1]Biogasudbytte!$A$2:$B$18,2,FALSE)*[1]Energiindhold!$C$10,0)*J217*IFERROR(VLOOKUP(A217,Biogasanlæg!$F$3:$G$8,2,FALSE),1)</f>
        <v>3.0070503090751954E-3</v>
      </c>
      <c r="T217" s="189">
        <f t="shared" si="64"/>
        <v>3.2891999869626103</v>
      </c>
      <c r="U217" s="187">
        <f>O217*IFERROR(VLOOKUP(A217,[1]Tørstofindhold!A$2:B$24,2,FALSE),0)</f>
        <v>297720.78156724916</v>
      </c>
      <c r="V217" s="188">
        <f>IF(D217=År1,P217,SUM(O217,P217))*IFERROR(VLOOKUP(A217,[1]Tørstofindhold!A$2:B$24,2,FALSE),0)</f>
        <v>297992.96366982075</v>
      </c>
      <c r="W217" s="188">
        <f>J217*IFERROR(VLOOKUP(A217,[1]Tørstofindhold!A$2:B$24,2,FALSE),0)</f>
        <v>272.18210257158262</v>
      </c>
      <c r="X217" s="189">
        <f t="shared" si="65"/>
        <v>297720.78156724916</v>
      </c>
      <c r="Y217" s="169">
        <f t="shared" si="60"/>
        <v>0</v>
      </c>
      <c r="Z217" s="103">
        <f t="shared" si="61"/>
        <v>1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347975.50554220111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-347975.50554220111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711514.49127012491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540751.0133652949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170763.47790482998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540751.0133652949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0.27372275545537866</v>
      </c>
      <c r="S219" s="188">
        <f>IFERROR(VLOOKUP(A219,[1]Biogasudbytte!$A$2:$B$18,2,FALSE)*[1]Energiindhold!$C$10,0)*J219*IFERROR(VLOOKUP(A219,Biogasanlæg!$F$3:$G$8,2,FALSE),1)</f>
        <v>0.27372275545537866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41097.077015762414</v>
      </c>
      <c r="W219" s="188">
        <f>J219*IFERROR(VLOOKUP(A219,[1]Tørstofindhold!A$2:B$24,2,FALSE),0)</f>
        <v>41097.077015762414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88925.837155996895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148318.32970425067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-59392.49254825378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1</v>
      </c>
      <c r="Z220" s="103">
        <f t="shared" si="61"/>
        <v>0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1107529.2203986393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392244.43205932714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74714.80111862249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640569.98722068965</v>
      </c>
      <c r="O221" s="191">
        <f t="shared" si="59"/>
        <v>640569.98722068965</v>
      </c>
      <c r="P221" s="201">
        <f t="shared" si="63"/>
        <v>74714.80111862249</v>
      </c>
      <c r="Q221" s="188">
        <f>IFERROR(VLOOKUP(A221,[1]Energiindhold!$A$2:$C$11,3,FALSE),IFERROR(VLOOKUP(A221,[1]Biogasudbytte!$A$2:$B$18,2,FALSE)*[1]Energiindhold!$C$10,0))*O221</f>
        <v>2.2996462541222762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2.5678723901381311</v>
      </c>
      <c r="S221" s="188">
        <f>IFERROR(VLOOKUP(A221,[1]Biogasudbytte!$A$2:$B$18,2,FALSE)*[1]Energiindhold!$C$10,0)*J221*IFERROR(VLOOKUP(A221,Biogasanlæg!$F$3:$G$8,2,FALSE),1)</f>
        <v>0.26822613601585477</v>
      </c>
      <c r="T221" s="189">
        <f t="shared" si="64"/>
        <v>2.2996462541222762</v>
      </c>
      <c r="U221" s="187">
        <f>O221*IFERROR(VLOOKUP(A221,[1]Tørstofindhold!A$2:B$24,2,FALSE),0)</f>
        <v>192170.9961662069</v>
      </c>
      <c r="V221" s="188">
        <f>IF(D221=År1,P221,SUM(O221,P221))*IFERROR(VLOOKUP(A221,[1]Tørstofindhold!A$2:B$24,2,FALSE),0)</f>
        <v>214585.43650179365</v>
      </c>
      <c r="W221" s="188">
        <f>J221*IFERROR(VLOOKUP(A221,[1]Tørstofindhold!A$2:B$24,2,FALSE),0)</f>
        <v>22414.440335586747</v>
      </c>
      <c r="X221" s="189">
        <f t="shared" si="65"/>
        <v>192170.9961662069</v>
      </c>
      <c r="Y221" s="169">
        <f t="shared" si="60"/>
        <v>0</v>
      </c>
      <c r="Z221" s="103">
        <f t="shared" si="61"/>
        <v>1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171580.71414930237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-237454.7176578115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5672.6414333767643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-46303.067746251312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1</v>
      </c>
      <c r="Z224" s="103">
        <f t="shared" si="61"/>
        <v>0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447037.72834356769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447037.72834356769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39553.070036709789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39553.070036709789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39553.070036709789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0.72777648867545996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0.72777648867545996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16414.524065234564</v>
      </c>
      <c r="W226" s="188">
        <f>J226*IFERROR(VLOOKUP(A226,[1]Tørstofindhold!A$2:B$24,2,FALSE),0)</f>
        <v>0</v>
      </c>
      <c r="X226" s="189">
        <f t="shared" si="65"/>
        <v>16414.524065234564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0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0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0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0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267186.20646697358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267186.20646697358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47807.242236556565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47807.242236556565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23903.621118278283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9017.1290444881997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14886.492073790083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0</v>
      </c>
      <c r="Z231" s="103">
        <f t="shared" si="61"/>
        <v>1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15298.317515698101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15298.317515698101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15298.317515698101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0.53544111304943354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0.53544111304943354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587619.03155491932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85294.090246098451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6751.4081977279666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495573.53311109287</v>
      </c>
      <c r="O233" s="191">
        <f t="shared" si="59"/>
        <v>495573.53311109287</v>
      </c>
      <c r="P233" s="201">
        <f t="shared" si="63"/>
        <v>6751.4081977279666</v>
      </c>
      <c r="Q233" s="188">
        <f>IFERROR(VLOOKUP(A233,[1]Energiindhold!$A$2:$C$11,3,FALSE),IFERROR(VLOOKUP(A233,[1]Biogasudbytte!$A$2:$B$18,2,FALSE)*[1]Energiindhold!$C$10,0))*O233</f>
        <v>1.3450063918048305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1.3633299837097921</v>
      </c>
      <c r="S233" s="188">
        <f>IFERROR(VLOOKUP(A233,[1]Biogasudbytte!$A$2:$B$18,2,FALSE)*[1]Energiindhold!$C$10,0)*J233*IFERROR(VLOOKUP(A233,Biogasanlæg!$F$3:$G$8,2,FALSE),1)</f>
        <v>1.8323591904961609E-2</v>
      </c>
      <c r="T233" s="189">
        <f t="shared" si="64"/>
        <v>1.3450063918048305</v>
      </c>
      <c r="U233" s="187">
        <f>O233*IFERROR(VLOOKUP(A233,[1]Tørstofindhold!A$2:B$24,2,FALSE),0)</f>
        <v>99114.706622218582</v>
      </c>
      <c r="V233" s="188">
        <f>IF(D233=År1,P233,SUM(O233,P233))*IFERROR(VLOOKUP(A233,[1]Tørstofindhold!A$2:B$24,2,FALSE),0)</f>
        <v>100464.98826176417</v>
      </c>
      <c r="W233" s="188">
        <f>J233*IFERROR(VLOOKUP(A233,[1]Tørstofindhold!A$2:B$24,2,FALSE),0)</f>
        <v>1350.2816395455934</v>
      </c>
      <c r="X233" s="189">
        <f t="shared" si="65"/>
        <v>99114.706622218582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17057.663725626528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17057.663725626528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13867.700739672095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3778.7371184639996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10088.963621208095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3342079.7184574725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1267479.8701336605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2074599.848323812</v>
      </c>
      <c r="O236" s="191">
        <f t="shared" si="59"/>
        <v>2074599.848323812</v>
      </c>
      <c r="P236" s="201">
        <f t="shared" si="63"/>
        <v>1267479.8701336605</v>
      </c>
      <c r="Q236" s="188">
        <f>IFERROR(VLOOKUP(A236,[1]Energiindhold!$A$2:$C$11,3,FALSE),IFERROR(VLOOKUP(A236,[1]Biogasudbytte!$A$2:$B$18,2,FALSE)*[1]Energiindhold!$C$10,0))*O236</f>
        <v>1.0352460703120656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1.6677312003074636</v>
      </c>
      <c r="S236" s="188">
        <f>IFERROR(VLOOKUP(A236,[1]Biogasudbytte!$A$2:$B$18,2,FALSE)*[1]Energiindhold!$C$10,0)*J236*IFERROR(VLOOKUP(A236,Biogasanlæg!$F$3:$G$8,2,FALSE),1)</f>
        <v>0.63248512999539797</v>
      </c>
      <c r="T236" s="189">
        <f t="shared" si="64"/>
        <v>1.0352460703120656</v>
      </c>
      <c r="U236" s="187">
        <f>O236*IFERROR(VLOOKUP(A236,[1]Tørstofindhold!A$2:B$24,2,FALSE),0)</f>
        <v>124475.99089942871</v>
      </c>
      <c r="V236" s="188">
        <f>IF(D236=År1,P236,SUM(O236,P236))*IFERROR(VLOOKUP(A236,[1]Tørstofindhold!A$2:B$24,2,FALSE),0)</f>
        <v>200524.78310744834</v>
      </c>
      <c r="W236" s="188">
        <f>J236*IFERROR(VLOOKUP(A236,[1]Tørstofindhold!A$2:B$24,2,FALSE),0)</f>
        <v>76048.792208019629</v>
      </c>
      <c r="X236" s="189">
        <f t="shared" si="65"/>
        <v>124475.99089942871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1606372.8094478375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851377.58900735388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754995.22044048365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851377.58900735388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0.36677346534436811</v>
      </c>
      <c r="S237" s="188">
        <f>IFERROR(VLOOKUP(A237,[1]Biogasudbytte!$A$2:$B$18,2,FALSE)*[1]Energiindhold!$C$10,0)*J237*IFERROR(VLOOKUP(A237,Biogasanlæg!$F$3:$G$8,2,FALSE),1)</f>
        <v>0.36677346534436811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42568.879450367698</v>
      </c>
      <c r="W237" s="188">
        <f>J237*IFERROR(VLOOKUP(A237,[1]Tørstofindhold!A$2:B$24,2,FALSE),0)</f>
        <v>42568.879450367698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151423.62558400567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45897.185734457744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si="62"/>
        <v>0</v>
      </c>
      <c r="O241" s="191">
        <f t="shared" si="59"/>
        <v>0</v>
      </c>
      <c r="P241" s="201">
        <f t="shared" si="63"/>
        <v>645037.98201828008</v>
      </c>
      <c r="Q241" s="188">
        <f>IFERROR(VLOOKUP(A241,[1]Energiindhold!$A$2:$C$11,3,FALSE),IFERROR(VLOOKUP(A241,[1]Biogasudbytte!$A$2:$B$18,2,FALSE)*[1]Energiindhold!$C$10,0))*O241</f>
        <v>0</v>
      </c>
      <c r="R241" s="188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si="64"/>
        <v>9.3489024359990136</v>
      </c>
      <c r="U241" s="187">
        <f>O241*IFERROR(VLOOKUP(A241,[1]Tørstofindhold!A$2:B$24,2,FALSE),0)</f>
        <v>0</v>
      </c>
      <c r="V241" s="188">
        <f>IF(D241=År1,P241,SUM(O241,P241))*IFERROR(VLOOKUP(A241,[1]Tørstofindhold!A$2:B$24,2,FALSE),0)</f>
        <v>319025.0352732077</v>
      </c>
      <c r="W241" s="188">
        <f>J241*IFERROR(VLOOKUP(A241,[1]Tørstofindhold!A$2:B$24,2,FALSE),0)</f>
        <v>0</v>
      </c>
      <c r="X241" s="189">
        <f t="shared" si="65"/>
        <v>319025.0352732077</v>
      </c>
      <c r="Y241" s="169">
        <f t="shared" si="60"/>
        <v>0</v>
      </c>
      <c r="Z241" s="103">
        <f t="shared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0">
        <f t="shared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si="60"/>
        <v>0</v>
      </c>
      <c r="Z242" s="103">
        <f t="shared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11991.366562920688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-17540.635457181266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61233.498570445321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5995.111774486154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55238.386795959166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109393408.64844105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109393408.64844105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109393408.64844105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3017388.1965195541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2463087.2513374644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554300.94518208969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240239.18888036266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48047.837776072534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192191.35110429014</v>
      </c>
      <c r="O248" s="191">
        <f t="shared" si="59"/>
        <v>192191.35110429014</v>
      </c>
      <c r="P248" s="201">
        <f t="shared" si="63"/>
        <v>48047.837776072534</v>
      </c>
      <c r="Q248" s="188">
        <f>IFERROR(VLOOKUP(A248,[1]Energiindhold!$A$2:$C$11,3,FALSE),IFERROR(VLOOKUP(A248,[1]Biogasudbytte!$A$2:$B$18,2,FALSE)*[1]Energiindhold!$C$10,0))*O248</f>
        <v>0.10916969918941216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0.13646212398676522</v>
      </c>
      <c r="S248" s="188">
        <f>IFERROR(VLOOKUP(A248,[1]Biogasudbytte!$A$2:$B$18,2,FALSE)*[1]Energiindhold!$C$10,0)*J248*IFERROR(VLOOKUP(A248,Biogasanlæg!$F$3:$G$8,2,FALSE),1)</f>
        <v>2.729242479735304E-2</v>
      </c>
      <c r="T248" s="189">
        <f t="shared" si="64"/>
        <v>0.10916969918941218</v>
      </c>
      <c r="U248" s="187">
        <f>O248*IFERROR(VLOOKUP(A248,[1]Tørstofindhold!A$2:B$24,2,FALSE),0)</f>
        <v>8218.7532326591991</v>
      </c>
      <c r="V248" s="188">
        <f>IF(D248=År1,P248,SUM(O248,P248))*IFERROR(VLOOKUP(A248,[1]Tørstofindhold!A$2:B$24,2,FALSE),0)</f>
        <v>10273.441540823998</v>
      </c>
      <c r="W248" s="188">
        <f>J248*IFERROR(VLOOKUP(A248,[1]Tørstofindhold!A$2:B$24,2,FALSE),0)</f>
        <v>2054.6883081647998</v>
      </c>
      <c r="X248" s="189">
        <f t="shared" si="65"/>
        <v>8218.7532326591991</v>
      </c>
      <c r="Y248" s="169">
        <f t="shared" si="60"/>
        <v>0</v>
      </c>
      <c r="Z248" s="103">
        <f t="shared" si="61"/>
        <v>1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382537.24875352421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191268.62437676211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72408.836371202793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118859.7880055593</v>
      </c>
      <c r="O249" s="191">
        <f t="shared" si="59"/>
        <v>118859.7880055593</v>
      </c>
      <c r="P249" s="201">
        <f t="shared" si="63"/>
        <v>191268.62437676211</v>
      </c>
      <c r="Q249" s="188">
        <f>IFERROR(VLOOKUP(A249,[1]Energiindhold!$A$2:$C$11,3,FALSE),IFERROR(VLOOKUP(A249,[1]Biogasudbytte!$A$2:$B$18,2,FALSE)*[1]Energiindhold!$C$10,0))*O249</f>
        <v>0.25602398336397475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0.66801660027152032</v>
      </c>
      <c r="S249" s="188">
        <f>IFERROR(VLOOKUP(A249,[1]Biogasudbytte!$A$2:$B$18,2,FALSE)*[1]Energiindhold!$C$10,0)*J249*IFERROR(VLOOKUP(A249,Biogasanlæg!$F$3:$G$8,2,FALSE),1)</f>
        <v>0.41199261690754557</v>
      </c>
      <c r="T249" s="189">
        <f t="shared" si="64"/>
        <v>0.25602398336397475</v>
      </c>
      <c r="U249" s="187">
        <f>O249*IFERROR(VLOOKUP(A249,[1]Tørstofindhold!A$2:B$24,2,FALSE),0)</f>
        <v>35657.936401667786</v>
      </c>
      <c r="V249" s="188">
        <f>IF(D249=År1,P249,SUM(O249,P249))*IFERROR(VLOOKUP(A249,[1]Tørstofindhold!A$2:B$24,2,FALSE),0)</f>
        <v>93038.523714696421</v>
      </c>
      <c r="W249" s="188">
        <f>J249*IFERROR(VLOOKUP(A249,[1]Tørstofindhold!A$2:B$24,2,FALSE),0)</f>
        <v>57380.587313028627</v>
      </c>
      <c r="X249" s="189">
        <f t="shared" si="65"/>
        <v>35657.936401667794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169209.62537827762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167930.30180633481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1279.3235719428048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0</v>
      </c>
      <c r="Z250" s="103">
        <f t="shared" si="61"/>
        <v>1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675.94297942427897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337.97148971213949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337.97148971213949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337.97148971213949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1.5894461189672209E-4</v>
      </c>
      <c r="S251" s="188">
        <f>IFERROR(VLOOKUP(A251,[1]Biogasudbytte!$A$2:$B$18,2,FALSE)*[1]Energiindhold!$C$10,0)*J251*IFERROR(VLOOKUP(A251,Biogasanlæg!$F$3:$G$8,2,FALSE),1)</f>
        <v>1.5894461189672209E-4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21.292203851864787</v>
      </c>
      <c r="W251" s="188">
        <f>J251*IFERROR(VLOOKUP(A251,[1]Tørstofindhold!A$2:B$24,2,FALSE),0)</f>
        <v>21.292203851864787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8812.629537313207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-23180.372651130579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295597.74362228904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295597.74362228904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8827.084069591494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-224967.93192288233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11608975.952039318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1202774.665099862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20455.923187094944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491636.3465852323</v>
      </c>
      <c r="N256" s="200">
        <f t="shared" si="62"/>
        <v>9894109.0171671286</v>
      </c>
      <c r="O256" s="191">
        <f t="shared" si="59"/>
        <v>9894109.0171671286</v>
      </c>
      <c r="P256" s="201">
        <f t="shared" si="63"/>
        <v>20455.923187094944</v>
      </c>
      <c r="Q256" s="188">
        <f>IFERROR(VLOOKUP(A256,[1]Energiindhold!$A$2:$C$11,3,FALSE),IFERROR(VLOOKUP(A256,[1]Biogasudbytte!$A$2:$B$18,2,FALSE)*[1]Energiindhold!$C$10,0))*O256</f>
        <v>18.20392382796037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18.241560169634226</v>
      </c>
      <c r="S256" s="188">
        <f>IFERROR(VLOOKUP(A256,[1]Biogasudbytte!$A$2:$B$18,2,FALSE)*[1]Energiindhold!$C$10,0)*J256*IFERROR(VLOOKUP(A256,Biogasanlæg!$F$3:$G$8,2,FALSE),1)</f>
        <v>3.7636341673856315E-2</v>
      </c>
      <c r="T256" s="189">
        <f t="shared" si="64"/>
        <v>18.20392382796037</v>
      </c>
      <c r="U256" s="187">
        <f>O256*IFERROR(VLOOKUP(A256,[1]Tørstofindhold!A$2:B$24,2,FALSE),0)</f>
        <v>2770350.5248067961</v>
      </c>
      <c r="V256" s="188">
        <f>IF(D256=År1,P256,SUM(O256,P256))*IFERROR(VLOOKUP(A256,[1]Tørstofindhold!A$2:B$24,2,FALSE),0)</f>
        <v>2776078.1832991829</v>
      </c>
      <c r="W256" s="188">
        <f>J256*IFERROR(VLOOKUP(A256,[1]Tørstofindhold!A$2:B$24,2,FALSE),0)</f>
        <v>5727.6584923865848</v>
      </c>
      <c r="X256" s="189">
        <f t="shared" si="65"/>
        <v>2770350.5248067961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82187.532326591987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82187.532326591987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60654.384977627895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-184215.13177238413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635069.61925954686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75188.084245687161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80498.501450059382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21183.491454081926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458199.54210971855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479383.03356380045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4.8579959992442596</v>
      </c>
      <c r="S259" s="188">
        <f>IFERROR(VLOOKUP(A259,[1]Biogasudbytte!$A$2:$B$18,2,FALSE)*[1]Energiindhold!$C$10,0)*J259*IFERROR(VLOOKUP(A259,Biogasanlæg!$F$3:$G$8,2,FALSE),1)</f>
        <v>0.12213426731816751</v>
      </c>
      <c r="T259" s="189">
        <f t="shared" si="64"/>
        <v>4.7358617319260921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407475.57852923038</v>
      </c>
      <c r="W259" s="188">
        <f>J259*IFERROR(VLOOKUP(A259,[1]Tørstofindhold!A$2:B$24,2,FALSE),0)</f>
        <v>18005.967735969636</v>
      </c>
      <c r="X259" s="189">
        <f t="shared" si="65"/>
        <v>389469.61079326074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8">
        <f>IFERROR(VLOOKUP(A260,[1]Biogasudbytte!$A$2:$B$18,2,FALSE)*[1]Energiindhold!$C$10,0)*J260*IFERROR(VLOOKUP(A260,Biogasanlæg!$F$3:$G$8,2,FALSE),1)</f>
        <v>6.1713097026419407E-5</v>
      </c>
      <c r="T260" s="189">
        <f t="shared" si="64"/>
        <v>8.1743654272608701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10.902924560192348</v>
      </c>
      <c r="X260" s="189">
        <f t="shared" si="65"/>
        <v>137367.20456362035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473627.04956051067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-473627.04956051067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1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194707.25890798459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216252.12717715395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-21544.868269169354</v>
      </c>
      <c r="O262" s="191">
        <f t="shared" si="75"/>
        <v>0</v>
      </c>
      <c r="P262" s="201">
        <f t="shared" si="63"/>
        <v>216252.12717715395</v>
      </c>
      <c r="Q262" s="188">
        <f>IFERROR(VLOOKUP(A262,[1]Energiindhold!$A$2:$C$11,3,FALSE),IFERROR(VLOOKUP(A262,[1]Biogasudbytte!$A$2:$B$18,2,FALSE)*[1]Energiindhold!$C$10,0))*O262</f>
        <v>0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0.79649129285986997</v>
      </c>
      <c r="S262" s="188">
        <f>IFERROR(VLOOKUP(A262,[1]Biogasudbytte!$A$2:$B$18,2,FALSE)*[1]Energiindhold!$C$10,0)*J262*IFERROR(VLOOKUP(A262,Biogasanlæg!$F$3:$G$8,2,FALSE),1)</f>
        <v>0.79649129285986997</v>
      </c>
      <c r="T262" s="189">
        <f t="shared" si="64"/>
        <v>0</v>
      </c>
      <c r="U262" s="187">
        <f>O262*IFERROR(VLOOKUP(A262,[1]Tørstofindhold!A$2:B$24,2,FALSE),0)</f>
        <v>0</v>
      </c>
      <c r="V262" s="188">
        <f>IF(D262=År1,P262,SUM(O262,P262))*IFERROR(VLOOKUP(A262,[1]Tørstofindhold!A$2:B$24,2,FALSE),0)</f>
        <v>90825.893414404651</v>
      </c>
      <c r="W262" s="188">
        <f>J262*IFERROR(VLOOKUP(A262,[1]Tørstofindhold!A$2:B$24,2,FALSE),0)</f>
        <v>90825.893414404651</v>
      </c>
      <c r="X262" s="189">
        <f t="shared" si="65"/>
        <v>0</v>
      </c>
      <c r="Y262" s="169">
        <f t="shared" si="76"/>
        <v>1</v>
      </c>
      <c r="Z262" s="103">
        <f t="shared" si="77"/>
        <v>0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194271.44041387876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194271.44041387876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476271.17626623076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364295.6686066775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1281160.0569055823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404162.83896734269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912.47233531599591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607835.72725366428</v>
      </c>
      <c r="O265" s="191">
        <f t="shared" si="75"/>
        <v>607835.72725366428</v>
      </c>
      <c r="P265" s="201">
        <f t="shared" si="63"/>
        <v>912.47233531599591</v>
      </c>
      <c r="Q265" s="188">
        <f>IFERROR(VLOOKUP(A265,[1]Energiindhold!$A$2:$C$11,3,FALSE),IFERROR(VLOOKUP(A265,[1]Biogasudbytte!$A$2:$B$18,2,FALSE)*[1]Energiindhold!$C$10,0))*O265</f>
        <v>2.0817522688419849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2.0848773588443152</v>
      </c>
      <c r="S265" s="188">
        <f>IFERROR(VLOOKUP(A265,[1]Biogasudbytte!$A$2:$B$18,2,FALSE)*[1]Energiindhold!$C$10,0)*J265*IFERROR(VLOOKUP(A265,Biogasanlæg!$F$3:$G$8,2,FALSE),1)</f>
        <v>3.1250900023303422E-3</v>
      </c>
      <c r="T265" s="189">
        <f t="shared" si="64"/>
        <v>2.0817522688419849</v>
      </c>
      <c r="U265" s="187">
        <f>O265*IFERROR(VLOOKUP(A265,[1]Tørstofindhold!A$2:B$24,2,FALSE),0)</f>
        <v>188429.07544863594</v>
      </c>
      <c r="V265" s="188">
        <f>IF(D265=År1,P265,SUM(O265,P265))*IFERROR(VLOOKUP(A265,[1]Tørstofindhold!A$2:B$24,2,FALSE),0)</f>
        <v>188711.94187258388</v>
      </c>
      <c r="W265" s="188">
        <f>J265*IFERROR(VLOOKUP(A265,[1]Tørstofindhold!A$2:B$24,2,FALSE),0)</f>
        <v>282.86642394795871</v>
      </c>
      <c r="X265" s="189">
        <f t="shared" si="65"/>
        <v>188429.07544863591</v>
      </c>
      <c r="Y265" s="169">
        <f t="shared" si="76"/>
        <v>0</v>
      </c>
      <c r="Z265" s="103">
        <f t="shared" si="77"/>
        <v>1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316959.7677632196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-316959.7677632196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649067.07739233959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493290.97881817812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155776.0985741615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493290.97881817812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0.24969896056797361</v>
      </c>
      <c r="S267" s="188">
        <f>IFERROR(VLOOKUP(A267,[1]Biogasudbytte!$A$2:$B$18,2,FALSE)*[1]Energiindhold!$C$10,0)*J267*IFERROR(VLOOKUP(A267,Biogasanlæg!$F$3:$G$8,2,FALSE),1)</f>
        <v>0.24969896056797361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37490.114390181538</v>
      </c>
      <c r="W267" s="188">
        <f>J267*IFERROR(VLOOKUP(A267,[1]Tørstofindhold!A$2:B$24,2,FALSE),0)</f>
        <v>37490.114390181538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81346.673408212213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148318.32970425067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-66971.656296038462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1</v>
      </c>
      <c r="Z268" s="103">
        <f t="shared" si="77"/>
        <v>0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613274.38090253877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151994.71742298926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79540.305054146011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381739.35842540348</v>
      </c>
      <c r="O269" s="191">
        <f t="shared" si="75"/>
        <v>381739.35842540348</v>
      </c>
      <c r="P269" s="201">
        <f t="shared" si="63"/>
        <v>79540.305054146011</v>
      </c>
      <c r="Q269" s="188">
        <f>IFERROR(VLOOKUP(A269,[1]Energiindhold!$A$2:$C$11,3,FALSE),IFERROR(VLOOKUP(A269,[1]Biogasudbytte!$A$2:$B$18,2,FALSE)*[1]Energiindhold!$C$10,0))*O269</f>
        <v>1.3704442967471986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1.6559939918915827</v>
      </c>
      <c r="S269" s="188">
        <f>IFERROR(VLOOKUP(A269,[1]Biogasudbytte!$A$2:$B$18,2,FALSE)*[1]Energiindhold!$C$10,0)*J269*IFERROR(VLOOKUP(A269,Biogasanlæg!$F$3:$G$8,2,FALSE),1)</f>
        <v>0.28554969514438422</v>
      </c>
      <c r="T269" s="189">
        <f t="shared" si="64"/>
        <v>1.3704442967471984</v>
      </c>
      <c r="U269" s="187">
        <f>O269*IFERROR(VLOOKUP(A269,[1]Tørstofindhold!A$2:B$24,2,FALSE),0)</f>
        <v>114521.80752762104</v>
      </c>
      <c r="V269" s="188">
        <f>IF(D269=År1,P269,SUM(O269,P269))*IFERROR(VLOOKUP(A269,[1]Tørstofindhold!A$2:B$24,2,FALSE),0)</f>
        <v>138383.89904386483</v>
      </c>
      <c r="W269" s="188">
        <f>J269*IFERROR(VLOOKUP(A269,[1]Tørstofindhold!A$2:B$24,2,FALSE),0)</f>
        <v>23862.091516243803</v>
      </c>
      <c r="X269" s="189">
        <f t="shared" si="65"/>
        <v>114521.80752762103</v>
      </c>
      <c r="Y269" s="169">
        <f t="shared" si="76"/>
        <v>0</v>
      </c>
      <c r="Z269" s="103">
        <f t="shared" si="77"/>
        <v>1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156956.86162128934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-271257.167670189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4821.8473452975177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-49590.866376740334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426777.53866935126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426777.53866935126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36441.900098439175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36441.900098439175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36441.900098439175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0.67053096181128069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0.67053096181128069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15123.388540852258</v>
      </c>
      <c r="W274" s="188">
        <f>J274*IFERROR(VLOOKUP(A274,[1]Tørstofindhold!A$2:B$24,2,FALSE),0)</f>
        <v>0</v>
      </c>
      <c r="X274" s="189">
        <f t="shared" si="65"/>
        <v>15123.388540852258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0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0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0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0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244413.88208154004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244413.88208154004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44647.112834296677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44647.112834296677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22323.556417148338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6440.8064603487128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15882.749956799626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0</v>
      </c>
      <c r="Z279" s="103">
        <f t="shared" si="91"/>
        <v>1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14287.076106974937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14287.076106974937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14287.076106974937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0.50004766374412279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0.50004766374412279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560381.69837016799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85294.090246098451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6903.7955745184099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468183.81254955113</v>
      </c>
      <c r="O281" s="191">
        <f t="shared" si="89"/>
        <v>468183.81254955113</v>
      </c>
      <c r="P281" s="201">
        <f t="shared" si="63"/>
        <v>6903.7955745184099</v>
      </c>
      <c r="Q281" s="188">
        <f>IFERROR(VLOOKUP(A281,[1]Energiindhold!$A$2:$C$11,3,FALSE),IFERROR(VLOOKUP(A281,[1]Biogasudbytte!$A$2:$B$18,2,FALSE)*[1]Energiindhold!$C$10,0))*O281</f>
        <v>1.2706695946119837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1.2894067719530495</v>
      </c>
      <c r="S281" s="188">
        <f>IFERROR(VLOOKUP(A281,[1]Biogasudbytte!$A$2:$B$18,2,FALSE)*[1]Energiindhold!$C$10,0)*J281*IFERROR(VLOOKUP(A281,Biogasanlæg!$F$3:$G$8,2,FALSE),1)</f>
        <v>1.8737177341065947E-2</v>
      </c>
      <c r="T281" s="189">
        <f t="shared" si="64"/>
        <v>1.2706695946119835</v>
      </c>
      <c r="U281" s="187">
        <f>O281*IFERROR(VLOOKUP(A281,[1]Tørstofindhold!A$2:B$24,2,FALSE),0)</f>
        <v>93636.76250991023</v>
      </c>
      <c r="V281" s="188">
        <f>IF(D281=År1,P281,SUM(O281,P281))*IFERROR(VLOOKUP(A281,[1]Tørstofindhold!A$2:B$24,2,FALSE),0)</f>
        <v>95017.521624813904</v>
      </c>
      <c r="W281" s="188">
        <f>J281*IFERROR(VLOOKUP(A281,[1]Tørstofindhold!A$2:B$24,2,FALSE),0)</f>
        <v>1380.7591149036821</v>
      </c>
      <c r="X281" s="189">
        <f t="shared" si="65"/>
        <v>93636.762509910215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14788.079997473731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14788.079997473731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12080.446155895848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3778.7371184639996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8301.7090374318486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3497898.5623000106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1326573.9865508091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2171324.5757492017</v>
      </c>
      <c r="O284" s="191">
        <f t="shared" si="89"/>
        <v>2171324.5757492017</v>
      </c>
      <c r="P284" s="201">
        <f t="shared" si="94"/>
        <v>1326573.9865508091</v>
      </c>
      <c r="Q284" s="188">
        <f>IFERROR(VLOOKUP(A284,[1]Energiindhold!$A$2:$C$11,3,FALSE),IFERROR(VLOOKUP(A284,[1]Biogasudbytte!$A$2:$B$18,2,FALSE)*[1]Energiindhold!$C$10,0))*O284</f>
        <v>1.0835126765446093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1.7454863615733287</v>
      </c>
      <c r="S284" s="188">
        <f>IFERROR(VLOOKUP(A284,[1]Biogasudbytte!$A$2:$B$18,2,FALSE)*[1]Energiindhold!$C$10,0)*J284*IFERROR(VLOOKUP(A284,Biogasanlæg!$F$3:$G$8,2,FALSE),1)</f>
        <v>0.66197368502871934</v>
      </c>
      <c r="T284" s="189">
        <f t="shared" si="95"/>
        <v>1.0835126765446095</v>
      </c>
      <c r="U284" s="187">
        <f>O284*IFERROR(VLOOKUP(A284,[1]Tørstofindhold!A$2:B$24,2,FALSE),0)</f>
        <v>130279.4745449521</v>
      </c>
      <c r="V284" s="188">
        <f>IF(D284=År1,P284,SUM(O284,P284))*IFERROR(VLOOKUP(A284,[1]Tørstofindhold!A$2:B$24,2,FALSE),0)</f>
        <v>209873.91373800061</v>
      </c>
      <c r="W284" s="188">
        <f>J284*IFERROR(VLOOKUP(A284,[1]Tørstofindhold!A$2:B$24,2,FALSE),0)</f>
        <v>79594.439193048544</v>
      </c>
      <c r="X284" s="189">
        <f t="shared" si="96"/>
        <v>130279.47454495207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1276645.533352437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676622.13267679163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600023.40067564533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676622.13267679163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0.29148881475716187</v>
      </c>
      <c r="S285" s="188">
        <f>IFERROR(VLOOKUP(A285,[1]Biogasudbytte!$A$2:$B$18,2,FALSE)*[1]Energiindhold!$C$10,0)*J285*IFERROR(VLOOKUP(A285,Biogasanlæg!$F$3:$G$8,2,FALSE),1)</f>
        <v>0.29148881475716187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33831.106633839583</v>
      </c>
      <c r="W285" s="188">
        <f>J285*IFERROR(VLOOKUP(A285,[1]Tørstofindhold!A$2:B$24,2,FALSE),0)</f>
        <v>33831.106633839583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131994.24138946694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21519.943832602221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588379.46402837499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588379.46402837499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si="93"/>
        <v>0</v>
      </c>
      <c r="O289" s="191">
        <f t="shared" si="89"/>
        <v>0</v>
      </c>
      <c r="P289" s="201">
        <f t="shared" si="94"/>
        <v>588379.46402837499</v>
      </c>
      <c r="Q289" s="188">
        <f>IFERROR(VLOOKUP(A289,[1]Energiindhold!$A$2:$C$11,3,FALSE),IFERROR(VLOOKUP(A289,[1]Biogasudbytte!$A$2:$B$18,2,FALSE)*[1]Energiindhold!$C$10,0))*O289</f>
        <v>0</v>
      </c>
      <c r="R289" s="188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8.5277183016965061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si="95"/>
        <v>8.5277183016965061</v>
      </c>
      <c r="U289" s="187">
        <f>O289*IFERROR(VLOOKUP(A289,[1]Tørstofindhold!A$2:B$24,2,FALSE),0)</f>
        <v>0</v>
      </c>
      <c r="V289" s="188">
        <f>IF(D289=År1,P289,SUM(O289,P289))*IFERROR(VLOOKUP(A289,[1]Tørstofindhold!A$2:B$24,2,FALSE),0)</f>
        <v>291002.67658403376</v>
      </c>
      <c r="W289" s="188">
        <f>J289*IFERROR(VLOOKUP(A289,[1]Tørstofindhold!A$2:B$24,2,FALSE),0)</f>
        <v>0</v>
      </c>
      <c r="X289" s="189">
        <f t="shared" si="96"/>
        <v>291002.67658403376</v>
      </c>
      <c r="Y289" s="169">
        <f t="shared" si="90"/>
        <v>0</v>
      </c>
      <c r="Z289" s="103">
        <f t="shared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162120.99079899571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>SUMIFS('Forbrug af biomasse'!E:E,'Forbrug af biomasse'!C:C,'Resultat-Produktion &amp; forbrug'!$A290,'Forbrug af biomasse'!D:D,'Resultat-Produktion &amp; forbrug'!$D290,'Forbrug af biomasse'!G:G,1,'Forbrug af biomasse'!B:B,$E290)</f>
        <v>162120.99079899571</v>
      </c>
      <c r="N290" s="202">
        <f t="shared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2" t="s">
        <v>23</v>
      </c>
      <c r="B2" s="453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3"/>
      <c r="R2" s="453"/>
      <c r="S2" s="453"/>
      <c r="T2" s="453"/>
      <c r="U2" s="454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8" t="s">
        <v>7</v>
      </c>
      <c r="D3" s="449"/>
      <c r="E3" s="449"/>
      <c r="F3" s="449"/>
      <c r="G3" s="449"/>
      <c r="H3" s="449"/>
      <c r="I3" s="449"/>
      <c r="J3" s="449"/>
      <c r="K3" s="450"/>
      <c r="L3" s="448" t="s">
        <v>8</v>
      </c>
      <c r="M3" s="449"/>
      <c r="N3" s="449"/>
      <c r="O3" s="449"/>
      <c r="P3" s="449"/>
      <c r="Q3" s="449"/>
      <c r="R3" s="449"/>
      <c r="S3" s="449"/>
      <c r="T3" s="450"/>
      <c r="U3" s="71"/>
      <c r="W3" s="31" t="s">
        <v>275</v>
      </c>
      <c r="X3" s="35">
        <f>C24+C51</f>
        <v>11808068</v>
      </c>
      <c r="Y3" s="11">
        <f>D24+D51</f>
        <v>8917342.9035695978</v>
      </c>
      <c r="Z3" s="23">
        <f>E24+E51</f>
        <v>7327017.4405303262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909673.45112161664</v>
      </c>
      <c r="Z4" s="23">
        <f t="shared" si="0"/>
        <v>692975.04560191242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14366308.455084335</v>
      </c>
      <c r="Z5" s="24">
        <f t="shared" si="0"/>
        <v>11084672.578966206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644933.82622113335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9490.6378356280329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2787.9622783121608</v>
      </c>
      <c r="I6" s="11">
        <f>IF(Landbrug!$E$47&gt;0,SUMIF(Landbrug!$B$32:$B$45,$B6,IF($I$4=År2,Landbrug!$D$32:$D$45,Landbrug!$E$32:$E$45)),'[1]Afgrødefordeling - jordtype'!$G4)*(1-Landbrug!$E$5)*Arealanvendelse!P$26</f>
        <v>351339.52711072582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172223.29271132441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2534.3823374246472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744.49815470099543</v>
      </c>
      <c r="R6" s="11">
        <f>IF(Landbrug!$E$47&gt;0,SUMIF(Landbrug!$B$32:$B$45,$B6,IF($R$4=År2,Landbrug!$D$32:$D$45,Landbrug!$E$32:$E$45)),'[1]Afgrødefordeling - jordtype'!$G4)*(Landbrug!$E$5)*Arealanvendelse!P$26</f>
        <v>222591.66829618209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4"/>
      <c r="W6" s="31" t="s">
        <v>278</v>
      </c>
      <c r="X6" s="34">
        <f t="shared" ref="X6:Z8" si="1">F24+F51</f>
        <v>490924</v>
      </c>
      <c r="Y6" s="11">
        <f t="shared" si="1"/>
        <v>1233160.4964304029</v>
      </c>
      <c r="Z6" s="23">
        <f t="shared" si="1"/>
        <v>2823485.9594696737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43619.316164212927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813.57736439608004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160.52869978546411</v>
      </c>
      <c r="I7" s="11">
        <f>IF(Landbrug!$E$47&gt;0,SUMIF(Landbrug!$B$32:$B$45,$B7,IF($I$4=År2,Landbrug!$D$32:$D$45,Landbrug!$E$32:$E$45)),'[1]Afgrødefordeling - jordtype'!$G5)*(1-Landbrug!$E$5)*Arealanvendelse!P$26</f>
        <v>31915.511434192158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11648.113264013013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217.25790596638819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42.867624751071503</v>
      </c>
      <c r="R7" s="11">
        <f>IF(Landbrug!$E$47&gt;0,SUMIF(Landbrug!$B$32:$B$45,$B7,IF($R$4=År2,Landbrug!$D$32:$D$45,Landbrug!$E$32:$E$45)),'[1]Afgrødefordeling - jordtype'!$G5)*(Landbrug!$E$5)*Arealanvendelse!P$26</f>
        <v>20220.11867860179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4"/>
      <c r="W7" s="31" t="s">
        <v>279</v>
      </c>
      <c r="X7" s="34">
        <f t="shared" si="1"/>
        <v>224348</v>
      </c>
      <c r="Y7" s="11">
        <f t="shared" si="1"/>
        <v>303265.74887838325</v>
      </c>
      <c r="Z7" s="23">
        <f t="shared" si="1"/>
        <v>519964.15439808747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28163.04917996216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871.1648098071654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207.87739711582819</v>
      </c>
      <c r="I8" s="11">
        <f>IF(Landbrug!$E$47&gt;0,SUMIF(Landbrug!$B$32:$B$45,$B8,IF($I$4=År2,Landbrug!$D$32:$D$45,Landbrug!$E$32:$E$45)),'[1]Afgrødefordeling - jordtype'!$G6)*(1-Landbrug!$E$5)*Arealanvendelse!P$26</f>
        <v>20606.423877461926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7520.6678039879653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232.63607201117887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55.511632908632748</v>
      </c>
      <c r="R8" s="11">
        <f>IF(Landbrug!$E$47&gt;0,SUMIF(Landbrug!$B$32:$B$45,$B8,IF($R$4=År2,Landbrug!$D$32:$D$45,Landbrug!$E$32:$E$45)),'[1]Afgrødefordeling - jordtype'!$G6)*(Landbrug!$E$5)*Arealanvendelse!P$26</f>
        <v>13055.229812092792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4"/>
      <c r="W8" s="46" t="s">
        <v>280</v>
      </c>
      <c r="X8" s="47">
        <f t="shared" si="1"/>
        <v>3277287</v>
      </c>
      <c r="Y8" s="16">
        <f t="shared" si="1"/>
        <v>4438705.7449156633</v>
      </c>
      <c r="Z8" s="24">
        <f t="shared" si="1"/>
        <v>7720341.6210337915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358964.48802999349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8039.4163674234442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4794.3089897887294</v>
      </c>
      <c r="I9" s="11">
        <f>IF(Landbrug!$E$47&gt;0,SUMIF(Landbrug!$B$32:$B$45,$B9,IF($I$4=År2,Landbrug!$D$32:$D$45,Landbrug!$E$32:$E$45)),'[1]Afgrødefordeling - jordtype'!$G7)*(1-Landbrug!$E$5)*Arealanvendelse!P$26</f>
        <v>403882.3292636784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95857.968029363183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2146.8477880709584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1280.2734899716784</v>
      </c>
      <c r="R9" s="11">
        <f>IF(Landbrug!$E$47&gt;0,SUMIF(Landbrug!$B$32:$B$45,$B9,IF($R$4=År2,Landbrug!$D$32:$D$45,Landbrug!$E$32:$E$45)),'[1]Afgrødefordeling - jordtype'!$G7)*(Landbrug!$E$5)*Arealanvendelse!P$26</f>
        <v>255880.2370045245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7330.9635896981126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37.60065274501838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5.5724853038537319</v>
      </c>
      <c r="I10" s="11">
        <f>IF(Landbrug!$E$47&gt;0,SUMIF(Landbrug!$B$32:$B$45,$B10,IF($I$4=År2,Landbrug!$D$32:$D$45,Landbrug!$E$32:$E$45)),'[1]Afgrødefordeling - jordtype'!$G8)*(1-Landbrug!$E$5)*Arealanvendelse!P$26</f>
        <v>5363.9413187916089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1957.6623784216506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10.040887856333013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1.4880778904688605</v>
      </c>
      <c r="R10" s="11">
        <f>IF(Landbrug!$E$47&gt;0,SUMIF(Landbrug!$B$32:$B$45,$B10,IF($R$4=År2,Landbrug!$D$32:$D$45,Landbrug!$E$32:$E$45)),'[1]Afgrødefordeling - jordtype'!$G8)*(Landbrug!$E$5)*Arealanvendelse!P$26</f>
        <v>3398.332822416432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30834.713960981455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593.61684950263771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294.95328123236726</v>
      </c>
      <c r="I11" s="11">
        <f>IF(Landbrug!$E$47&gt;0,SUMIF(Landbrug!$B$32:$B$45,$B11,IF($I$4=År2,Landbrug!$D$32:$D$45,Landbrug!$E$32:$E$45)),'[1]Afgrødefordeling - jordtype'!$G9)*(1-Landbrug!$E$5)*Arealanvendelse!P$26</f>
        <v>22561.23553810201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8234.1098454824023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158.51959421835784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78.764399112832606</v>
      </c>
      <c r="R11" s="11">
        <f>IF(Landbrug!$E$47&gt;0,SUMIF(Landbrug!$B$32:$B$45,$B11,IF($R$4=År2,Landbrug!$D$32:$D$45,Landbrug!$E$32:$E$45)),'[1]Afgrødefordeling - jordtype'!$G9)*(Landbrug!$E$5)*Arealanvendelse!P$26</f>
        <v>14293.703582251808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18963.465816940919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15.573727659962529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3.1896432751013108</v>
      </c>
      <c r="I12" s="11">
        <f>IF(Landbrug!$E$47&gt;0,SUMIF(Landbrug!$B$32:$B$45,$B12,IF($I$4=År2,Landbrug!$D$32:$D$45,Landbrug!$E$32:$E$45)),'[1]Afgrødefordeling - jordtype'!$G10)*(1-Landbrug!$E$5)*Arealanvendelse!P$26</f>
        <v>13875.245265973344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5064.0087268308198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4.1588121886919351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0.85176315007569059</v>
      </c>
      <c r="R12" s="11">
        <f>IF(Landbrug!$E$47&gt;0,SUMIF(Landbrug!$B$32:$B$45,$B12,IF($R$4=År2,Landbrug!$D$32:$D$45,Landbrug!$E$32:$E$45)),'[1]Afgrødefordeling - jordtype'!$G10)*(Landbrug!$E$5)*Arealanvendelse!P$26</f>
        <v>8790.6818147402864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61958.708195916741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2010.3342065277557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396.66336654744111</v>
      </c>
      <c r="I13" s="11">
        <f>IF(Landbrug!$E$47&gt;0,SUMIF(Landbrug!$B$32:$B$45,$B13,IF($I$4=År2,Landbrug!$D$32:$D$45,Landbrug!$E$32:$E$45)),'[1]Afgrødefordeling - jordtype'!$G11)*(1-Landbrug!$E$5)*Arealanvendelse!P$26</f>
        <v>24727.708652954312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16545.469168773525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536.84015696162987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105.92508612090651</v>
      </c>
      <c r="R13" s="11">
        <f>IF(Landbrug!$E$47&gt;0,SUMIF(Landbrug!$B$32:$B$45,$B13,IF($R$4=År2,Landbrug!$D$32:$D$45,Landbrug!$E$32:$E$45)),'[1]Afgrødefordeling - jordtype'!$G11)*(Landbrug!$E$5)*Arealanvendelse!P$26</f>
        <v>15666.275774511349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2858.8189779950267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34.247771402013242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11.367166704679786</v>
      </c>
      <c r="I14" s="11">
        <f>IF(Landbrug!$E$47&gt;0,SUMIF(Landbrug!$B$32:$B$45,$B14,IF($I$4=År2,Landbrug!$D$32:$D$45,Landbrug!$E$32:$E$45)),'[1]Afgrødefordeling - jordtype'!$G12)*(1-Landbrug!$E$5)*Arealanvendelse!P$26</f>
        <v>2091.7492020506129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763.41974577576138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9.1455335711559798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3.0354910830917392</v>
      </c>
      <c r="R14" s="11">
        <f>IF(Landbrug!$E$47&gt;0,SUMIF(Landbrug!$B$32:$B$45,$B14,IF($R$4=År2,Landbrug!$D$32:$D$45,Landbrug!$E$32:$E$45)),'[1]Afgrødefordeling - jordtype'!$G12)*(Landbrug!$E$5)*Arealanvendelse!P$26</f>
        <v>1325.230748645359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39384.151743264825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605.70270796637942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201.03858946351968</v>
      </c>
      <c r="I15" s="11">
        <f>IF(Landbrug!$E$47&gt;0,SUMIF(Landbrug!$B$32:$B$45,$B15,IF($I$4=År2,Landbrug!$D$32:$D$45,Landbrug!$E$32:$E$45)),'[1]Afgrødefordeling - jordtype'!$G13)*(1-Landbrug!$E$5)*Arealanvendelse!P$26</f>
        <v>28816.713690697266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10517.153881678742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161.7470049312748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53.685395976696533</v>
      </c>
      <c r="R15" s="11">
        <f>IF(Landbrug!$E$47&gt;0,SUMIF(Landbrug!$B$32:$B$45,$B15,IF($R$4=År2,Landbrug!$D$32:$D$45,Landbrug!$E$32:$E$45)),'[1]Afgrødefordeling - jordtype'!$G13)*(Landbrug!$E$5)*Arealanvendelse!P$26</f>
        <v>18256.870862139654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56882.751322060642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1495.0529044849709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639.63757717268152</v>
      </c>
      <c r="I16" s="11">
        <f>IF(Landbrug!$E$47&gt;0,SUMIF(Landbrug!$B$32:$B$45,$B16,IF($I$4=År2,Landbrug!$D$32:$D$45,Landbrug!$E$32:$E$45)),'[1]Afgrødefordeling - jordtype'!$G14)*(1-Landbrug!$E$5)*Arealanvendelse!P$26</f>
        <v>41620.141255607268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15189.984356326371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399.23930722738322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170.8089810206381</v>
      </c>
      <c r="R16" s="11">
        <f>IF(Landbrug!$E$47&gt;0,SUMIF(Landbrug!$B$32:$B$45,$B16,IF($R$4=År2,Landbrug!$D$32:$D$45,Landbrug!$E$32:$E$45)),'[1]Afgrødefordeling - jordtype'!$G14)*(Landbrug!$E$5)*Arealanvendelse!P$26</f>
        <v>26368.501013803387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10683.561140435961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171.77120578833589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57.01252523383436</v>
      </c>
      <c r="I17" s="11">
        <f>IF(Landbrug!$E$47&gt;0,SUMIF(Landbrug!$B$32:$B$45,$B17,IF($I$4=År2,Landbrug!$D$32:$D$45,Landbrug!$E$32:$E$45)),'[1]Afgrødefordeling - jordtype'!$G15)*(1-Landbrug!$E$5)*Arealanvendelse!P$26</f>
        <v>7816.9799006436897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2852.9408796395687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45.869826408699431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15.224639214677737</v>
      </c>
      <c r="R17" s="11">
        <f>IF(Landbrug!$E$47&gt;0,SUMIF(Landbrug!$B$32:$B$45,$B17,IF($R$4=År2,Landbrug!$D$32:$D$45,Landbrug!$E$32:$E$45)),'[1]Afgrødefordeling - jordtype'!$G15)*(Landbrug!$E$5)*Arealanvendelse!P$26</f>
        <v>4952.4589829986235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4108.2981484004922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282.11165911762731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134.57942530031829</v>
      </c>
      <c r="I18" s="11">
        <f>IF(Landbrug!$E$47&gt;0,SUMIF(Landbrug!$B$32:$B$45,$B18,IF($I$4=År2,Landbrug!$D$32:$D$45,Landbrug!$E$32:$E$45)),'[1]Afgrødefordeling - jordtype'!$G16)*(1-Landbrug!$E$5)*Arealanvendelse!P$26</f>
        <v>3005.971850561044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1097.0809807001331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75.335169082654659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35.938123903693985</v>
      </c>
      <c r="R18" s="11">
        <f>IF(Landbrug!$E$47&gt;0,SUMIF(Landbrug!$B$32:$B$45,$B18,IF($R$4=År2,Landbrug!$D$32:$D$45,Landbrug!$E$32:$E$45)),'[1]Afgrødefordeling - jordtype'!$G16)*(Landbrug!$E$5)*Arealanvendelse!P$26</f>
        <v>1904.4378370124975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99658.944634840125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22206.298570938838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21106.083420946448</v>
      </c>
      <c r="I19" s="11">
        <f>IF(Landbrug!$E$47&gt;0,SUMIF(Landbrug!$B$32:$B$45,$B19,IF($I$4=År2,Landbrug!$D$32:$D$45,Landbrug!$E$32:$E$45)),'[1]Afgrødefordeling - jordtype'!$G17)*(1-Landbrug!$E$5)*Arealanvendelse!P$26</f>
        <v>72918.754045537091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16855.522728429914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4549.0349190359657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26612.949880012548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5929.9756088565728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5636.1738758434185</v>
      </c>
      <c r="R19" s="11">
        <f>IF(Landbrug!$E$47&gt;0,SUMIF(Landbrug!$B$32:$B$45,$B19,IF($R$4=År2,Landbrug!$D$32:$D$45,Landbrug!$E$32:$E$45)),'[1]Afgrødefordeling - jordtype'!$G17)*(Landbrug!$E$5)*Arealanvendelse!P$26</f>
        <v>46197.782659278731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10678.84093480608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2882.0476878671443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1408345.0571258361</v>
      </c>
      <c r="G20" s="38">
        <f t="shared" si="2"/>
        <v>46667.106633388263</v>
      </c>
      <c r="H20" s="38">
        <f t="shared" si="2"/>
        <v>30800.77484618243</v>
      </c>
      <c r="I20" s="38">
        <f t="shared" si="2"/>
        <v>1030542.2324069765</v>
      </c>
      <c r="J20" s="38">
        <f t="shared" si="2"/>
        <v>16855.522728429914</v>
      </c>
      <c r="K20" s="39">
        <f t="shared" si="2"/>
        <v>4549.0349190359657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376084.82165233017</v>
      </c>
      <c r="P20" s="38">
        <f t="shared" si="2"/>
        <v>12461.996004775927</v>
      </c>
      <c r="Q20" s="38">
        <f t="shared" si="2"/>
        <v>8225.0467356488771</v>
      </c>
      <c r="R20" s="38">
        <f t="shared" si="2"/>
        <v>652901.5298891993</v>
      </c>
      <c r="S20" s="38">
        <f t="shared" si="2"/>
        <v>10678.84093480608</v>
      </c>
      <c r="T20" s="39">
        <f t="shared" si="2"/>
        <v>2882.0476878671443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8" t="s">
        <v>7</v>
      </c>
      <c r="D22" s="449"/>
      <c r="E22" s="450"/>
      <c r="F22" s="451" t="s">
        <v>8</v>
      </c>
      <c r="G22" s="449"/>
      <c r="H22" s="450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7413930.9012285359</v>
      </c>
      <c r="E24" s="23">
        <f>($F24+$C24)*Landbrug!E11*(1-Landbrug!E6)</f>
        <v>5892132.706660063</v>
      </c>
      <c r="F24" s="34">
        <f>SUM([1]Dyrehold!E58:G61)</f>
        <v>475477</v>
      </c>
      <c r="G24" s="11">
        <f>($F24+$C24)*Landbrug!D11*Landbrug!D6</f>
        <v>1180023.4987714642</v>
      </c>
      <c r="H24" s="23">
        <f>($F24+$C24)*Landbrug!E11*Landbrug!E6</f>
        <v>2701821.6933399374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837909.83552613179</v>
      </c>
      <c r="E25" s="23">
        <f>($F25+$C25)*Landbrug!E12*(1-Landbrug!E7)</f>
        <v>640650.31074190955</v>
      </c>
      <c r="F25" s="34">
        <f>SUM([1]Dyrehold!E36:G51)</f>
        <v>207835</v>
      </c>
      <c r="G25" s="11">
        <f>($F25+$C25)*Landbrug!D12*Landbrug!D7</f>
        <v>276061.36447386816</v>
      </c>
      <c r="H25" s="23">
        <f>($F25+$C25)*Landbrug!E12*Landbrug!E7</f>
        <v>473320.88925809035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12943075.16659298</v>
      </c>
      <c r="E26" s="24">
        <f>($F26+$C26)*Landbrug!E13*(1-Landbrug!E8)</f>
        <v>9929306.0386723876</v>
      </c>
      <c r="F26" s="47">
        <f>SUM([1]Dyrehold!E65:G78)</f>
        <v>3062300</v>
      </c>
      <c r="G26" s="16">
        <f>($F26+$C26)*Landbrug!D13*Landbrug!D8</f>
        <v>4076392.0334070176</v>
      </c>
      <c r="H26" s="24">
        <f>($F26+$C26)*Landbrug!E13*Landbrug!E8</f>
        <v>7090161.1613276098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5" t="s">
        <v>24</v>
      </c>
      <c r="B29" s="456"/>
      <c r="C29" s="456"/>
      <c r="D29" s="456"/>
      <c r="E29" s="456"/>
      <c r="F29" s="456"/>
      <c r="G29" s="456"/>
      <c r="H29" s="456"/>
      <c r="I29" s="456"/>
      <c r="J29" s="456"/>
      <c r="K29" s="456"/>
      <c r="L29" s="456"/>
      <c r="M29" s="456"/>
      <c r="N29" s="456"/>
      <c r="O29" s="456"/>
      <c r="P29" s="456"/>
      <c r="Q29" s="456"/>
      <c r="R29" s="456"/>
      <c r="S29" s="456"/>
      <c r="T29" s="456"/>
      <c r="U29" s="457"/>
    </row>
    <row r="30" spans="1:21" x14ac:dyDescent="0.25">
      <c r="A30" s="56"/>
      <c r="B30" s="53"/>
      <c r="C30" s="458" t="s">
        <v>7</v>
      </c>
      <c r="D30" s="459"/>
      <c r="E30" s="459"/>
      <c r="F30" s="459"/>
      <c r="G30" s="459"/>
      <c r="H30" s="459"/>
      <c r="I30" s="459"/>
      <c r="J30" s="459"/>
      <c r="K30" s="460"/>
      <c r="L30" s="458" t="s">
        <v>8</v>
      </c>
      <c r="M30" s="459"/>
      <c r="N30" s="459"/>
      <c r="O30" s="459"/>
      <c r="P30" s="459"/>
      <c r="Q30" s="459"/>
      <c r="R30" s="459"/>
      <c r="S30" s="459"/>
      <c r="T30" s="460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197128.99278150831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1341.9372857635426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429.87161527617815</v>
      </c>
      <c r="I33" s="11">
        <f>IF(Landbrug!$E$47&gt;0,SUMIF(Landbrug!$B$32:$B$45,$B33,IF($I$31=År2,Landbrug!$D$32:$D$45,Landbrug!$E$32:$E$45)),'[1]Afgrødefordeling - jordtype'!$P4)*(1-Landbrug!$E$5)*Arealanvendelse!P$36</f>
        <v>111565.86474931188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52641.376286033876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358.35127352593128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114.79302529344227</v>
      </c>
      <c r="R33" s="11">
        <f>IF(Landbrug!$E$47&gt;0,SUMIF(Landbrug!$B$32:$B$45,$B33,IF($R$31=År2,Landbrug!$D$32:$D$45,Landbrug!$E$32:$E$45)),'[1]Afgrødefordeling - jordtype'!$P4)*(Landbrug!$E$5)*Arealanvendelse!P$36</f>
        <v>70682.715843780199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13332.580044144219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36.288129269323399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7.8078860767998624</v>
      </c>
      <c r="I34" s="11">
        <f>IF(Landbrug!$E$47&gt;0,SUMIF(Landbrug!$B$32:$B$45,$B34,IF($I$31=År2,Landbrug!$D$32:$D$45,Landbrug!$E$32:$E$45)),'[1]Afgrødefordeling - jordtype'!$P5)*(1-Landbrug!$E$5)*Arealanvendelse!P$36</f>
        <v>10134.588787529272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3560.3355603067766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9.6903912541163457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2.0850198804742326</v>
      </c>
      <c r="R34" s="11">
        <f>IF(Landbrug!$E$47&gt;0,SUMIF(Landbrug!$B$32:$B$45,$B34,IF($R$31=År2,Landbrug!$D$32:$D$45,Landbrug!$E$32:$E$45)),'[1]Afgrødefordeling - jordtype'!$P5)*(Landbrug!$E$5)*Arealanvendelse!P$36</f>
        <v>6420.7834634017008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8608.2529598911933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146.5734228086215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38.13969650774699</v>
      </c>
      <c r="I35" s="11">
        <f>IF(Landbrug!$E$47&gt;0,SUMIF(Landbrug!$B$32:$B$45,$B35,IF($I$31=År2,Landbrug!$D$32:$D$45,Landbrug!$E$32:$E$45)),'[1]Afgrødefordeling - jordtype'!$P6)*(1-Landbrug!$E$5)*Arealanvendelse!P$36</f>
        <v>6543.4524779655058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2298.7500561586844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39.141004043745959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10.184834239602406</v>
      </c>
      <c r="R35" s="11">
        <f>IF(Landbrug!$E$47&gt;0,SUMIF(Landbrug!$B$32:$B$45,$B35,IF($R$31=År2,Landbrug!$D$32:$D$45,Landbrug!$E$32:$E$45)),'[1]Afgrødefordeling - jordtype'!$P6)*(Landbrug!$E$5)*Arealanvendelse!P$36</f>
        <v>4145.6138324797766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109720.26135503023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430.98727783808897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280.27283492976966</v>
      </c>
      <c r="I36" s="11">
        <f>IF(Landbrug!$E$47&gt;0,SUMIF(Landbrug!$B$32:$B$45,$B36,IF($I$31=År2,Landbrug!$D$32:$D$45,Landbrug!$E$32:$E$45)),'[1]Afgrødefordeling - jordtype'!$P7)*(1-Landbrug!$E$5)*Arealanvendelse!P$36</f>
        <v>128250.53216135269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29299.72645167357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115.09095210725641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74.844129004627362</v>
      </c>
      <c r="R36" s="11">
        <f>IF(Landbrug!$E$47&gt;0,SUMIF(Landbrug!$B$32:$B$45,$B36,IF($R$31=År2,Landbrug!$D$32:$D$45,Landbrug!$E$32:$E$45)),'[1]Afgrødefordeling - jordtype'!$P7)*(Landbrug!$E$5)*Arealanvendelse!P$36</f>
        <v>81253.311144441221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2240.7655015130053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8.1624322960479301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1.3191318198291107</v>
      </c>
      <c r="I37" s="11">
        <f>IF(Landbrug!$E$47&gt;0,SUMIF(Landbrug!$B$32:$B$45,$B37,IF($I$31=År2,Landbrug!$D$32:$D$45,Landbrug!$E$32:$E$45)),'[1]Afgrødefordeling - jordtype'!$P8)*(1-Landbrug!$E$5)*Arealanvendelse!P$36</f>
        <v>1703.2889997229152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598.37458848404606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2.1796979928862137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0.35226129611219092</v>
      </c>
      <c r="R37" s="11">
        <f>IF(Landbrug!$E$47&gt;0,SUMIF(Landbrug!$B$32:$B$45,$B37,IF($R$31=År2,Landbrug!$D$32:$D$45,Landbrug!$E$32:$E$45)),'[1]Afgrødefordeling - jordtype'!$P8)*(Landbrug!$E$5)*Arealanvendelse!P$36</f>
        <v>1079.1212225869831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9424.8678836548315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13.876881948726561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7.5188940108426783</v>
      </c>
      <c r="I38" s="11">
        <f>IF(Landbrug!$E$47&gt;0,SUMIF(Landbrug!$B$32:$B$45,$B38,IF($I$31=År2,Landbrug!$D$32:$D$45,Landbrug!$E$32:$E$45)),'[1]Afgrødefordeling - jordtype'!$P9)*(1-Landbrug!$E$5)*Arealanvendelse!P$36</f>
        <v>7164.1917814388025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2516.8191127498626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3.705686079111902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2.0078473658021165</v>
      </c>
      <c r="R38" s="11">
        <f>IF(Landbrug!$E$47&gt;0,SUMIF(Landbrug!$B$32:$B$45,$B38,IF($R$31=År2,Landbrug!$D$32:$D$45,Landbrug!$E$32:$E$45)),'[1]Afgrødefordeling - jordtype'!$P9)*(Landbrug!$E$5)*Arealanvendelse!P$36</f>
        <v>4538.8841208341701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5796.3294281580511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38.769088613871659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8.6586500553434007</v>
      </c>
      <c r="I39" s="11">
        <f>IF(Landbrug!$E$47&gt;0,SUMIF(Landbrug!$B$32:$B$45,$B39,IF($I$31=År2,Landbrug!$D$32:$D$45,Landbrug!$E$32:$E$45)),'[1]Afgrødefordeling - jordtype'!$P10)*(1-Landbrug!$E$5)*Arealanvendelse!P$36</f>
        <v>4406.0050670565552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1547.8532822600712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10.352907267432922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2.3122081093247311</v>
      </c>
      <c r="R39" s="11">
        <f>IF(Landbrug!$E$47&gt;0,SUMIF(Landbrug!$B$32:$B$45,$B39,IF($R$31=År2,Landbrug!$D$32:$D$45,Landbrug!$E$32:$E$45)),'[1]Afgrødefordeling - jordtype'!$P10)*(Landbrug!$E$5)*Arealanvendelse!P$36</f>
        <v>2791.4309171608429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18938.156511760622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41.333831193582235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8.8935376823073096</v>
      </c>
      <c r="I40" s="11">
        <f>IF(Landbrug!$E$47&gt;0,SUMIF(Landbrug!$B$32:$B$45,$B40,IF($I$31=År2,Landbrug!$D$32:$D$45,Landbrug!$E$32:$E$45)),'[1]Afgrødefordeling - jordtype'!$P11)*(1-Landbrug!$E$5)*Arealanvendelse!P$36</f>
        <v>7852.1429735586071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5057.2501235491054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11.037796777140914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2.3749325608702505</v>
      </c>
      <c r="R40" s="11">
        <f>IF(Landbrug!$E$47&gt;0,SUMIF(Landbrug!$B$32:$B$45,$B40,IF($R$31=År2,Landbrug!$D$32:$D$45,Landbrug!$E$32:$E$45)),'[1]Afgrødefordeling - jordtype'!$P11)*(Landbrug!$E$5)*Arealanvendelse!P$36</f>
        <v>4974.7365989757318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873.82004597102605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8.9165570688709668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3.227246687100445</v>
      </c>
      <c r="I41" s="11">
        <f>IF(Landbrug!$E$47&gt;0,SUMIF(Landbrug!$B$32:$B$45,$B41,IF($I$31=År2,Landbrug!$D$32:$D$45,Landbrug!$E$32:$E$45)),'[1]Afgrødefordeling - jordtype'!$P12)*(1-Landbrug!$E$5)*Arealanvendelse!P$36</f>
        <v>664.22303941882706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233.34512695057583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2.3810796637031362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0.86180477476394313</v>
      </c>
      <c r="R41" s="11">
        <f>IF(Landbrug!$E$47&gt;0,SUMIF(Landbrug!$B$32:$B$45,$B41,IF($R$31=År2,Landbrug!$D$32:$D$45,Landbrug!$E$32:$E$45)),'[1]Afgrødefordeling - jordtype'!$P12)*(Landbrug!$E$5)*Arealanvendelse!P$36</f>
        <v>420.81947249391567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12038.069409685235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63.668542106239137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23.044106598298601</v>
      </c>
      <c r="I42" s="11">
        <f>IF(Landbrug!$E$47&gt;0,SUMIF(Landbrug!$B$32:$B$45,$B42,IF($I$31=År2,Landbrug!$D$32:$D$45,Landbrug!$E$32:$E$45)),'[1]Afgrødefordeling - jordtype'!$P13)*(1-Landbrug!$E$5)*Arealanvendelse!P$36</f>
        <v>9150.5832223732941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3214.6491117874693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17.002063650335472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6.1537040772132681</v>
      </c>
      <c r="R42" s="11">
        <f>IF(Landbrug!$E$47&gt;0,SUMIF(Landbrug!$B$32:$B$45,$B42,IF($R$31=År2,Landbrug!$D$32:$D$45,Landbrug!$E$32:$E$45)),'[1]Afgrødefordeling - jordtype'!$P13)*(Landbrug!$E$5)*Arealanvendelse!P$36</f>
        <v>5797.3653067199793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17386.651186309547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462.23059641763115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215.65084033780454</v>
      </c>
      <c r="I43" s="11">
        <f>IF(Landbrug!$E$47&gt;0,SUMIF(Landbrug!$B$32:$B$45,$B43,IF($I$31=År2,Landbrug!$D$32:$D$45,Landbrug!$E$32:$E$45)),'[1]Afgrødefordeling - jordtype'!$P14)*(1-Landbrug!$E$5)*Arealanvendelse!P$36</f>
        <v>13216.238686138369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4642.9357474929175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123.4341758338294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57.587455160409412</v>
      </c>
      <c r="R43" s="11">
        <f>IF(Landbrug!$E$47&gt;0,SUMIF(Landbrug!$B$32:$B$45,$B43,IF($R$31=År2,Landbrug!$D$32:$D$45,Landbrug!$E$32:$E$45)),'[1]Afgrødefordeling - jordtype'!$P14)*(Landbrug!$E$5)*Arealanvendelse!P$36</f>
        <v>8373.167237801159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3265.5127724866597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13.972194186037328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5.0570771935991958</v>
      </c>
      <c r="I44" s="11">
        <f>IF(Landbrug!$E$47&gt;0,SUMIF(Landbrug!$B$32:$B$45,$B44,IF($I$31=År2,Landbrug!$D$32:$D$45,Landbrug!$E$32:$E$45)),'[1]Afgrødefordeling - jordtype'!$P15)*(1-Landbrug!$E$5)*Arealanvendelse!P$36</f>
        <v>2482.237422914432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872.02335992174335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3.7311382831644075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1.3504431778375496</v>
      </c>
      <c r="R44" s="11">
        <f>IF(Landbrug!$E$47&gt;0,SUMIF(Landbrug!$B$32:$B$45,$B44,IF($R$31=År2,Landbrug!$D$32:$D$45,Landbrug!$E$32:$E$45)),'[1]Afgrødefordeling - jordtype'!$P15)*(Landbrug!$E$5)*Arealanvendelse!P$36</f>
        <v>1572.6251287963075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1255.7329808324243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29.654214536198896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15.426205639594636</v>
      </c>
      <c r="I45" s="11">
        <f>IF(Landbrug!$E$47&gt;0,SUMIF(Landbrug!$B$32:$B$45,$B45,IF($I$31=År2,Landbrug!$D$32:$D$45,Landbrug!$E$32:$E$45)),'[1]Afgrødefordeling - jordtype'!$P16)*(1-Landbrug!$E$5)*Arealanvendelse!P$36</f>
        <v>954.52923181695155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335.33125404871168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7.9188689793440421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4.1194178709151004</v>
      </c>
      <c r="R45" s="11">
        <f>IF(Landbrug!$E$47&gt;0,SUMIF(Landbrug!$B$32:$B$45,$B45,IF($R$31=År2,Landbrug!$D$32:$D$45,Landbrug!$E$32:$E$45)),'[1]Afgrødefordeling - jordtype'!$P16)*(Landbrug!$E$5)*Arealanvendelse!P$36</f>
        <v>604.74338283220732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30461.524235198161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2393.3808440301391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2274.800349586566</v>
      </c>
      <c r="I46" s="11">
        <f>IF(Landbrug!$E$47&gt;0,SUMIF(Landbrug!$B$32:$B$45,$B46,IF($I$31=År2,Landbrug!$D$32:$D$45,Landbrug!$E$32:$E$45)),'[1]Afgrødefordeling - jordtype'!$P17)*(1-Landbrug!$E$5)*Arealanvendelse!P$36</f>
        <v>23154.934824537635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1816.6776009727953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490.292112360109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8134.4531663514217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639.12902830087648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607.46326295550796</v>
      </c>
      <c r="R46" s="11">
        <f>IF(Landbrug!$E$47&gt;0,SUMIF(Landbrug!$B$32:$B$45,$B46,IF($R$31=År2,Landbrug!$D$32:$D$45,Landbrug!$E$32:$E$45)),'[1]Afgrødefordeling - jordtype'!$P17)*(Landbrug!$E$5)*Arealanvendelse!P$36</f>
        <v>14669.842628492142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1150.9587357912035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310.62528073677737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430471.51709614345</v>
      </c>
      <c r="G47" s="38">
        <f t="shared" si="3"/>
        <v>5029.7512980769225</v>
      </c>
      <c r="H47" s="38">
        <f t="shared" si="3"/>
        <v>3319.6880724017806</v>
      </c>
      <c r="I47" s="38">
        <f t="shared" si="3"/>
        <v>327242.81342513574</v>
      </c>
      <c r="J47" s="38">
        <f t="shared" si="3"/>
        <v>1816.6776009727953</v>
      </c>
      <c r="K47" s="39">
        <f t="shared" si="3"/>
        <v>490.292112360109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114953.22322776882</v>
      </c>
      <c r="P47" s="38">
        <f t="shared" si="3"/>
        <v>1343.146063758875</v>
      </c>
      <c r="Q47" s="38">
        <f t="shared" si="3"/>
        <v>886.49034576690292</v>
      </c>
      <c r="R47" s="38">
        <f t="shared" si="3"/>
        <v>207325.16030079636</v>
      </c>
      <c r="S47" s="38">
        <f t="shared" si="3"/>
        <v>1150.9587357912035</v>
      </c>
      <c r="T47" s="39">
        <f t="shared" si="3"/>
        <v>310.62528073677737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8" t="s">
        <v>7</v>
      </c>
      <c r="D49" s="449"/>
      <c r="E49" s="450"/>
      <c r="F49" s="451" t="s">
        <v>8</v>
      </c>
      <c r="G49" s="449"/>
      <c r="H49" s="450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1503412.0023410614</v>
      </c>
      <c r="E51" s="23">
        <f>SUM([1]Dyrehold!$E$22:$E$23)-H51</f>
        <v>1434884.7338702637</v>
      </c>
      <c r="F51" s="50">
        <f>SUM([1]Dyrehold!C58:D61)</f>
        <v>15447</v>
      </c>
      <c r="G51" s="11">
        <f>$F51/Landbrug!$C6*Landbrug!D6</f>
        <v>53136.997658938686</v>
      </c>
      <c r="H51" s="23">
        <f>$F51/Landbrug!$C6*Landbrug!E6</f>
        <v>121664.26612973634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71763.61559548488</v>
      </c>
      <c r="E52" s="23">
        <f>SUM([1]Dyrehold!$D$22:$D$23)-H52</f>
        <v>52324.734860002864</v>
      </c>
      <c r="F52" s="50">
        <f>SUM([1]Dyrehold!C36:D51)</f>
        <v>16513</v>
      </c>
      <c r="G52" s="11">
        <f>$F52/Landbrug!$C7*Landbrug!D7</f>
        <v>27204.384404515113</v>
      </c>
      <c r="H52" s="23">
        <f>$F52/Landbrug!$C7*Landbrug!E7</f>
        <v>46643.265139997136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1423233.2884913548</v>
      </c>
      <c r="E53" s="24">
        <f>SUM([1]Dyrehold!$F$22:$F$23)-H53</f>
        <v>1155366.5402938179</v>
      </c>
      <c r="F53" s="51">
        <f>SUM([1]Dyrehold!C65:D78)</f>
        <v>214987</v>
      </c>
      <c r="G53" s="16">
        <f>$F53/Landbrug!$C8*Landbrug!D8</f>
        <v>362313.71150864527</v>
      </c>
      <c r="H53" s="24">
        <f>$F53/Landbrug!$C8*Landbrug!E8</f>
        <v>630180.45970618213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Q100" sqref="Q10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0" x14ac:dyDescent="0.25">
      <c r="A3" s="77" t="s">
        <v>174</v>
      </c>
      <c r="B3" s="77" t="s">
        <v>62</v>
      </c>
    </row>
    <row r="4" spans="1:40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204</v>
      </c>
      <c r="AG4" s="169" t="s">
        <v>203</v>
      </c>
      <c r="AH4" s="169" t="s">
        <v>208</v>
      </c>
      <c r="AI4" s="169" t="s">
        <v>238</v>
      </c>
      <c r="AJ4" s="169" t="s">
        <v>231</v>
      </c>
      <c r="AK4" s="169" t="s">
        <v>110</v>
      </c>
      <c r="AL4" s="169" t="s">
        <v>115</v>
      </c>
      <c r="AM4" s="169" t="s">
        <v>118</v>
      </c>
      <c r="AN4" s="169" t="s">
        <v>61</v>
      </c>
    </row>
    <row r="5" spans="1:40" x14ac:dyDescent="0.25">
      <c r="A5" s="78" t="s">
        <v>109</v>
      </c>
      <c r="B5" s="238"/>
      <c r="C5" s="238"/>
      <c r="D5" s="238">
        <v>1462906</v>
      </c>
      <c r="E5" s="238">
        <v>3639230.3238873654</v>
      </c>
      <c r="F5" s="238"/>
      <c r="G5" s="238">
        <v>12647.507423414056</v>
      </c>
      <c r="H5" s="238"/>
      <c r="I5" s="238"/>
      <c r="J5" s="238">
        <v>428226</v>
      </c>
      <c r="K5" s="238">
        <v>257031</v>
      </c>
      <c r="L5" s="238"/>
      <c r="M5" s="238">
        <v>227802.00000000006</v>
      </c>
      <c r="N5" s="238">
        <v>234</v>
      </c>
      <c r="O5" s="238"/>
      <c r="P5" s="238">
        <v>2423468</v>
      </c>
      <c r="Q5" s="238"/>
      <c r="R5" s="238">
        <v>11357.999999999998</v>
      </c>
      <c r="S5" s="238">
        <v>19936357.824517503</v>
      </c>
      <c r="T5" s="238"/>
      <c r="U5" s="238">
        <v>990078</v>
      </c>
      <c r="V5" s="238"/>
      <c r="W5" s="238"/>
      <c r="X5" s="238"/>
      <c r="Y5" s="238">
        <v>85935.000000000015</v>
      </c>
      <c r="Z5" s="238"/>
      <c r="AA5" s="238">
        <v>8309938.8217724673</v>
      </c>
      <c r="AB5" s="238">
        <v>14988280.676629007</v>
      </c>
      <c r="AC5" s="238"/>
      <c r="AD5" s="238"/>
      <c r="AE5" s="238"/>
      <c r="AF5" s="238"/>
      <c r="AG5" s="238"/>
      <c r="AH5" s="238">
        <v>503914.63006288052</v>
      </c>
      <c r="AI5" s="238"/>
      <c r="AJ5" s="238"/>
      <c r="AK5" s="238"/>
      <c r="AL5" s="238"/>
      <c r="AM5" s="238"/>
      <c r="AN5" s="238">
        <v>53277407.784292638</v>
      </c>
    </row>
    <row r="6" spans="1:40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>
        <v>0</v>
      </c>
      <c r="AI6" s="238"/>
      <c r="AJ6" s="238"/>
      <c r="AK6" s="238"/>
      <c r="AL6" s="238"/>
      <c r="AM6" s="238"/>
      <c r="AN6" s="238">
        <v>13090417.500000002</v>
      </c>
    </row>
    <row r="7" spans="1:40" x14ac:dyDescent="0.25">
      <c r="A7" s="79">
        <v>2030</v>
      </c>
      <c r="B7" s="238"/>
      <c r="C7" s="238"/>
      <c r="D7" s="238">
        <v>363995</v>
      </c>
      <c r="E7" s="238">
        <v>1313527.0610181193</v>
      </c>
      <c r="F7" s="238"/>
      <c r="G7" s="238">
        <v>3841.1924204179672</v>
      </c>
      <c r="H7" s="238"/>
      <c r="I7" s="238"/>
      <c r="J7" s="238">
        <v>142742</v>
      </c>
      <c r="K7" s="238">
        <v>85677.000000000015</v>
      </c>
      <c r="L7" s="238"/>
      <c r="M7" s="238">
        <v>75934.000000000044</v>
      </c>
      <c r="N7" s="238">
        <v>78</v>
      </c>
      <c r="O7" s="238"/>
      <c r="P7" s="238">
        <v>720407</v>
      </c>
      <c r="Q7" s="238"/>
      <c r="R7" s="238">
        <v>3785.9999999999995</v>
      </c>
      <c r="S7" s="238">
        <v>8149031.6603895044</v>
      </c>
      <c r="T7" s="238"/>
      <c r="U7" s="238">
        <v>330026</v>
      </c>
      <c r="V7" s="238"/>
      <c r="W7" s="238"/>
      <c r="X7" s="238"/>
      <c r="Y7" s="238">
        <v>28645.000000000007</v>
      </c>
      <c r="Z7" s="238"/>
      <c r="AA7" s="238">
        <v>2764045.8294522539</v>
      </c>
      <c r="AB7" s="238">
        <v>6727116.3041964862</v>
      </c>
      <c r="AC7" s="238"/>
      <c r="AD7" s="238"/>
      <c r="AE7" s="238"/>
      <c r="AF7" s="238"/>
      <c r="AG7" s="238"/>
      <c r="AH7" s="238">
        <v>64410.140684729078</v>
      </c>
      <c r="AI7" s="238"/>
      <c r="AJ7" s="238"/>
      <c r="AK7" s="238"/>
      <c r="AL7" s="238"/>
      <c r="AM7" s="238"/>
      <c r="AN7" s="238">
        <v>20773262.188161511</v>
      </c>
    </row>
    <row r="8" spans="1:40" x14ac:dyDescent="0.25">
      <c r="A8" s="79">
        <v>2050</v>
      </c>
      <c r="B8" s="238"/>
      <c r="C8" s="238"/>
      <c r="D8" s="238">
        <v>369777</v>
      </c>
      <c r="E8" s="238">
        <v>1568616.2628692458</v>
      </c>
      <c r="F8" s="238"/>
      <c r="G8" s="238">
        <v>4364.8150029960898</v>
      </c>
      <c r="H8" s="238"/>
      <c r="I8" s="238"/>
      <c r="J8" s="238">
        <v>142742</v>
      </c>
      <c r="K8" s="238">
        <v>85677</v>
      </c>
      <c r="L8" s="238"/>
      <c r="M8" s="238">
        <v>75934</v>
      </c>
      <c r="N8" s="238">
        <v>78</v>
      </c>
      <c r="O8" s="238"/>
      <c r="P8" s="238">
        <v>707407</v>
      </c>
      <c r="Q8" s="238"/>
      <c r="R8" s="238">
        <v>3786</v>
      </c>
      <c r="S8" s="238">
        <v>7433816.4974613311</v>
      </c>
      <c r="T8" s="238"/>
      <c r="U8" s="238">
        <v>330026</v>
      </c>
      <c r="V8" s="238"/>
      <c r="W8" s="238"/>
      <c r="X8" s="238"/>
      <c r="Y8" s="238">
        <v>28645</v>
      </c>
      <c r="Z8" s="238"/>
      <c r="AA8" s="238">
        <v>2877058.992320213</v>
      </c>
      <c r="AB8" s="238">
        <v>5346295.0390991857</v>
      </c>
      <c r="AC8" s="238"/>
      <c r="AD8" s="238"/>
      <c r="AE8" s="238"/>
      <c r="AF8" s="238"/>
      <c r="AG8" s="238"/>
      <c r="AH8" s="238">
        <v>439504.48937815143</v>
      </c>
      <c r="AI8" s="238"/>
      <c r="AJ8" s="238"/>
      <c r="AK8" s="238"/>
      <c r="AL8" s="238"/>
      <c r="AM8" s="238"/>
      <c r="AN8" s="238">
        <v>19413728.096131124</v>
      </c>
    </row>
    <row r="9" spans="1:40" x14ac:dyDescent="0.25">
      <c r="A9" s="78" t="s">
        <v>112</v>
      </c>
      <c r="B9" s="238"/>
      <c r="C9" s="238">
        <v>182092.39140274131</v>
      </c>
      <c r="D9" s="238"/>
      <c r="E9" s="238"/>
      <c r="F9" s="238"/>
      <c r="G9" s="238"/>
      <c r="H9" s="238"/>
      <c r="I9" s="238"/>
      <c r="J9" s="238"/>
      <c r="K9" s="238">
        <v>35743864.288049079</v>
      </c>
      <c r="L9" s="238"/>
      <c r="M9" s="238">
        <v>2243500.3226485401</v>
      </c>
      <c r="N9" s="238"/>
      <c r="O9" s="238">
        <v>14085822.741476141</v>
      </c>
      <c r="P9" s="238"/>
      <c r="Q9" s="238">
        <v>0</v>
      </c>
      <c r="R9" s="238">
        <v>15315121.636175266</v>
      </c>
      <c r="S9" s="238"/>
      <c r="T9" s="238">
        <v>4415157.5916026225</v>
      </c>
      <c r="U9" s="238">
        <v>11329686.207769524</v>
      </c>
      <c r="V9" s="238"/>
      <c r="W9" s="238"/>
      <c r="X9" s="238"/>
      <c r="Y9" s="238">
        <v>2504822.3418221236</v>
      </c>
      <c r="Z9" s="238">
        <v>113383.60149794027</v>
      </c>
      <c r="AA9" s="238"/>
      <c r="AB9" s="238"/>
      <c r="AC9" s="238"/>
      <c r="AD9" s="238"/>
      <c r="AE9" s="238"/>
      <c r="AF9" s="238">
        <v>1996925.6152094116</v>
      </c>
      <c r="AG9" s="238">
        <v>972139.69722239999</v>
      </c>
      <c r="AH9" s="238"/>
      <c r="AI9" s="238">
        <v>381775.12394721305</v>
      </c>
      <c r="AJ9" s="238"/>
      <c r="AK9" s="238"/>
      <c r="AL9" s="238"/>
      <c r="AM9" s="238"/>
      <c r="AN9" s="238">
        <v>89284291.558822989</v>
      </c>
    </row>
    <row r="10" spans="1:40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0</v>
      </c>
      <c r="AG10" s="238">
        <v>0</v>
      </c>
      <c r="AH10" s="238"/>
      <c r="AI10" s="238">
        <v>240377.87559326066</v>
      </c>
      <c r="AJ10" s="238"/>
      <c r="AK10" s="238"/>
      <c r="AL10" s="238"/>
      <c r="AM10" s="238"/>
      <c r="AN10" s="238">
        <v>35984266.24676016</v>
      </c>
    </row>
    <row r="11" spans="1:40" x14ac:dyDescent="0.25">
      <c r="A11" s="79">
        <v>2030</v>
      </c>
      <c r="B11" s="238"/>
      <c r="C11" s="238">
        <v>54838.649586904612</v>
      </c>
      <c r="D11" s="238"/>
      <c r="E11" s="238"/>
      <c r="F11" s="238"/>
      <c r="G11" s="238"/>
      <c r="H11" s="238"/>
      <c r="I11" s="238"/>
      <c r="J11" s="238"/>
      <c r="K11" s="238">
        <v>11002053.151389532</v>
      </c>
      <c r="L11" s="238"/>
      <c r="M11" s="238">
        <v>687762.49053560058</v>
      </c>
      <c r="N11" s="238"/>
      <c r="O11" s="238">
        <v>4332374.2380023468</v>
      </c>
      <c r="P11" s="238"/>
      <c r="Q11" s="238">
        <v>0</v>
      </c>
      <c r="R11" s="238">
        <v>5017315.5061517758</v>
      </c>
      <c r="S11" s="238"/>
      <c r="T11" s="238">
        <v>1356701.4621113588</v>
      </c>
      <c r="U11" s="238">
        <v>3587948.9442812782</v>
      </c>
      <c r="V11" s="238"/>
      <c r="W11" s="238"/>
      <c r="X11" s="238"/>
      <c r="Y11" s="238">
        <v>780204.42366823379</v>
      </c>
      <c r="Z11" s="238">
        <v>34564.967012351997</v>
      </c>
      <c r="AA11" s="238"/>
      <c r="AB11" s="238"/>
      <c r="AC11" s="238"/>
      <c r="AD11" s="238"/>
      <c r="AE11" s="238"/>
      <c r="AF11" s="238">
        <v>460828.98812524875</v>
      </c>
      <c r="AG11" s="238">
        <v>220351.66470374397</v>
      </c>
      <c r="AH11" s="238"/>
      <c r="AI11" s="238">
        <v>82481.728206472224</v>
      </c>
      <c r="AJ11" s="238"/>
      <c r="AK11" s="238"/>
      <c r="AL11" s="238"/>
      <c r="AM11" s="238"/>
      <c r="AN11" s="238">
        <v>27617426.213774849</v>
      </c>
    </row>
    <row r="12" spans="1:40" x14ac:dyDescent="0.25">
      <c r="A12" s="79">
        <v>2050</v>
      </c>
      <c r="B12" s="238"/>
      <c r="C12" s="238">
        <v>54838.649586904619</v>
      </c>
      <c r="D12" s="238"/>
      <c r="E12" s="238"/>
      <c r="F12" s="238"/>
      <c r="G12" s="238"/>
      <c r="H12" s="238"/>
      <c r="I12" s="238"/>
      <c r="J12" s="238"/>
      <c r="K12" s="238">
        <v>11002053.151389532</v>
      </c>
      <c r="L12" s="238"/>
      <c r="M12" s="238">
        <v>687762.49053560069</v>
      </c>
      <c r="N12" s="238"/>
      <c r="O12" s="238">
        <v>4332374.2380023478</v>
      </c>
      <c r="P12" s="238"/>
      <c r="Q12" s="238">
        <v>0</v>
      </c>
      <c r="R12" s="238">
        <v>3696969.3203223622</v>
      </c>
      <c r="S12" s="238"/>
      <c r="T12" s="238">
        <v>1356701.4621113592</v>
      </c>
      <c r="U12" s="238">
        <v>1390330.2159089954</v>
      </c>
      <c r="V12" s="238"/>
      <c r="W12" s="238"/>
      <c r="X12" s="238"/>
      <c r="Y12" s="238">
        <v>780204.42366823391</v>
      </c>
      <c r="Z12" s="238">
        <v>34564.967012352005</v>
      </c>
      <c r="AA12" s="238"/>
      <c r="AB12" s="238"/>
      <c r="AC12" s="238"/>
      <c r="AD12" s="238"/>
      <c r="AE12" s="238"/>
      <c r="AF12" s="238">
        <v>1536096.6270841628</v>
      </c>
      <c r="AG12" s="238">
        <v>751788.03251865599</v>
      </c>
      <c r="AH12" s="238"/>
      <c r="AI12" s="238">
        <v>58915.520147480172</v>
      </c>
      <c r="AJ12" s="238"/>
      <c r="AK12" s="238"/>
      <c r="AL12" s="238"/>
      <c r="AM12" s="238"/>
      <c r="AN12" s="238">
        <v>25682599.098287985</v>
      </c>
    </row>
    <row r="13" spans="1:40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>
        <v>9638396.1067842171</v>
      </c>
    </row>
    <row r="14" spans="1:40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/>
      <c r="AL14" s="238"/>
      <c r="AM14" s="238"/>
      <c r="AN14" s="238">
        <v>3083197.0190696353</v>
      </c>
    </row>
    <row r="15" spans="1:40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/>
      <c r="AL15" s="238"/>
      <c r="AM15" s="238"/>
      <c r="AN15" s="238">
        <v>3209159.2069397997</v>
      </c>
    </row>
    <row r="16" spans="1:40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/>
      <c r="AL16" s="238"/>
      <c r="AM16" s="238"/>
      <c r="AN16" s="238">
        <v>3346039.8807747816</v>
      </c>
    </row>
    <row r="17" spans="1:40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5583504.9966160934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540181.03297894262</v>
      </c>
      <c r="AE17" s="238">
        <v>8468381.4765873924</v>
      </c>
      <c r="AF17" s="238"/>
      <c r="AG17" s="238"/>
      <c r="AH17" s="238"/>
      <c r="AI17" s="238"/>
      <c r="AJ17" s="238">
        <v>238530.24098557347</v>
      </c>
      <c r="AK17" s="238"/>
      <c r="AL17" s="238"/>
      <c r="AM17" s="238"/>
      <c r="AN17" s="238">
        <v>17778790.747168001</v>
      </c>
    </row>
    <row r="18" spans="1:40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/>
      <c r="AH18" s="238"/>
      <c r="AI18" s="238"/>
      <c r="AJ18" s="238">
        <v>112887.06079513082</v>
      </c>
      <c r="AK18" s="238"/>
      <c r="AL18" s="238"/>
      <c r="AM18" s="238"/>
      <c r="AN18" s="238">
        <v>6209404.1530503789</v>
      </c>
    </row>
    <row r="19" spans="1:40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2465529.6374583021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179195.12035606703</v>
      </c>
      <c r="AE19" s="238">
        <v>2848752.9835421797</v>
      </c>
      <c r="AF19" s="238"/>
      <c r="AG19" s="238"/>
      <c r="AH19" s="238"/>
      <c r="AI19" s="238"/>
      <c r="AJ19" s="238">
        <v>66363.71707962401</v>
      </c>
      <c r="AK19" s="238"/>
      <c r="AL19" s="238"/>
      <c r="AM19" s="238"/>
      <c r="AN19" s="238">
        <v>6542572.4584361725</v>
      </c>
    </row>
    <row r="20" spans="1:40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1224210.1466222294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151203.52522787557</v>
      </c>
      <c r="AE20" s="238">
        <v>2609390.000720527</v>
      </c>
      <c r="AF20" s="238"/>
      <c r="AG20" s="238"/>
      <c r="AH20" s="238"/>
      <c r="AI20" s="238"/>
      <c r="AJ20" s="238">
        <v>59279.463110818644</v>
      </c>
      <c r="AK20" s="238"/>
      <c r="AL20" s="238"/>
      <c r="AM20" s="238"/>
      <c r="AN20" s="238">
        <v>5026814.1356814504</v>
      </c>
    </row>
    <row r="21" spans="1:40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/>
      <c r="AH21" s="238"/>
      <c r="AI21" s="238"/>
      <c r="AJ21" s="238">
        <v>104203.4407339669</v>
      </c>
      <c r="AK21" s="238"/>
      <c r="AL21" s="238"/>
      <c r="AM21" s="238">
        <v>2330919.0257364037</v>
      </c>
      <c r="AN21" s="238">
        <v>2435122.4664703701</v>
      </c>
    </row>
    <row r="22" spans="1:40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/>
      <c r="AH22" s="238"/>
      <c r="AI22" s="238"/>
      <c r="AJ22" s="238">
        <v>104203.4407339669</v>
      </c>
      <c r="AK22" s="238"/>
      <c r="AL22" s="238"/>
      <c r="AM22" s="238">
        <v>827693.20492220437</v>
      </c>
      <c r="AN22" s="238">
        <v>931896.64565617125</v>
      </c>
    </row>
    <row r="23" spans="1:40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/>
      <c r="AH23" s="238"/>
      <c r="AI23" s="238"/>
      <c r="AJ23" s="238">
        <v>0</v>
      </c>
      <c r="AK23" s="238"/>
      <c r="AL23" s="238"/>
      <c r="AM23" s="238">
        <v>783291.25515859458</v>
      </c>
      <c r="AN23" s="238">
        <v>783291.25515859458</v>
      </c>
    </row>
    <row r="24" spans="1:40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/>
      <c r="AH24" s="238"/>
      <c r="AI24" s="238"/>
      <c r="AJ24" s="238">
        <v>0</v>
      </c>
      <c r="AK24" s="238"/>
      <c r="AL24" s="238"/>
      <c r="AM24" s="238">
        <v>719934.56565560447</v>
      </c>
      <c r="AN24" s="238">
        <v>719934.56565560447</v>
      </c>
    </row>
    <row r="25" spans="1:40" x14ac:dyDescent="0.25">
      <c r="A25" s="78" t="s">
        <v>114</v>
      </c>
      <c r="B25" s="238"/>
      <c r="C25" s="238"/>
      <c r="D25" s="238"/>
      <c r="E25" s="238">
        <v>1914862.1083287885</v>
      </c>
      <c r="F25" s="238"/>
      <c r="G25" s="238">
        <v>12647.507423414056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14617389.75160202</v>
      </c>
      <c r="T25" s="238"/>
      <c r="U25" s="238"/>
      <c r="V25" s="238"/>
      <c r="W25" s="238"/>
      <c r="X25" s="238"/>
      <c r="Y25" s="238"/>
      <c r="Z25" s="238"/>
      <c r="AA25" s="238"/>
      <c r="AB25" s="238">
        <v>25448740.725815654</v>
      </c>
      <c r="AC25" s="238"/>
      <c r="AD25" s="238"/>
      <c r="AE25" s="238"/>
      <c r="AF25" s="238"/>
      <c r="AG25" s="238"/>
      <c r="AH25" s="238"/>
      <c r="AI25" s="238"/>
      <c r="AJ25" s="238"/>
      <c r="AK25" s="238">
        <v>39477211.056340866</v>
      </c>
      <c r="AL25" s="238">
        <v>2986466.0340425014</v>
      </c>
      <c r="AM25" s="238"/>
      <c r="AN25" s="238">
        <v>84457317.183553249</v>
      </c>
    </row>
    <row r="26" spans="1:40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/>
      <c r="AI26" s="238"/>
      <c r="AJ26" s="238"/>
      <c r="AK26" s="238">
        <v>8803491.7355084848</v>
      </c>
      <c r="AL26" s="238">
        <v>944815.08868008247</v>
      </c>
      <c r="AM26" s="238"/>
      <c r="AN26" s="238">
        <v>35015134.317045711</v>
      </c>
    </row>
    <row r="27" spans="1:40" x14ac:dyDescent="0.25">
      <c r="A27" s="79">
        <v>2030</v>
      </c>
      <c r="B27" s="238"/>
      <c r="C27" s="238"/>
      <c r="D27" s="238"/>
      <c r="E27" s="238">
        <v>497263.8159568595</v>
      </c>
      <c r="F27" s="238"/>
      <c r="G27" s="238">
        <v>3841.1924204179672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2573378.41907037</v>
      </c>
      <c r="T27" s="238"/>
      <c r="U27" s="238"/>
      <c r="V27" s="238"/>
      <c r="W27" s="238"/>
      <c r="X27" s="238"/>
      <c r="Y27" s="238"/>
      <c r="Z27" s="238"/>
      <c r="AA27" s="238"/>
      <c r="AB27" s="238">
        <v>5965555.9678723551</v>
      </c>
      <c r="AC27" s="238"/>
      <c r="AD27" s="238"/>
      <c r="AE27" s="238"/>
      <c r="AF27" s="238"/>
      <c r="AG27" s="238"/>
      <c r="AH27" s="238"/>
      <c r="AI27" s="238"/>
      <c r="AJ27" s="238"/>
      <c r="AK27" s="238">
        <v>16105220.200654797</v>
      </c>
      <c r="AL27" s="238">
        <v>1095011.6432589979</v>
      </c>
      <c r="AM27" s="238"/>
      <c r="AN27" s="238">
        <v>26240271.239233796</v>
      </c>
    </row>
    <row r="28" spans="1:40" x14ac:dyDescent="0.25">
      <c r="A28" s="79">
        <v>2050</v>
      </c>
      <c r="B28" s="238"/>
      <c r="C28" s="238"/>
      <c r="D28" s="238"/>
      <c r="E28" s="238">
        <v>593833.29951478587</v>
      </c>
      <c r="F28" s="238"/>
      <c r="G28" s="238">
        <v>4364.8150029960898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2347520.9991983147</v>
      </c>
      <c r="T28" s="238"/>
      <c r="U28" s="238"/>
      <c r="V28" s="238"/>
      <c r="W28" s="238"/>
      <c r="X28" s="238"/>
      <c r="Y28" s="238"/>
      <c r="Z28" s="238"/>
      <c r="AA28" s="238"/>
      <c r="AB28" s="238">
        <v>4741054.0912766354</v>
      </c>
      <c r="AC28" s="238"/>
      <c r="AD28" s="238"/>
      <c r="AE28" s="238"/>
      <c r="AF28" s="238"/>
      <c r="AG28" s="238"/>
      <c r="AH28" s="238"/>
      <c r="AI28" s="238"/>
      <c r="AJ28" s="238"/>
      <c r="AK28" s="238">
        <v>14568499.120177582</v>
      </c>
      <c r="AL28" s="238">
        <v>946639.30210342095</v>
      </c>
      <c r="AM28" s="238"/>
      <c r="AN28" s="238">
        <v>23201911.627273738</v>
      </c>
    </row>
    <row r="29" spans="1:40" x14ac:dyDescent="0.25">
      <c r="A29" s="78" t="s">
        <v>209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>
        <v>5815227.6334771533</v>
      </c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/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/>
      <c r="AL29" s="238"/>
      <c r="AM29" s="238"/>
      <c r="AN29" s="238">
        <v>5815227.6334771533</v>
      </c>
    </row>
    <row r="30" spans="1:40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>
        <v>0</v>
      </c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/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/>
      <c r="AL30" s="238"/>
      <c r="AM30" s="238"/>
      <c r="AN30" s="238">
        <v>0</v>
      </c>
    </row>
    <row r="31" spans="1:40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>
        <v>1318118.2635881547</v>
      </c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/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/>
      <c r="AL31" s="238"/>
      <c r="AM31" s="238"/>
      <c r="AN31" s="238">
        <v>1318118.2635881547</v>
      </c>
    </row>
    <row r="32" spans="1:40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>
        <v>4497109.3698889986</v>
      </c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/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/>
      <c r="AL32" s="238"/>
      <c r="AM32" s="238"/>
      <c r="AN32" s="238">
        <v>4497109.3698889986</v>
      </c>
    </row>
    <row r="33" spans="1:40" x14ac:dyDescent="0.25">
      <c r="A33" s="78" t="s">
        <v>237</v>
      </c>
      <c r="B33" s="238"/>
      <c r="C33" s="238"/>
      <c r="D33" s="238"/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38"/>
      <c r="P33" s="238"/>
      <c r="Q33" s="238"/>
      <c r="R33" s="238"/>
      <c r="S33" s="238"/>
      <c r="T33" s="238"/>
      <c r="U33" s="238"/>
      <c r="V33" s="238"/>
      <c r="W33" s="238"/>
      <c r="X33" s="238">
        <v>1071042.7553735636</v>
      </c>
      <c r="Y33" s="238"/>
      <c r="Z33" s="238"/>
      <c r="AA33" s="238"/>
      <c r="AB33" s="238"/>
      <c r="AC33" s="238"/>
      <c r="AD33" s="238"/>
      <c r="AE33" s="238"/>
      <c r="AF33" s="238"/>
      <c r="AG33" s="238"/>
      <c r="AH33" s="238"/>
      <c r="AI33" s="238"/>
      <c r="AJ33" s="238"/>
      <c r="AK33" s="238"/>
      <c r="AL33" s="238"/>
      <c r="AM33" s="238"/>
      <c r="AN33" s="238">
        <v>1071042.7553735636</v>
      </c>
    </row>
    <row r="34" spans="1:40" x14ac:dyDescent="0.25">
      <c r="A34" s="79">
        <v>2019</v>
      </c>
      <c r="B34" s="238"/>
      <c r="C34" s="238"/>
      <c r="D34" s="238"/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38"/>
      <c r="T34" s="238"/>
      <c r="U34" s="238"/>
      <c r="V34" s="238"/>
      <c r="W34" s="238"/>
      <c r="X34" s="238">
        <v>678407.81727843033</v>
      </c>
      <c r="Y34" s="238"/>
      <c r="Z34" s="238"/>
      <c r="AA34" s="238"/>
      <c r="AB34" s="238"/>
      <c r="AC34" s="238"/>
      <c r="AD34" s="238"/>
      <c r="AE34" s="238"/>
      <c r="AF34" s="238"/>
      <c r="AG34" s="238"/>
      <c r="AH34" s="238"/>
      <c r="AI34" s="238"/>
      <c r="AJ34" s="238"/>
      <c r="AK34" s="238"/>
      <c r="AL34" s="238"/>
      <c r="AM34" s="238"/>
      <c r="AN34" s="238">
        <v>678407.81727843033</v>
      </c>
    </row>
    <row r="35" spans="1:40" x14ac:dyDescent="0.25">
      <c r="A35" s="79">
        <v>2030</v>
      </c>
      <c r="B35" s="238"/>
      <c r="C35" s="238"/>
      <c r="D35" s="238"/>
      <c r="E35" s="238"/>
      <c r="F35" s="238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238"/>
      <c r="T35" s="238"/>
      <c r="U35" s="238"/>
      <c r="V35" s="238"/>
      <c r="W35" s="238"/>
      <c r="X35" s="238">
        <v>207386.61587382504</v>
      </c>
      <c r="Y35" s="238"/>
      <c r="Z35" s="238"/>
      <c r="AA35" s="238"/>
      <c r="AB35" s="238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238">
        <v>207386.61587382504</v>
      </c>
    </row>
    <row r="36" spans="1:40" x14ac:dyDescent="0.25">
      <c r="A36" s="79">
        <v>2050</v>
      </c>
      <c r="B36" s="238"/>
      <c r="C36" s="238"/>
      <c r="D36" s="238"/>
      <c r="E36" s="238"/>
      <c r="F36" s="238"/>
      <c r="G36" s="238"/>
      <c r="H36" s="238"/>
      <c r="I36" s="238"/>
      <c r="J36" s="238"/>
      <c r="K36" s="238"/>
      <c r="L36" s="238"/>
      <c r="M36" s="238"/>
      <c r="N36" s="238"/>
      <c r="O36" s="238"/>
      <c r="P36" s="238"/>
      <c r="Q36" s="238"/>
      <c r="R36" s="238"/>
      <c r="S36" s="238"/>
      <c r="T36" s="238"/>
      <c r="U36" s="238"/>
      <c r="V36" s="238"/>
      <c r="W36" s="238"/>
      <c r="X36" s="238">
        <v>185248.32222130828</v>
      </c>
      <c r="Y36" s="238"/>
      <c r="Z36" s="238"/>
      <c r="AA36" s="238"/>
      <c r="AB36" s="238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>
        <v>185248.32222130828</v>
      </c>
    </row>
    <row r="37" spans="1:40" x14ac:dyDescent="0.25">
      <c r="A37" s="78" t="s">
        <v>61</v>
      </c>
      <c r="B37" s="238">
        <v>182574.19618217932</v>
      </c>
      <c r="C37" s="238">
        <v>182092.39140274131</v>
      </c>
      <c r="D37" s="238">
        <v>1462906</v>
      </c>
      <c r="E37" s="238">
        <v>5554092.4322161544</v>
      </c>
      <c r="F37" s="238">
        <v>281468.55244752642</v>
      </c>
      <c r="G37" s="238">
        <v>25295.014846828111</v>
      </c>
      <c r="H37" s="238">
        <v>197788.71253069426</v>
      </c>
      <c r="I37" s="238">
        <v>1445379.0531089196</v>
      </c>
      <c r="J37" s="238">
        <v>428226</v>
      </c>
      <c r="K37" s="238">
        <v>41816122.921526231</v>
      </c>
      <c r="L37" s="238">
        <v>1513844.376677237</v>
      </c>
      <c r="M37" s="238">
        <v>8054807.3192646336</v>
      </c>
      <c r="N37" s="238">
        <v>2948427</v>
      </c>
      <c r="O37" s="238">
        <v>14085822.741476141</v>
      </c>
      <c r="P37" s="238">
        <v>2423468</v>
      </c>
      <c r="Q37" s="238">
        <v>692260.49385742994</v>
      </c>
      <c r="R37" s="238">
        <v>16984861.918163393</v>
      </c>
      <c r="S37" s="238">
        <v>34553747.576119527</v>
      </c>
      <c r="T37" s="238">
        <v>4415157.5916026225</v>
      </c>
      <c r="U37" s="238">
        <v>12319764.207769524</v>
      </c>
      <c r="V37" s="238">
        <v>2647325.8446415998</v>
      </c>
      <c r="W37" s="238">
        <v>336392.95646566537</v>
      </c>
      <c r="X37" s="238">
        <v>1071042.7553735636</v>
      </c>
      <c r="Y37" s="238">
        <v>2590757.3418221236</v>
      </c>
      <c r="Z37" s="238">
        <v>113383.60149794027</v>
      </c>
      <c r="AA37" s="238">
        <v>8309938.8217724673</v>
      </c>
      <c r="AB37" s="238">
        <v>40437021.402444668</v>
      </c>
      <c r="AC37" s="238">
        <v>682979.63888483576</v>
      </c>
      <c r="AD37" s="238">
        <v>540181.03297894262</v>
      </c>
      <c r="AE37" s="238">
        <v>8468381.4765873924</v>
      </c>
      <c r="AF37" s="238">
        <v>1996925.6152094116</v>
      </c>
      <c r="AG37" s="238">
        <v>972139.69722239999</v>
      </c>
      <c r="AH37" s="238">
        <v>503914.63006288052</v>
      </c>
      <c r="AI37" s="238">
        <v>381775.12394721305</v>
      </c>
      <c r="AJ37" s="238">
        <v>342733.68171954039</v>
      </c>
      <c r="AK37" s="238">
        <v>39477211.056340866</v>
      </c>
      <c r="AL37" s="238">
        <v>2986466.0340425014</v>
      </c>
      <c r="AM37" s="238">
        <v>2330919.0257364037</v>
      </c>
      <c r="AN37" s="238">
        <v>263757596.23594221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L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13.85546875" bestFit="1" customWidth="1"/>
    <col min="7" max="7" width="8.7109375" bestFit="1" customWidth="1"/>
    <col min="8" max="8" width="8.42578125" bestFit="1" customWidth="1"/>
    <col min="9" max="9" width="12.5703125" bestFit="1" customWidth="1"/>
    <col min="10" max="10" width="8.85546875" bestFit="1" customWidth="1"/>
    <col min="11" max="11" width="14.5703125" bestFit="1" customWidth="1"/>
    <col min="12" max="15" width="11.285156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2" x14ac:dyDescent="0.25">
      <c r="A2" s="77" t="s">
        <v>281</v>
      </c>
      <c r="B2" s="78">
        <v>1</v>
      </c>
    </row>
    <row r="4" spans="1:12" x14ac:dyDescent="0.25">
      <c r="A4" s="77" t="s">
        <v>308</v>
      </c>
      <c r="B4" s="77" t="s">
        <v>62</v>
      </c>
    </row>
    <row r="5" spans="1:12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115</v>
      </c>
      <c r="F5" s="169" t="s">
        <v>108</v>
      </c>
      <c r="G5" s="169" t="s">
        <v>14</v>
      </c>
      <c r="H5" s="169" t="s">
        <v>158</v>
      </c>
      <c r="I5" s="169" t="s">
        <v>204</v>
      </c>
      <c r="J5" s="169" t="s">
        <v>54</v>
      </c>
      <c r="K5" s="169" t="s">
        <v>159</v>
      </c>
      <c r="L5" s="169" t="s">
        <v>61</v>
      </c>
    </row>
    <row r="6" spans="1:12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0</v>
      </c>
      <c r="H6" s="76">
        <v>142742</v>
      </c>
      <c r="I6" s="76">
        <v>0</v>
      </c>
      <c r="J6" s="76">
        <v>420629.98984142789</v>
      </c>
      <c r="K6" s="76">
        <v>5421074.2654714445</v>
      </c>
      <c r="L6" s="76">
        <v>7785702.6698210612</v>
      </c>
    </row>
    <row r="7" spans="1:12" x14ac:dyDescent="0.25">
      <c r="A7" s="78">
        <v>2030</v>
      </c>
      <c r="B7" s="76">
        <v>2.825725611182861E-2</v>
      </c>
      <c r="C7" s="76">
        <v>231449.05135267469</v>
      </c>
      <c r="D7" s="76">
        <v>73078.03617756156</v>
      </c>
      <c r="E7" s="76">
        <v>1095011.6432589979</v>
      </c>
      <c r="F7" s="76">
        <v>16603.257022413585</v>
      </c>
      <c r="G7" s="76">
        <v>26518.159148204846</v>
      </c>
      <c r="H7" s="76">
        <v>142742</v>
      </c>
      <c r="I7" s="76">
        <v>7163.7960881288309</v>
      </c>
      <c r="J7" s="76">
        <v>441347.05604647589</v>
      </c>
      <c r="K7" s="76">
        <v>4332374.2380023468</v>
      </c>
      <c r="L7" s="76">
        <v>6366287.2653540596</v>
      </c>
    </row>
    <row r="8" spans="1:12" x14ac:dyDescent="0.25">
      <c r="A8" s="78">
        <v>2050</v>
      </c>
      <c r="B8" s="76">
        <v>0.18489040050189942</v>
      </c>
      <c r="C8" s="76">
        <v>273877.00966623385</v>
      </c>
      <c r="D8" s="76">
        <v>70477.876109874516</v>
      </c>
      <c r="E8" s="76">
        <v>946639.30210342095</v>
      </c>
      <c r="F8" s="76">
        <v>130820.04776978695</v>
      </c>
      <c r="G8" s="76">
        <v>44116.809749004882</v>
      </c>
      <c r="H8" s="76">
        <v>142742</v>
      </c>
      <c r="I8" s="76">
        <v>0</v>
      </c>
      <c r="J8" s="76">
        <v>465148.89140347519</v>
      </c>
      <c r="K8" s="76">
        <v>4332374.2380023478</v>
      </c>
      <c r="L8" s="76">
        <v>6406196.3596945442</v>
      </c>
    </row>
    <row r="9" spans="1:12" x14ac:dyDescent="0.25">
      <c r="A9" s="78" t="s">
        <v>61</v>
      </c>
      <c r="B9" s="76">
        <v>370459.88762915425</v>
      </c>
      <c r="C9" s="76">
        <v>708975.68202441465</v>
      </c>
      <c r="D9" s="76">
        <v>425887.94262853835</v>
      </c>
      <c r="E9" s="76">
        <v>2986466.0340425014</v>
      </c>
      <c r="F9" s="76">
        <v>147423.30479220054</v>
      </c>
      <c r="G9" s="76">
        <v>70634.968897209721</v>
      </c>
      <c r="H9" s="76">
        <v>428226</v>
      </c>
      <c r="I9" s="76">
        <v>7163.7960881288309</v>
      </c>
      <c r="J9" s="76">
        <v>1327125.9372913791</v>
      </c>
      <c r="K9" s="76">
        <v>14085822.741476139</v>
      </c>
      <c r="L9" s="76">
        <v>20558186.294869665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10" width="9.85546875" style="169" bestFit="1" customWidth="1"/>
    <col min="11" max="11" width="13.85546875" style="169" bestFit="1" customWidth="1"/>
    <col min="12" max="12" width="9.85546875" style="169" bestFit="1" customWidth="1"/>
    <col min="13" max="13" width="16" style="169" bestFit="1" customWidth="1"/>
    <col min="14" max="14" width="10" style="169" bestFit="1" customWidth="1"/>
    <col min="15" max="15" width="8.7109375" style="169" bestFit="1" customWidth="1"/>
    <col min="16" max="16" width="11" style="169" bestFit="1" customWidth="1"/>
    <col min="17" max="17" width="9.85546875" style="169" bestFit="1" customWidth="1"/>
    <col min="18" max="18" width="21" style="169" bestFit="1" customWidth="1"/>
    <col min="19" max="19" width="20.7109375" style="169" bestFit="1" customWidth="1"/>
    <col min="20" max="20" width="9.85546875" style="169" bestFit="1" customWidth="1"/>
    <col min="21" max="21" width="7.140625" style="169" bestFit="1" customWidth="1"/>
    <col min="22" max="22" width="16" style="169" bestFit="1" customWidth="1"/>
    <col min="23" max="23" width="9.85546875" style="169" bestFit="1" customWidth="1"/>
    <col min="24" max="24" width="12.5703125" style="169" bestFit="1" customWidth="1"/>
    <col min="25" max="26" width="9.85546875" style="169" bestFit="1" customWidth="1"/>
    <col min="27" max="27" width="9.28515625" style="169" bestFit="1" customWidth="1"/>
    <col min="28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12</v>
      </c>
      <c r="J5" s="169" t="s">
        <v>48</v>
      </c>
      <c r="K5" s="169" t="s">
        <v>108</v>
      </c>
      <c r="L5" s="169" t="s">
        <v>53</v>
      </c>
      <c r="M5" s="169" t="s">
        <v>116</v>
      </c>
      <c r="N5" s="169" t="s">
        <v>106</v>
      </c>
      <c r="O5" s="169" t="s">
        <v>14</v>
      </c>
      <c r="P5" s="169" t="s">
        <v>117</v>
      </c>
      <c r="Q5" s="169" t="s">
        <v>52</v>
      </c>
      <c r="R5" s="169" t="s">
        <v>121</v>
      </c>
      <c r="S5" s="169" t="s">
        <v>107</v>
      </c>
      <c r="T5" s="169" t="s">
        <v>13</v>
      </c>
      <c r="U5" s="169" t="s">
        <v>99</v>
      </c>
      <c r="V5" s="169" t="s">
        <v>140</v>
      </c>
      <c r="W5" s="169" t="s">
        <v>208</v>
      </c>
      <c r="X5" s="169" t="s">
        <v>204</v>
      </c>
      <c r="Y5" s="169" t="s">
        <v>56</v>
      </c>
      <c r="Z5" s="169" t="s">
        <v>55</v>
      </c>
      <c r="AA5" s="169" t="s">
        <v>238</v>
      </c>
      <c r="AB5" s="169" t="s">
        <v>61</v>
      </c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/>
      <c r="X6" s="98"/>
      <c r="Y6" s="98">
        <v>911574.64248506655</v>
      </c>
      <c r="Z6" s="98">
        <v>2005102.1714007764</v>
      </c>
      <c r="AA6" s="98">
        <v>98826.033045954537</v>
      </c>
      <c r="AB6" s="98">
        <v>34625194.021511331</v>
      </c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115453.44368633442</v>
      </c>
      <c r="C7" s="98">
        <v>222680.58289724172</v>
      </c>
      <c r="D7" s="98">
        <v>2991639.7289220761</v>
      </c>
      <c r="E7" s="98">
        <v>816263.24506125983</v>
      </c>
      <c r="F7" s="98">
        <v>78553.702461745328</v>
      </c>
      <c r="G7" s="98">
        <v>1373382.5070844863</v>
      </c>
      <c r="H7" s="98">
        <v>22430715.47706145</v>
      </c>
      <c r="I7" s="98">
        <v>1941936.7965847314</v>
      </c>
      <c r="J7" s="98">
        <v>2041832.074124685</v>
      </c>
      <c r="K7" s="98"/>
      <c r="L7" s="98">
        <v>974140.58060603822</v>
      </c>
      <c r="M7" s="98">
        <v>1704251.7313094852</v>
      </c>
      <c r="N7" s="98">
        <v>148232.6739623498</v>
      </c>
      <c r="O7" s="98"/>
      <c r="P7" s="98">
        <v>4026453.5838195304</v>
      </c>
      <c r="Q7" s="98">
        <v>1684311.5089732278</v>
      </c>
      <c r="R7" s="98">
        <v>161537.9032329694</v>
      </c>
      <c r="S7" s="98">
        <v>77613.227144894539</v>
      </c>
      <c r="T7" s="98">
        <v>969064.01856535044</v>
      </c>
      <c r="U7" s="98">
        <v>14400</v>
      </c>
      <c r="V7" s="98">
        <v>4524165.7825595355</v>
      </c>
      <c r="W7" s="98">
        <v>579691.26616256172</v>
      </c>
      <c r="X7" s="98"/>
      <c r="Y7" s="98">
        <v>880607.64072431345</v>
      </c>
      <c r="Z7" s="98">
        <v>1933606.0132146534</v>
      </c>
      <c r="AA7" s="98">
        <v>21211.579730440295</v>
      </c>
      <c r="AB7" s="98">
        <v>49711745.06788937</v>
      </c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91483.449028257528</v>
      </c>
      <c r="C8" s="98">
        <v>199229.35512407831</v>
      </c>
      <c r="D8" s="98">
        <v>3278541.1185957575</v>
      </c>
      <c r="E8" s="98">
        <v>974782.96335445996</v>
      </c>
      <c r="F8" s="98">
        <v>45149.045691544226</v>
      </c>
      <c r="G8" s="98">
        <v>1226484.3700345419</v>
      </c>
      <c r="H8" s="98">
        <v>33037861.275249265</v>
      </c>
      <c r="I8" s="98">
        <v>1735805.2879660793</v>
      </c>
      <c r="J8" s="98">
        <v>1039271.9970782162</v>
      </c>
      <c r="K8" s="98"/>
      <c r="L8" s="98">
        <v>824221.53865157021</v>
      </c>
      <c r="M8" s="98">
        <v>1446276.33214489</v>
      </c>
      <c r="N8" s="98">
        <v>243411.82603765032</v>
      </c>
      <c r="O8" s="98"/>
      <c r="P8" s="98">
        <v>3683278.2816732209</v>
      </c>
      <c r="Q8" s="98">
        <v>1516267.763906257</v>
      </c>
      <c r="R8" s="98">
        <v>139591.73829578911</v>
      </c>
      <c r="S8" s="98">
        <v>63100.883365064234</v>
      </c>
      <c r="T8" s="98">
        <v>805844.33138368977</v>
      </c>
      <c r="U8" s="98">
        <v>18000</v>
      </c>
      <c r="V8" s="98">
        <v>4709144.7286312692</v>
      </c>
      <c r="W8" s="98">
        <v>1758017.9575126055</v>
      </c>
      <c r="X8" s="98">
        <v>11702.263395423128</v>
      </c>
      <c r="Y8" s="98">
        <v>806064.62786867074</v>
      </c>
      <c r="Z8" s="98">
        <v>1770771.2320314979</v>
      </c>
      <c r="AA8" s="98">
        <v>33708.640963173966</v>
      </c>
      <c r="AB8" s="98">
        <v>59458011.007982969</v>
      </c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383533.79211658775</v>
      </c>
      <c r="C9" s="98">
        <v>634620.94777706685</v>
      </c>
      <c r="D9" s="98">
        <v>9500709.9197593443</v>
      </c>
      <c r="E9" s="98">
        <v>3143264.2155585773</v>
      </c>
      <c r="F9" s="98">
        <v>261978.02818218869</v>
      </c>
      <c r="G9" s="98">
        <v>4102424.9127272433</v>
      </c>
      <c r="H9" s="98">
        <v>59586580.462610886</v>
      </c>
      <c r="I9" s="98">
        <v>5718615.8354169447</v>
      </c>
      <c r="J9" s="98">
        <v>5055774.4005143195</v>
      </c>
      <c r="K9" s="98">
        <v>51892.132620096323</v>
      </c>
      <c r="L9" s="98">
        <v>3064624.3655251008</v>
      </c>
      <c r="M9" s="98">
        <v>5687311.3047833145</v>
      </c>
      <c r="N9" s="98">
        <v>392524.60000000009</v>
      </c>
      <c r="O9" s="98">
        <v>8064.2063400965635</v>
      </c>
      <c r="P9" s="98">
        <v>12978731.865492752</v>
      </c>
      <c r="Q9" s="98">
        <v>4856943.9143803995</v>
      </c>
      <c r="R9" s="98">
        <v>518140.00896428176</v>
      </c>
      <c r="S9" s="98">
        <v>246660.42208191403</v>
      </c>
      <c r="T9" s="98">
        <v>3157559.7811279469</v>
      </c>
      <c r="U9" s="98">
        <v>32476.5</v>
      </c>
      <c r="V9" s="98">
        <v>13601634.412869465</v>
      </c>
      <c r="W9" s="98">
        <v>2337709.2236751672</v>
      </c>
      <c r="X9" s="98">
        <v>11702.263395423128</v>
      </c>
      <c r="Y9" s="98">
        <v>2598246.9110780507</v>
      </c>
      <c r="Z9" s="98">
        <v>5709479.4166469276</v>
      </c>
      <c r="AA9" s="98">
        <v>153746.25373956881</v>
      </c>
      <c r="AB9" s="98">
        <v>143794950.09738368</v>
      </c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315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288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20.130814247411568</v>
      </c>
      <c r="C7" s="236">
        <v>0</v>
      </c>
      <c r="D7" s="236">
        <v>49.338166130547826</v>
      </c>
      <c r="E7" s="236">
        <v>32.476225853551838</v>
      </c>
      <c r="F7" s="236">
        <v>0.14596282488120896</v>
      </c>
      <c r="G7" s="236">
        <v>1.7582310298619541</v>
      </c>
      <c r="H7" s="236">
        <v>0</v>
      </c>
      <c r="I7" s="236">
        <v>2.3227300977868404</v>
      </c>
      <c r="J7" s="236">
        <v>44.585787862809475</v>
      </c>
      <c r="K7" s="236">
        <v>150.75791804685073</v>
      </c>
    </row>
    <row r="8" spans="1:11" x14ac:dyDescent="0.25">
      <c r="A8" s="79">
        <v>2050</v>
      </c>
      <c r="B8" s="236">
        <v>20.892440879131119</v>
      </c>
      <c r="C8" s="236">
        <v>0</v>
      </c>
      <c r="D8" s="236">
        <v>67.859701699510524</v>
      </c>
      <c r="E8" s="236">
        <v>16.212560085803947</v>
      </c>
      <c r="F8" s="236">
        <v>0.23461711386879117</v>
      </c>
      <c r="G8" s="236">
        <v>2.0996825030655066</v>
      </c>
      <c r="H8" s="236">
        <v>0</v>
      </c>
      <c r="I8" s="236">
        <v>2.0747812088786524</v>
      </c>
      <c r="J8" s="236">
        <v>40.601518628630025</v>
      </c>
      <c r="K8" s="236">
        <v>149.97530211888855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5.3094784101167178</v>
      </c>
      <c r="C11" s="236">
        <v>2.1694819870080004</v>
      </c>
      <c r="D11" s="236">
        <v>1.4201719861750002</v>
      </c>
      <c r="E11" s="236">
        <v>0.45076703432000026</v>
      </c>
      <c r="F11" s="236">
        <v>0</v>
      </c>
      <c r="G11" s="236">
        <v>9.8541438038368376</v>
      </c>
      <c r="H11" s="236">
        <v>0</v>
      </c>
      <c r="I11" s="236">
        <v>0</v>
      </c>
      <c r="J11" s="236">
        <v>0</v>
      </c>
      <c r="K11" s="236">
        <v>19.204043221456558</v>
      </c>
    </row>
    <row r="12" spans="1:11" x14ac:dyDescent="0.25">
      <c r="A12" s="79">
        <v>2050</v>
      </c>
      <c r="B12" s="236">
        <v>5.5507541470098438</v>
      </c>
      <c r="C12" s="236">
        <v>2.1694819870080004</v>
      </c>
      <c r="D12" s="236">
        <v>1.4201719861750002</v>
      </c>
      <c r="E12" s="236">
        <v>0.45076703432000004</v>
      </c>
      <c r="F12" s="236">
        <v>0</v>
      </c>
      <c r="G12" s="236">
        <v>9.4469596347619955</v>
      </c>
      <c r="H12" s="236">
        <v>0</v>
      </c>
      <c r="I12" s="236">
        <v>0</v>
      </c>
      <c r="J12" s="236">
        <v>0</v>
      </c>
      <c r="K12" s="236">
        <v>19.038134789274842</v>
      </c>
    </row>
    <row r="13" spans="1:11" x14ac:dyDescent="0.25">
      <c r="A13" s="78" t="s">
        <v>289</v>
      </c>
      <c r="B13" s="236">
        <v>58.56718565104498</v>
      </c>
      <c r="C13" s="236">
        <v>0</v>
      </c>
      <c r="D13" s="236">
        <v>117.19786783005836</v>
      </c>
      <c r="E13" s="236">
        <v>68.262376427912983</v>
      </c>
      <c r="F13" s="236">
        <v>0.38057993875000012</v>
      </c>
      <c r="G13" s="236">
        <v>3.8579135329274608</v>
      </c>
      <c r="H13" s="236">
        <v>0</v>
      </c>
      <c r="I13" s="236">
        <v>8.3485584344950716</v>
      </c>
      <c r="J13" s="236">
        <v>132.67640141578136</v>
      </c>
      <c r="K13" s="236">
        <v>389.29088323097017</v>
      </c>
    </row>
    <row r="14" spans="1:11" x14ac:dyDescent="0.25">
      <c r="A14" s="78" t="s">
        <v>246</v>
      </c>
      <c r="B14" s="236">
        <v>18.343387261333561</v>
      </c>
      <c r="C14" s="236">
        <v>6.5084459610240017</v>
      </c>
      <c r="D14" s="236">
        <v>4.2605159585250005</v>
      </c>
      <c r="E14" s="236">
        <v>1.3523011029600003</v>
      </c>
      <c r="F14" s="236">
        <v>0</v>
      </c>
      <c r="G14" s="236">
        <v>24.393386396603837</v>
      </c>
      <c r="H14" s="236">
        <v>0</v>
      </c>
      <c r="I14" s="236">
        <v>0</v>
      </c>
      <c r="J14" s="236">
        <v>0</v>
      </c>
      <c r="K14" s="236">
        <v>54.858036680446403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1164168.8948086752</v>
      </c>
      <c r="C4" s="237">
        <v>128467.8</v>
      </c>
      <c r="D4" s="237">
        <v>7038431.1695536636</v>
      </c>
      <c r="E4" s="237">
        <v>2794385.6948182089</v>
      </c>
      <c r="F4" s="237">
        <v>24394.90109435247</v>
      </c>
      <c r="G4" s="237">
        <v>1594861.3083457267</v>
      </c>
      <c r="H4" s="237">
        <v>1483311.7213913377</v>
      </c>
      <c r="I4" s="237">
        <v>14228021.490011962</v>
      </c>
    </row>
    <row r="5" spans="1:9" x14ac:dyDescent="0.25">
      <c r="A5" s="78">
        <v>2050</v>
      </c>
      <c r="B5" s="237">
        <v>1244636.9273219209</v>
      </c>
      <c r="C5" s="237">
        <v>128467.8</v>
      </c>
      <c r="D5" s="237">
        <v>9929847.5314465184</v>
      </c>
      <c r="E5" s="237">
        <v>1428470.503723142</v>
      </c>
      <c r="F5" s="237">
        <v>39211.773905647548</v>
      </c>
      <c r="G5" s="237">
        <v>1595579.5569743209</v>
      </c>
      <c r="H5" s="237">
        <v>1353310.2674925956</v>
      </c>
      <c r="I5" s="237">
        <v>15719524.360864148</v>
      </c>
    </row>
    <row r="6" spans="1:9" x14ac:dyDescent="0.25">
      <c r="A6" s="78" t="s">
        <v>61</v>
      </c>
      <c r="B6" s="237">
        <v>3486110.7621305957</v>
      </c>
      <c r="C6" s="237">
        <v>385403.4</v>
      </c>
      <c r="D6" s="237">
        <v>17097005.061000183</v>
      </c>
      <c r="E6" s="237">
        <v>5898274.1891965782</v>
      </c>
      <c r="F6" s="237">
        <v>63606.675000000017</v>
      </c>
      <c r="G6" s="237">
        <v>3894456.9811533811</v>
      </c>
      <c r="H6" s="237">
        <v>4412495.4673151094</v>
      </c>
      <c r="I6" s="237">
        <v>35237352.535795845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313</v>
      </c>
      <c r="I2" s="169" t="s">
        <v>336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10127724.691119613</v>
      </c>
      <c r="C4" s="98">
        <v>-24610.813181900667</v>
      </c>
      <c r="D4" s="98">
        <v>4372389.2415994741</v>
      </c>
      <c r="E4" s="98">
        <v>7518879.492235614</v>
      </c>
      <c r="F4" s="98">
        <v>-840120.34066998609</v>
      </c>
      <c r="G4" s="98">
        <v>-325416.34224274021</v>
      </c>
      <c r="H4" s="98">
        <v>0</v>
      </c>
      <c r="I4" s="98">
        <v>-573396.54662085196</v>
      </c>
      <c r="J4" s="98">
        <v>20255449.382239219</v>
      </c>
    </row>
    <row r="5" spans="1:10" x14ac:dyDescent="0.25">
      <c r="A5" s="78">
        <v>2050</v>
      </c>
      <c r="B5" s="98">
        <v>6861710.4631122779</v>
      </c>
      <c r="C5" s="98">
        <v>-40179.115818099352</v>
      </c>
      <c r="D5" s="98">
        <v>4294170.5525269303</v>
      </c>
      <c r="E5" s="98">
        <v>5551260.4629323697</v>
      </c>
      <c r="F5" s="98">
        <v>-2125652.3109115865</v>
      </c>
      <c r="G5" s="98">
        <v>-286795.62634352566</v>
      </c>
      <c r="H5" s="98">
        <v>0</v>
      </c>
      <c r="I5" s="98">
        <v>-531093.49927380856</v>
      </c>
      <c r="J5" s="98">
        <v>13723420.92622456</v>
      </c>
    </row>
    <row r="6" spans="1:10" x14ac:dyDescent="0.25">
      <c r="A6" s="78" t="s">
        <v>61</v>
      </c>
      <c r="B6" s="98">
        <v>30900997.272509463</v>
      </c>
      <c r="C6" s="98">
        <v>-64948.366200000019</v>
      </c>
      <c r="D6" s="98">
        <v>14185821.69486312</v>
      </c>
      <c r="E6" s="98">
        <v>22795606.144902166</v>
      </c>
      <c r="F6" s="98">
        <v>-3527672.6515815724</v>
      </c>
      <c r="G6" s="98">
        <v>-777419.17948132567</v>
      </c>
      <c r="H6" s="98">
        <v>0</v>
      </c>
      <c r="I6" s="98">
        <v>-1710390.3699929356</v>
      </c>
      <c r="J6" s="98">
        <v>61801994.545018911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335</v>
      </c>
      <c r="E9" s="169" t="s">
        <v>336</v>
      </c>
      <c r="G9" s="169" t="s">
        <v>334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313</v>
      </c>
      <c r="E11" s="169" t="s">
        <v>313</v>
      </c>
      <c r="G11" s="169" t="s">
        <v>313</v>
      </c>
    </row>
    <row r="12" spans="1:9" x14ac:dyDescent="0.25">
      <c r="A12" t="s">
        <v>23</v>
      </c>
      <c r="B12">
        <f t="shared" ref="B12:B21" si="1">År2</f>
        <v>2030</v>
      </c>
      <c r="C12" s="98">
        <f>SUMIF('Resultater - Vestdanmark'!$F$3:$F$509,'CO2-udledning'!$D$2,'Resultater - Vestdanmark'!I$3:I$509)</f>
        <v>8647647.5126161706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4014831.3639984471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4015717.0466013732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792311.69162346574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1262030.8052397082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>SUMIFS('Resultater - Vestdanmark'!I$3:I$496,'Resultater - Vestdanmark'!$F$3:$F$496,'CO2-udledning'!$D$2,'Resultater - Vestdanmark'!$A$3:$A$496,'CO2-udledning'!$G8)</f>
        <v>-671075.85993180249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>SUMIFS('Resultater - Vestdanmark'!I$3:I$496,'Resultater - Vestdanmark'!$F$3:$F$496,'CO2-udledning'!$D$2,'Resultater - Vestdanmark'!$A$3:$A$496,'CO2-udledning'!$G9)</f>
        <v>-443563.40437744389</v>
      </c>
      <c r="D19" s="169" t="s">
        <v>335</v>
      </c>
      <c r="E19" s="98" t="str">
        <f t="shared" si="4"/>
        <v>Træprodukter</v>
      </c>
      <c r="G19" s="169" t="s">
        <v>334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-298668.01765452547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>SUMIF('Resultater - Vestdanmark'!$F$3:$F$509,'CO2-udledning'!$D$2,'Resultater - Vestdanmark'!J$3:J$509)</f>
        <v>5770661.7437285688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3940625.4925995185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3788435.4304937618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293562.96998061956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211798.44528148958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>SUMIFS('Resultater - Vestdanmark'!J$3:J$496,'Resultater - Vestdanmark'!$F$3:$F$496,'CO2-udledning'!$D$2,'Resultater - Vestdanmark'!$A$3:$A$496,'CO2-udledning'!$G8)</f>
        <v>-1756147.6279562197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>SUMIFS('Resultater - Vestdanmark'!J$3:J$496,'Resultater - Vestdanmark'!$F$3:$F$496,'CO2-udledning'!$D$2,'Resultater - Vestdanmark'!$A$3:$A$496,'CO2-udledning'!$G9)</f>
        <v>-411833.66021316953</v>
      </c>
      <c r="D29" s="169" t="s">
        <v>335</v>
      </c>
      <c r="E29" s="98" t="str">
        <f t="shared" si="4"/>
        <v>Træprodukter</v>
      </c>
      <c r="G29" s="169" t="s">
        <v>334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-263668.09512197913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>SUMIFS('Resultater - Østdanmark'!H$3:H$496,'Resultater - Østdanmark'!$F$3:$F$496,'CO2-udledning'!$D$2,'Resultater - Østdanmark'!$A$3:$A$496,'CO2-udledning'!$G39)</f>
        <v>-137192.91374803972</v>
      </c>
      <c r="D39" s="169" t="s">
        <v>335</v>
      </c>
      <c r="E39" s="98" t="str">
        <f t="shared" si="4"/>
        <v>Træprodukter</v>
      </c>
      <c r="G39" s="169" t="s">
        <v>334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>SUMIF('Resultater - Østdanmark'!$F$3:$F$509,'CO2-udledning'!$D$2,'Resultater - Østdanmark'!I$3:I$509)</f>
        <v>1480077.178503443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357557.87760102691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1227432.7135179634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85395.309525324832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135991.92572777811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>SUMIFS('Resultater - Østdanmark'!I$3:I$496,'Resultater - Østdanmark'!$F$3:$F$496,'CO2-udledning'!$D$2,'Resultater - Østdanmark'!$A$3:$A$496,'CO2-udledning'!$G38)</f>
        <v>-169044.48073818354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>SUMIFS('Resultater - Østdanmark'!I$3:I$496,'Resultater - Østdanmark'!$F$3:$F$496,'CO2-udledning'!$D$2,'Resultater - Østdanmark'!$A$3:$A$496,'CO2-udledning'!$G39)</f>
        <v>-129833.14224340807</v>
      </c>
      <c r="D49" s="169" t="s">
        <v>335</v>
      </c>
      <c r="E49" s="98" t="str">
        <f t="shared" si="4"/>
        <v>Træprodukter</v>
      </c>
      <c r="G49" s="169" t="s">
        <v>334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-26748.324588214746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>SUMIF('Resultater - Østdanmark'!$F$3:$F$509,'CO2-udledning'!$D$2,'Resultater - Østdanmark'!J$3:J$509)</f>
        <v>1091048.7193837096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353545.05992741167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1202996.0828084261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31640.031616421915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22827.502751650667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>SUMIFS('Resultater - Østdanmark'!J$3:J$496,'Resultater - Østdanmark'!$F$3:$F$496,'CO2-udledning'!$D$2,'Resultater - Østdanmark'!$A$3:$A$496,'CO2-udledning'!$G38)</f>
        <v>-369504.68295536668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>SUMIFS('Resultater - Østdanmark'!J$3:J$496,'Resultater - Østdanmark'!$F$3:$F$496,'CO2-udledning'!$D$2,'Resultater - Østdanmark'!$A$3:$A$496,'CO2-udledning'!$G39)</f>
        <v>-119259.83906063907</v>
      </c>
      <c r="D59" s="169" t="s">
        <v>335</v>
      </c>
      <c r="E59" s="98" t="str">
        <f t="shared" si="4"/>
        <v>Træprodukter</v>
      </c>
      <c r="G59" s="169" t="s">
        <v>334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-23127.531221546502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1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277519.23248414631</v>
      </c>
      <c r="C6" s="98">
        <v>1373382.5070844863</v>
      </c>
      <c r="D6" s="98">
        <v>39900.180984749015</v>
      </c>
      <c r="E6" s="98">
        <v>34836563.892039135</v>
      </c>
      <c r="F6" s="98">
        <v>272594.10743266088</v>
      </c>
      <c r="G6" s="98">
        <v>880607.64072431345</v>
      </c>
      <c r="H6" s="98">
        <v>2172428.8943207394</v>
      </c>
      <c r="I6" s="98">
        <v>7615101.4627649188</v>
      </c>
      <c r="J6" s="98">
        <v>4892115.5248873159</v>
      </c>
      <c r="K6" s="98">
        <v>1933606.0132146534</v>
      </c>
      <c r="L6" s="98">
        <v>179195.12035606703</v>
      </c>
      <c r="M6" s="98">
        <v>207386.61587382504</v>
      </c>
      <c r="N6" s="98">
        <v>2493160.9326414615</v>
      </c>
      <c r="O6" s="98">
        <v>57173562.124808483</v>
      </c>
    </row>
    <row r="7" spans="1:15" x14ac:dyDescent="0.25">
      <c r="A7" s="78">
        <v>2050</v>
      </c>
      <c r="B7" s="98">
        <v>254068.0047109829</v>
      </c>
      <c r="C7" s="98">
        <v>1226484.3700345419</v>
      </c>
      <c r="D7" s="98">
        <v>36625.04494002006</v>
      </c>
      <c r="E7" s="98">
        <v>48622700.796527795</v>
      </c>
      <c r="F7" s="98">
        <v>251665.16576721644</v>
      </c>
      <c r="G7" s="98">
        <v>806064.62786867074</v>
      </c>
      <c r="H7" s="98">
        <v>1976128.5943200691</v>
      </c>
      <c r="I7" s="98">
        <v>5315746.8864683779</v>
      </c>
      <c r="J7" s="98">
        <v>2544577.7545605656</v>
      </c>
      <c r="K7" s="98">
        <v>1770771.2320314979</v>
      </c>
      <c r="L7" s="98">
        <v>151203.52522787557</v>
      </c>
      <c r="M7" s="98">
        <v>185248.32222130828</v>
      </c>
      <c r="N7" s="98">
        <v>2325117.1875744909</v>
      </c>
      <c r="O7" s="98">
        <v>65466401.512253404</v>
      </c>
    </row>
    <row r="8" spans="1:15" x14ac:dyDescent="0.25">
      <c r="A8" s="78" t="s">
        <v>61</v>
      </c>
      <c r="B8" s="98">
        <v>816713.33917980816</v>
      </c>
      <c r="C8" s="98">
        <v>4102424.9127272433</v>
      </c>
      <c r="D8" s="98">
        <v>118253.1158175406</v>
      </c>
      <c r="E8" s="98">
        <v>101402703.38413712</v>
      </c>
      <c r="F8" s="98">
        <v>804868.69465282222</v>
      </c>
      <c r="G8" s="98">
        <v>2598246.9110780507</v>
      </c>
      <c r="H8" s="98">
        <v>6410876.3292743759</v>
      </c>
      <c r="I8" s="98">
        <v>22040636.318677712</v>
      </c>
      <c r="J8" s="98">
        <v>15384388.573294625</v>
      </c>
      <c r="K8" s="98">
        <v>5709479.4166469276</v>
      </c>
      <c r="L8" s="98">
        <v>540181.03297894262</v>
      </c>
      <c r="M8" s="98">
        <v>1071042.7553735636</v>
      </c>
      <c r="N8" s="98">
        <v>7447701.2562025227</v>
      </c>
      <c r="O8" s="98">
        <v>168447516.04004124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5849092.288531078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213692.89158762878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159579.37363726847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27042134.224778831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208875.62977638197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1676585.1390430741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1905541.9010865423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3784586.3044886771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30577.183238476249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1486568.2848710858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1051403.8466263001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677461.36910389608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139642.05031935725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4034586.8295627958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192834.50614053759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140601.20938701159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37013724.844488479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191010.78078958855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1499857.4180538384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1764735.4892043229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1931303.3736580268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27797.960870428567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1343993.6933621466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930886.6264122529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611793.18745479197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114761.6251294364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1766009.1742338412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63826.34089651754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47807.242236556565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7794429.667260306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63718.477656278912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495843.75527766516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587619.03155491932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1107529.2203986393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9322.9977462727657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447037.72834356769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321978.66045818618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203146.27162041739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39553.070036709789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1281160.0569055823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61233.498570445321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44647.112834296677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11608975.952039318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60654.384977627895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476271.17626623076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560381.69837016799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613274.38090253877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8827.084069591494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426777.53866935126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295597.74362228904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194271.44041387876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36441.900098439175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2848752.9835421797</v>
      </c>
      <c r="C7" s="237">
        <v>783291.25515859458</v>
      </c>
      <c r="D7" s="237">
        <v>3632044.2387007745</v>
      </c>
    </row>
    <row r="8" spans="1:4" x14ac:dyDescent="0.25">
      <c r="A8" s="78">
        <v>2050</v>
      </c>
      <c r="B8" s="237">
        <v>2609390.000720527</v>
      </c>
      <c r="C8" s="237">
        <v>719934.56565560447</v>
      </c>
      <c r="D8" s="237">
        <v>3329324.5663761315</v>
      </c>
    </row>
    <row r="9" spans="1:4" x14ac:dyDescent="0.25">
      <c r="A9" s="78" t="s">
        <v>61</v>
      </c>
      <c r="B9" s="237">
        <v>8468381.4765873924</v>
      </c>
      <c r="C9" s="237">
        <v>2330919.0257364037</v>
      </c>
      <c r="D9" s="237">
        <v>10799300.502323795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2438269.9999999995</v>
      </c>
      <c r="E6" s="237">
        <v>551420</v>
      </c>
      <c r="F6" s="237">
        <v>623500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2256269.9999999995</v>
      </c>
      <c r="E7" s="237">
        <v>621419.99999999988</v>
      </c>
      <c r="F7" s="237">
        <v>735500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7272910</v>
      </c>
      <c r="E8" s="237">
        <v>1645760</v>
      </c>
      <c r="F8" s="237">
        <v>1920900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73450.448054056644</v>
      </c>
      <c r="C7" s="237">
        <v>4802.5865476477702</v>
      </c>
      <c r="D7" s="237">
        <v>611004.48569519504</v>
      </c>
      <c r="E7" s="237">
        <v>12194.481685317363</v>
      </c>
      <c r="F7" s="237">
        <v>17988.027201970119</v>
      </c>
      <c r="G7" s="237">
        <v>52163.474236339222</v>
      </c>
      <c r="H7" s="237">
        <v>1084729.9218059247</v>
      </c>
      <c r="I7" s="237">
        <v>105612.98691437159</v>
      </c>
      <c r="J7" s="237">
        <v>66286.066261186235</v>
      </c>
      <c r="K7" s="237">
        <v>48191.948869442524</v>
      </c>
      <c r="L7" s="237">
        <v>31455.524054509664</v>
      </c>
      <c r="M7" s="237">
        <v>225661.17687786059</v>
      </c>
      <c r="N7" s="237">
        <v>7381.526448412108</v>
      </c>
      <c r="O7" s="237">
        <v>97665.964449844832</v>
      </c>
      <c r="P7" s="237">
        <v>2438588.6191020785</v>
      </c>
    </row>
    <row r="8" spans="1:16" x14ac:dyDescent="0.25">
      <c r="A8" s="78">
        <v>2050</v>
      </c>
      <c r="B8" s="237">
        <v>68691.002363724925</v>
      </c>
      <c r="C8" s="237">
        <v>4502.0224626087147</v>
      </c>
      <c r="D8" s="237">
        <v>869266.40957399679</v>
      </c>
      <c r="E8" s="237">
        <v>11544.684363517939</v>
      </c>
      <c r="F8" s="237">
        <v>16824.301435353053</v>
      </c>
      <c r="G8" s="237">
        <v>48558.015022626787</v>
      </c>
      <c r="H8" s="237">
        <v>756179.77600000007</v>
      </c>
      <c r="I8" s="237">
        <v>53220.864000000001</v>
      </c>
      <c r="J8" s="237">
        <v>62021.533081930196</v>
      </c>
      <c r="K8" s="237">
        <v>44350.720000000001</v>
      </c>
      <c r="L8" s="237">
        <v>29863.363064931029</v>
      </c>
      <c r="M8" s="237">
        <v>195675.31415784554</v>
      </c>
      <c r="N8" s="237">
        <v>6469.6823022226999</v>
      </c>
      <c r="O8" s="237">
        <v>89578.048193350187</v>
      </c>
      <c r="P8" s="237">
        <v>2256745.7360221073</v>
      </c>
    </row>
    <row r="9" spans="1:16" x14ac:dyDescent="0.25">
      <c r="A9" s="78" t="s">
        <v>61</v>
      </c>
      <c r="B9" s="237">
        <v>218994.66328420388</v>
      </c>
      <c r="C9" s="237">
        <v>14419.389903362393</v>
      </c>
      <c r="D9" s="237">
        <v>1769202.3109248397</v>
      </c>
      <c r="E9" s="237">
        <v>36491.244617663295</v>
      </c>
      <c r="F9" s="237">
        <v>53755.025104069391</v>
      </c>
      <c r="G9" s="237">
        <v>155797.0100609475</v>
      </c>
      <c r="H9" s="237">
        <v>3178731.0304889265</v>
      </c>
      <c r="I9" s="237">
        <v>338974.52679747599</v>
      </c>
      <c r="J9" s="237">
        <v>198246.23541225682</v>
      </c>
      <c r="K9" s="237">
        <v>253974.29120213576</v>
      </c>
      <c r="L9" s="237">
        <v>95285.243983159715</v>
      </c>
      <c r="M9" s="237">
        <v>642341.5061120122</v>
      </c>
      <c r="N9" s="237">
        <v>22430.836137209219</v>
      </c>
      <c r="O9" s="237">
        <v>295061.04109592392</v>
      </c>
      <c r="P9" s="237">
        <v>7273704.3551241858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1784185.849197506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296519.72330078861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59129.102638164186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87109.403474360603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39025.821581831304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77423.359211475472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1683082.6844777358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591379.90531564387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296519.72330078861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27534.363663235992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118704.1424492888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7431.08260690311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109018.09818640367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545350.15080249379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72634.276699211434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6372.8973618357959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9388.5965256393793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4206.1784181686835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8344.6407885245098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534453.31552226411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144120.09468435613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72634.276699211434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2967.6363367639988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12793.857550711176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800.91739309688637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11749.901813596309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7413930.9012285359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837909.83552613179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12943075.16659298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5892132.706660063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640650.31074190955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9929306.0386723876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1180023.4987714642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276061.36447386816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644933.82622113335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4520986.1218101447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2116047.5543132382</v>
      </c>
      <c r="J16" s="76">
        <f t="shared" si="2"/>
        <v>2116047.5543132382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4076392.0334070176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43619.316164212927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168370.56039386193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71678.793485643968</v>
      </c>
      <c r="J17" s="76">
        <f t="shared" si="2"/>
        <v>71678.793485643968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2701821.6933399374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28163.04917996216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123917.41639183351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94908.349214505288</v>
      </c>
      <c r="J18" s="76">
        <f t="shared" si="2"/>
        <v>94908.349214505288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473320.88925809035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358964.48802999349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17811817.896048278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17811817.896048278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7090161.1613276098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7330.9635896981126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152117.49448623584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152117.49448623584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30834.713960981455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1309578.036850784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1309578.036850784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18963.465816940919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1540852.3568272591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1540852.3568272591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61958.708195916741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2757782.1018002545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2757782.1018002545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1503412.0023410614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2858.8189779950267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24271.373123177778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24271.373123177778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71763.61559548488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39384.151743264825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1173487.960460156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1173487.960460156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1423233.2884913548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56882.751322060642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812789.71325782908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193628.88550029439</v>
      </c>
      <c r="J26" s="76">
        <f t="shared" si="2"/>
        <v>193628.88550029439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1434884.7338702637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10683.561140435961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534178.05702179798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534178.05702179798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52324.734860002864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4108.2981484004922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100202.39386342664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100202.39386342664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1155366.5402938179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99658.944634840125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1374296.8465144455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1374296.8465144455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351339.52711072582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2462890.085046188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1152755.7043058684</v>
      </c>
      <c r="J30" s="76">
        <f t="shared" si="2"/>
        <v>1152755.7043058684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31915.511434192158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123193.87413598174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52446.153545090725</v>
      </c>
      <c r="J31" s="76">
        <f t="shared" si="2"/>
        <v>52446.153545090725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20606.423877461926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90668.265060832491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69442.824210091596</v>
      </c>
      <c r="J32" s="76">
        <f t="shared" si="2"/>
        <v>69442.824210091596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53136.997658938686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403882.3292636784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20040641.17806372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20040641.17806372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27204.384404515113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5363.9413187916089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111301.78236492589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111301.78236492589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362313.71150864527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22561.23553810201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958195.96647801495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958195.96647801495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121664.26612973634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13875.245265973344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1127415.4511635655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1127415.4511635655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46643.265139997136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24727.708652954312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1100630.3121429966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1100630.3121429966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630180.45970618213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2091.7492020506129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17758.950725409708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17758.950725409708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28816.713690697266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858621.17321959464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858621.17321959464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41620.141255607268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594704.40319183038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141674.96083408713</v>
      </c>
      <c r="J40" s="76">
        <f t="shared" si="2"/>
        <v>141674.96083408713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7816.9799006436897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390848.99503218452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390848.99503218452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3005.971850561044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73316.38659904986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73316.38659904986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72918.754045537091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1005549.6182879566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1005549.6182879566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172223.29271132441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808881.13887727738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378596.81705150963</v>
      </c>
      <c r="J58" s="76">
        <f t="shared" si="2"/>
        <v>378596.81705150963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11648.113264013013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25628.178803481427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10910.440231182321</v>
      </c>
      <c r="J59" s="76">
        <f t="shared" si="2"/>
        <v>10910.440231182321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7520.6678039879653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18200.016085650877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13939.392320000008</v>
      </c>
      <c r="J60" s="76">
        <f t="shared" si="2"/>
        <v>13939.392320000008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95857.968029363183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3710048.4514212608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3710048.4514212608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1957.6623784216506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23154.25178078207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23154.25178078207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8234.1098454824023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199334.72934350121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199334.72934350121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5064.0087268308198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234537.67462767428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234537.67462767428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16545.469168773525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611244.23114275094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611244.23114275094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763.41974577576138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3694.4171757326421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3694.4171757326421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10517.153881678742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178620.05806747917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178620.05806747917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15189.984356326371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123717.11570166773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29472.822846892926</v>
      </c>
      <c r="J68" s="76">
        <f t="shared" si="2"/>
        <v>29472.822846892926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2852.9408796395687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81308.815069727716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81308.815069727716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1097.0809807001331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15252.101439001848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15252.101439001848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26612.949880012548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366992.57884537306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366992.57884537306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222591.66829618209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1045446.2884866784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489321.13532618986</v>
      </c>
      <c r="J72" s="76">
        <f t="shared" ref="J72:J139" si="15">IF(I72&lt;&gt;0,I72,H72)</f>
        <v>489321.13532618986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20220.11867860179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44488.305116659656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18939.582000106111</v>
      </c>
      <c r="J73" s="76">
        <f t="shared" si="15"/>
        <v>18939.582000106111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13055.229812092792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31593.656145264558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24197.581241658121</v>
      </c>
      <c r="J74" s="76">
        <f t="shared" si="15"/>
        <v>24197.581241658121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255880.2370045245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9903486.3409283143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9903486.3409283143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3398.332822416432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40193.781457130353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40193.781457130353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14293.703582251808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346027.87530793168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346027.87530793168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8790.6818147402864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407137.14814454154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407137.14814454154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15666.275774511349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578763.92582050513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578763.92582050513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1325.230748645359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6413.1891619194867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6413.1891619194867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18256.870862139654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310068.99492140242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310068.99492140242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26368.501013803387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214762.22847099841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51162.275147062435</v>
      </c>
      <c r="J82" s="76">
        <f t="shared" si="15"/>
        <v>51162.275147062435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4952.4589829986235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141145.08101546075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141145.08101546075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1904.4378370124975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26476.330904807892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26476.330904807892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46197.782659278731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637067.42287145369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637067.42287145369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9490.6378356280329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79835.245473303017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37366.886643779471</v>
      </c>
      <c r="J100" s="76">
        <f t="shared" si="15"/>
        <v>37366.886643779471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813.57736439608004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3768.4903518826427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1604.3234699305858</v>
      </c>
      <c r="J101" s="76">
        <f t="shared" si="15"/>
        <v>1604.3234699305858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871.1648098071654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4599.7501957818331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3522.9486749493053</v>
      </c>
      <c r="J102" s="76">
        <f t="shared" si="15"/>
        <v>3522.9486749493053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8039.4163674234442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478699.00818186154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478699.00818186154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37.60065274501838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936.25625335095765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936.25625335095765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593.61684950263771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30253.7298473503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30253.7298473503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15.573727659962529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1518.5081799552718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1518.5081799552718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2010.3342065277557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107375.97063906048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107375.97063906048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34.247771402013242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348.91629504371099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348.91629504371099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605.70270796637942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21656.980403186051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21656.980403186051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1495.0529044849709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25635.123336314806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6106.9921042402093</v>
      </c>
      <c r="J110" s="76">
        <f t="shared" si="15"/>
        <v>6106.9921042402093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171.77120578833589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10306.272347300153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10306.272347300153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282.11165911762731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8256.9266083207986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8256.9266083207986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22206.298570938838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367469.82875189593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367469.82875189593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Korn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6">
        <f t="shared" si="15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Bælgsæd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6">
        <f t="shared" si="15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Raps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6">
        <f t="shared" si="15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Frø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6">
        <f t="shared" si="15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16855.522728429914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278925.19011005823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278925.19011005823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2534.3823374246472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14283.88022901881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6685.5701411922537</v>
      </c>
      <c r="J142" s="76">
        <f t="shared" si="29"/>
        <v>6685.5701411922537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217.25790596638819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573.61301364869678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244.19879965845695</v>
      </c>
      <c r="J143" s="76">
        <f t="shared" si="29"/>
        <v>244.19879965845695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232.63607201117887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675.5751531204636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517.42300977496302</v>
      </c>
      <c r="J144" s="76">
        <f t="shared" si="29"/>
        <v>517.42300977496302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2146.8477880709584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99708.885660459782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99708.885660459782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10.040887856333013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142.51032134493445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142.51032134493445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158.51959421835784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4605.0093091475055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4605.0093091475055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4.1588121886919351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231.13660166840896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231.13660166840896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536.84015696162987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23799.176364816696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23799.176364816696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9.1455335711559798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53.109576733074164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53.109576733074164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161.7470049312748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3296.4727611406074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3296.4727611406074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399.23930722738322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3901.9976115511345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929.56325163257634</v>
      </c>
      <c r="J152" s="76">
        <f t="shared" si="29"/>
        <v>929.56325163257634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45.869826408699431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1568.7480631775206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1568.7480631775206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75.335169082654659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1256.8111134764824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1256.8111134764824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5929.9756088565728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98129.236375358567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98129.236375358567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Korn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6">
        <f t="shared" si="29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Bælgsæd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6">
        <f t="shared" si="29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Raps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6">
        <f t="shared" si="29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Frø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6">
        <f t="shared" si="29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10678.84093480608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176713.459789171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176713.459789171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2787.9622783121608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27361.061799355546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12806.344975188364</v>
      </c>
      <c r="J184" s="76">
        <f t="shared" si="29"/>
        <v>12806.344975188364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160.52869978546411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867.49709364064802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369.31126723702005</v>
      </c>
      <c r="J185" s="76">
        <f t="shared" si="29"/>
        <v>369.31126723702005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207.87739711582819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1280.5247662335016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980.75391845823879</v>
      </c>
      <c r="J186" s="76">
        <f t="shared" si="29"/>
        <v>980.75391845823879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4794.3089897887294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333051.05690264347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333051.05690264347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5.5724853038537319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161.88069807695092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161.88069807695092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294.95328123236726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17537.703618164534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17537.703618164534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3.1896432751013108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362.83858485839028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362.83858485839028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396.66336654744111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24717.68102303725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24717.68102303725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11.367166704679786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135.11014345182394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135.11014345182394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201.03858946351968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8386.188236468688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8386.188236468688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639.63757717268152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12795.569187464467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3048.2568377741309</v>
      </c>
      <c r="J194" s="76">
        <f t="shared" si="29"/>
        <v>3048.2568377741309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57.01252523383436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3990.8767663684057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3990.8767663684057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134.57942530031829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4595.3950102547715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4595.3950102547715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21106.083420946448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407474.04652479221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407474.04652479221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Korn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6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Bælgsæd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6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Raps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6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Frø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6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4549.0349190359657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87823.668146908371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87823.668146908371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744.49815470099543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4895.3582764578305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2291.2724412960879</v>
      </c>
      <c r="J226" s="76">
        <f t="shared" si="42"/>
        <v>2291.2724412960879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42.867624751071503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132.04428716823051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56.21395550831528</v>
      </c>
      <c r="J227" s="76">
        <f t="shared" si="42"/>
        <v>56.21395550831528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55.511632908632748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188.07341229444779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144.04542647631757</v>
      </c>
      <c r="J228" s="76">
        <f t="shared" si="42"/>
        <v>144.04542647631757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1280.2734899716784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69371.670265054985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69371.670265054985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1.4880778904688605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24.640337749328623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24.640337749328623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78.764399112832606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2669.4655115323194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2669.4655115323194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0.85176315007569059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55.228729463158551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55.228729463158551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105.92508612090651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5478.5111277266797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5478.5111277266797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3.0354910830917392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20.565512797768193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20.565512797768193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53.685395976696533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1276.4864065375373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1276.4864065375373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170.8089810206381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1947.6512655273659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463.98414957261315</v>
      </c>
      <c r="J236" s="76">
        <f t="shared" si="42"/>
        <v>463.98414957261315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15.224639214677737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607.46310466564159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607.46310466564159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35.938123903693985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699.47860671092178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699.47860671092178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5636.1738758434185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108811.97284703304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108811.97284703304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Korn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6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Bælgsæd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6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Raps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6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Frø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6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2882.0476878671443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55640.812661963086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55640.812661963086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197128.99278150831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1381874.2393983733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646786.23775040871</v>
      </c>
      <c r="J268" s="76">
        <f t="shared" si="42"/>
        <v>646786.23775040871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13332.580044144219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51463.758970396688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21909.175467521356</v>
      </c>
      <c r="J269" s="76">
        <f t="shared" si="42"/>
        <v>21909.175467521356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8608.2529598911933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37876.313023521252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29009.468144714927</v>
      </c>
      <c r="J270" s="76">
        <f t="shared" si="42"/>
        <v>29009.468144714927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109720.26135503023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5444319.368436601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5444319.368436601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2240.7655015130053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46495.884156394866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46495.884156394866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9424.8678836548315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400282.61641321337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400282.61641321337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5796.3294281580511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470973.39413272287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470973.39413272287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18938.156511760622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842937.34633846546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842937.34633846546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873.82004597102605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7418.732190294013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7418.732190294013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12038.069409685235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358685.63607860694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358685.63607860694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17386.651186309547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248435.43787506258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59184.160638197704</v>
      </c>
      <c r="J278" s="76">
        <f t="shared" si="55"/>
        <v>59184.160638197704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3265.5127724866597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163275.63862433299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163275.63862433299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1255.7329808324243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30627.633678839618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30627.633678839618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30461.524235198161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420064.41920338268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420064.41920338268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111565.86474931188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782076.71189267619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366051.00500136707</v>
      </c>
      <c r="J282" s="76">
        <f t="shared" si="55"/>
        <v>366051.00500136707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10134.588787529272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39119.512719862993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16653.977197359887</v>
      </c>
      <c r="J283" s="76">
        <f t="shared" si="55"/>
        <v>16653.977197359887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6543.4524779655058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28791.190903048224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22051.173112644636</v>
      </c>
      <c r="J284" s="76">
        <f t="shared" si="55"/>
        <v>22051.173112644636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128250.53216135269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6363791.4058463201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6363791.4058463201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1703.2889997229152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35343.246744250493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35343.246744250493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7164.1917814388025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304269.66893973155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304269.66893973155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4406.0050670565552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358004.3520157595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358004.3520157595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7852.1429735586071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349498.88375309366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349498.88375309366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664.22303941882706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5639.2536046658424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5639.2536046658424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9150.5832223732941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272650.26076079207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272650.26076079207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13216.238686138369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188844.99435046475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44988.076487615006</v>
      </c>
      <c r="J292" s="76">
        <f t="shared" si="55"/>
        <v>44988.076487615006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2482.237422914432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124111.8711457216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124111.8711457216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954.52923181695155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23281.200776023208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23281.200776023208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23154.934824537635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319306.55123037403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319306.55123037403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52641.376286033876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247240.75200261531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115721.03397482408</v>
      </c>
      <c r="J310" s="76">
        <f t="shared" si="55"/>
        <v>115721.03397482408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3560.3355603067766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7833.4502997869704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3334.8601145295929</v>
      </c>
      <c r="J311" s="76">
        <f t="shared" si="55"/>
        <v>3334.8601145295929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2298.7500561586844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5562.9751359040165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4260.6826565888859</v>
      </c>
      <c r="J312" s="76">
        <f t="shared" si="55"/>
        <v>4260.6826565888859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29299.72645167357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1134004.8926949934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1134004.8926949934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598.37458848404606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7077.2754452950539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7077.2754452950539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2516.8191127498626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60928.195768701553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60928.195768701553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1547.8532822600712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71688.247210680318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71688.247210680318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5057.2501235491054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186831.50848931167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186831.50848931167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233.34512695057583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1129.2270728519215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1129.2270728519215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3214.6491117874693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54596.596900072604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54596.596900072604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4642.9357474929175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37815.089574385107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9008.5953721455571</v>
      </c>
      <c r="J320" s="76">
        <f t="shared" si="55"/>
        <v>9008.5953721455571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872.02335992174335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24852.665757769686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24852.665757769686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335.33125404871168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4661.9223123845286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4661.9223123845286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8134.4531663514217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112174.10916398611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112174.10916398611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70682.715843780199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331975.51150348247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155381.13815920494</v>
      </c>
      <c r="J324" s="76">
        <f t="shared" si="55"/>
        <v>155381.13815920494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6420.7834634017008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14127.007776176421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6014.1563381976594</v>
      </c>
      <c r="J325" s="76">
        <f t="shared" si="55"/>
        <v>6014.1563381976594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4145.6138324797766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10032.385474601062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7683.8040349969524</v>
      </c>
      <c r="J326" s="76">
        <f t="shared" si="55"/>
        <v>7683.8040349969524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81253.311144441221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3144795.6532099955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3144795.6532099955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1079.1212225869831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12763.306260147541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12763.306260147541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4538.8841208341701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109879.17998742567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109879.17998742567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2791.4309171608429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129284.08134960398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129284.08134960398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4974.7365989757318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183783.18659694016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183783.18659694016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420.81947249391567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2036.4716732398063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2036.4716732398063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5797.3653067199793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98460.642429948159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98460.642429948159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8373.167237801159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68196.521842830145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16246.28892816083</v>
      </c>
      <c r="J334" s="76">
        <f t="shared" si="55"/>
        <v>16246.28892816083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1572.6251287963075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44819.816170694765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44819.816170694765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604.74338283220732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8407.4080052282479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8407.4080052282479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14669.842628492142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202297.12984690667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202297.12984690667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1341.9372857635426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11288.37644784292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5283.5245964128781</v>
      </c>
      <c r="J352" s="76">
        <f t="shared" si="60"/>
        <v>5283.5245964128781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36.288129269323399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168.08661477550601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71.557912024587608</v>
      </c>
      <c r="J353" s="76">
        <f t="shared" si="60"/>
        <v>71.557912024587608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146.5734228086215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773.90767242952154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592.73588631377049</v>
      </c>
      <c r="J354" s="76">
        <f t="shared" si="60"/>
        <v>592.73588631377049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430.98727783808897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25662.706471591169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25662.706471591169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8.1624322960479301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203.24456417159345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203.24456417159345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13.876881948726561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707.2363898566864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707.2363898566864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38.769088613871659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3780.1597327865784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3780.1597327865784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41.333831193582235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2207.7225917116143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2207.7225917116143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8.9165570688709668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90.841883417657414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90.841883417657414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63.668542106239137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2276.477140615299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2276.477140615299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462.23059641763115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7925.6983571870942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1888.1195402467395</v>
      </c>
      <c r="J362" s="76">
        <f t="shared" si="60"/>
        <v>1888.1195402467395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13.972194186037328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838.33165116223972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838.33165116223972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29.654214536198896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867.92823032777255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867.92823032777255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2393.3808440301391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39605.666207010741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39605.666207010741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Korn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6">
        <f t="shared" si="60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Bælgsæd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6">
        <f t="shared" si="60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Raps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6">
        <f t="shared" si="60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Frø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6">
        <f t="shared" si="60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1816.6776009727953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30062.380940897816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30062.380940897816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358.35127352593128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2019.6821116430901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945.31221235454802</v>
      </c>
      <c r="J394" s="76">
        <f t="shared" si="60"/>
        <v>945.31221235454802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9.6903912541163457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25.584958604768143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10.892040508031604</v>
      </c>
      <c r="J395" s="76">
        <f t="shared" si="60"/>
        <v>10.892040508031604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39.141004043745959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113.66547574303827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87.056387871593003</v>
      </c>
      <c r="J396" s="76">
        <f t="shared" si="60"/>
        <v>87.056387871593003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115.09095210725641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5345.3210087740918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5345.3210087740918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2.1796979928862137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30.936453613034026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30.936453613034026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3.705686079111902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107.65053352068445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107.65053352068445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10.352907267432922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575.38924447926718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575.38924447926718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11.037796777140914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489.32716521233988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489.32716521233988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2.3810796637031362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13.827310579870304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13.827310579870304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17.002063650335472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346.50928918482077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346.50928918482077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123.4341758338294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1206.3938859934735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287.396235224235</v>
      </c>
      <c r="J404" s="76">
        <f t="shared" si="60"/>
        <v>287.396235224235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3.7311382831644075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127.60492928422273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127.60492928422273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7.9188689793440421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132.10991175295914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132.10991175295914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639.12902830087648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10576.307160322904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10576.307160322904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Korn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6">
        <f t="shared" si="64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Bælgsæd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6">
        <f t="shared" si="64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Raps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6">
        <f t="shared" si="64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Frø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6">
        <f t="shared" si="64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1150.9587357912035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19046.065159872836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19046.065159872836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429.87161527617815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4218.7600323204124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1974.5906331275689</v>
      </c>
      <c r="J436" s="76">
        <f t="shared" si="64"/>
        <v>1974.5906331275689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7.8078860767998624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42.193816359026464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17.962771176237652</v>
      </c>
      <c r="J437" s="76">
        <f t="shared" si="64"/>
        <v>17.962771176237652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38.13969650774699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234.94053048772145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179.94095230054586</v>
      </c>
      <c r="J438" s="76">
        <f t="shared" si="64"/>
        <v>179.94095230054586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280.27283492976966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19469.993296901237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19469.993296901237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1.3191318198291107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38.320779366035666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38.320779366035666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7.5188940108426783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447.06786833358649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447.06786833358649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8.6586500553434007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984.96667554933219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984.96667554933219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8.8935376823073096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554.1919071352977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554.1919071352977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3.227246687100445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38.359054122875889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38.359054122875889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23.044106598298601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961.26925775933967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961.26925775933967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215.65084033780454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4313.9667623565656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1027.7056447138414</v>
      </c>
      <c r="J446" s="76">
        <f t="shared" si="64"/>
        <v>1027.7056447138414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5.0570771935991958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353.99540355194375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353.99540355194375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15.426205639594636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526.748485254451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526.748485254451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2274.800349586566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43917.295549118244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43917.295549118244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Korn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6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Bælgsæd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6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Raps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6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Frø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6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490.292112360109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9465.5795212242647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9465.5795212242647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114.79302529344227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754.80776265399436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353.28777331020206</v>
      </c>
      <c r="J478" s="76">
        <f t="shared" si="68"/>
        <v>353.28777331020206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2.0850198804742326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6.4224450374271687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2.7341662962560505</v>
      </c>
      <c r="J479" s="76">
        <f t="shared" si="68"/>
        <v>2.7341662962560505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10.184834239602406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34.506218403772955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26.428312675449696</v>
      </c>
      <c r="J480" s="76">
        <f t="shared" si="68"/>
        <v>26.428312675449696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74.844129004627362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4055.4321238808939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4055.4321238808939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0.35226129611219092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5.8329186716737125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5.8329186716737125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2.0078473658021165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68.0495167334618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68.0495167334618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2.3122081093247311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149.92467814681697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149.92467814681697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2.3749325608702505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122.8329845063971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122.8329845063971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0.86180477476394313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5.8387445851212094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5.8387445851212094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6.1537040772132681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146.3176244024923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146.3176244024923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57.587455160409412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656.64158436797891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156.43010249809481</v>
      </c>
      <c r="J488" s="76">
        <f t="shared" ref="J488:J505" si="70">IF(I488&lt;&gt;0,I488,H488)</f>
        <v>156.43010249809481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1.3504431778375496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53.882682795718225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53.882682795718225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4.1194178709151004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80.177938072932918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80.177938072932918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607.46326295550796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11727.685754619037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11727.685754619037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Korn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6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Bælgsæd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6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Raps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6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Frø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6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310.62528073677737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5996.9316699042238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5996.9316699042238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2021-09-28T12:40:39Z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263558030128479</vt:r8>
  </property>
</Properties>
</file>