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352EF3F8-D261-4C06-B453-64C6B6B186B8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68" r:id="rId38"/>
    <pivotCache cacheId="1272" r:id="rId39"/>
    <pivotCache cacheId="1277" r:id="rId40"/>
    <pivotCache cacheId="1282" r:id="rId41"/>
    <pivotCache cacheId="1288" r:id="rId42"/>
    <pivotCache cacheId="1293" r:id="rId43"/>
    <pivotCache cacheId="1298" r:id="rId44"/>
    <pivotCache cacheId="130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9" l="1"/>
  <c r="E23" i="17"/>
  <c r="D4" i="9"/>
  <c r="D3" i="9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45" i="17" l="1"/>
  <c r="D45" i="17"/>
  <c r="C60" i="26"/>
  <c r="D60" i="26" s="1"/>
  <c r="B61" i="26"/>
  <c r="D59" i="26" l="1"/>
  <c r="D61" i="26" s="1"/>
  <c r="C61" i="26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3" i="34" l="1"/>
  <c r="E13" i="34" s="1"/>
  <c r="D11" i="34"/>
  <c r="E11" i="34" s="1"/>
  <c r="D10" i="34"/>
  <c r="E10" i="34" s="1"/>
  <c r="D7" i="34"/>
  <c r="E7" i="34" s="1"/>
  <c r="D12" i="34"/>
  <c r="E12" i="34" s="1"/>
  <c r="E17" i="34"/>
  <c r="D17" i="34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5" i="34" l="1"/>
  <c r="E5" i="34" s="1"/>
  <c r="D4" i="34"/>
  <c r="D18" i="34" s="1"/>
  <c r="D6" i="34"/>
  <c r="E6" i="34" s="1"/>
  <c r="D16" i="34"/>
  <c r="E16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E4" i="34" l="1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D22" i="17" s="1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D46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7" i="17" l="1"/>
  <c r="E7" i="17" s="1"/>
  <c r="D8" i="17"/>
  <c r="E8" i="17" s="1"/>
  <c r="E5" i="17"/>
  <c r="H6" i="17" s="1"/>
  <c r="E35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27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17" i="4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C39" i="63" l="1"/>
  <c r="N194" i="66"/>
  <c r="N242" i="66"/>
  <c r="Z98" i="66" s="1"/>
  <c r="C32" i="63"/>
  <c r="C52" i="63"/>
  <c r="C12" i="63"/>
  <c r="I425" i="41"/>
  <c r="N3" i="41" s="1"/>
  <c r="J425" i="41"/>
  <c r="O3" i="41" s="1"/>
  <c r="C22" i="63"/>
  <c r="N98" i="66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Y242" i="66"/>
  <c r="Y98" i="66"/>
  <c r="I484" i="58"/>
  <c r="L241" i="66"/>
  <c r="N290" i="66"/>
  <c r="Z242" i="66" l="1"/>
  <c r="I484" i="37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58" l="1"/>
  <c r="I4" i="37"/>
  <c r="J4" i="37"/>
  <c r="J4" i="58"/>
  <c r="H4" i="37" l="1"/>
  <c r="H4" i="58"/>
  <c r="F245" i="66"/>
  <c r="O4" i="58"/>
  <c r="E37" i="53"/>
  <c r="M45" i="39"/>
  <c r="E31" i="53"/>
  <c r="J4" i="41"/>
  <c r="E45" i="39" s="1"/>
  <c r="F101" i="66"/>
  <c r="E19" i="53"/>
  <c r="I4" i="41"/>
  <c r="D45" i="39" s="1"/>
  <c r="F53" i="66"/>
  <c r="N4" i="58"/>
  <c r="E25" i="53"/>
  <c r="L45" i="39"/>
  <c r="F197" i="66"/>
  <c r="E124" i="38" l="1"/>
  <c r="E56" i="39"/>
  <c r="E59" i="39"/>
  <c r="E60" i="39" s="1"/>
  <c r="E175" i="38"/>
  <c r="M59" i="39"/>
  <c r="M60" i="39" s="1"/>
  <c r="M56" i="39"/>
  <c r="E107" i="38"/>
  <c r="D56" i="39"/>
  <c r="D59" i="39"/>
  <c r="D60" i="39" s="1"/>
  <c r="L59" i="39"/>
  <c r="L60" i="39" s="1"/>
  <c r="E158" i="38"/>
  <c r="L56" i="39"/>
  <c r="M4" i="58"/>
  <c r="F149" i="66"/>
  <c r="E13" i="53"/>
  <c r="F5" i="66"/>
  <c r="E7" i="53"/>
  <c r="H4" i="41"/>
  <c r="K45" i="39" s="1"/>
  <c r="C45" i="39"/>
  <c r="K59" i="39" l="1"/>
  <c r="K60" i="39" s="1"/>
  <c r="K56" i="39"/>
  <c r="E141" i="38"/>
  <c r="D57" i="39"/>
  <c r="D58" i="39"/>
  <c r="M58" i="39"/>
  <c r="M57" i="39"/>
  <c r="C59" i="39"/>
  <c r="C60" i="39" s="1"/>
  <c r="E90" i="38"/>
  <c r="C56" i="39"/>
  <c r="J474" i="58"/>
  <c r="J466" i="58"/>
  <c r="J245" i="66"/>
  <c r="D37" i="53"/>
  <c r="F37" i="53" s="1"/>
  <c r="E58" i="39"/>
  <c r="E57" i="39"/>
  <c r="J101" i="66"/>
  <c r="J474" i="37"/>
  <c r="J466" i="37"/>
  <c r="D31" i="53"/>
  <c r="F31" i="53" s="1"/>
  <c r="H37" i="53" s="1"/>
  <c r="L58" i="39"/>
  <c r="L57" i="39"/>
  <c r="J197" i="66"/>
  <c r="D25" i="53"/>
  <c r="F25" i="53" s="1"/>
  <c r="I474" i="58"/>
  <c r="I466" i="58"/>
  <c r="J53" i="66"/>
  <c r="I474" i="37"/>
  <c r="I466" i="37"/>
  <c r="D19" i="53"/>
  <c r="F19" i="53" s="1"/>
  <c r="H25" i="53" s="1"/>
  <c r="F247" i="66" l="1"/>
  <c r="J479" i="58"/>
  <c r="W197" i="66"/>
  <c r="S197" i="66"/>
  <c r="C57" i="39"/>
  <c r="C58" i="39"/>
  <c r="D7" i="53"/>
  <c r="F7" i="53" s="1"/>
  <c r="H466" i="37"/>
  <c r="H474" i="37"/>
  <c r="J5" i="66"/>
  <c r="J489" i="37"/>
  <c r="J466" i="41"/>
  <c r="F102" i="66"/>
  <c r="J474" i="41"/>
  <c r="J479" i="37"/>
  <c r="F103" i="66"/>
  <c r="F54" i="66"/>
  <c r="I489" i="37"/>
  <c r="I466" i="41"/>
  <c r="S101" i="66"/>
  <c r="W101" i="66"/>
  <c r="W53" i="66"/>
  <c r="S53" i="66"/>
  <c r="I479" i="37"/>
  <c r="F55" i="66"/>
  <c r="I474" i="41"/>
  <c r="F198" i="66"/>
  <c r="I489" i="58"/>
  <c r="G37" i="53"/>
  <c r="H31" i="53"/>
  <c r="G31" i="53" s="1"/>
  <c r="D13" i="53"/>
  <c r="F13" i="53" s="1"/>
  <c r="H7" i="53" s="1"/>
  <c r="H466" i="58"/>
  <c r="J149" i="66"/>
  <c r="H474" i="58"/>
  <c r="H19" i="53"/>
  <c r="G19" i="53" s="1"/>
  <c r="G25" i="53"/>
  <c r="S245" i="66"/>
  <c r="W245" i="66"/>
  <c r="K57" i="39"/>
  <c r="K58" i="39"/>
  <c r="F199" i="66"/>
  <c r="I479" i="58"/>
  <c r="J489" i="58"/>
  <c r="F246" i="66"/>
  <c r="E337" i="38" l="1"/>
  <c r="E331" i="38"/>
  <c r="W5" i="66"/>
  <c r="S5" i="66"/>
  <c r="F7" i="66"/>
  <c r="H479" i="37"/>
  <c r="H474" i="41"/>
  <c r="H466" i="41"/>
  <c r="F6" i="66"/>
  <c r="H489" i="37"/>
  <c r="G7" i="53"/>
  <c r="H13" i="53"/>
  <c r="G13" i="53" s="1"/>
  <c r="L198" i="66"/>
  <c r="P198" i="66" s="1"/>
  <c r="I489" i="41"/>
  <c r="L54" i="66"/>
  <c r="P54" i="66" s="1"/>
  <c r="N54" i="66"/>
  <c r="E349" i="38"/>
  <c r="M245" i="66" s="1"/>
  <c r="E343" i="38"/>
  <c r="E325" i="38"/>
  <c r="M197" i="66" s="1"/>
  <c r="E319" i="38"/>
  <c r="E360" i="38"/>
  <c r="K55" i="66" s="1"/>
  <c r="N55" i="66" s="1"/>
  <c r="I480" i="37"/>
  <c r="I479" i="41"/>
  <c r="E307" i="38"/>
  <c r="E313" i="38"/>
  <c r="E366" i="38"/>
  <c r="K103" i="66" s="1"/>
  <c r="N103" i="66" s="1"/>
  <c r="J480" i="37"/>
  <c r="J479" i="41"/>
  <c r="F151" i="66"/>
  <c r="H479" i="58"/>
  <c r="S149" i="66"/>
  <c r="W149" i="66"/>
  <c r="L102" i="66"/>
  <c r="P102" i="66" s="1"/>
  <c r="L246" i="66"/>
  <c r="P246" i="66" s="1"/>
  <c r="I480" i="58"/>
  <c r="E379" i="38" s="1"/>
  <c r="K218" i="66" s="1"/>
  <c r="N218" i="66" s="1"/>
  <c r="E378" i="38"/>
  <c r="K199" i="66" s="1"/>
  <c r="N199" i="66" s="1"/>
  <c r="F150" i="66"/>
  <c r="H489" i="58"/>
  <c r="E384" i="38"/>
  <c r="K247" i="66" s="1"/>
  <c r="N247" i="66" s="1"/>
  <c r="J480" i="58"/>
  <c r="E385" i="38" s="1"/>
  <c r="K266" i="66" s="1"/>
  <c r="N266" i="66" s="1"/>
  <c r="J489" i="41"/>
  <c r="N246" i="66" l="1"/>
  <c r="I486" i="58"/>
  <c r="L197" i="66"/>
  <c r="L6" i="66"/>
  <c r="P6" i="66" s="1"/>
  <c r="V6" i="66" s="1"/>
  <c r="X6" i="66" s="1"/>
  <c r="L150" i="66"/>
  <c r="P150" i="66" s="1"/>
  <c r="V150" i="66" s="1"/>
  <c r="X150" i="66" s="1"/>
  <c r="H480" i="58"/>
  <c r="E373" i="38" s="1"/>
  <c r="K170" i="66" s="1"/>
  <c r="N170" i="66" s="1"/>
  <c r="E372" i="38"/>
  <c r="K151" i="66" s="1"/>
  <c r="N151" i="66" s="1"/>
  <c r="J486" i="58"/>
  <c r="L245" i="66"/>
  <c r="H480" i="37"/>
  <c r="E354" i="38"/>
  <c r="K7" i="66" s="1"/>
  <c r="N7" i="66" s="1"/>
  <c r="H479" i="41"/>
  <c r="E367" i="38"/>
  <c r="K122" i="66" s="1"/>
  <c r="N122" i="66" s="1"/>
  <c r="J480" i="41"/>
  <c r="Y103" i="66"/>
  <c r="Y247" i="66"/>
  <c r="Z103" i="66"/>
  <c r="Z247" i="66"/>
  <c r="O246" i="66"/>
  <c r="N102" i="66"/>
  <c r="C20" i="8"/>
  <c r="M53" i="66"/>
  <c r="F18" i="39" s="1"/>
  <c r="N198" i="66"/>
  <c r="O198" i="66" s="1"/>
  <c r="L53" i="66"/>
  <c r="I486" i="37"/>
  <c r="I486" i="41" s="1"/>
  <c r="E295" i="38"/>
  <c r="E301" i="38"/>
  <c r="M149" i="66" s="1"/>
  <c r="I480" i="41"/>
  <c r="E361" i="38"/>
  <c r="K74" i="66" s="1"/>
  <c r="N74" i="66" s="1"/>
  <c r="E289" i="38"/>
  <c r="E283" i="38"/>
  <c r="L101" i="66"/>
  <c r="J486" i="37"/>
  <c r="J486" i="41" s="1"/>
  <c r="Y55" i="66"/>
  <c r="Y199" i="66"/>
  <c r="Z55" i="66"/>
  <c r="Z199" i="66"/>
  <c r="H489" i="41"/>
  <c r="M101" i="66"/>
  <c r="G18" i="39" s="1"/>
  <c r="D20" i="8"/>
  <c r="N6" i="66" l="1"/>
  <c r="N150" i="66"/>
  <c r="O150" i="66" s="1"/>
  <c r="M5" i="66"/>
  <c r="B20" i="8"/>
  <c r="Z151" i="66"/>
  <c r="Y151" i="66"/>
  <c r="Z7" i="66"/>
  <c r="Y7" i="66"/>
  <c r="P245" i="66"/>
  <c r="N245" i="66"/>
  <c r="Y246" i="66"/>
  <c r="O102" i="66"/>
  <c r="Z246" i="66"/>
  <c r="Z102" i="66"/>
  <c r="Y102" i="66"/>
  <c r="H480" i="41"/>
  <c r="E355" i="38"/>
  <c r="K26" i="66" s="1"/>
  <c r="N26" i="66" s="1"/>
  <c r="Z54" i="66"/>
  <c r="U150" i="66"/>
  <c r="Q150" i="66"/>
  <c r="V198" i="66"/>
  <c r="X198" i="66" s="1"/>
  <c r="U198" i="66"/>
  <c r="Q198" i="66"/>
  <c r="Q246" i="66"/>
  <c r="U246" i="66"/>
  <c r="V246" i="66"/>
  <c r="X246" i="66" s="1"/>
  <c r="Z198" i="66"/>
  <c r="H486" i="58"/>
  <c r="L149" i="66"/>
  <c r="O54" i="66"/>
  <c r="Y198" i="66"/>
  <c r="Z150" i="66"/>
  <c r="Y6" i="66"/>
  <c r="O6" i="66"/>
  <c r="Y150" i="66"/>
  <c r="Z6" i="66"/>
  <c r="Y218" i="66"/>
  <c r="Z218" i="66"/>
  <c r="Y74" i="66"/>
  <c r="Z74" i="66"/>
  <c r="Y54" i="66"/>
  <c r="Z122" i="66"/>
  <c r="Y122" i="66"/>
  <c r="Y266" i="66"/>
  <c r="Z266" i="66"/>
  <c r="P197" i="66"/>
  <c r="N197" i="66"/>
  <c r="N101" i="66"/>
  <c r="P101" i="66"/>
  <c r="L5" i="66"/>
  <c r="H486" i="37"/>
  <c r="H486" i="41" s="1"/>
  <c r="P53" i="66"/>
  <c r="N53" i="66"/>
  <c r="P5" i="66" l="1"/>
  <c r="V5" i="66" s="1"/>
  <c r="X5" i="66" s="1"/>
  <c r="R5" i="66"/>
  <c r="T5" i="66" s="1"/>
  <c r="N5" i="66"/>
  <c r="U102" i="66"/>
  <c r="Q102" i="66"/>
  <c r="V102" i="66"/>
  <c r="X102" i="66" s="1"/>
  <c r="Y245" i="66"/>
  <c r="Y101" i="66"/>
  <c r="O101" i="66"/>
  <c r="Z101" i="66"/>
  <c r="Z245" i="66"/>
  <c r="O197" i="66"/>
  <c r="Q6" i="66"/>
  <c r="U6" i="66"/>
  <c r="O245" i="66"/>
  <c r="N149" i="66"/>
  <c r="O149" i="66" s="1"/>
  <c r="P149" i="66"/>
  <c r="V149" i="66" s="1"/>
  <c r="X149" i="66" s="1"/>
  <c r="R149" i="66"/>
  <c r="T149" i="66" s="1"/>
  <c r="Y197" i="66"/>
  <c r="Z53" i="66"/>
  <c r="Y53" i="66"/>
  <c r="O53" i="66"/>
  <c r="Z197" i="66"/>
  <c r="Q54" i="66"/>
  <c r="U54" i="66"/>
  <c r="V54" i="66"/>
  <c r="X54" i="66" s="1"/>
  <c r="Y26" i="66"/>
  <c r="Z26" i="66"/>
  <c r="Z170" i="66"/>
  <c r="Y170" i="66"/>
  <c r="V197" i="66" l="1"/>
  <c r="X197" i="66" s="1"/>
  <c r="Q197" i="66"/>
  <c r="R197" i="66" s="1"/>
  <c r="T197" i="66" s="1"/>
  <c r="U197" i="66"/>
  <c r="Q53" i="66"/>
  <c r="R53" i="66" s="1"/>
  <c r="T53" i="66" s="1"/>
  <c r="U53" i="66"/>
  <c r="V53" i="66"/>
  <c r="X53" i="66" s="1"/>
  <c r="Q101" i="66"/>
  <c r="R101" i="66" s="1"/>
  <c r="T101" i="66" s="1"/>
  <c r="U101" i="66"/>
  <c r="V101" i="66"/>
  <c r="X101" i="66" s="1"/>
  <c r="Q149" i="66"/>
  <c r="U149" i="66"/>
  <c r="U245" i="66"/>
  <c r="Q245" i="66"/>
  <c r="R245" i="66" s="1"/>
  <c r="T245" i="66" s="1"/>
  <c r="V245" i="66"/>
  <c r="X245" i="66" s="1"/>
  <c r="O5" i="66"/>
  <c r="Z149" i="66"/>
  <c r="Y5" i="66"/>
  <c r="Y149" i="66"/>
  <c r="Z5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<sst xmlns="http://schemas.openxmlformats.org/spreadsheetml/2006/main" count="4765" uniqueCount="344">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</sst>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1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-488124.51336411032</c:v>
                </c:pt>
                <c:pt idx="2">
                  <c:v>-430193.43951528845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12151211.140797965</c:v>
                </c:pt>
                <c:pt idx="2">
                  <c:v>8865397.926203981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73450.448054056644</c:v>
                </c:pt>
                <c:pt idx="2">
                  <c:v>68691.002363724925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4802.5865476477702</c:v>
                </c:pt>
                <c:pt idx="2">
                  <c:v>4502.0224626087147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611004.48569519504</c:v>
                </c:pt>
                <c:pt idx="2">
                  <c:v>869266.40957399679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12194.481685317363</c:v>
                </c:pt>
                <c:pt idx="2">
                  <c:v>11544.684363517939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17988.027201970119</c:v>
                </c:pt>
                <c:pt idx="2">
                  <c:v>16824.301435353053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52163.474236339222</c:v>
                </c:pt>
                <c:pt idx="2">
                  <c:v>48558.015022626787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1084729.9218059247</c:v>
                </c:pt>
                <c:pt idx="2">
                  <c:v>756179.77600000007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105612.98691437159</c:v>
                </c:pt>
                <c:pt idx="2">
                  <c:v>53220.864000000001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66286.066261186235</c:v>
                </c:pt>
                <c:pt idx="2">
                  <c:v>62021.533081930196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48191.948869442524</c:v>
                </c:pt>
                <c:pt idx="2">
                  <c:v>44350.720000000001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31455.524054509664</c:v>
                </c:pt>
                <c:pt idx="2">
                  <c:v>29863.363064931029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225661.17687786059</c:v>
                </c:pt>
                <c:pt idx="2">
                  <c:v>195675.31415784554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7381.526448412108</c:v>
                </c:pt>
                <c:pt idx="2">
                  <c:v>6469.6823022226999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97665.964449844832</c:v>
                </c:pt>
                <c:pt idx="2">
                  <c:v>89578.048193350187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20.627698678054273</c:v>
                </c:pt>
                <c:pt idx="2">
                  <c:v>21.71139157687837</c:v>
                </c:pt>
                <c:pt idx="3">
                  <c:v>7.483154704207001</c:v>
                </c:pt>
                <c:pt idx="4">
                  <c:v>5.3372967570829086</c:v>
                </c:pt>
                <c:pt idx="5">
                  <c:v>5.6842923600239272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33.448460748099819</c:v>
                </c:pt>
                <c:pt idx="2">
                  <c:v>50.047045133028938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18.522188102777225</c:v>
                </c:pt>
                <c:pt idx="2">
                  <c:v>5.7547423674821552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14.781215705755255</c:v>
                </c:pt>
                <c:pt idx="5">
                  <c:v>14.170439452142993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1211653.2412486603</c:v>
                </c:pt>
                <c:pt idx="2">
                  <c:v>1323986.7661163709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4943344.5549081508</c:v>
                </c:pt>
                <c:pt idx="2">
                  <c:v>7473394.8037143499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1588952.3586000679</c:v>
                </c:pt>
                <c:pt idx="2">
                  <c:v>538978.26669871924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2392291.96251859</c:v>
                </c:pt>
                <c:pt idx="2">
                  <c:v>2393369.335461481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5761.7886306269502</c:v>
                </c:pt>
                <c:pt idx="2">
                  <c:v>6547.2225044941342</c:v>
                </c:pt>
                <c:pt idx="15">
                  <c:v>4441.5</c:v>
                </c:pt>
                <c:pt idx="16">
                  <c:v>5761.7886306269511</c:v>
                </c:pt>
                <c:pt idx="17">
                  <c:v>6547.2225044941342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1977177.3953822327</c:v>
                </c:pt>
                <c:pt idx="20">
                  <c:v>6745664.0548334988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1792040.9395294916</c:v>
                </c:pt>
                <c:pt idx="11">
                  <c:v>556777.30199849326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7525973.2592276661</c:v>
                </c:pt>
                <c:pt idx="5">
                  <c:v>5545453.9804835431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12223547.490584256</c:v>
                </c:pt>
                <c:pt idx="2">
                  <c:v>11150724.746191995</c:v>
                </c:pt>
                <c:pt idx="15">
                  <c:v>9696490.333333334</c:v>
                </c:pt>
                <c:pt idx="16">
                  <c:v>3860067.6286055543</c:v>
                </c:pt>
                <c:pt idx="17">
                  <c:v>3521281.4987974721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5381923.4164219182</c:v>
                </c:pt>
                <c:pt idx="5">
                  <c:v>2085495.3238634933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10090674.456294728</c:v>
                </c:pt>
                <c:pt idx="2">
                  <c:v>8019442.55864878</c:v>
                </c:pt>
                <c:pt idx="15">
                  <c:v>14742130.666666664</c:v>
                </c:pt>
                <c:pt idx="16">
                  <c:v>8948333.9518085308</c:v>
                </c:pt>
                <c:pt idx="17">
                  <c:v>7111581.1369149536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691243.48218787333</c:v>
                </c:pt>
                <c:pt idx="5">
                  <c:v>2304144.9406262445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330527.49705561606</c:v>
                </c:pt>
                <c:pt idx="5">
                  <c:v>1127682.048777984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96615.211027093654</c:v>
                </c:pt>
                <c:pt idx="2">
                  <c:v>659256.73406722723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123722.59230970837</c:v>
                </c:pt>
                <c:pt idx="5">
                  <c:v>88373.280221220266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23639674.121016312</c:v>
                </c:pt>
                <c:pt idx="17">
                  <c:v>21428158.076859988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580400.98501622735</c:v>
                </c:pt>
                <c:pt idx="17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466825.67895120522</c:v>
                </c:pt>
                <c:pt idx="2">
                  <c:v>809212.66308296483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580400.98501622735</c:v>
                </c:pt>
                <c:pt idx="2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819833.89153460192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10745.69413219321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0-44D6-BF60-CB0AE6D799FC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A-47EB-882E-0AE9C984F355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DA-47EB-882E-0AE9C984F355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20029.284372795861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DA-47EB-882E-0AE9C984F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195261.25810378935</c:v>
                </c:pt>
                <c:pt idx="2">
                  <c:v>171810.03033062597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2947689.1183237853</c:v>
                </c:pt>
                <c:pt idx="2">
                  <c:v>3234351.3068432272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16270629.769572601</c:v>
                </c:pt>
                <c:pt idx="2">
                  <c:v>25288280.014609996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129056.43069707241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1294209.2971391105</c:v>
                </c:pt>
                <c:pt idx="2">
                  <c:v>1126165.5520721399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869536.89924384281</c:v>
                </c:pt>
                <c:pt idx="2">
                  <c:v>2637026.9362689089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17553.395093134488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2">
                  <c:v>4250.880889433869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8-4F0D-9602-BF5A82E1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-488124.51336411032</c:v>
                </c:pt>
                <c:pt idx="2">
                  <c:v>-430193.43951528845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12151211.140797965</c:v>
                </c:pt>
                <c:pt idx="2">
                  <c:v>8865397.926203981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466825.67895120522</c:v>
                </c:pt>
                <c:pt idx="2">
                  <c:v>809212.66308296483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580400.98501622735</c:v>
                </c:pt>
                <c:pt idx="2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819833.89153460192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1-43BE-86C1-1D944115848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10745.69413219321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C1-43BE-86C1-1D944115848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7-4784-8395-070393C2A450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7-4784-8395-070393C2A450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20029.284372795861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7-4784-8395-070393C2A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195261.25810378935</c:v>
                </c:pt>
                <c:pt idx="2">
                  <c:v>171810.03033062597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2947689.1183237853</c:v>
                </c:pt>
                <c:pt idx="2">
                  <c:v>3234351.3068432272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16270629.769572601</c:v>
                </c:pt>
                <c:pt idx="2">
                  <c:v>25288280.014609996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129056.43069707241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1294209.2971391105</c:v>
                </c:pt>
                <c:pt idx="2">
                  <c:v>1126165.5520721399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869536.89924384281</c:v>
                </c:pt>
                <c:pt idx="2">
                  <c:v>2637026.9362689089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17553.395093134488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2">
                  <c:v>4250.880889433869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A-4785-AA40-A69E62CA3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-488124.51336411032</c:v>
                </c:pt>
                <c:pt idx="2">
                  <c:v>-430193.43951528845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12151211.140797965</c:v>
                </c:pt>
                <c:pt idx="2">
                  <c:v>8865397.926203981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466825.67895120522</c:v>
                </c:pt>
                <c:pt idx="2">
                  <c:v>809212.66308296483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580400.98501622735</c:v>
                </c:pt>
                <c:pt idx="2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819833.89153460192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10745.69413219321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80-4B6D-A405-8F6232EF2E0B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6-4AED-AE9D-55D90CFE926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6-4AED-AE9D-55D90CFE926A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20029.284372795861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06-4AED-AE9D-55D90CFE9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195261.25810378935</c:v>
                </c:pt>
                <c:pt idx="2">
                  <c:v>171810.03033062597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2947689.1183237853</c:v>
                </c:pt>
                <c:pt idx="2">
                  <c:v>3234351.3068432272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16270629.769572601</c:v>
                </c:pt>
                <c:pt idx="2">
                  <c:v>25288280.014609996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129056.43069707241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1294209.2971391105</c:v>
                </c:pt>
                <c:pt idx="2">
                  <c:v>1126165.5520721399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869536.89924384281</c:v>
                </c:pt>
                <c:pt idx="2">
                  <c:v>2637026.9362689089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17553.395093134488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2">
                  <c:v>4250.880889433869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0A-4846-9907-9D8235C08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195261.25810378935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171810.03033062597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5761.7886306269502</c:v>
                </c:pt>
                <c:pt idx="2">
                  <c:v>6547.2225044941342</c:v>
                </c:pt>
                <c:pt idx="15">
                  <c:v>4441.5</c:v>
                </c:pt>
                <c:pt idx="16">
                  <c:v>5761.7886306269511</c:v>
                </c:pt>
                <c:pt idx="17">
                  <c:v>6547.2225044941342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1977177.3953822327</c:v>
                </c:pt>
                <c:pt idx="20">
                  <c:v>6745664.0548334988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1792040.9395294916</c:v>
                </c:pt>
                <c:pt idx="11">
                  <c:v>556777.30199849326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7525973.2592276661</c:v>
                </c:pt>
                <c:pt idx="5">
                  <c:v>5545453.9804835431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12223547.490584256</c:v>
                </c:pt>
                <c:pt idx="2">
                  <c:v>11150724.746191995</c:v>
                </c:pt>
                <c:pt idx="15">
                  <c:v>9696490.333333334</c:v>
                </c:pt>
                <c:pt idx="16">
                  <c:v>3860067.6286055543</c:v>
                </c:pt>
                <c:pt idx="17">
                  <c:v>3521281.4987974721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5381923.4164219182</c:v>
                </c:pt>
                <c:pt idx="5">
                  <c:v>2085495.3238634933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10090674.456294728</c:v>
                </c:pt>
                <c:pt idx="2">
                  <c:v>8019442.55864878</c:v>
                </c:pt>
                <c:pt idx="15">
                  <c:v>14742130.666666664</c:v>
                </c:pt>
                <c:pt idx="16">
                  <c:v>8948333.9518085308</c:v>
                </c:pt>
                <c:pt idx="17">
                  <c:v>7111581.1369149536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691243.48218787333</c:v>
                </c:pt>
                <c:pt idx="5">
                  <c:v>2304144.9406262445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330527.49705561606</c:v>
                </c:pt>
                <c:pt idx="5">
                  <c:v>1127682.048777984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96615.211027093654</c:v>
                </c:pt>
                <c:pt idx="2">
                  <c:v>659256.73406722723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123722.59230970837</c:v>
                </c:pt>
                <c:pt idx="5">
                  <c:v>88373.280221220266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23639674.121016312</c:v>
                </c:pt>
                <c:pt idx="17">
                  <c:v>21428158.076859988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580400.98501622735</c:v>
                </c:pt>
                <c:pt idx="17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466825.67895120522</c:v>
                </c:pt>
                <c:pt idx="2">
                  <c:v>809212.66308296483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580400.98501622735</c:v>
                </c:pt>
                <c:pt idx="2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819833.89153460192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10745.69413219321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0-4A71-AC40-B0C6227F18C2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4-44CD-9688-BE719919894C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4-44CD-9688-BE719919894C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20029.284372795861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4-44CD-9688-BE719919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195261.25810378935</c:v>
                </c:pt>
                <c:pt idx="2">
                  <c:v>171810.03033062597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2947689.1183237853</c:v>
                </c:pt>
                <c:pt idx="2">
                  <c:v>3234351.3068432272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16270629.769572601</c:v>
                </c:pt>
                <c:pt idx="2">
                  <c:v>25288280.014609996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129056.43069707241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1294209.2971391105</c:v>
                </c:pt>
                <c:pt idx="2">
                  <c:v>1126165.5520721399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869536.89924384281</c:v>
                </c:pt>
                <c:pt idx="2">
                  <c:v>2637026.9362689089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17553.395093134488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2">
                  <c:v>4250.880889433869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2-4EB9-83A0-8665C9142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20.627698678054273</c:v>
                </c:pt>
                <c:pt idx="2">
                  <c:v>21.71139157687837</c:v>
                </c:pt>
                <c:pt idx="3">
                  <c:v>7.483154704207001</c:v>
                </c:pt>
                <c:pt idx="4">
                  <c:v>5.3372967570829086</c:v>
                </c:pt>
                <c:pt idx="5">
                  <c:v>5.6842923600239272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33.448460748099819</c:v>
                </c:pt>
                <c:pt idx="2">
                  <c:v>50.047045133028938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18.522188102777225</c:v>
                </c:pt>
                <c:pt idx="2">
                  <c:v>5.7547423674821552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14.781215705755255</c:v>
                </c:pt>
                <c:pt idx="5">
                  <c:v>14.170439452142993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1211653.2412486603</c:v>
                </c:pt>
                <c:pt idx="2">
                  <c:v>1323986.7661163709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4943344.5549081508</c:v>
                </c:pt>
                <c:pt idx="2">
                  <c:v>7473394.8037143499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1588952.3586000679</c:v>
                </c:pt>
                <c:pt idx="2">
                  <c:v>538978.26669871924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2392291.96251859</c:v>
                </c:pt>
                <c:pt idx="2">
                  <c:v>2393369.335461481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393518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54193565.78496265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412420.970536314"/>
    </cacheField>
    <cacheField name="Gødning" numFmtId="3">
      <sharedItems containsSemiMixedTypes="0" containsString="0" containsNumber="1" minValue="0" maxValue="20276623.290697981"/>
    </cacheField>
    <cacheField name="Energi" numFmtId="3">
      <sharedItems containsSemiMixedTypes="0" containsString="0" containsNumber="1" minValue="0" maxValue="554193565.78496265"/>
    </cacheField>
    <cacheField name="Materialer og processer" numFmtId="3">
      <sharedItems containsSemiMixedTypes="0" containsString="0" containsNumber="1" minValue="0" maxValue="6008209.5349556506"/>
    </cacheField>
    <cacheField name="Produktion minus forbrug [ton]" numFmtId="3">
      <sharedItems containsSemiMixedTypes="0" containsString="0" containsNumber="1" minValue="-5788120.7826627567" maxValue="16241376.503285415"/>
    </cacheField>
    <cacheField name="Potentiale til energi [ton]" numFmtId="3">
      <sharedItems containsSemiMixedTypes="0" containsString="0" containsNumber="1" minValue="0" maxValue="16241376.503285415"/>
    </cacheField>
    <cacheField name="Forbrug energi [ton/m3]" numFmtId="3">
      <sharedItems containsSemiMixedTypes="0" containsString="0" containsNumber="1" minValue="0" maxValue="554193565.78496265"/>
    </cacheField>
    <cacheField name="Potentiale til energi [PJ]" numFmtId="0">
      <sharedItems containsSemiMixedTypes="0" containsString="0" containsNumber="1" minValue="0" maxValue="29.88210259398225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768533710757772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7585.4209199166"/>
    </cacheField>
    <cacheField name="Forbrug/potentiale [Ton TS]" numFmtId="0">
      <sharedItems containsSemiMixedTypes="0" containsString="0" containsNumber="1" minValue="0" maxValue="4565847.3224275298"/>
    </cacheField>
    <cacheField name="Biogasproduktion [Ton TS]" numFmtId="0">
      <sharedItems containsSemiMixedTypes="0" containsString="0" containsNumber="1" minValue="0" maxValue="867343.99376075983"/>
    </cacheField>
    <cacheField name="Biomasser til energi eksl. biogas [Ton TS]" numFmtId="0">
      <sharedItems containsSemiMixedTypes="0" containsString="0" containsNumber="1" minValue="0" maxValue="4547585.42091991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4629632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474537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54193565.78496265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412420.970536314"/>
    </cacheField>
    <cacheField name="Gødning" numFmtId="3">
      <sharedItems containsSemiMixedTypes="0" containsString="0" containsNumber="1" minValue="0" maxValue="20276623.290697981"/>
    </cacheField>
    <cacheField name="Energi" numFmtId="3">
      <sharedItems containsSemiMixedTypes="0" containsString="0" containsNumber="1" minValue="0" maxValue="554193565.78496265"/>
    </cacheField>
    <cacheField name="Materialer og processer" numFmtId="3">
      <sharedItems containsSemiMixedTypes="0" containsString="0" containsNumber="1" minValue="0" maxValue="6008209.5349556506"/>
    </cacheField>
    <cacheField name="Produktion minus forbrug [ton]" numFmtId="3">
      <sharedItems containsSemiMixedTypes="0" containsString="0" containsNumber="1" minValue="-5788120.7826627567" maxValue="16241376.503285415"/>
    </cacheField>
    <cacheField name="Potentiale til energi [ton]" numFmtId="3">
      <sharedItems containsSemiMixedTypes="0" containsString="0" containsNumber="1" minValue="0" maxValue="16241376.503285415"/>
    </cacheField>
    <cacheField name="Forbrug energi [ton/m3]" numFmtId="3">
      <sharedItems containsSemiMixedTypes="0" containsString="0" containsNumber="1" minValue="0" maxValue="554193565.78496265"/>
    </cacheField>
    <cacheField name="Potentiale til energi [PJ]" numFmtId="0">
      <sharedItems containsSemiMixedTypes="0" containsString="0" containsNumber="1" minValue="0" maxValue="29.88210259398225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768533710757772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7585.4209199166"/>
    </cacheField>
    <cacheField name="Forbrug/potentiale [Ton TS]" numFmtId="0">
      <sharedItems containsSemiMixedTypes="0" containsString="0" containsNumber="1" minValue="0" maxValue="4565847.3224275298"/>
    </cacheField>
    <cacheField name="Biogasproduktion [Ton TS]" numFmtId="0">
      <sharedItems containsSemiMixedTypes="0" containsString="0" containsNumber="1" minValue="0" maxValue="867343.99376075983"/>
    </cacheField>
    <cacheField name="Biomasser til energi eksl. biogas [Ton TS]" numFmtId="0">
      <sharedItems containsSemiMixedTypes="0" containsString="0" containsNumber="1" minValue="0" maxValue="4547585.420919916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0925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54193565.78496265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412420.970536314"/>
    </cacheField>
    <cacheField name="Gødning" numFmtId="3">
      <sharedItems containsSemiMixedTypes="0" containsString="0" containsNumber="1" minValue="0" maxValue="20276623.290697981"/>
    </cacheField>
    <cacheField name="Energi" numFmtId="3">
      <sharedItems containsSemiMixedTypes="0" containsString="0" containsNumber="1" minValue="0" maxValue="554193565.78496265"/>
    </cacheField>
    <cacheField name="Materialer og processer" numFmtId="3">
      <sharedItems containsSemiMixedTypes="0" containsString="0" containsNumber="1" minValue="0" maxValue="6008209.5349556506"/>
    </cacheField>
    <cacheField name="Produktion minus forbrug [ton]" numFmtId="3">
      <sharedItems containsSemiMixedTypes="0" containsString="0" containsNumber="1" minValue="-5788120.7826627567" maxValue="16241376.503285415"/>
    </cacheField>
    <cacheField name="Potentiale til energi [ton]" numFmtId="3">
      <sharedItems containsSemiMixedTypes="0" containsString="0" containsNumber="1" minValue="0" maxValue="16241376.503285415"/>
    </cacheField>
    <cacheField name="Forbrug energi [ton/m3]" numFmtId="3">
      <sharedItems containsSemiMixedTypes="0" containsString="0" containsNumber="1" minValue="0" maxValue="554193565.78496265"/>
    </cacheField>
    <cacheField name="Potentiale til energi [PJ]" numFmtId="0">
      <sharedItems containsSemiMixedTypes="0" containsString="0" containsNumber="1" minValue="0" maxValue="29.88210259398225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768533710757772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7585.4209199166"/>
    </cacheField>
    <cacheField name="Forbrug/potentiale [Ton TS]" numFmtId="0">
      <sharedItems containsSemiMixedTypes="0" containsString="0" containsNumber="1" minValue="0" maxValue="4565847.3224275298"/>
    </cacheField>
    <cacheField name="Biogasproduktion [Ton TS]" numFmtId="0">
      <sharedItems containsSemiMixedTypes="0" containsString="0" containsNumber="1" minValue="0" maxValue="867343.99376075983"/>
    </cacheField>
    <cacheField name="Biomasser til energi eksl. biogas [Ton TS]" numFmtId="0">
      <sharedItems containsSemiMixedTypes="0" containsString="0" containsNumber="1" minValue="0" maxValue="4547585.420919916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32407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20040641.17806372"/>
    </cacheField>
    <cacheField name="Halmudbytte" numFmtId="0">
      <sharedItems containsSemiMixedTypes="0" containsString="0" containsNumber="1" minValue="0" maxValue="2116047.5543132382"/>
    </cacheField>
    <cacheField name="Potentielt til bioenergi" numFmtId="1">
      <sharedItems containsSemiMixedTypes="0" containsString="0" containsNumber="1" minValue="0" maxValue="20040641.178063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55555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27.084069591494" maxValue="37013724.844488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6712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90277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0276623.2906979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</r>
  <r>
    <x v="1"/>
    <x v="10"/>
    <n v="0"/>
    <x v="1"/>
    <s v="Vestdanmark"/>
    <n v="213692.89158762878"/>
    <n v="73265.306718627704"/>
    <n v="0"/>
    <n v="0"/>
    <n v="0"/>
    <n v="0"/>
    <n v="0"/>
    <n v="0"/>
    <n v="140427.5848690010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54193565.78496265"/>
    <n v="0"/>
    <n v="0"/>
    <n v="0"/>
    <n v="0"/>
    <n v="0"/>
    <n v="554193565.78496265"/>
    <n v="0"/>
    <n v="0"/>
    <n v="0"/>
    <n v="554193565.78496265"/>
    <n v="0"/>
    <n v="0"/>
    <n v="0"/>
    <n v="0"/>
    <n v="0"/>
    <n v="0"/>
    <n v="0"/>
    <n v="0"/>
  </r>
  <r>
    <x v="4"/>
    <x v="10"/>
    <n v="0"/>
    <x v="1"/>
    <s v="Vestdanmark"/>
    <n v="22804965.328086924"/>
    <n v="0"/>
    <n v="0"/>
    <n v="0"/>
    <n v="0"/>
    <n v="20276623.290697981"/>
    <n v="0"/>
    <n v="0"/>
    <n v="2528342.0373889431"/>
    <n v="0"/>
    <n v="0"/>
    <n v="0"/>
    <n v="0"/>
    <n v="0"/>
    <n v="0"/>
    <n v="0"/>
    <n v="0"/>
    <n v="0"/>
    <n v="0"/>
  </r>
  <r>
    <x v="5"/>
    <x v="1"/>
    <n v="1"/>
    <x v="1"/>
    <s v="Vestdanmark"/>
    <n v="860529.70826319081"/>
    <n v="0"/>
    <n v="0"/>
    <n v="0"/>
    <n v="86052.970826319084"/>
    <n v="0"/>
    <n v="0"/>
    <n v="0"/>
    <n v="774476.73743687174"/>
    <n v="774476.73743687174"/>
    <n v="86052.970826319084"/>
    <n v="0.43992298284692843"/>
    <n v="0.48880331427436491"/>
    <n v="4.8880331427436495E-2"/>
    <n v="0.43992298284692843"/>
    <n v="33119.248878034203"/>
    <n v="36799.165420038007"/>
    <n v="3679.9165420038007"/>
    <n v="33119.24887803421"/>
  </r>
  <r>
    <x v="6"/>
    <x v="2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</r>
  <r>
    <x v="7"/>
    <x v="10"/>
    <n v="0"/>
    <x v="1"/>
    <s v="Vestdanmark"/>
    <n v="606103.90103592013"/>
    <n v="615674.84637502267"/>
    <n v="0"/>
    <n v="0"/>
    <n v="0"/>
    <n v="0"/>
    <n v="0"/>
    <n v="0"/>
    <n v="-9570.9453391025309"/>
    <n v="0"/>
    <n v="0"/>
    <n v="0"/>
    <n v="0"/>
    <n v="0"/>
    <n v="0"/>
    <n v="0"/>
    <n v="0"/>
    <n v="0"/>
    <n v="0"/>
  </r>
  <r>
    <x v="8"/>
    <x v="2"/>
    <n v="1"/>
    <x v="1"/>
    <s v="Vestdanmark"/>
    <n v="10631.296472463182"/>
    <n v="0"/>
    <n v="0"/>
    <n v="0"/>
    <n v="5315.648236231591"/>
    <n v="5315.6482362315919"/>
    <n v="0"/>
    <n v="0"/>
    <n v="0"/>
    <n v="0"/>
    <n v="5315.648236231591"/>
    <n v="0"/>
    <n v="2.4998962090173548E-3"/>
    <n v="2.4998962090173548E-3"/>
    <n v="0"/>
    <n v="0"/>
    <n v="334.88583888259024"/>
    <n v="334.88583888259024"/>
    <n v="0"/>
  </r>
  <r>
    <x v="9"/>
    <x v="10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</r>
  <r>
    <x v="10"/>
    <x v="10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</r>
  <r>
    <x v="11"/>
    <x v="10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42134.224778831"/>
    <n v="14698917.729434509"/>
    <n v="0"/>
    <n v="0"/>
    <n v="66507.389797586569"/>
    <n v="0"/>
    <n v="0"/>
    <n v="1761026.9326594151"/>
    <n v="10515682.17288732"/>
    <n v="10515682.17288732"/>
    <n v="66507.389797586569"/>
    <n v="19.347540737841058"/>
    <n v="19.469906021644892"/>
    <n v="0.1223652838038346"/>
    <n v="19.347540737841058"/>
    <n v="2944391.0084084496"/>
    <n v="2963013.0775517742"/>
    <n v="18622.069143324243"/>
    <n v="2944391.0084084501"/>
  </r>
  <r>
    <x v="14"/>
    <x v="10"/>
    <n v="0"/>
    <x v="1"/>
    <s v="Vestdanmark"/>
    <n v="294393.32336030406"/>
    <n v="294393.3233603040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</r>
  <r>
    <x v="16"/>
    <x v="5"/>
    <n v="1"/>
    <x v="1"/>
    <s v="Vestdanmark"/>
    <n v="2986321.1440299363"/>
    <n v="918861.60943487054"/>
    <n v="865639.24548804213"/>
    <n v="0"/>
    <n v="55535.529776305084"/>
    <n v="0"/>
    <n v="1146284.7593307183"/>
    <n v="0"/>
    <n v="0"/>
    <n v="0"/>
    <n v="1201820.2891070235"/>
    <n v="0"/>
    <n v="12.167969600290027"/>
    <n v="0.32019231834647804"/>
    <n v="11.847777281943548"/>
    <n v="0"/>
    <n v="1021547.2457409699"/>
    <n v="47205.20030985932"/>
    <n v="974342.04543111054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</r>
  <r>
    <x v="19"/>
    <x v="1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</r>
  <r>
    <x v="20"/>
    <x v="10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</r>
  <r>
    <x v="21"/>
    <x v="10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</r>
  <r>
    <x v="22"/>
    <x v="5"/>
    <n v="1"/>
    <x v="1"/>
    <s v="Vestdanmark"/>
    <n v="5849092.288531078"/>
    <n v="6703213.1941870041"/>
    <n v="0"/>
    <n v="295933.04302308214"/>
    <n v="2907.9932175110234"/>
    <n v="0"/>
    <n v="0"/>
    <n v="0"/>
    <n v="-1152961.9418965196"/>
    <n v="0"/>
    <n v="2907.9932175110234"/>
    <n v="0"/>
    <n v="9.9594696509248057E-3"/>
    <n v="9.9594696509248057E-3"/>
    <n v="0"/>
    <n v="0"/>
    <n v="901.47789742841724"/>
    <n v="901.47789742841724"/>
    <n v="0"/>
  </r>
  <r>
    <x v="23"/>
    <x v="10"/>
    <n v="0"/>
    <x v="1"/>
    <s v="Vestdanmark"/>
    <n v="0"/>
    <n v="0"/>
    <n v="0"/>
    <n v="0"/>
    <n v="0"/>
    <n v="284990.49844880385"/>
    <n v="0"/>
    <n v="0"/>
    <n v="-284990.49844880385"/>
    <n v="0"/>
    <n v="0"/>
    <n v="0"/>
    <n v="0"/>
    <n v="0"/>
    <n v="0"/>
    <n v="0"/>
    <n v="0"/>
    <n v="0"/>
    <n v="0"/>
  </r>
  <r>
    <x v="24"/>
    <x v="2"/>
    <n v="1"/>
    <x v="1"/>
    <s v="Vestdanmark"/>
    <n v="15016343.382284625"/>
    <n v="0"/>
    <n v="0"/>
    <n v="0"/>
    <n v="11412420.970536314"/>
    <n v="3603922.4117483096"/>
    <n v="0"/>
    <n v="0"/>
    <n v="0"/>
    <n v="0"/>
    <n v="11412420.970536314"/>
    <n v="0"/>
    <n v="5.7768533710757772"/>
    <n v="5.7768533710757772"/>
    <n v="0"/>
    <n v="0"/>
    <n v="867343.99376075983"/>
    <n v="867343.99376075983"/>
    <n v="0"/>
  </r>
  <r>
    <x v="25"/>
    <x v="10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</r>
  <r>
    <x v="26"/>
    <x v="4"/>
    <n v="1"/>
    <x v="1"/>
    <s v="Vestdanmark"/>
    <n v="3784586.3044886771"/>
    <n v="4793556.7683329275"/>
    <n v="0"/>
    <n v="0"/>
    <n v="255311.1988813775"/>
    <n v="0"/>
    <n v="0"/>
    <n v="0"/>
    <n v="-1264281.6627256279"/>
    <n v="0"/>
    <n v="255311.1988813775"/>
    <n v="0"/>
    <n v="0.91656720398414526"/>
    <n v="0.91656720398414526"/>
    <n v="0"/>
    <n v="0"/>
    <n v="76593.359664413249"/>
    <n v="76593.359664413249"/>
    <n v="0"/>
  </r>
  <r>
    <x v="27"/>
    <x v="10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</r>
  <r>
    <x v="30"/>
    <x v="10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</r>
  <r>
    <x v="31"/>
    <x v="7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</r>
  <r>
    <x v="35"/>
    <x v="10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79789.686818634233"/>
    <n v="110196.89874297607"/>
    <n v="0"/>
    <n v="0"/>
    <n v="0"/>
    <n v="0"/>
    <n v="0"/>
    <n v="0"/>
    <n v="-30407.211924341842"/>
    <n v="0"/>
    <n v="0"/>
    <n v="0"/>
    <n v="0"/>
    <n v="0"/>
    <n v="0"/>
    <n v="0"/>
    <n v="0"/>
    <n v="0"/>
    <n v="0"/>
  </r>
  <r>
    <x v="37"/>
    <x v="9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</r>
  <r>
    <x v="38"/>
    <x v="4"/>
    <n v="1"/>
    <x v="1"/>
    <s v="Vestdanmark"/>
    <n v="1905541.9010865423"/>
    <n v="1042365.5001332033"/>
    <n v="0"/>
    <n v="0"/>
    <n v="21893.59180227204"/>
    <n v="0"/>
    <n v="0"/>
    <n v="0"/>
    <n v="841282.80915106693"/>
    <n v="841282.80915106693"/>
    <n v="21893.59180227204"/>
    <n v="2.2832751953483617"/>
    <n v="2.3426952792433999"/>
    <n v="5.942008389503841E-2"/>
    <n v="2.2832751953483617"/>
    <n v="168256.56183021341"/>
    <n v="172635.28019066781"/>
    <n v="4378.718360454408"/>
    <n v="168256.56183021341"/>
  </r>
  <r>
    <x v="39"/>
    <x v="10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</r>
  <r>
    <x v="40"/>
    <x v="10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</r>
  <r>
    <x v="41"/>
    <x v="1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</r>
  <r>
    <x v="42"/>
    <x v="2"/>
    <n v="1"/>
    <x v="1"/>
    <s v="Vestdanmark"/>
    <n v="16629449.193931503"/>
    <n v="0"/>
    <n v="0"/>
    <n v="0"/>
    <n v="8813608.0727836974"/>
    <n v="7815841.1211478049"/>
    <n v="0"/>
    <n v="0"/>
    <n v="0"/>
    <n v="0"/>
    <n v="8813608.0727836974"/>
    <n v="0"/>
    <n v="3.7969023577552177"/>
    <n v="3.7969023577552177"/>
    <n v="0"/>
    <n v="0"/>
    <n v="440680.40363918489"/>
    <n v="440680.40363918489"/>
    <n v="0"/>
  </r>
  <r>
    <x v="43"/>
    <x v="10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</r>
  <r>
    <x v="1"/>
    <x v="10"/>
    <n v="0"/>
    <x v="2"/>
    <s v="Vestdanmark"/>
    <n v="192834.50614053759"/>
    <n v="73265.306718627704"/>
    <n v="0"/>
    <n v="0"/>
    <n v="0"/>
    <n v="0"/>
    <n v="0"/>
    <n v="0"/>
    <n v="119569.1994219098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44823174.96716976"/>
    <n v="0"/>
    <n v="0"/>
    <n v="0"/>
    <n v="0"/>
    <n v="0"/>
    <n v="544823174.96716976"/>
    <n v="0"/>
    <n v="0"/>
    <n v="0"/>
    <n v="544823174.96716976"/>
    <n v="0"/>
    <n v="0"/>
    <n v="0"/>
    <n v="0"/>
    <n v="0"/>
    <n v="0"/>
    <n v="0"/>
    <n v="0"/>
  </r>
  <r>
    <x v="4"/>
    <x v="10"/>
    <n v="0"/>
    <x v="2"/>
    <s v="Vestdanmark"/>
    <n v="21017830.179033693"/>
    <n v="0"/>
    <n v="0"/>
    <n v="0"/>
    <n v="0"/>
    <n v="18261458.333454724"/>
    <n v="0"/>
    <n v="0"/>
    <n v="2756371.8455789685"/>
    <n v="0"/>
    <n v="0"/>
    <n v="0"/>
    <n v="0"/>
    <n v="0"/>
    <n v="0"/>
    <n v="0"/>
    <n v="0"/>
    <n v="0"/>
    <n v="0"/>
  </r>
  <r>
    <x v="5"/>
    <x v="1"/>
    <n v="1"/>
    <x v="2"/>
    <s v="Vestdanmark"/>
    <n v="2935924.8870155918"/>
    <n v="0"/>
    <n v="0"/>
    <n v="0"/>
    <n v="587184.97740311839"/>
    <n v="0"/>
    <n v="0"/>
    <n v="0"/>
    <n v="2348739.9096124736"/>
    <n v="2348739.9096124736"/>
    <n v="587184.97740311839"/>
    <n v="1.3341455166076783"/>
    <n v="1.667681895759598"/>
    <n v="0.33353637915191958"/>
    <n v="1.3341455166076783"/>
    <n v="100440.0750288096"/>
    <n v="125550.093786012"/>
    <n v="25110.018757202401"/>
    <n v="100440.0750288096"/>
  </r>
  <r>
    <x v="6"/>
    <x v="2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</r>
  <r>
    <x v="7"/>
    <x v="10"/>
    <n v="0"/>
    <x v="2"/>
    <s v="Vestdanmark"/>
    <n v="2067883.8976519625"/>
    <n v="2052249.4879167422"/>
    <n v="0"/>
    <n v="0"/>
    <n v="0"/>
    <n v="0"/>
    <n v="0"/>
    <n v="0"/>
    <n v="15634.409735220252"/>
    <n v="0"/>
    <n v="0"/>
    <n v="0"/>
    <n v="0"/>
    <n v="0"/>
    <n v="0"/>
    <n v="0"/>
    <n v="0"/>
    <n v="0"/>
    <n v="0"/>
  </r>
  <r>
    <x v="8"/>
    <x v="2"/>
    <n v="1"/>
    <x v="2"/>
    <s v="Vestdanmark"/>
    <n v="12080.53053985185"/>
    <n v="0"/>
    <n v="0"/>
    <n v="0"/>
    <n v="6040.2652699259252"/>
    <n v="6040.2652699259252"/>
    <n v="0"/>
    <n v="0"/>
    <n v="0"/>
    <n v="0"/>
    <n v="6040.2652699259252"/>
    <n v="0"/>
    <n v="2.8406763537934636E-3"/>
    <n v="2.8406763537934636E-3"/>
    <n v="0"/>
    <n v="0"/>
    <n v="380.5367120053333"/>
    <n v="380.5367120053333"/>
    <n v="0"/>
  </r>
  <r>
    <x v="9"/>
    <x v="10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</r>
  <r>
    <x v="10"/>
    <x v="10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</r>
  <r>
    <x v="11"/>
    <x v="10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37013724.844488479"/>
    <n v="14698917.729434509"/>
    <n v="0"/>
    <n v="0"/>
    <n v="65221.076812905056"/>
    <n v="0"/>
    <n v="0"/>
    <n v="6008209.5349556506"/>
    <n v="16241376.503285415"/>
    <n v="16241376.503285415"/>
    <n v="65221.076812905056"/>
    <n v="29.882102593982257"/>
    <n v="30.0021012226834"/>
    <n v="0.11999862870114369"/>
    <n v="29.882102593982257"/>
    <n v="4547585.4209199166"/>
    <n v="4565847.3224275298"/>
    <n v="18261.901507613416"/>
    <n v="4547585.4209199166"/>
  </r>
  <r>
    <x v="14"/>
    <x v="10"/>
    <n v="0"/>
    <x v="2"/>
    <s v="Vestdanmark"/>
    <n v="1004400.750288096"/>
    <n v="1004400.7502880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</r>
  <r>
    <x v="16"/>
    <x v="5"/>
    <n v="1"/>
    <x v="2"/>
    <s v="Vestdanmark"/>
    <n v="1999940.2166101544"/>
    <n v="918861.60943487042"/>
    <n v="849907.04589271802"/>
    <n v="0"/>
    <n v="52468.744229350043"/>
    <n v="0"/>
    <n v="178702.81705321593"/>
    <n v="0"/>
    <n v="0"/>
    <n v="0"/>
    <n v="231171.56128256596"/>
    <n v="0"/>
    <n v="2.1495483529238846"/>
    <n v="0.30251064360408686"/>
    <n v="1.8470377093197978"/>
    <n v="0"/>
    <n v="196495.82709018106"/>
    <n v="44598.432594947531"/>
    <n v="151897.3944952335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</r>
  <r>
    <x v="19"/>
    <x v="1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</r>
  <r>
    <x v="20"/>
    <x v="10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</r>
  <r>
    <x v="21"/>
    <x v="10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</r>
  <r>
    <x v="22"/>
    <x v="5"/>
    <n v="1"/>
    <x v="2"/>
    <s v="Vestdanmark"/>
    <n v="4034586.8295627958"/>
    <n v="4939209.7220325293"/>
    <n v="0"/>
    <n v="307470.55071854044"/>
    <n v="2873.5276646840043"/>
    <n v="0"/>
    <n v="0"/>
    <n v="0"/>
    <n v="-1214966.9708529576"/>
    <n v="0"/>
    <n v="2873.5276646840043"/>
    <n v="0"/>
    <n v="9.8414299576696611E-3"/>
    <n v="9.8414299576696611E-3"/>
    <n v="0"/>
    <n v="0"/>
    <n v="890.79357605204132"/>
    <n v="890.79357605204132"/>
    <n v="0"/>
  </r>
  <r>
    <x v="23"/>
    <x v="10"/>
    <n v="0"/>
    <x v="2"/>
    <s v="Vestdanmark"/>
    <n v="0"/>
    <n v="0"/>
    <n v="0"/>
    <n v="0"/>
    <n v="0"/>
    <n v="214072.65072024465"/>
    <n v="0"/>
    <n v="0"/>
    <n v="-214072.65072024465"/>
    <n v="0"/>
    <n v="0"/>
    <n v="0"/>
    <n v="0"/>
    <n v="0"/>
    <n v="0"/>
    <n v="0"/>
    <n v="0"/>
    <n v="0"/>
    <n v="0"/>
  </r>
  <r>
    <x v="24"/>
    <x v="2"/>
    <n v="1"/>
    <x v="2"/>
    <s v="Vestdanmark"/>
    <n v="13698405.628900958"/>
    <n v="0"/>
    <n v="0"/>
    <n v="0"/>
    <n v="10410788.277964728"/>
    <n v="3287617.3509362298"/>
    <n v="0"/>
    <n v="0"/>
    <n v="0"/>
    <n v="0"/>
    <n v="10410788.277964728"/>
    <n v="0"/>
    <n v="5.2698369184229659"/>
    <n v="5.2698369184229659"/>
    <n v="0"/>
    <n v="0"/>
    <n v="791219.90912531933"/>
    <n v="791219.90912531933"/>
    <n v="0"/>
  </r>
  <r>
    <x v="25"/>
    <x v="10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</r>
  <r>
    <x v="26"/>
    <x v="4"/>
    <n v="1"/>
    <x v="2"/>
    <s v="Vestdanmark"/>
    <n v="1931303.3736580268"/>
    <n v="1857503.2477290093"/>
    <n v="0"/>
    <n v="0"/>
    <n v="250485.69494585399"/>
    <n v="0"/>
    <n v="0"/>
    <n v="0"/>
    <n v="-176685.56901683635"/>
    <n v="0"/>
    <n v="250485.69494585399"/>
    <n v="0"/>
    <n v="0.89924364485561592"/>
    <n v="0.89924364485561592"/>
    <n v="0"/>
    <n v="0"/>
    <n v="75145.7084837562"/>
    <n v="75145.7084837562"/>
    <n v="0"/>
  </r>
  <r>
    <x v="27"/>
    <x v="10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</r>
  <r>
    <x v="30"/>
    <x v="10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</r>
  <r>
    <x v="31"/>
    <x v="7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</r>
  <r>
    <x v="35"/>
    <x v="10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70300.604693505797"/>
    <n v="78712.070530697194"/>
    <n v="0"/>
    <n v="0"/>
    <n v="0"/>
    <n v="0"/>
    <n v="0"/>
    <n v="0"/>
    <n v="-8411.4658371913974"/>
    <n v="0"/>
    <n v="0"/>
    <n v="0"/>
    <n v="0"/>
    <n v="0"/>
    <n v="0"/>
    <n v="0"/>
    <n v="0"/>
    <n v="0"/>
    <n v="0"/>
  </r>
  <r>
    <x v="37"/>
    <x v="9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</r>
  <r>
    <x v="38"/>
    <x v="4"/>
    <n v="1"/>
    <x v="2"/>
    <s v="Vestdanmark"/>
    <n v="1764735.4892043229"/>
    <n v="1042365.5001332033"/>
    <n v="0"/>
    <n v="0"/>
    <n v="21741.204425481588"/>
    <n v="0"/>
    <n v="0"/>
    <n v="0"/>
    <n v="700628.78464563796"/>
    <n v="700628.78464563796"/>
    <n v="21741.204425481588"/>
    <n v="1.9015345466796472"/>
    <n v="1.9605410451385812"/>
    <n v="5.9006498458934048E-2"/>
    <n v="1.9015345466796472"/>
    <n v="140125.75692912759"/>
    <n v="144473.99781422393"/>
    <n v="4348.2408850963175"/>
    <n v="140125.75692912762"/>
  </r>
  <r>
    <x v="39"/>
    <x v="10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</r>
  <r>
    <x v="40"/>
    <x v="10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</r>
  <r>
    <x v="41"/>
    <x v="1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</r>
  <r>
    <x v="42"/>
    <x v="2"/>
    <n v="1"/>
    <x v="2"/>
    <s v="Vestdanmark"/>
    <n v="13216055.395535078"/>
    <n v="0"/>
    <n v="0"/>
    <n v="0"/>
    <n v="7004509.359633592"/>
    <n v="6211546.0359014859"/>
    <n v="0"/>
    <n v="0"/>
    <n v="0"/>
    <n v="0"/>
    <n v="7004509.359633592"/>
    <n v="0"/>
    <n v="3.0175426321301519"/>
    <n v="3.0175426321301519"/>
    <n v="0"/>
    <n v="0"/>
    <n v="350225.4679816796"/>
    <n v="350225.4679816796"/>
    <n v="0"/>
  </r>
  <r>
    <x v="43"/>
    <x v="10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</r>
  <r>
    <x v="1"/>
    <x v="10"/>
    <n v="0"/>
    <x v="1"/>
    <s v="Østdanmark"/>
    <n v="63826.34089651754"/>
    <n v="8992.6676617292323"/>
    <n v="0"/>
    <n v="0"/>
    <n v="0"/>
    <n v="0"/>
    <n v="0"/>
    <n v="0"/>
    <n v="54833.67323478830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8757227.26075223"/>
    <n v="0"/>
    <n v="0"/>
    <n v="0"/>
    <n v="0"/>
    <n v="0"/>
    <n v="118757227.26075223"/>
    <n v="0"/>
    <n v="0"/>
    <n v="0"/>
    <n v="118757227.26075223"/>
    <n v="0"/>
    <n v="0"/>
    <n v="0"/>
    <n v="0"/>
    <n v="0"/>
    <n v="0"/>
    <n v="0"/>
    <n v="0"/>
  </r>
  <r>
    <x v="4"/>
    <x v="10"/>
    <n v="0"/>
    <x v="1"/>
    <s v="Østdanmark"/>
    <n v="3782397.9112531729"/>
    <n v="0"/>
    <n v="0"/>
    <n v="0"/>
    <n v="0"/>
    <n v="3363050.8303183308"/>
    <n v="0"/>
    <n v="0"/>
    <n v="419347.08093484212"/>
    <n v="0"/>
    <n v="0"/>
    <n v="0"/>
    <n v="0"/>
    <n v="0"/>
    <n v="0"/>
    <n v="0"/>
    <n v="0"/>
    <n v="0"/>
    <n v="0"/>
  </r>
  <r>
    <x v="5"/>
    <x v="1"/>
    <n v="1"/>
    <x v="1"/>
    <s v="Østdanmark"/>
    <n v="105622.40200774565"/>
    <n v="0"/>
    <n v="0"/>
    <n v="0"/>
    <n v="10562.240200774566"/>
    <n v="0"/>
    <n v="0"/>
    <n v="0"/>
    <n v="95060.161806971082"/>
    <n v="95060.161806971082"/>
    <n v="10562.240200774566"/>
    <n v="5.3996650784418294E-2"/>
    <n v="5.9996278649353661E-2"/>
    <n v="5.9996278649353668E-3"/>
    <n v="5.3996650784418294E-2"/>
    <n v="4065.094540722599"/>
    <n v="4516.7717119139988"/>
    <n v="451.67717119139996"/>
    <n v="4065.094540722599"/>
  </r>
  <r>
    <x v="6"/>
    <x v="2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</r>
  <r>
    <x v="7"/>
    <x v="10"/>
    <n v="0"/>
    <x v="1"/>
    <s v="Østdanmark"/>
    <n v="74393.887019760004"/>
    <n v="75568.635812850684"/>
    <n v="0"/>
    <n v="0"/>
    <n v="0"/>
    <n v="0"/>
    <n v="0"/>
    <n v="0"/>
    <n v="-1174.7487930906791"/>
    <n v="0"/>
    <n v="0"/>
    <n v="0"/>
    <n v="0"/>
    <n v="0"/>
    <n v="0"/>
    <n v="0"/>
    <n v="0"/>
    <n v="0"/>
    <n v="0"/>
  </r>
  <r>
    <x v="8"/>
    <x v="2"/>
    <n v="1"/>
    <x v="1"/>
    <s v="Østdanmark"/>
    <n v="892.28078879071916"/>
    <n v="0"/>
    <n v="0"/>
    <n v="0"/>
    <n v="446.14039439535958"/>
    <n v="446.14039439535958"/>
    <n v="0"/>
    <n v="0"/>
    <n v="0"/>
    <n v="0"/>
    <n v="446.14039439535958"/>
    <n v="0"/>
    <n v="2.0981536608019366E-4"/>
    <n v="2.0981536608019366E-4"/>
    <n v="0"/>
    <n v="0"/>
    <n v="28.106844846907652"/>
    <n v="28.106844846907652"/>
    <n v="0"/>
  </r>
  <r>
    <x v="9"/>
    <x v="10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</r>
  <r>
    <x v="10"/>
    <x v="10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</r>
  <r>
    <x v="11"/>
    <x v="10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4429.667260306"/>
    <n v="1804161.9976497933"/>
    <n v="0"/>
    <n v="0"/>
    <n v="19169.610202413449"/>
    <n v="0"/>
    <n v="0"/>
    <n v="216150.46272281767"/>
    <n v="5754947.596685281"/>
    <n v="5754947.596685281"/>
    <n v="19169.610202413449"/>
    <n v="10.588384209451332"/>
    <n v="10.623653896022498"/>
    <n v="3.526968657116545E-2"/>
    <n v="10.588384209451332"/>
    <n v="1611385.3270718788"/>
    <n v="1616752.8179285545"/>
    <n v="5367.4908566757658"/>
    <n v="1611385.3270718788"/>
  </r>
  <r>
    <x v="14"/>
    <x v="10"/>
    <n v="0"/>
    <x v="1"/>
    <s v="Østdanmark"/>
    <n v="36134.173695311998"/>
    <n v="36134.173695311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</r>
  <r>
    <x v="16"/>
    <x v="5"/>
    <n v="1"/>
    <x v="1"/>
    <s v="Østdanmark"/>
    <n v="902119.88928598503"/>
    <n v="112782.12636853076"/>
    <n v="123183.11249498594"/>
    <n v="0"/>
    <n v="20398.470223694923"/>
    <n v="0"/>
    <n v="645756.18019877339"/>
    <n v="0"/>
    <n v="0"/>
    <n v="0"/>
    <n v="666154.65042246832"/>
    <n v="0"/>
    <n v="6.7920190168471981"/>
    <n v="0.11760819601352203"/>
    <n v="6.6744108208336757"/>
    <n v="0"/>
    <n v="566231.45285909809"/>
    <n v="17338.699690140686"/>
    <n v="548892.75316895742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</r>
  <r>
    <x v="20"/>
    <x v="10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</r>
  <r>
    <x v="21"/>
    <x v="10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</r>
  <r>
    <x v="22"/>
    <x v="5"/>
    <n v="1"/>
    <x v="1"/>
    <s v="Østdanmark"/>
    <n v="1766009.1742338412"/>
    <n v="822760.06504066195"/>
    <n v="0"/>
    <n v="256234.83946537593"/>
    <n v="878.00678248897611"/>
    <n v="0"/>
    <n v="0"/>
    <n v="0"/>
    <n v="686136.2629453144"/>
    <n v="0"/>
    <n v="878.00678248897611"/>
    <n v="0"/>
    <n v="3.0070503090751954E-3"/>
    <n v="3.0070503090751954E-3"/>
    <n v="0"/>
    <n v="0"/>
    <n v="272.18210257158262"/>
    <n v="272.18210257158262"/>
    <n v="0"/>
  </r>
  <r>
    <x v="23"/>
    <x v="10"/>
    <n v="0"/>
    <x v="1"/>
    <s v="Østdanmark"/>
    <n v="0"/>
    <n v="0"/>
    <n v="0"/>
    <n v="0"/>
    <n v="0"/>
    <n v="295410.4865674235"/>
    <n v="0"/>
    <n v="0"/>
    <n v="-295410.4865674235"/>
    <n v="0"/>
    <n v="0"/>
    <n v="0"/>
    <n v="0"/>
    <n v="0"/>
    <n v="0"/>
    <n v="0"/>
    <n v="0"/>
    <n v="0"/>
    <n v="0"/>
  </r>
  <r>
    <x v="24"/>
    <x v="2"/>
    <n v="1"/>
    <x v="1"/>
    <s v="Østdanmark"/>
    <n v="1067271.7369051871"/>
    <n v="0"/>
    <n v="0"/>
    <n v="0"/>
    <n v="811126.52004794218"/>
    <n v="256145.2168572449"/>
    <n v="0"/>
    <n v="0"/>
    <n v="0"/>
    <n v="0"/>
    <n v="811126.52004794218"/>
    <n v="0"/>
    <n v="0.41058413318306791"/>
    <n v="0.41058413318306791"/>
    <n v="0"/>
    <n v="0"/>
    <n v="61645.615523643603"/>
    <n v="61645.615523643603"/>
    <n v="0"/>
  </r>
  <r>
    <x v="25"/>
    <x v="10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</r>
  <r>
    <x v="26"/>
    <x v="4"/>
    <n v="1"/>
    <x v="1"/>
    <s v="Østdanmark"/>
    <n v="1107529.2203986393"/>
    <n v="588366.64808899083"/>
    <n v="0"/>
    <n v="0"/>
    <n v="74714.80111862249"/>
    <n v="0"/>
    <n v="0"/>
    <n v="0"/>
    <n v="444447.77119102597"/>
    <n v="0"/>
    <n v="74714.80111862249"/>
    <n v="0"/>
    <n v="0.26822613601585477"/>
    <n v="0.26822613601585477"/>
    <n v="0"/>
    <n v="0"/>
    <n v="22414.440335586747"/>
    <n v="22414.440335586747"/>
    <n v="0"/>
  </r>
  <r>
    <x v="27"/>
    <x v="10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</r>
  <r>
    <x v="30"/>
    <x v="10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</r>
  <r>
    <x v="31"/>
    <x v="7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</r>
  <r>
    <x v="35"/>
    <x v="10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</r>
  <r>
    <x v="36"/>
    <x v="10"/>
    <n v="0"/>
    <x v="1"/>
    <s v="Østdanmark"/>
    <n v="23903.621118278283"/>
    <n v="13525.6935667323"/>
    <n v="0"/>
    <n v="0"/>
    <n v="0"/>
    <n v="0"/>
    <n v="0"/>
    <n v="0"/>
    <n v="10377.927551545983"/>
    <n v="0"/>
    <n v="0"/>
    <n v="0"/>
    <n v="0"/>
    <n v="0"/>
    <n v="0"/>
    <n v="0"/>
    <n v="0"/>
    <n v="0"/>
    <n v="0"/>
  </r>
  <r>
    <x v="37"/>
    <x v="9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</r>
  <r>
    <x v="38"/>
    <x v="4"/>
    <n v="1"/>
    <x v="1"/>
    <s v="Østdanmark"/>
    <n v="587619.03155491932"/>
    <n v="127941.13536914771"/>
    <n v="0"/>
    <n v="0"/>
    <n v="6751.4081977279666"/>
    <n v="0"/>
    <n v="0"/>
    <n v="0"/>
    <n v="452926.48798804363"/>
    <n v="452926.48798804363"/>
    <n v="6751.4081977279666"/>
    <n v="1.22926060545907"/>
    <n v="1.2475841973640316"/>
    <n v="1.8323591904961609E-2"/>
    <n v="1.22926060545907"/>
    <n v="90585.297597608733"/>
    <n v="91935.579237154336"/>
    <n v="1350.2816395455934"/>
    <n v="90585.297597608747"/>
  </r>
  <r>
    <x v="39"/>
    <x v="10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</r>
  <r>
    <x v="40"/>
    <x v="10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</r>
  <r>
    <x v="41"/>
    <x v="1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</r>
  <r>
    <x v="42"/>
    <x v="2"/>
    <n v="1"/>
    <x v="1"/>
    <s v="Østdanmark"/>
    <n v="2409559.214171757"/>
    <n v="0"/>
    <n v="0"/>
    <n v="0"/>
    <n v="1277066.3835110313"/>
    <n v="1132492.8306607257"/>
    <n v="0"/>
    <n v="0"/>
    <n v="0"/>
    <n v="0"/>
    <n v="1277066.3835110313"/>
    <n v="0"/>
    <n v="0.55016019801655236"/>
    <n v="0.55016019801655236"/>
    <n v="0"/>
    <n v="0"/>
    <n v="63853.319175551565"/>
    <n v="63853.319175551565"/>
    <n v="0"/>
  </r>
  <r>
    <x v="43"/>
    <x v="10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</r>
  <r>
    <x v="1"/>
    <x v="10"/>
    <n v="0"/>
    <x v="2"/>
    <s v="Østdanmark"/>
    <n v="61233.498570445321"/>
    <n v="8992.6676617292323"/>
    <n v="0"/>
    <n v="0"/>
    <n v="0"/>
    <n v="0"/>
    <n v="0"/>
    <n v="0"/>
    <n v="52240.83090871608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0779967.64202005"/>
    <n v="0"/>
    <n v="0"/>
    <n v="0"/>
    <n v="0"/>
    <n v="0"/>
    <n v="120779967.64202005"/>
    <n v="0"/>
    <n v="0"/>
    <n v="0"/>
    <n v="120779967.64202005"/>
    <n v="0"/>
    <n v="0"/>
    <n v="0"/>
    <n v="0"/>
    <n v="0"/>
    <n v="0"/>
    <n v="0"/>
    <n v="0"/>
  </r>
  <r>
    <x v="4"/>
    <x v="10"/>
    <n v="0"/>
    <x v="2"/>
    <s v="Østdanmark"/>
    <n v="3644679.2046695217"/>
    <n v="0"/>
    <n v="0"/>
    <n v="0"/>
    <n v="0"/>
    <n v="3166699.7434052629"/>
    <n v="0"/>
    <n v="0"/>
    <n v="477979.46126425872"/>
    <n v="0"/>
    <n v="0"/>
    <n v="0"/>
    <n v="0"/>
    <n v="0"/>
    <n v="0"/>
    <n v="0"/>
    <n v="0"/>
    <n v="0"/>
    <n v="0"/>
  </r>
  <r>
    <x v="5"/>
    <x v="1"/>
    <n v="1"/>
    <x v="2"/>
    <s v="Østdanmark"/>
    <n v="360358.78332054405"/>
    <n v="0"/>
    <n v="0"/>
    <n v="0"/>
    <n v="72071.75666410882"/>
    <n v="0"/>
    <n v="0"/>
    <n v="0"/>
    <n v="288287.02665643522"/>
    <n v="288287.02665643522"/>
    <n v="72071.75666410882"/>
    <n v="0.16375454878411824"/>
    <n v="0.2046931859801478"/>
    <n v="4.0938637196029568E-2"/>
    <n v="0.16375454878411821"/>
    <n v="12328.129848988799"/>
    <n v="15410.162311235999"/>
    <n v="3082.0324622472003"/>
    <n v="12328.129848988799"/>
  </r>
  <r>
    <x v="6"/>
    <x v="2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</r>
  <r>
    <x v="7"/>
    <x v="10"/>
    <n v="0"/>
    <x v="2"/>
    <s v="Østdanmark"/>
    <n v="253814.43806741649"/>
    <n v="251895.45270950225"/>
    <n v="0"/>
    <n v="0"/>
    <n v="0"/>
    <n v="0"/>
    <n v="0"/>
    <n v="0"/>
    <n v="1918.9853579142364"/>
    <n v="0"/>
    <n v="0"/>
    <n v="0"/>
    <n v="0"/>
    <n v="0"/>
    <n v="0"/>
    <n v="0"/>
    <n v="0"/>
    <n v="0"/>
    <n v="0"/>
  </r>
  <r>
    <x v="8"/>
    <x v="2"/>
    <n v="1"/>
    <x v="2"/>
    <s v="Østdanmark"/>
    <n v="1013.9144691364182"/>
    <n v="0"/>
    <n v="0"/>
    <n v="0"/>
    <n v="506.95723456820912"/>
    <n v="506.95723456820912"/>
    <n v="0"/>
    <n v="0"/>
    <n v="0"/>
    <n v="0"/>
    <n v="506.95723456820912"/>
    <n v="0"/>
    <n v="2.3841691784508306E-4"/>
    <n v="2.3841691784508306E-4"/>
    <n v="0"/>
    <n v="0"/>
    <n v="31.938305777797176"/>
    <n v="31.938305777797176"/>
    <n v="0"/>
  </r>
  <r>
    <x v="9"/>
    <x v="10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</r>
  <r>
    <x v="10"/>
    <x v="10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</r>
  <r>
    <x v="11"/>
    <x v="10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11608975.952039318"/>
    <n v="1804161.9976497933"/>
    <n v="0"/>
    <n v="0"/>
    <n v="20455.923187094944"/>
    <n v="0"/>
    <n v="0"/>
    <n v="737454.51987784856"/>
    <n v="9046903.5113245808"/>
    <n v="9046903.5113245808"/>
    <n v="20455.923187094944"/>
    <n v="16.645171597898315"/>
    <n v="16.682807939572172"/>
    <n v="3.7636341673856315E-2"/>
    <n v="16.645171597898315"/>
    <n v="2533132.9831708828"/>
    <n v="2538860.6416632696"/>
    <n v="5727.6584923865848"/>
    <n v="2533132.9831708828"/>
  </r>
  <r>
    <x v="14"/>
    <x v="10"/>
    <n v="0"/>
    <x v="2"/>
    <s v="Østdanmark"/>
    <n v="123281.29848988799"/>
    <n v="123281.29848988799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</r>
  <r>
    <x v="16"/>
    <x v="5"/>
    <n v="1"/>
    <x v="2"/>
    <s v="Østdanmark"/>
    <n v="635069.61925954686"/>
    <n v="112782.12636853076"/>
    <n v="120747.75217508907"/>
    <n v="0"/>
    <n v="23465.255770649961"/>
    <n v="0"/>
    <n v="378074.48494527728"/>
    <n v="0"/>
    <n v="0"/>
    <n v="0"/>
    <n v="401539.74071592721"/>
    <n v="0"/>
    <n v="4.0429945289182703"/>
    <n v="0.13528987075591317"/>
    <n v="3.9077046581623569"/>
    <n v="0"/>
    <n v="341308.77960853814"/>
    <n v="19945.467405052466"/>
    <n v="321363.3122034856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</r>
  <r>
    <x v="20"/>
    <x v="10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</r>
  <r>
    <x v="21"/>
    <x v="10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</r>
  <r>
    <x v="22"/>
    <x v="5"/>
    <n v="1"/>
    <x v="2"/>
    <s v="Østdanmark"/>
    <n v="1281160.0569055823"/>
    <n v="606244.25845101418"/>
    <n v="0"/>
    <n v="268249.01834925939"/>
    <n v="912.47233531599591"/>
    <n v="0"/>
    <n v="0"/>
    <n v="0"/>
    <n v="405754.30776999274"/>
    <n v="0"/>
    <n v="912.47233531599591"/>
    <n v="0"/>
    <n v="3.1250900023303422E-3"/>
    <n v="3.1250900023303422E-3"/>
    <n v="0"/>
    <n v="0"/>
    <n v="282.86642394795871"/>
    <n v="282.86642394795871"/>
    <n v="0"/>
  </r>
  <r>
    <x v="23"/>
    <x v="10"/>
    <n v="0"/>
    <x v="2"/>
    <s v="Østdanmark"/>
    <n v="0"/>
    <n v="0"/>
    <n v="0"/>
    <n v="0"/>
    <n v="0"/>
    <n v="269169.15147963143"/>
    <n v="0"/>
    <n v="0"/>
    <n v="-269169.15147963143"/>
    <n v="0"/>
    <n v="0"/>
    <n v="0"/>
    <n v="0"/>
    <n v="0"/>
    <n v="0"/>
    <n v="0"/>
    <n v="0"/>
    <n v="0"/>
    <n v="0"/>
  </r>
  <r>
    <x v="24"/>
    <x v="2"/>
    <n v="1"/>
    <x v="2"/>
    <s v="Østdanmark"/>
    <n v="973600.61608850933"/>
    <n v="0"/>
    <n v="0"/>
    <n v="0"/>
    <n v="739936.46822726715"/>
    <n v="233664.14786124224"/>
    <n v="0"/>
    <n v="0"/>
    <n v="0"/>
    <n v="0"/>
    <n v="739936.46822726715"/>
    <n v="0"/>
    <n v="0.37454844085196043"/>
    <n v="0.37454844085196043"/>
    <n v="0"/>
    <n v="0"/>
    <n v="56235.171585272299"/>
    <n v="56235.171585272299"/>
    <n v="0"/>
  </r>
  <r>
    <x v="25"/>
    <x v="10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</r>
  <r>
    <x v="26"/>
    <x v="4"/>
    <n v="1"/>
    <x v="2"/>
    <s v="Østdanmark"/>
    <n v="613274.38090253877"/>
    <n v="227992.07613448397"/>
    <n v="0"/>
    <n v="0"/>
    <n v="79540.305054146011"/>
    <n v="0"/>
    <n v="0"/>
    <n v="0"/>
    <n v="305741.99971390876"/>
    <n v="129056.43069707241"/>
    <n v="79540.305054146011"/>
    <n v="0.46331258620249"/>
    <n v="0.74886228134687416"/>
    <n v="0.28554969514438422"/>
    <n v="0.46331258620248994"/>
    <n v="38716.929209121721"/>
    <n v="62579.020725365524"/>
    <n v="23862.091516243803"/>
    <n v="38716.929209121721"/>
  </r>
  <r>
    <x v="27"/>
    <x v="10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</r>
  <r>
    <x v="30"/>
    <x v="10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</r>
  <r>
    <x v="31"/>
    <x v="7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</r>
  <r>
    <x v="35"/>
    <x v="10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22323.556417148338"/>
    <n v="9661.2096905230719"/>
    <n v="0"/>
    <n v="0"/>
    <n v="0"/>
    <n v="0"/>
    <n v="0"/>
    <n v="0"/>
    <n v="12662.346726625266"/>
    <n v="0"/>
    <n v="0"/>
    <n v="0"/>
    <n v="0"/>
    <n v="0"/>
    <n v="0"/>
    <n v="0"/>
    <n v="0"/>
    <n v="0"/>
    <n v="0"/>
  </r>
  <r>
    <x v="37"/>
    <x v="9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</r>
  <r>
    <x v="38"/>
    <x v="4"/>
    <n v="1"/>
    <x v="2"/>
    <s v="Østdanmark"/>
    <n v="560381.69837016799"/>
    <n v="127941.13536914771"/>
    <n v="0"/>
    <n v="0"/>
    <n v="6903.7955745184099"/>
    <n v="0"/>
    <n v="0"/>
    <n v="0"/>
    <n v="425536.76742650184"/>
    <n v="425536.76742650184"/>
    <n v="6903.7955745184099"/>
    <n v="1.154923808266223"/>
    <n v="1.173660985607289"/>
    <n v="1.8737177341065947E-2"/>
    <n v="1.154923808266223"/>
    <n v="85107.35348530038"/>
    <n v="86488.112600204055"/>
    <n v="1380.7591149036821"/>
    <n v="85107.353485300366"/>
  </r>
  <r>
    <x v="39"/>
    <x v="10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</r>
  <r>
    <x v="40"/>
    <x v="10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</r>
  <r>
    <x v="41"/>
    <x v="1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</r>
  <r>
    <x v="42"/>
    <x v="2"/>
    <n v="1"/>
    <x v="2"/>
    <s v="Østdanmark"/>
    <n v="1914968.3000286557"/>
    <n v="0"/>
    <n v="0"/>
    <n v="0"/>
    <n v="1014933.1990151876"/>
    <n v="900035.10101346811"/>
    <n v="0"/>
    <n v="0"/>
    <n v="0"/>
    <n v="0"/>
    <n v="1014933.1990151876"/>
    <n v="0"/>
    <n v="0.43723322213574289"/>
    <n v="0.43723322213574289"/>
    <n v="0"/>
    <n v="0"/>
    <n v="50746.659950759378"/>
    <n v="50746.659950759378"/>
    <n v="0"/>
  </r>
  <r>
    <x v="43"/>
    <x v="10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505729.185788117"/>
    <s v="CO2 - atmosfære"/>
    <x v="0"/>
  </r>
  <r>
    <s v="Vestdanmark"/>
    <x v="1"/>
    <n v="6022247.0459976699"/>
    <s v="Landbrug"/>
    <x v="1"/>
  </r>
  <r>
    <s v="Vestdanmark"/>
    <x v="1"/>
    <n v="4015717.0466013732"/>
    <s v="Landbrug"/>
    <x v="2"/>
  </r>
  <r>
    <s v="Vestdanmark"/>
    <x v="1"/>
    <n v="792311.69162346574"/>
    <s v="Landbrug"/>
    <x v="2"/>
  </r>
  <r>
    <s v="Vestdanmark"/>
    <x v="1"/>
    <n v="1262030.8052397082"/>
    <s v="Landbrug"/>
    <x v="2"/>
  </r>
  <r>
    <s v="Vestdanmark"/>
    <x v="1"/>
    <n v="-23936.112883057391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448002.0264817882"/>
    <s v="Biogasanlæg"/>
    <x v="6"/>
  </r>
  <r>
    <s v="Vestdanmark"/>
    <x v="1"/>
    <n v="0"/>
    <s v="Pyrolyseproces"/>
    <x v="7"/>
  </r>
  <r>
    <s v="Vestdanmark"/>
    <x v="2"/>
    <n v="7609140.4424673393"/>
    <s v="CO2 - atmosfære"/>
    <x v="0"/>
  </r>
  <r>
    <s v="Vestdanmark"/>
    <x v="2"/>
    <n v="5910938.2388992785"/>
    <s v="Landbrug"/>
    <x v="1"/>
  </r>
  <r>
    <s v="Vestdanmark"/>
    <x v="2"/>
    <n v="3788435.4304937618"/>
    <s v="Landbrug"/>
    <x v="2"/>
  </r>
  <r>
    <s v="Vestdanmark"/>
    <x v="2"/>
    <n v="293562.96998061956"/>
    <s v="Landbrug"/>
    <x v="2"/>
  </r>
  <r>
    <s v="Vestdanmark"/>
    <x v="2"/>
    <n v="211798.44528148958"/>
    <s v="Landbrug"/>
    <x v="2"/>
  </r>
  <r>
    <s v="Vestdanmark"/>
    <x v="2"/>
    <n v="-32111.211335450222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395502.1426829687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45481.9550098488"/>
    <s v="CO2 - atmosfære"/>
    <x v="0"/>
  </r>
  <r>
    <s v="Østdanmark"/>
    <x v="1"/>
    <n v="536336.8164015403"/>
    <s v="Landbrug"/>
    <x v="1"/>
  </r>
  <r>
    <s v="Østdanmark"/>
    <x v="1"/>
    <n v="1227432.7135179634"/>
    <s v="Landbrug"/>
    <x v="2"/>
  </r>
  <r>
    <s v="Østdanmark"/>
    <x v="1"/>
    <n v="85395.309525324832"/>
    <s v="Landbrug"/>
    <x v="2"/>
  </r>
  <r>
    <s v="Østdanmark"/>
    <x v="1"/>
    <n v="135991.92572777811"/>
    <s v="Landbrug"/>
    <x v="2"/>
  </r>
  <r>
    <s v="Østdanmark"/>
    <x v="1"/>
    <n v="-674.70029884327505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40122.486882322119"/>
    <s v="Biogasanlæg"/>
    <x v="6"/>
  </r>
  <r>
    <s v="Østdanmark"/>
    <x v="1"/>
    <n v="0"/>
    <s v="Pyrolyseproces"/>
    <x v="7"/>
  </r>
  <r>
    <s v="Østdanmark"/>
    <x v="2"/>
    <n v="1256257.4837366422"/>
    <s v="CO2 - atmosfære"/>
    <x v="0"/>
  </r>
  <r>
    <s v="Østdanmark"/>
    <x v="2"/>
    <n v="530317.58989111742"/>
    <s v="Landbrug"/>
    <x v="1"/>
  </r>
  <r>
    <s v="Østdanmark"/>
    <x v="2"/>
    <n v="1202996.0828084261"/>
    <s v="Landbrug"/>
    <x v="2"/>
  </r>
  <r>
    <s v="Østdanmark"/>
    <x v="2"/>
    <n v="31640.031616421915"/>
    <s v="Landbrug"/>
    <x v="2"/>
  </r>
  <r>
    <s v="Østdanmark"/>
    <x v="2"/>
    <n v="22827.502751650667"/>
    <s v="Landbrug"/>
    <x v="2"/>
  </r>
  <r>
    <s v="Østdanmark"/>
    <x v="2"/>
    <n v="-8067.9044826491263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4691.296832319757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73265.306718627704"/>
    <n v="0"/>
    <n v="0"/>
    <n v="0"/>
    <n v="0"/>
    <n v="0"/>
    <n v="0"/>
    <n v="140427.5848690010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54193565.78496265"/>
    <n v="0"/>
    <n v="0"/>
    <n v="0"/>
    <n v="0"/>
    <n v="0"/>
    <n v="554193565.78496265"/>
    <n v="0"/>
    <n v="0"/>
    <n v="0"/>
    <n v="554193565.78496265"/>
    <n v="0"/>
    <n v="0"/>
    <n v="0"/>
    <n v="0"/>
    <n v="0"/>
    <n v="0"/>
    <n v="0"/>
    <n v="0"/>
    <n v="0"/>
    <x v="1"/>
  </r>
  <r>
    <x v="4"/>
    <s v=""/>
    <n v="0"/>
    <x v="1"/>
    <s v="Vestdanmark"/>
    <n v="22804965.328086924"/>
    <n v="0"/>
    <n v="0"/>
    <n v="0"/>
    <n v="0"/>
    <n v="20276623.290697981"/>
    <n v="0"/>
    <n v="0"/>
    <n v="2528342.037388943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860529.70826319081"/>
    <n v="0"/>
    <n v="0"/>
    <n v="0"/>
    <n v="86052.970826319084"/>
    <n v="0"/>
    <n v="0"/>
    <n v="0"/>
    <n v="774476.73743687174"/>
    <n v="774476.73743687174"/>
    <n v="86052.970826319084"/>
    <n v="0.43992298284692843"/>
    <n v="0.48880331427436491"/>
    <n v="4.8880331427436495E-2"/>
    <n v="0.43992298284692843"/>
    <n v="33119.248878034203"/>
    <n v="36799.165420038007"/>
    <n v="3679.9165420038007"/>
    <n v="33119.24887803421"/>
    <n v="0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n v="0"/>
    <x v="0"/>
  </r>
  <r>
    <x v="7"/>
    <s v=""/>
    <n v="0"/>
    <x v="1"/>
    <s v="Vestdanmark"/>
    <n v="606103.90103592013"/>
    <n v="615674.84637502267"/>
    <n v="0"/>
    <n v="0"/>
    <n v="0"/>
    <n v="0"/>
    <n v="0"/>
    <n v="0"/>
    <n v="-9570.9453391025309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10631.296472463182"/>
    <n v="0"/>
    <n v="0"/>
    <n v="0"/>
    <n v="5315.648236231591"/>
    <n v="5315.6482362315919"/>
    <n v="0"/>
    <n v="0"/>
    <n v="0"/>
    <n v="0"/>
    <n v="5315.648236231591"/>
    <n v="0"/>
    <n v="2.4998962090173548E-3"/>
    <n v="2.4998962090173548E-3"/>
    <n v="0"/>
    <n v="0"/>
    <n v="334.88583888259024"/>
    <n v="334.88583888259024"/>
    <n v="0"/>
    <n v="0"/>
    <x v="1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42134.224778831"/>
    <n v="14698917.729434509"/>
    <n v="0"/>
    <n v="0"/>
    <n v="66507.389797586569"/>
    <n v="0"/>
    <n v="0"/>
    <n v="1761026.9326594151"/>
    <n v="10515682.17288732"/>
    <n v="10515682.17288732"/>
    <n v="66507.389797586569"/>
    <n v="19.347540737841058"/>
    <n v="19.469906021644892"/>
    <n v="0.1223652838038346"/>
    <n v="19.347540737841058"/>
    <n v="2944391.0084084496"/>
    <n v="2963013.0775517742"/>
    <n v="18622.069143324243"/>
    <n v="2944391.0084084501"/>
    <n v="0"/>
    <x v="0"/>
  </r>
  <r>
    <x v="14"/>
    <s v=""/>
    <n v="0"/>
    <x v="1"/>
    <s v="Vestdanmark"/>
    <n v="294393.32336030406"/>
    <n v="294393.323360304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86321.1440299363"/>
    <n v="918861.60943487054"/>
    <n v="865639.24548804213"/>
    <n v="0"/>
    <n v="55535.529776305084"/>
    <n v="0"/>
    <n v="1146284.7593307183"/>
    <n v="0"/>
    <n v="0"/>
    <n v="0"/>
    <n v="1201820.2891070235"/>
    <n v="0"/>
    <n v="12.167969600290027"/>
    <n v="0.32019231834647804"/>
    <n v="11.847777281943548"/>
    <n v="0"/>
    <n v="1021547.2457409699"/>
    <n v="47205.20030985932"/>
    <n v="974342.04543111054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n v="0"/>
    <x v="0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6703213.1941870041"/>
    <n v="0"/>
    <n v="295933.04302308214"/>
    <n v="2907.9932175110234"/>
    <n v="0"/>
    <n v="0"/>
    <n v="0"/>
    <n v="-1152961.9418965196"/>
    <n v="0"/>
    <n v="2907.9932175110234"/>
    <n v="0"/>
    <n v="9.9594696509248057E-3"/>
    <n v="9.9594696509248057E-3"/>
    <n v="0"/>
    <n v="0"/>
    <n v="901.47789742841724"/>
    <n v="901.47789742841724"/>
    <n v="0"/>
    <n v="1"/>
    <x v="1"/>
  </r>
  <r>
    <x v="23"/>
    <s v=""/>
    <n v="0"/>
    <x v="1"/>
    <s v="Vestdanmark"/>
    <n v="0"/>
    <n v="0"/>
    <n v="0"/>
    <n v="0"/>
    <n v="0"/>
    <n v="284990.49844880385"/>
    <n v="0"/>
    <n v="0"/>
    <n v="-284990.4984488038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016343.382284625"/>
    <n v="0"/>
    <n v="0"/>
    <n v="0"/>
    <n v="11412420.970536314"/>
    <n v="3603922.4117483096"/>
    <n v="0"/>
    <n v="0"/>
    <n v="0"/>
    <n v="0"/>
    <n v="11412420.970536314"/>
    <n v="0"/>
    <n v="5.7768533710757772"/>
    <n v="5.7768533710757772"/>
    <n v="0"/>
    <n v="0"/>
    <n v="867343.99376075983"/>
    <n v="867343.99376075983"/>
    <n v="0"/>
    <n v="0"/>
    <x v="1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3784586.3044886771"/>
    <n v="4793556.7683329275"/>
    <n v="0"/>
    <n v="0"/>
    <n v="255311.1988813775"/>
    <n v="0"/>
    <n v="0"/>
    <n v="0"/>
    <n v="-1264281.6627256279"/>
    <n v="0"/>
    <n v="255311.1988813775"/>
    <n v="0"/>
    <n v="0.91656720398414526"/>
    <n v="0.91656720398414526"/>
    <n v="0"/>
    <n v="0"/>
    <n v="76593.359664413249"/>
    <n v="76593.359664413249"/>
    <n v="0"/>
    <n v="1"/>
    <x v="1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79789.686818634233"/>
    <n v="110196.89874297607"/>
    <n v="0"/>
    <n v="0"/>
    <n v="0"/>
    <n v="0"/>
    <n v="0"/>
    <n v="0"/>
    <n v="-30407.211924341842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n v="0"/>
    <x v="1"/>
  </r>
  <r>
    <x v="38"/>
    <s v="Græs og urter"/>
    <n v="1"/>
    <x v="1"/>
    <s v="Vestdanmark"/>
    <n v="1905541.9010865423"/>
    <n v="1042365.5001332033"/>
    <n v="0"/>
    <n v="0"/>
    <n v="21893.59180227204"/>
    <n v="0"/>
    <n v="0"/>
    <n v="0"/>
    <n v="841282.80915106693"/>
    <n v="841282.80915106693"/>
    <n v="21893.59180227204"/>
    <n v="2.2832751953483617"/>
    <n v="2.3426952792433999"/>
    <n v="5.942008389503841E-2"/>
    <n v="2.2832751953483617"/>
    <n v="168256.56183021341"/>
    <n v="172635.28019066781"/>
    <n v="4378.718360454408"/>
    <n v="168256.56183021341"/>
    <n v="0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n v="0"/>
    <x v="0"/>
  </r>
  <r>
    <x v="42"/>
    <s v="Husdyrgødning"/>
    <n v="1"/>
    <x v="1"/>
    <s v="Vestdanmark"/>
    <n v="16629449.193931503"/>
    <n v="0"/>
    <n v="0"/>
    <n v="0"/>
    <n v="8813608.0727836974"/>
    <n v="7815841.1211478049"/>
    <n v="0"/>
    <n v="0"/>
    <n v="0"/>
    <n v="0"/>
    <n v="8813608.0727836974"/>
    <n v="0"/>
    <n v="3.7969023577552177"/>
    <n v="3.7969023577552177"/>
    <n v="0"/>
    <n v="0"/>
    <n v="440680.40363918489"/>
    <n v="440680.40363918489"/>
    <n v="0"/>
    <n v="0"/>
    <x v="1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73265.306718627704"/>
    <n v="0"/>
    <n v="0"/>
    <n v="0"/>
    <n v="0"/>
    <n v="0"/>
    <n v="0"/>
    <n v="119569.1994219098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44823174.96716976"/>
    <n v="0"/>
    <n v="0"/>
    <n v="0"/>
    <n v="0"/>
    <n v="0"/>
    <n v="544823174.96716976"/>
    <n v="0"/>
    <n v="0"/>
    <n v="0"/>
    <n v="544823174.96716976"/>
    <n v="0"/>
    <n v="0"/>
    <n v="0"/>
    <n v="0"/>
    <n v="0"/>
    <n v="0"/>
    <n v="0"/>
    <n v="0"/>
    <n v="0"/>
    <x v="1"/>
  </r>
  <r>
    <x v="4"/>
    <s v=""/>
    <n v="0"/>
    <x v="2"/>
    <s v="Vestdanmark"/>
    <n v="21017830.179033693"/>
    <n v="0"/>
    <n v="0"/>
    <n v="0"/>
    <n v="0"/>
    <n v="18261458.333454724"/>
    <n v="0"/>
    <n v="0"/>
    <n v="2756371.845578968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2935924.8870155918"/>
    <n v="0"/>
    <n v="0"/>
    <n v="0"/>
    <n v="587184.97740311839"/>
    <n v="0"/>
    <n v="0"/>
    <n v="0"/>
    <n v="2348739.9096124736"/>
    <n v="2348739.9096124736"/>
    <n v="587184.97740311839"/>
    <n v="1.3341455166076783"/>
    <n v="1.667681895759598"/>
    <n v="0.33353637915191958"/>
    <n v="1.3341455166076783"/>
    <n v="100440.0750288096"/>
    <n v="125550.093786012"/>
    <n v="25110.018757202401"/>
    <n v="100440.0750288096"/>
    <n v="0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n v="0"/>
    <x v="0"/>
  </r>
  <r>
    <x v="7"/>
    <s v=""/>
    <n v="0"/>
    <x v="2"/>
    <s v="Vestdanmark"/>
    <n v="2067883.8976519625"/>
    <n v="2052249.4879167422"/>
    <n v="0"/>
    <n v="0"/>
    <n v="0"/>
    <n v="0"/>
    <n v="0"/>
    <n v="0"/>
    <n v="15634.40973522025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6040.2652699259252"/>
    <n v="6040.2652699259252"/>
    <n v="0"/>
    <n v="0"/>
    <n v="0"/>
    <n v="0"/>
    <n v="6040.2652699259252"/>
    <n v="0"/>
    <n v="2.8406763537934636E-3"/>
    <n v="2.8406763537934636E-3"/>
    <n v="0"/>
    <n v="0"/>
    <n v="380.5367120053333"/>
    <n v="380.5367120053333"/>
    <n v="0"/>
    <n v="0"/>
    <x v="1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37013724.844488479"/>
    <n v="14698917.729434509"/>
    <n v="0"/>
    <n v="0"/>
    <n v="65221.076812905056"/>
    <n v="0"/>
    <n v="0"/>
    <n v="6008209.5349556506"/>
    <n v="16241376.503285415"/>
    <n v="16241376.503285415"/>
    <n v="65221.076812905056"/>
    <n v="29.882102593982257"/>
    <n v="30.0021012226834"/>
    <n v="0.11999862870114369"/>
    <n v="29.882102593982257"/>
    <n v="4547585.4209199166"/>
    <n v="4565847.3224275298"/>
    <n v="18261.901507613416"/>
    <n v="4547585.4209199166"/>
    <n v="0"/>
    <x v="0"/>
  </r>
  <r>
    <x v="14"/>
    <s v=""/>
    <n v="0"/>
    <x v="2"/>
    <s v="Vestdanmark"/>
    <n v="1004400.750288096"/>
    <n v="1004400.7502880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1999940.2166101544"/>
    <n v="918861.60943487042"/>
    <n v="849907.04589271802"/>
    <n v="0"/>
    <n v="52468.744229350043"/>
    <n v="0"/>
    <n v="178702.81705321593"/>
    <n v="0"/>
    <n v="0"/>
    <n v="0"/>
    <n v="231171.56128256596"/>
    <n v="0"/>
    <n v="2.1495483529238846"/>
    <n v="0.30251064360408686"/>
    <n v="1.8470377093197978"/>
    <n v="0"/>
    <n v="196495.82709018106"/>
    <n v="44598.432594947531"/>
    <n v="151897.3944952335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n v="0"/>
    <x v="0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4939209.7220325293"/>
    <n v="0"/>
    <n v="307470.55071854044"/>
    <n v="2873.5276646840043"/>
    <n v="0"/>
    <n v="0"/>
    <n v="0"/>
    <n v="-1214966.9708529576"/>
    <n v="0"/>
    <n v="2873.5276646840043"/>
    <n v="0"/>
    <n v="9.8414299576696611E-3"/>
    <n v="9.8414299576696611E-3"/>
    <n v="0"/>
    <n v="0"/>
    <n v="890.79357605204132"/>
    <n v="890.79357605204132"/>
    <n v="0"/>
    <n v="1"/>
    <x v="1"/>
  </r>
  <r>
    <x v="23"/>
    <s v=""/>
    <n v="0"/>
    <x v="2"/>
    <s v="Vestdanmark"/>
    <n v="0"/>
    <n v="0"/>
    <n v="0"/>
    <n v="0"/>
    <n v="0"/>
    <n v="214072.65072024465"/>
    <n v="0"/>
    <n v="0"/>
    <n v="-214072.6507202446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698405.628900958"/>
    <n v="0"/>
    <n v="0"/>
    <n v="0"/>
    <n v="10410788.277964728"/>
    <n v="3287617.3509362298"/>
    <n v="0"/>
    <n v="0"/>
    <n v="0"/>
    <n v="0"/>
    <n v="10410788.277964728"/>
    <n v="0"/>
    <n v="5.2698369184229659"/>
    <n v="5.2698369184229659"/>
    <n v="0"/>
    <n v="0"/>
    <n v="791219.90912531933"/>
    <n v="791219.90912531933"/>
    <n v="0"/>
    <n v="0"/>
    <x v="1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1931303.3736580268"/>
    <n v="1857503.2477290093"/>
    <n v="0"/>
    <n v="0"/>
    <n v="250485.69494585399"/>
    <n v="0"/>
    <n v="0"/>
    <n v="0"/>
    <n v="-176685.56901683635"/>
    <n v="0"/>
    <n v="250485.69494585399"/>
    <n v="0"/>
    <n v="0.89924364485561592"/>
    <n v="0.89924364485561592"/>
    <n v="0"/>
    <n v="0"/>
    <n v="75145.7084837562"/>
    <n v="75145.7084837562"/>
    <n v="0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70300.604693505797"/>
    <n v="78712.070530697194"/>
    <n v="0"/>
    <n v="0"/>
    <n v="0"/>
    <n v="0"/>
    <n v="0"/>
    <n v="0"/>
    <n v="-8411.465837191397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n v="0"/>
    <x v="1"/>
  </r>
  <r>
    <x v="38"/>
    <s v="Græs og urter"/>
    <n v="1"/>
    <x v="2"/>
    <s v="Vestdanmark"/>
    <n v="1764735.4892043229"/>
    <n v="1042365.5001332033"/>
    <n v="0"/>
    <n v="0"/>
    <n v="21741.204425481588"/>
    <n v="0"/>
    <n v="0"/>
    <n v="0"/>
    <n v="700628.78464563796"/>
    <n v="700628.78464563796"/>
    <n v="21741.204425481588"/>
    <n v="1.9015345466796472"/>
    <n v="1.9605410451385812"/>
    <n v="5.9006498458934048E-2"/>
    <n v="1.9015345466796472"/>
    <n v="140125.75692912759"/>
    <n v="144473.99781422393"/>
    <n v="4348.2408850963175"/>
    <n v="140125.75692912762"/>
    <n v="0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n v="0"/>
    <x v="0"/>
  </r>
  <r>
    <x v="42"/>
    <s v="Husdyrgødning"/>
    <n v="1"/>
    <x v="2"/>
    <s v="Vestdanmark"/>
    <n v="13216055.395535078"/>
    <n v="0"/>
    <n v="0"/>
    <n v="0"/>
    <n v="7004509.359633592"/>
    <n v="6211546.0359014859"/>
    <n v="0"/>
    <n v="0"/>
    <n v="0"/>
    <n v="0"/>
    <n v="7004509.359633592"/>
    <n v="0"/>
    <n v="3.0175426321301519"/>
    <n v="3.0175426321301519"/>
    <n v="0"/>
    <n v="0"/>
    <n v="350225.4679816796"/>
    <n v="350225.4679816796"/>
    <n v="0"/>
    <n v="0"/>
    <x v="1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8992.6676617292323"/>
    <n v="0"/>
    <n v="0"/>
    <n v="0"/>
    <n v="0"/>
    <n v="0"/>
    <n v="0"/>
    <n v="54833.67323478830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8757227.26075223"/>
    <n v="0"/>
    <n v="0"/>
    <n v="0"/>
    <n v="0"/>
    <n v="0"/>
    <n v="118757227.26075223"/>
    <n v="0"/>
    <n v="0"/>
    <n v="0"/>
    <n v="118757227.26075223"/>
    <n v="0"/>
    <n v="0"/>
    <n v="0"/>
    <n v="0"/>
    <n v="0"/>
    <n v="0"/>
    <n v="0"/>
    <n v="0"/>
    <n v="0"/>
    <x v="1"/>
  </r>
  <r>
    <x v="4"/>
    <s v=""/>
    <n v="0"/>
    <x v="1"/>
    <s v="Østdanmark"/>
    <n v="3782397.9112531729"/>
    <n v="0"/>
    <n v="0"/>
    <n v="0"/>
    <n v="0"/>
    <n v="3363050.8303183308"/>
    <n v="0"/>
    <n v="0"/>
    <n v="419347.0809348421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05622.40200774565"/>
    <n v="0"/>
    <n v="0"/>
    <n v="0"/>
    <n v="10562.240200774566"/>
    <n v="0"/>
    <n v="0"/>
    <n v="0"/>
    <n v="95060.161806971082"/>
    <n v="95060.161806971082"/>
    <n v="10562.240200774566"/>
    <n v="5.3996650784418294E-2"/>
    <n v="5.9996278649353661E-2"/>
    <n v="5.9996278649353668E-3"/>
    <n v="5.3996650784418294E-2"/>
    <n v="4065.094540722599"/>
    <n v="4516.7717119139988"/>
    <n v="451.67717119139996"/>
    <n v="4065.094540722599"/>
    <n v="0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n v="0"/>
    <x v="0"/>
  </r>
  <r>
    <x v="7"/>
    <s v=""/>
    <n v="0"/>
    <x v="1"/>
    <s v="Østdanmark"/>
    <n v="74393.887019760004"/>
    <n v="75568.635812850684"/>
    <n v="0"/>
    <n v="0"/>
    <n v="0"/>
    <n v="0"/>
    <n v="0"/>
    <n v="0"/>
    <n v="-1174.7487930906791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892.28078879071916"/>
    <n v="0"/>
    <n v="0"/>
    <n v="0"/>
    <n v="446.14039439535958"/>
    <n v="446.14039439535958"/>
    <n v="0"/>
    <n v="0"/>
    <n v="0"/>
    <n v="0"/>
    <n v="446.14039439535958"/>
    <n v="0"/>
    <n v="2.0981536608019366E-4"/>
    <n v="2.0981536608019366E-4"/>
    <n v="0"/>
    <n v="0"/>
    <n v="28.106844846907652"/>
    <n v="28.106844846907652"/>
    <n v="0"/>
    <n v="0"/>
    <x v="1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4429.667260306"/>
    <n v="1804161.9976497933"/>
    <n v="0"/>
    <n v="0"/>
    <n v="19169.610202413449"/>
    <n v="0"/>
    <n v="0"/>
    <n v="216150.46272281767"/>
    <n v="5754947.596685281"/>
    <n v="5754947.596685281"/>
    <n v="19169.610202413449"/>
    <n v="10.588384209451332"/>
    <n v="10.623653896022498"/>
    <n v="3.526968657116545E-2"/>
    <n v="10.588384209451332"/>
    <n v="1611385.3270718788"/>
    <n v="1616752.8179285545"/>
    <n v="5367.4908566757658"/>
    <n v="1611385.3270718788"/>
    <n v="0"/>
    <x v="0"/>
  </r>
  <r>
    <x v="14"/>
    <s v=""/>
    <n v="0"/>
    <x v="1"/>
    <s v="Østdanmark"/>
    <n v="36134.173695311998"/>
    <n v="36134.173695311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02119.88928598503"/>
    <n v="112782.12636853076"/>
    <n v="123183.11249498594"/>
    <n v="0"/>
    <n v="20398.470223694923"/>
    <n v="0"/>
    <n v="645756.18019877339"/>
    <n v="0"/>
    <n v="0"/>
    <n v="0"/>
    <n v="666154.65042246832"/>
    <n v="0"/>
    <n v="6.7920190168471981"/>
    <n v="0.11760819601352203"/>
    <n v="6.6744108208336757"/>
    <n v="0"/>
    <n v="566231.45285909809"/>
    <n v="17338.699690140686"/>
    <n v="548892.75316895742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n v="0"/>
    <x v="0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822760.06504066195"/>
    <n v="0"/>
    <n v="256234.83946537593"/>
    <n v="878.00678248897611"/>
    <n v="0"/>
    <n v="0"/>
    <n v="0"/>
    <n v="686136.2629453144"/>
    <n v="0"/>
    <n v="878.00678248897611"/>
    <n v="0"/>
    <n v="3.0070503090751954E-3"/>
    <n v="3.0070503090751954E-3"/>
    <n v="0"/>
    <n v="0"/>
    <n v="272.18210257158262"/>
    <n v="272.18210257158262"/>
    <n v="0"/>
    <n v="1"/>
    <x v="1"/>
  </r>
  <r>
    <x v="23"/>
    <s v=""/>
    <n v="0"/>
    <x v="1"/>
    <s v="Østdanmark"/>
    <n v="0"/>
    <n v="0"/>
    <n v="0"/>
    <n v="0"/>
    <n v="0"/>
    <n v="295410.4865674235"/>
    <n v="0"/>
    <n v="0"/>
    <n v="-295410.486567423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067271.7369051871"/>
    <n v="0"/>
    <n v="0"/>
    <n v="0"/>
    <n v="811126.52004794218"/>
    <n v="256145.2168572449"/>
    <n v="0"/>
    <n v="0"/>
    <n v="0"/>
    <n v="0"/>
    <n v="811126.52004794218"/>
    <n v="0"/>
    <n v="0.41058413318306791"/>
    <n v="0.41058413318306791"/>
    <n v="0"/>
    <n v="0"/>
    <n v="61645.615523643603"/>
    <n v="61645.615523643603"/>
    <n v="0"/>
    <n v="0"/>
    <x v="1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107529.2203986393"/>
    <n v="588366.64808899083"/>
    <n v="0"/>
    <n v="0"/>
    <n v="74714.80111862249"/>
    <n v="0"/>
    <n v="0"/>
    <n v="0"/>
    <n v="444447.77119102597"/>
    <n v="0"/>
    <n v="74714.80111862249"/>
    <n v="0"/>
    <n v="0.26822613601585477"/>
    <n v="0.26822613601585477"/>
    <n v="0"/>
    <n v="0"/>
    <n v="22414.440335586747"/>
    <n v="22414.440335586747"/>
    <n v="0"/>
    <n v="1"/>
    <x v="1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23903.621118278283"/>
    <n v="13525.6935667323"/>
    <n v="0"/>
    <n v="0"/>
    <n v="0"/>
    <n v="0"/>
    <n v="0"/>
    <n v="0"/>
    <n v="10377.927551545983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n v="0"/>
    <x v="1"/>
  </r>
  <r>
    <x v="38"/>
    <s v="Græs og urter"/>
    <n v="1"/>
    <x v="1"/>
    <s v="Østdanmark"/>
    <n v="587619.03155491932"/>
    <n v="127941.13536914771"/>
    <n v="0"/>
    <n v="0"/>
    <n v="6751.4081977279666"/>
    <n v="0"/>
    <n v="0"/>
    <n v="0"/>
    <n v="452926.48798804363"/>
    <n v="452926.48798804363"/>
    <n v="6751.4081977279666"/>
    <n v="1.22926060545907"/>
    <n v="1.2475841973640316"/>
    <n v="1.8323591904961609E-2"/>
    <n v="1.22926060545907"/>
    <n v="90585.297597608733"/>
    <n v="91935.579237154336"/>
    <n v="1350.2816395455934"/>
    <n v="90585.297597608747"/>
    <n v="0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n v="0"/>
    <x v="0"/>
  </r>
  <r>
    <x v="42"/>
    <s v="Husdyrgødning"/>
    <n v="1"/>
    <x v="1"/>
    <s v="Østdanmark"/>
    <n v="2409559.214171757"/>
    <n v="0"/>
    <n v="0"/>
    <n v="0"/>
    <n v="1277066.3835110313"/>
    <n v="1132492.8306607257"/>
    <n v="0"/>
    <n v="0"/>
    <n v="0"/>
    <n v="0"/>
    <n v="1277066.3835110313"/>
    <n v="0"/>
    <n v="0.55016019801655236"/>
    <n v="0.55016019801655236"/>
    <n v="0"/>
    <n v="0"/>
    <n v="63853.319175551565"/>
    <n v="63853.319175551565"/>
    <n v="0"/>
    <n v="0"/>
    <x v="1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8992.6676617292323"/>
    <n v="0"/>
    <n v="0"/>
    <n v="0"/>
    <n v="0"/>
    <n v="0"/>
    <n v="0"/>
    <n v="52240.83090871608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0779967.64202005"/>
    <n v="0"/>
    <n v="0"/>
    <n v="0"/>
    <n v="0"/>
    <n v="0"/>
    <n v="120779967.64202005"/>
    <n v="0"/>
    <n v="0"/>
    <n v="0"/>
    <n v="120779967.64202005"/>
    <n v="0"/>
    <n v="0"/>
    <n v="0"/>
    <n v="0"/>
    <n v="0"/>
    <n v="0"/>
    <n v="0"/>
    <n v="0"/>
    <n v="0"/>
    <x v="1"/>
  </r>
  <r>
    <x v="4"/>
    <s v=""/>
    <n v="0"/>
    <x v="2"/>
    <s v="Østdanmark"/>
    <n v="3644679.2046695217"/>
    <n v="0"/>
    <n v="0"/>
    <n v="0"/>
    <n v="0"/>
    <n v="3166699.7434052629"/>
    <n v="0"/>
    <n v="0"/>
    <n v="477979.4612642587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360358.78332054405"/>
    <n v="0"/>
    <n v="0"/>
    <n v="0"/>
    <n v="72071.75666410882"/>
    <n v="0"/>
    <n v="0"/>
    <n v="0"/>
    <n v="288287.02665643522"/>
    <n v="288287.02665643522"/>
    <n v="72071.75666410882"/>
    <n v="0.16375454878411824"/>
    <n v="0.2046931859801478"/>
    <n v="4.0938637196029568E-2"/>
    <n v="0.16375454878411821"/>
    <n v="12328.129848988799"/>
    <n v="15410.162311235999"/>
    <n v="3082.0324622472003"/>
    <n v="12328.129848988799"/>
    <n v="0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n v="0"/>
    <x v="0"/>
  </r>
  <r>
    <x v="7"/>
    <s v=""/>
    <n v="0"/>
    <x v="2"/>
    <s v="Østdanmark"/>
    <n v="253814.43806741649"/>
    <n v="251895.45270950225"/>
    <n v="0"/>
    <n v="0"/>
    <n v="0"/>
    <n v="0"/>
    <n v="0"/>
    <n v="0"/>
    <n v="1918.985357914236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506.95723456820912"/>
    <n v="506.95723456820912"/>
    <n v="0"/>
    <n v="0"/>
    <n v="0"/>
    <n v="0"/>
    <n v="506.95723456820912"/>
    <n v="0"/>
    <n v="2.3841691784508306E-4"/>
    <n v="2.3841691784508306E-4"/>
    <n v="0"/>
    <n v="0"/>
    <n v="31.938305777797176"/>
    <n v="31.938305777797176"/>
    <n v="0"/>
    <n v="0"/>
    <x v="1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11608975.952039318"/>
    <n v="1804161.9976497933"/>
    <n v="0"/>
    <n v="0"/>
    <n v="20455.923187094944"/>
    <n v="0"/>
    <n v="0"/>
    <n v="737454.51987784856"/>
    <n v="9046903.5113245808"/>
    <n v="9046903.5113245808"/>
    <n v="20455.923187094944"/>
    <n v="16.645171597898315"/>
    <n v="16.682807939572172"/>
    <n v="3.7636341673856315E-2"/>
    <n v="16.645171597898315"/>
    <n v="2533132.9831708828"/>
    <n v="2538860.6416632696"/>
    <n v="5727.6584923865848"/>
    <n v="2533132.9831708828"/>
    <n v="0"/>
    <x v="0"/>
  </r>
  <r>
    <x v="14"/>
    <s v=""/>
    <n v="0"/>
    <x v="2"/>
    <s v="Østdanmark"/>
    <n v="123281.29848988799"/>
    <n v="123281.298489887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635069.61925954686"/>
    <n v="112782.12636853076"/>
    <n v="120747.75217508907"/>
    <n v="0"/>
    <n v="23465.255770649961"/>
    <n v="0"/>
    <n v="378074.48494527728"/>
    <n v="0"/>
    <n v="0"/>
    <n v="0"/>
    <n v="401539.74071592721"/>
    <n v="0"/>
    <n v="4.0429945289182703"/>
    <n v="0.13528987075591317"/>
    <n v="3.9077046581623569"/>
    <n v="0"/>
    <n v="341308.77960853814"/>
    <n v="19945.467405052466"/>
    <n v="321363.3122034856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n v="0"/>
    <x v="0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606244.25845101418"/>
    <n v="0"/>
    <n v="268249.01834925939"/>
    <n v="912.47233531599591"/>
    <n v="0"/>
    <n v="0"/>
    <n v="0"/>
    <n v="405754.30776999274"/>
    <n v="0"/>
    <n v="912.47233531599591"/>
    <n v="0"/>
    <n v="3.1250900023303422E-3"/>
    <n v="3.1250900023303422E-3"/>
    <n v="0"/>
    <n v="0"/>
    <n v="282.86642394795871"/>
    <n v="282.86642394795871"/>
    <n v="0"/>
    <n v="1"/>
    <x v="1"/>
  </r>
  <r>
    <x v="23"/>
    <s v=""/>
    <n v="0"/>
    <x v="2"/>
    <s v="Østdanmark"/>
    <n v="0"/>
    <n v="0"/>
    <n v="0"/>
    <n v="0"/>
    <n v="0"/>
    <n v="269169.15147963143"/>
    <n v="0"/>
    <n v="0"/>
    <n v="-269169.1514796314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73600.61608850933"/>
    <n v="0"/>
    <n v="0"/>
    <n v="0"/>
    <n v="739936.46822726715"/>
    <n v="233664.14786124224"/>
    <n v="0"/>
    <n v="0"/>
    <n v="0"/>
    <n v="0"/>
    <n v="739936.46822726715"/>
    <n v="0"/>
    <n v="0.37454844085196043"/>
    <n v="0.37454844085196043"/>
    <n v="0"/>
    <n v="0"/>
    <n v="56235.171585272299"/>
    <n v="56235.171585272299"/>
    <n v="0"/>
    <n v="0"/>
    <x v="1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613274.38090253877"/>
    <n v="227992.07613448397"/>
    <n v="0"/>
    <n v="0"/>
    <n v="79540.305054146011"/>
    <n v="0"/>
    <n v="0"/>
    <n v="0"/>
    <n v="305741.99971390876"/>
    <n v="129056.43069707241"/>
    <n v="79540.305054146011"/>
    <n v="0.46331258620249"/>
    <n v="0.74886228134687416"/>
    <n v="0.28554969514438422"/>
    <n v="0.46331258620248994"/>
    <n v="38716.929209121721"/>
    <n v="62579.020725365524"/>
    <n v="23862.091516243803"/>
    <n v="38716.929209121721"/>
    <n v="0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22323.556417148338"/>
    <n v="9661.2096905230719"/>
    <n v="0"/>
    <n v="0"/>
    <n v="0"/>
    <n v="0"/>
    <n v="0"/>
    <n v="0"/>
    <n v="12662.346726625266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n v="0"/>
    <x v="1"/>
  </r>
  <r>
    <x v="38"/>
    <s v="Græs og urter"/>
    <n v="1"/>
    <x v="2"/>
    <s v="Østdanmark"/>
    <n v="560381.69837016799"/>
    <n v="127941.13536914771"/>
    <n v="0"/>
    <n v="0"/>
    <n v="6903.7955745184099"/>
    <n v="0"/>
    <n v="0"/>
    <n v="0"/>
    <n v="425536.76742650184"/>
    <n v="425536.76742650184"/>
    <n v="6903.7955745184099"/>
    <n v="1.154923808266223"/>
    <n v="1.173660985607289"/>
    <n v="1.8737177341065947E-2"/>
    <n v="1.154923808266223"/>
    <n v="85107.35348530038"/>
    <n v="86488.112600204055"/>
    <n v="1380.7591149036821"/>
    <n v="85107.353485300366"/>
    <n v="0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n v="0"/>
    <x v="0"/>
  </r>
  <r>
    <x v="42"/>
    <s v="Husdyrgødning"/>
    <n v="1"/>
    <x v="2"/>
    <s v="Østdanmark"/>
    <n v="1914968.3000286557"/>
    <n v="0"/>
    <n v="0"/>
    <n v="0"/>
    <n v="1014933.1990151876"/>
    <n v="900035.10101346811"/>
    <n v="0"/>
    <n v="0"/>
    <n v="0"/>
    <n v="0"/>
    <n v="1014933.1990151876"/>
    <n v="0"/>
    <n v="0.43723322213574289"/>
    <n v="0.43723322213574289"/>
    <n v="0"/>
    <n v="0"/>
    <n v="50746.659950759378"/>
    <n v="50746.659950759378"/>
    <n v="0"/>
    <n v="0"/>
    <x v="1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73265.306718627704"/>
    <n v="0"/>
    <n v="0"/>
    <n v="0"/>
    <n v="0"/>
    <n v="0"/>
    <n v="0"/>
    <n v="140427.5848690010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54193565.78496265"/>
    <n v="0"/>
    <n v="0"/>
    <n v="0"/>
    <n v="0"/>
    <n v="0"/>
    <n v="554193565.78496265"/>
    <n v="0"/>
    <n v="0"/>
    <n v="0"/>
    <n v="554193565.78496265"/>
    <n v="0"/>
    <n v="0"/>
    <n v="0"/>
    <n v="0"/>
    <n v="0"/>
    <n v="0"/>
    <n v="0"/>
    <n v="0"/>
    <x v="0"/>
  </r>
  <r>
    <x v="4"/>
    <s v=""/>
    <n v="0"/>
    <x v="1"/>
    <s v="Vestdanmark"/>
    <n v="22804965.328086924"/>
    <n v="0"/>
    <n v="0"/>
    <n v="0"/>
    <n v="0"/>
    <n v="20276623.290697981"/>
    <n v="0"/>
    <n v="0"/>
    <n v="2528342.0373889431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860529.70826319081"/>
    <n v="0"/>
    <n v="0"/>
    <n v="0"/>
    <n v="86052.970826319084"/>
    <n v="0"/>
    <n v="0"/>
    <n v="0"/>
    <n v="774476.73743687174"/>
    <n v="774476.73743687174"/>
    <n v="86052.970826319084"/>
    <n v="0.43992298284692843"/>
    <n v="0.48880331427436491"/>
    <n v="4.8880331427436495E-2"/>
    <n v="0.43992298284692843"/>
    <n v="33119.248878034203"/>
    <n v="36799.165420038007"/>
    <n v="3679.9165420038007"/>
    <n v="33119.24887803421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x v="0"/>
  </r>
  <r>
    <x v="7"/>
    <s v=""/>
    <n v="0"/>
    <x v="1"/>
    <s v="Vestdanmark"/>
    <n v="606103.90103592013"/>
    <n v="615674.84637502267"/>
    <n v="0"/>
    <n v="0"/>
    <n v="0"/>
    <n v="0"/>
    <n v="0"/>
    <n v="0"/>
    <n v="-9570.9453391025309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631.296472463182"/>
    <n v="0"/>
    <n v="0"/>
    <n v="0"/>
    <n v="5315.648236231591"/>
    <n v="5315.6482362315919"/>
    <n v="0"/>
    <n v="0"/>
    <n v="0"/>
    <n v="0"/>
    <n v="5315.648236231591"/>
    <n v="0"/>
    <n v="2.4998962090173548E-3"/>
    <n v="2.4998962090173548E-3"/>
    <n v="0"/>
    <n v="0"/>
    <n v="334.88583888259024"/>
    <n v="334.88583888259024"/>
    <n v="0"/>
    <x v="0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42134.224778831"/>
    <n v="14698917.729434509"/>
    <n v="0"/>
    <n v="0"/>
    <n v="66507.389797586569"/>
    <n v="0"/>
    <n v="0"/>
    <n v="1761026.9326594151"/>
    <n v="10515682.17288732"/>
    <n v="10515682.17288732"/>
    <n v="66507.389797586569"/>
    <n v="19.347540737841058"/>
    <n v="19.469906021644892"/>
    <n v="0.1223652838038346"/>
    <n v="19.347540737841058"/>
    <n v="2944391.0084084496"/>
    <n v="2963013.0775517742"/>
    <n v="18622.069143324243"/>
    <n v="2944391.0084084501"/>
    <x v="0"/>
  </r>
  <r>
    <x v="14"/>
    <s v=""/>
    <n v="0"/>
    <x v="1"/>
    <s v="Vestdanmark"/>
    <n v="294393.32336030406"/>
    <n v="294393.3233603040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86321.1440299363"/>
    <n v="918861.60943487054"/>
    <n v="865639.24548804213"/>
    <n v="0"/>
    <n v="55535.529776305084"/>
    <n v="0"/>
    <n v="1146284.7593307183"/>
    <n v="0"/>
    <n v="0"/>
    <n v="0"/>
    <n v="1201820.2891070235"/>
    <n v="0"/>
    <n v="12.167969600290027"/>
    <n v="0.32019231834647804"/>
    <n v="11.847777281943548"/>
    <n v="0"/>
    <n v="1021547.2457409699"/>
    <n v="47205.20030985932"/>
    <n v="974342.04543111054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x v="0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6703213.1941870041"/>
    <n v="0"/>
    <n v="295933.04302308214"/>
    <n v="2907.9932175110234"/>
    <n v="0"/>
    <n v="0"/>
    <n v="0"/>
    <n v="-1152961.9418965196"/>
    <n v="0"/>
    <n v="2907.9932175110234"/>
    <n v="0"/>
    <n v="9.9594696509248057E-3"/>
    <n v="9.9594696509248057E-3"/>
    <n v="0"/>
    <n v="0"/>
    <n v="901.47789742841724"/>
    <n v="901.47789742841724"/>
    <n v="0"/>
    <x v="1"/>
  </r>
  <r>
    <x v="23"/>
    <s v=""/>
    <n v="0"/>
    <x v="1"/>
    <s v="Vestdanmark"/>
    <n v="0"/>
    <n v="0"/>
    <n v="0"/>
    <n v="0"/>
    <n v="0"/>
    <n v="284990.49844880385"/>
    <n v="0"/>
    <n v="0"/>
    <n v="-284990.49844880385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016343.382284625"/>
    <n v="0"/>
    <n v="0"/>
    <n v="0"/>
    <n v="11412420.970536314"/>
    <n v="3603922.4117483096"/>
    <n v="0"/>
    <n v="0"/>
    <n v="0"/>
    <n v="0"/>
    <n v="11412420.970536314"/>
    <n v="0"/>
    <n v="5.7768533710757772"/>
    <n v="5.7768533710757772"/>
    <n v="0"/>
    <n v="0"/>
    <n v="867343.99376075983"/>
    <n v="867343.99376075983"/>
    <n v="0"/>
    <x v="0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3784586.3044886771"/>
    <n v="4793556.7683329275"/>
    <n v="0"/>
    <n v="0"/>
    <n v="255311.1988813775"/>
    <n v="0"/>
    <n v="0"/>
    <n v="0"/>
    <n v="-1264281.6627256279"/>
    <n v="0"/>
    <n v="255311.1988813775"/>
    <n v="0"/>
    <n v="0.91656720398414526"/>
    <n v="0.91656720398414526"/>
    <n v="0"/>
    <n v="0"/>
    <n v="76593.359664413249"/>
    <n v="76593.359664413249"/>
    <n v="0"/>
    <x v="1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79789.686818634233"/>
    <n v="110196.89874297607"/>
    <n v="0"/>
    <n v="0"/>
    <n v="0"/>
    <n v="0"/>
    <n v="0"/>
    <n v="0"/>
    <n v="-30407.211924341842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x v="0"/>
  </r>
  <r>
    <x v="38"/>
    <s v="Græs og urter"/>
    <n v="1"/>
    <x v="1"/>
    <s v="Vestdanmark"/>
    <n v="1905541.9010865423"/>
    <n v="1042365.5001332033"/>
    <n v="0"/>
    <n v="0"/>
    <n v="21893.59180227204"/>
    <n v="0"/>
    <n v="0"/>
    <n v="0"/>
    <n v="841282.80915106693"/>
    <n v="841282.80915106693"/>
    <n v="21893.59180227204"/>
    <n v="2.2832751953483617"/>
    <n v="2.3426952792433999"/>
    <n v="5.942008389503841E-2"/>
    <n v="2.2832751953483617"/>
    <n v="168256.56183021341"/>
    <n v="172635.28019066781"/>
    <n v="4378.718360454408"/>
    <n v="168256.56183021341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x v="0"/>
  </r>
  <r>
    <x v="42"/>
    <s v="Husdyrgødning"/>
    <n v="1"/>
    <x v="1"/>
    <s v="Vestdanmark"/>
    <n v="16629449.193931503"/>
    <n v="0"/>
    <n v="0"/>
    <n v="0"/>
    <n v="8813608.0727836974"/>
    <n v="7815841.1211478049"/>
    <n v="0"/>
    <n v="0"/>
    <n v="0"/>
    <n v="0"/>
    <n v="8813608.0727836974"/>
    <n v="0"/>
    <n v="3.7969023577552177"/>
    <n v="3.7969023577552177"/>
    <n v="0"/>
    <n v="0"/>
    <n v="440680.40363918489"/>
    <n v="440680.40363918489"/>
    <n v="0"/>
    <x v="0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73265.306718627704"/>
    <n v="0"/>
    <n v="0"/>
    <n v="0"/>
    <n v="0"/>
    <n v="0"/>
    <n v="0"/>
    <n v="119569.1994219098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44823174.96716976"/>
    <n v="0"/>
    <n v="0"/>
    <n v="0"/>
    <n v="0"/>
    <n v="0"/>
    <n v="544823174.96716976"/>
    <n v="0"/>
    <n v="0"/>
    <n v="0"/>
    <n v="544823174.96716976"/>
    <n v="0"/>
    <n v="0"/>
    <n v="0"/>
    <n v="0"/>
    <n v="0"/>
    <n v="0"/>
    <n v="0"/>
    <n v="0"/>
    <x v="0"/>
  </r>
  <r>
    <x v="4"/>
    <s v=""/>
    <n v="0"/>
    <x v="2"/>
    <s v="Vestdanmark"/>
    <n v="21017830.179033693"/>
    <n v="0"/>
    <n v="0"/>
    <n v="0"/>
    <n v="0"/>
    <n v="18261458.333454724"/>
    <n v="0"/>
    <n v="0"/>
    <n v="2756371.845578968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2935924.8870155918"/>
    <n v="0"/>
    <n v="0"/>
    <n v="0"/>
    <n v="587184.97740311839"/>
    <n v="0"/>
    <n v="0"/>
    <n v="0"/>
    <n v="2348739.9096124736"/>
    <n v="2348739.9096124736"/>
    <n v="587184.97740311839"/>
    <n v="1.3341455166076783"/>
    <n v="1.667681895759598"/>
    <n v="0.33353637915191958"/>
    <n v="1.3341455166076783"/>
    <n v="100440.0750288096"/>
    <n v="125550.093786012"/>
    <n v="25110.018757202401"/>
    <n v="100440.0750288096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x v="0"/>
  </r>
  <r>
    <x v="7"/>
    <s v=""/>
    <n v="0"/>
    <x v="2"/>
    <s v="Vestdanmark"/>
    <n v="2067883.8976519625"/>
    <n v="2052249.4879167422"/>
    <n v="0"/>
    <n v="0"/>
    <n v="0"/>
    <n v="0"/>
    <n v="0"/>
    <n v="0"/>
    <n v="15634.409735220252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6040.2652699259252"/>
    <n v="6040.2652699259252"/>
    <n v="0"/>
    <n v="0"/>
    <n v="0"/>
    <n v="0"/>
    <n v="6040.2652699259252"/>
    <n v="0"/>
    <n v="2.8406763537934636E-3"/>
    <n v="2.8406763537934636E-3"/>
    <n v="0"/>
    <n v="0"/>
    <n v="380.5367120053333"/>
    <n v="380.5367120053333"/>
    <n v="0"/>
    <x v="0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37013724.844488479"/>
    <n v="14698917.729434509"/>
    <n v="0"/>
    <n v="0"/>
    <n v="65221.076812905056"/>
    <n v="0"/>
    <n v="0"/>
    <n v="6008209.5349556506"/>
    <n v="16241376.503285415"/>
    <n v="16241376.503285415"/>
    <n v="65221.076812905056"/>
    <n v="29.882102593982257"/>
    <n v="30.0021012226834"/>
    <n v="0.11999862870114369"/>
    <n v="29.882102593982257"/>
    <n v="4547585.4209199166"/>
    <n v="4565847.3224275298"/>
    <n v="18261.901507613416"/>
    <n v="4547585.4209199166"/>
    <x v="0"/>
  </r>
  <r>
    <x v="14"/>
    <s v=""/>
    <n v="0"/>
    <x v="2"/>
    <s v="Vestdanmark"/>
    <n v="1004400.750288096"/>
    <n v="1004400.7502880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1999940.2166101544"/>
    <n v="918861.60943487042"/>
    <n v="849907.04589271802"/>
    <n v="0"/>
    <n v="52468.744229350043"/>
    <n v="0"/>
    <n v="178702.81705321593"/>
    <n v="0"/>
    <n v="0"/>
    <n v="0"/>
    <n v="231171.56128256596"/>
    <n v="0"/>
    <n v="2.1495483529238846"/>
    <n v="0.30251064360408686"/>
    <n v="1.8470377093197978"/>
    <n v="0"/>
    <n v="196495.82709018106"/>
    <n v="44598.432594947531"/>
    <n v="151897.3944952335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x v="0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4939209.7220325293"/>
    <n v="0"/>
    <n v="307470.55071854044"/>
    <n v="2873.5276646840043"/>
    <n v="0"/>
    <n v="0"/>
    <n v="0"/>
    <n v="-1214966.9708529576"/>
    <n v="0"/>
    <n v="2873.5276646840043"/>
    <n v="0"/>
    <n v="9.8414299576696611E-3"/>
    <n v="9.8414299576696611E-3"/>
    <n v="0"/>
    <n v="0"/>
    <n v="890.79357605204132"/>
    <n v="890.79357605204132"/>
    <n v="0"/>
    <x v="1"/>
  </r>
  <r>
    <x v="23"/>
    <s v=""/>
    <n v="0"/>
    <x v="2"/>
    <s v="Vestdanmark"/>
    <n v="0"/>
    <n v="0"/>
    <n v="0"/>
    <n v="0"/>
    <n v="0"/>
    <n v="214072.65072024465"/>
    <n v="0"/>
    <n v="0"/>
    <n v="-214072.6507202446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698405.628900958"/>
    <n v="0"/>
    <n v="0"/>
    <n v="0"/>
    <n v="10410788.277964728"/>
    <n v="3287617.3509362298"/>
    <n v="0"/>
    <n v="0"/>
    <n v="0"/>
    <n v="0"/>
    <n v="10410788.277964728"/>
    <n v="0"/>
    <n v="5.2698369184229659"/>
    <n v="5.2698369184229659"/>
    <n v="0"/>
    <n v="0"/>
    <n v="791219.90912531933"/>
    <n v="791219.90912531933"/>
    <n v="0"/>
    <x v="0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1931303.3736580268"/>
    <n v="1857503.2477290093"/>
    <n v="0"/>
    <n v="0"/>
    <n v="250485.69494585399"/>
    <n v="0"/>
    <n v="0"/>
    <n v="0"/>
    <n v="-176685.56901683635"/>
    <n v="0"/>
    <n v="250485.69494585399"/>
    <n v="0"/>
    <n v="0.89924364485561592"/>
    <n v="0.89924364485561592"/>
    <n v="0"/>
    <n v="0"/>
    <n v="75145.7084837562"/>
    <n v="75145.7084837562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70300.604693505797"/>
    <n v="78712.070530697194"/>
    <n v="0"/>
    <n v="0"/>
    <n v="0"/>
    <n v="0"/>
    <n v="0"/>
    <n v="0"/>
    <n v="-8411.465837191397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x v="0"/>
  </r>
  <r>
    <x v="38"/>
    <s v="Græs og urter"/>
    <n v="1"/>
    <x v="2"/>
    <s v="Vestdanmark"/>
    <n v="1764735.4892043229"/>
    <n v="1042365.5001332033"/>
    <n v="0"/>
    <n v="0"/>
    <n v="21741.204425481588"/>
    <n v="0"/>
    <n v="0"/>
    <n v="0"/>
    <n v="700628.78464563796"/>
    <n v="700628.78464563796"/>
    <n v="21741.204425481588"/>
    <n v="1.9015345466796472"/>
    <n v="1.9605410451385812"/>
    <n v="5.9006498458934048E-2"/>
    <n v="1.9015345466796472"/>
    <n v="140125.75692912759"/>
    <n v="144473.99781422393"/>
    <n v="4348.2408850963175"/>
    <n v="140125.75692912762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x v="0"/>
  </r>
  <r>
    <x v="42"/>
    <s v="Husdyrgødning"/>
    <n v="1"/>
    <x v="2"/>
    <s v="Vestdanmark"/>
    <n v="13216055.395535078"/>
    <n v="0"/>
    <n v="0"/>
    <n v="0"/>
    <n v="7004509.359633592"/>
    <n v="6211546.0359014859"/>
    <n v="0"/>
    <n v="0"/>
    <n v="0"/>
    <n v="0"/>
    <n v="7004509.359633592"/>
    <n v="0"/>
    <n v="3.0175426321301519"/>
    <n v="3.0175426321301519"/>
    <n v="0"/>
    <n v="0"/>
    <n v="350225.4679816796"/>
    <n v="350225.4679816796"/>
    <n v="0"/>
    <x v="0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8992.6676617292323"/>
    <n v="0"/>
    <n v="0"/>
    <n v="0"/>
    <n v="0"/>
    <n v="0"/>
    <n v="0"/>
    <n v="54833.67323478830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8757227.26075223"/>
    <n v="0"/>
    <n v="0"/>
    <n v="0"/>
    <n v="0"/>
    <n v="0"/>
    <n v="118757227.26075223"/>
    <n v="0"/>
    <n v="0"/>
    <n v="0"/>
    <n v="118757227.26075223"/>
    <n v="0"/>
    <n v="0"/>
    <n v="0"/>
    <n v="0"/>
    <n v="0"/>
    <n v="0"/>
    <n v="0"/>
    <n v="0"/>
    <x v="0"/>
  </r>
  <r>
    <x v="4"/>
    <s v=""/>
    <n v="0"/>
    <x v="1"/>
    <s v="Østdanmark"/>
    <n v="3782397.9112531729"/>
    <n v="0"/>
    <n v="0"/>
    <n v="0"/>
    <n v="0"/>
    <n v="3363050.8303183308"/>
    <n v="0"/>
    <n v="0"/>
    <n v="419347.08093484212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05622.40200774565"/>
    <n v="0"/>
    <n v="0"/>
    <n v="0"/>
    <n v="10562.240200774566"/>
    <n v="0"/>
    <n v="0"/>
    <n v="0"/>
    <n v="95060.161806971082"/>
    <n v="95060.161806971082"/>
    <n v="10562.240200774566"/>
    <n v="5.3996650784418294E-2"/>
    <n v="5.9996278649353661E-2"/>
    <n v="5.9996278649353668E-3"/>
    <n v="5.3996650784418294E-2"/>
    <n v="4065.094540722599"/>
    <n v="4516.7717119139988"/>
    <n v="451.67717119139996"/>
    <n v="4065.094540722599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x v="0"/>
  </r>
  <r>
    <x v="7"/>
    <s v=""/>
    <n v="0"/>
    <x v="1"/>
    <s v="Østdanmark"/>
    <n v="74393.887019760004"/>
    <n v="75568.635812850684"/>
    <n v="0"/>
    <n v="0"/>
    <n v="0"/>
    <n v="0"/>
    <n v="0"/>
    <n v="0"/>
    <n v="-1174.7487930906791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92.28078879071916"/>
    <n v="0"/>
    <n v="0"/>
    <n v="0"/>
    <n v="446.14039439535958"/>
    <n v="446.14039439535958"/>
    <n v="0"/>
    <n v="0"/>
    <n v="0"/>
    <n v="0"/>
    <n v="446.14039439535958"/>
    <n v="0"/>
    <n v="2.0981536608019366E-4"/>
    <n v="2.0981536608019366E-4"/>
    <n v="0"/>
    <n v="0"/>
    <n v="28.106844846907652"/>
    <n v="28.106844846907652"/>
    <n v="0"/>
    <x v="0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4429.667260306"/>
    <n v="1804161.9976497933"/>
    <n v="0"/>
    <n v="0"/>
    <n v="19169.610202413449"/>
    <n v="0"/>
    <n v="0"/>
    <n v="216150.46272281767"/>
    <n v="5754947.596685281"/>
    <n v="5754947.596685281"/>
    <n v="19169.610202413449"/>
    <n v="10.588384209451332"/>
    <n v="10.623653896022498"/>
    <n v="3.526968657116545E-2"/>
    <n v="10.588384209451332"/>
    <n v="1611385.3270718788"/>
    <n v="1616752.8179285545"/>
    <n v="5367.4908566757658"/>
    <n v="1611385.3270718788"/>
    <x v="0"/>
  </r>
  <r>
    <x v="14"/>
    <s v=""/>
    <n v="0"/>
    <x v="1"/>
    <s v="Østdanmark"/>
    <n v="36134.173695311998"/>
    <n v="36134.173695311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02119.88928598503"/>
    <n v="112782.12636853076"/>
    <n v="123183.11249498594"/>
    <n v="0"/>
    <n v="20398.470223694923"/>
    <n v="0"/>
    <n v="645756.18019877339"/>
    <n v="0"/>
    <n v="0"/>
    <n v="0"/>
    <n v="666154.65042246832"/>
    <n v="0"/>
    <n v="6.7920190168471981"/>
    <n v="0.11760819601352203"/>
    <n v="6.6744108208336757"/>
    <n v="0"/>
    <n v="566231.45285909809"/>
    <n v="17338.699690140686"/>
    <n v="548892.75316895742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x v="0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822760.06504066195"/>
    <n v="0"/>
    <n v="256234.83946537593"/>
    <n v="878.00678248897611"/>
    <n v="0"/>
    <n v="0"/>
    <n v="0"/>
    <n v="686136.2629453144"/>
    <n v="0"/>
    <n v="878.00678248897611"/>
    <n v="0"/>
    <n v="3.0070503090751954E-3"/>
    <n v="3.0070503090751954E-3"/>
    <n v="0"/>
    <n v="0"/>
    <n v="272.18210257158262"/>
    <n v="272.18210257158262"/>
    <n v="0"/>
    <x v="1"/>
  </r>
  <r>
    <x v="23"/>
    <s v=""/>
    <n v="0"/>
    <x v="1"/>
    <s v="Østdanmark"/>
    <n v="0"/>
    <n v="0"/>
    <n v="0"/>
    <n v="0"/>
    <n v="0"/>
    <n v="295410.4865674235"/>
    <n v="0"/>
    <n v="0"/>
    <n v="-295410.486567423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067271.7369051871"/>
    <n v="0"/>
    <n v="0"/>
    <n v="0"/>
    <n v="811126.52004794218"/>
    <n v="256145.2168572449"/>
    <n v="0"/>
    <n v="0"/>
    <n v="0"/>
    <n v="0"/>
    <n v="811126.52004794218"/>
    <n v="0"/>
    <n v="0.41058413318306791"/>
    <n v="0.41058413318306791"/>
    <n v="0"/>
    <n v="0"/>
    <n v="61645.615523643603"/>
    <n v="61645.615523643603"/>
    <n v="0"/>
    <x v="0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107529.2203986393"/>
    <n v="588366.64808899083"/>
    <n v="0"/>
    <n v="0"/>
    <n v="74714.80111862249"/>
    <n v="0"/>
    <n v="0"/>
    <n v="0"/>
    <n v="444447.77119102597"/>
    <n v="0"/>
    <n v="74714.80111862249"/>
    <n v="0"/>
    <n v="0.26822613601585477"/>
    <n v="0.26822613601585477"/>
    <n v="0"/>
    <n v="0"/>
    <n v="22414.440335586747"/>
    <n v="22414.440335586747"/>
    <n v="0"/>
    <x v="1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23903.621118278283"/>
    <n v="13525.6935667323"/>
    <n v="0"/>
    <n v="0"/>
    <n v="0"/>
    <n v="0"/>
    <n v="0"/>
    <n v="0"/>
    <n v="10377.927551545983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x v="0"/>
  </r>
  <r>
    <x v="38"/>
    <s v="Græs og urter"/>
    <n v="1"/>
    <x v="1"/>
    <s v="Østdanmark"/>
    <n v="587619.03155491932"/>
    <n v="127941.13536914771"/>
    <n v="0"/>
    <n v="0"/>
    <n v="6751.4081977279666"/>
    <n v="0"/>
    <n v="0"/>
    <n v="0"/>
    <n v="452926.48798804363"/>
    <n v="452926.48798804363"/>
    <n v="6751.4081977279666"/>
    <n v="1.22926060545907"/>
    <n v="1.2475841973640316"/>
    <n v="1.8323591904961609E-2"/>
    <n v="1.22926060545907"/>
    <n v="90585.297597608733"/>
    <n v="91935.579237154336"/>
    <n v="1350.2816395455934"/>
    <n v="90585.297597608747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x v="0"/>
  </r>
  <r>
    <x v="42"/>
    <s v="Husdyrgødning"/>
    <n v="1"/>
    <x v="1"/>
    <s v="Østdanmark"/>
    <n v="2409559.214171757"/>
    <n v="0"/>
    <n v="0"/>
    <n v="0"/>
    <n v="1277066.3835110313"/>
    <n v="1132492.8306607257"/>
    <n v="0"/>
    <n v="0"/>
    <n v="0"/>
    <n v="0"/>
    <n v="1277066.3835110313"/>
    <n v="0"/>
    <n v="0.55016019801655236"/>
    <n v="0.55016019801655236"/>
    <n v="0"/>
    <n v="0"/>
    <n v="63853.319175551565"/>
    <n v="63853.319175551565"/>
    <n v="0"/>
    <x v="0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8992.6676617292323"/>
    <n v="0"/>
    <n v="0"/>
    <n v="0"/>
    <n v="0"/>
    <n v="0"/>
    <n v="0"/>
    <n v="52240.83090871608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0779967.64202005"/>
    <n v="0"/>
    <n v="0"/>
    <n v="0"/>
    <n v="0"/>
    <n v="0"/>
    <n v="120779967.64202005"/>
    <n v="0"/>
    <n v="0"/>
    <n v="0"/>
    <n v="120779967.64202005"/>
    <n v="0"/>
    <n v="0"/>
    <n v="0"/>
    <n v="0"/>
    <n v="0"/>
    <n v="0"/>
    <n v="0"/>
    <n v="0"/>
    <x v="0"/>
  </r>
  <r>
    <x v="4"/>
    <s v=""/>
    <n v="0"/>
    <x v="2"/>
    <s v="Østdanmark"/>
    <n v="3644679.2046695217"/>
    <n v="0"/>
    <n v="0"/>
    <n v="0"/>
    <n v="0"/>
    <n v="3166699.7434052629"/>
    <n v="0"/>
    <n v="0"/>
    <n v="477979.4612642587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360358.78332054405"/>
    <n v="0"/>
    <n v="0"/>
    <n v="0"/>
    <n v="72071.75666410882"/>
    <n v="0"/>
    <n v="0"/>
    <n v="0"/>
    <n v="288287.02665643522"/>
    <n v="288287.02665643522"/>
    <n v="72071.75666410882"/>
    <n v="0.16375454878411824"/>
    <n v="0.2046931859801478"/>
    <n v="4.0938637196029568E-2"/>
    <n v="0.16375454878411821"/>
    <n v="12328.129848988799"/>
    <n v="15410.162311235999"/>
    <n v="3082.0324622472003"/>
    <n v="12328.129848988799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x v="0"/>
  </r>
  <r>
    <x v="7"/>
    <s v=""/>
    <n v="0"/>
    <x v="2"/>
    <s v="Østdanmark"/>
    <n v="253814.43806741649"/>
    <n v="251895.45270950225"/>
    <n v="0"/>
    <n v="0"/>
    <n v="0"/>
    <n v="0"/>
    <n v="0"/>
    <n v="0"/>
    <n v="1918.985357914236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506.95723456820912"/>
    <n v="506.95723456820912"/>
    <n v="0"/>
    <n v="0"/>
    <n v="0"/>
    <n v="0"/>
    <n v="506.95723456820912"/>
    <n v="0"/>
    <n v="2.3841691784508306E-4"/>
    <n v="2.3841691784508306E-4"/>
    <n v="0"/>
    <n v="0"/>
    <n v="31.938305777797176"/>
    <n v="31.938305777797176"/>
    <n v="0"/>
    <x v="0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11608975.952039318"/>
    <n v="1804161.9976497933"/>
    <n v="0"/>
    <n v="0"/>
    <n v="20455.923187094944"/>
    <n v="0"/>
    <n v="0"/>
    <n v="737454.51987784856"/>
    <n v="9046903.5113245808"/>
    <n v="9046903.5113245808"/>
    <n v="20455.923187094944"/>
    <n v="16.645171597898315"/>
    <n v="16.682807939572172"/>
    <n v="3.7636341673856315E-2"/>
    <n v="16.645171597898315"/>
    <n v="2533132.9831708828"/>
    <n v="2538860.6416632696"/>
    <n v="5727.6584923865848"/>
    <n v="2533132.9831708828"/>
    <x v="0"/>
  </r>
  <r>
    <x v="14"/>
    <s v=""/>
    <n v="0"/>
    <x v="2"/>
    <s v="Østdanmark"/>
    <n v="123281.29848988799"/>
    <n v="123281.29848988799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635069.61925954686"/>
    <n v="112782.12636853076"/>
    <n v="120747.75217508907"/>
    <n v="0"/>
    <n v="23465.255770649961"/>
    <n v="0"/>
    <n v="378074.48494527728"/>
    <n v="0"/>
    <n v="0"/>
    <n v="0"/>
    <n v="401539.74071592721"/>
    <n v="0"/>
    <n v="4.0429945289182703"/>
    <n v="0.13528987075591317"/>
    <n v="3.9077046581623569"/>
    <n v="0"/>
    <n v="341308.77960853814"/>
    <n v="19945.467405052466"/>
    <n v="321363.3122034856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x v="0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606244.25845101418"/>
    <n v="0"/>
    <n v="268249.01834925939"/>
    <n v="912.47233531599591"/>
    <n v="0"/>
    <n v="0"/>
    <n v="0"/>
    <n v="405754.30776999274"/>
    <n v="0"/>
    <n v="912.47233531599591"/>
    <n v="0"/>
    <n v="3.1250900023303422E-3"/>
    <n v="3.1250900023303422E-3"/>
    <n v="0"/>
    <n v="0"/>
    <n v="282.86642394795871"/>
    <n v="282.86642394795871"/>
    <n v="0"/>
    <x v="1"/>
  </r>
  <r>
    <x v="23"/>
    <s v=""/>
    <n v="0"/>
    <x v="2"/>
    <s v="Østdanmark"/>
    <n v="0"/>
    <n v="0"/>
    <n v="0"/>
    <n v="0"/>
    <n v="0"/>
    <n v="269169.15147963143"/>
    <n v="0"/>
    <n v="0"/>
    <n v="-269169.1514796314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73600.61608850933"/>
    <n v="0"/>
    <n v="0"/>
    <n v="0"/>
    <n v="739936.46822726715"/>
    <n v="233664.14786124224"/>
    <n v="0"/>
    <n v="0"/>
    <n v="0"/>
    <n v="0"/>
    <n v="739936.46822726715"/>
    <n v="0"/>
    <n v="0.37454844085196043"/>
    <n v="0.37454844085196043"/>
    <n v="0"/>
    <n v="0"/>
    <n v="56235.171585272299"/>
    <n v="56235.171585272299"/>
    <n v="0"/>
    <x v="0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613274.38090253877"/>
    <n v="227992.07613448397"/>
    <n v="0"/>
    <n v="0"/>
    <n v="79540.305054146011"/>
    <n v="0"/>
    <n v="0"/>
    <n v="0"/>
    <n v="305741.99971390876"/>
    <n v="129056.43069707241"/>
    <n v="79540.305054146011"/>
    <n v="0.46331258620249"/>
    <n v="0.74886228134687416"/>
    <n v="0.28554969514438422"/>
    <n v="0.46331258620248994"/>
    <n v="38716.929209121721"/>
    <n v="62579.020725365524"/>
    <n v="23862.091516243803"/>
    <n v="38716.929209121721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22323.556417148338"/>
    <n v="9661.2096905230719"/>
    <n v="0"/>
    <n v="0"/>
    <n v="0"/>
    <n v="0"/>
    <n v="0"/>
    <n v="0"/>
    <n v="12662.346726625266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x v="0"/>
  </r>
  <r>
    <x v="38"/>
    <s v="Græs og urter"/>
    <n v="1"/>
    <x v="2"/>
    <s v="Østdanmark"/>
    <n v="560381.69837016799"/>
    <n v="127941.13536914771"/>
    <n v="0"/>
    <n v="0"/>
    <n v="6903.7955745184099"/>
    <n v="0"/>
    <n v="0"/>
    <n v="0"/>
    <n v="425536.76742650184"/>
    <n v="425536.76742650184"/>
    <n v="6903.7955745184099"/>
    <n v="1.154923808266223"/>
    <n v="1.173660985607289"/>
    <n v="1.8737177341065947E-2"/>
    <n v="1.154923808266223"/>
    <n v="85107.35348530038"/>
    <n v="86488.112600204055"/>
    <n v="1380.7591149036821"/>
    <n v="85107.353485300366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x v="0"/>
  </r>
  <r>
    <x v="42"/>
    <s v="Husdyrgødning"/>
    <n v="1"/>
    <x v="2"/>
    <s v="Østdanmark"/>
    <n v="1914968.3000286557"/>
    <n v="0"/>
    <n v="0"/>
    <n v="0"/>
    <n v="1014933.1990151876"/>
    <n v="900035.10101346811"/>
    <n v="0"/>
    <n v="0"/>
    <n v="0"/>
    <n v="0"/>
    <n v="1014933.1990151876"/>
    <n v="0"/>
    <n v="0.43723322213574289"/>
    <n v="0.43723322213574289"/>
    <n v="0"/>
    <n v="0"/>
    <n v="50746.659950759378"/>
    <n v="50746.659950759378"/>
    <n v="0"/>
    <x v="0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4933.82622113335"/>
    <n v="4520986.1218101447"/>
    <n v="2116047.5543132382"/>
    <n v="2116047.5543132382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28163.04917996216"/>
    <n v="123917.41639183351"/>
    <n v="94908.349214505288"/>
    <n v="94908.349214505288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61958.708195916741"/>
    <n v="2757782.1018002545"/>
    <n v="0"/>
    <n v="2757782.101800254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351339.52711072582"/>
    <n v="2462890.085046188"/>
    <n v="1152755.7043058684"/>
    <n v="1152755.7043058684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20606.423877461926"/>
    <n v="90668.265060832491"/>
    <n v="69442.824210091596"/>
    <n v="69442.824210091596"/>
  </r>
  <r>
    <x v="0"/>
    <x v="3"/>
    <x v="2"/>
    <s v="Konventionel"/>
    <x v="0"/>
    <s v="Græs"/>
    <n v="403882.3292636784"/>
    <n v="20040641.17806372"/>
    <n v="0"/>
    <n v="20040641.17806372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24727.708652954312"/>
    <n v="1100630.3121429966"/>
    <n v="0"/>
    <n v="1100630.3121429966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72223.29271132441"/>
    <n v="808881.13887727738"/>
    <n v="378596.81705150963"/>
    <n v="378596.81705150963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7520.6678039879653"/>
    <n v="18200.016085650877"/>
    <n v="13939.392320000008"/>
    <n v="13939.392320000008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16545.469168773525"/>
    <n v="611244.23114275094"/>
    <n v="0"/>
    <n v="611244.23114275094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22591.66829618209"/>
    <n v="1045446.2884866784"/>
    <n v="489321.13532618986"/>
    <n v="489321.13532618986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13055.229812092792"/>
    <n v="31593.656145264558"/>
    <n v="24197.581241658121"/>
    <n v="24197.581241658121"/>
  </r>
  <r>
    <x v="0"/>
    <x v="3"/>
    <x v="2"/>
    <s v="Økologisk"/>
    <x v="0"/>
    <s v="Græs"/>
    <n v="255880.2370045245"/>
    <n v="9903486.3409283143"/>
    <n v="0"/>
    <n v="9903486.3409283143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15666.275774511349"/>
    <n v="578763.92582050513"/>
    <n v="0"/>
    <n v="578763.92582050513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9490.6378356280329"/>
    <n v="79835.245473303017"/>
    <n v="37366.886643779471"/>
    <n v="37366.886643779471"/>
  </r>
  <r>
    <x v="0"/>
    <x v="1"/>
    <x v="1"/>
    <s v="Konventionel"/>
    <x v="1"/>
    <s v="Halm"/>
    <n v="813.57736439608004"/>
    <n v="3768.4903518826427"/>
    <n v="1604.3234699305858"/>
    <n v="1604.3234699305858"/>
  </r>
  <r>
    <x v="0"/>
    <x v="2"/>
    <x v="1"/>
    <s v="Konventionel"/>
    <x v="1"/>
    <s v="Halm"/>
    <n v="871.1648098071654"/>
    <n v="4599.7501957818331"/>
    <n v="3522.9486749493053"/>
    <n v="3522.9486749493053"/>
  </r>
  <r>
    <x v="0"/>
    <x v="3"/>
    <x v="1"/>
    <s v="Konventionel"/>
    <x v="1"/>
    <s v="Græs"/>
    <n v="8039.4163674234442"/>
    <n v="478699.00818186154"/>
    <n v="0"/>
    <n v="478699.00818186154"/>
  </r>
  <r>
    <x v="0"/>
    <x v="4"/>
    <x v="1"/>
    <s v="Konventionel"/>
    <x v="1"/>
    <s v="Grøntsager"/>
    <n v="37.60065274501838"/>
    <n v="936.25625335095765"/>
    <n v="0"/>
    <n v="936.25625335095765"/>
  </r>
  <r>
    <x v="0"/>
    <x v="5"/>
    <x v="1"/>
    <s v="Konventionel"/>
    <x v="1"/>
    <s v="Kartofler"/>
    <n v="593.61684950263771"/>
    <n v="30253.7298473503"/>
    <n v="0"/>
    <n v="30253.7298473503"/>
  </r>
  <r>
    <x v="0"/>
    <x v="6"/>
    <x v="1"/>
    <s v="Konventionel"/>
    <x v="1"/>
    <s v="Roer"/>
    <n v="15.573727659962529"/>
    <n v="1518.5081799552718"/>
    <n v="0"/>
    <n v="1518.5081799552718"/>
  </r>
  <r>
    <x v="0"/>
    <x v="7"/>
    <x v="1"/>
    <s v="Konventionel"/>
    <x v="1"/>
    <s v="Majs"/>
    <n v="2010.3342065277557"/>
    <n v="107375.97063906048"/>
    <n v="0"/>
    <n v="107375.97063906048"/>
  </r>
  <r>
    <x v="0"/>
    <x v="8"/>
    <x v="1"/>
    <s v="Konventionel"/>
    <x v="1"/>
    <s v="Frugt"/>
    <n v="34.247771402013242"/>
    <n v="348.91629504371099"/>
    <n v="0"/>
    <n v="348.91629504371099"/>
  </r>
  <r>
    <x v="0"/>
    <x v="9"/>
    <x v="1"/>
    <s v="Konventionel"/>
    <x v="1"/>
    <s v="Øvrige"/>
    <n v="605.70270796637942"/>
    <n v="21656.980403186051"/>
    <n v="0"/>
    <n v="21656.980403186051"/>
  </r>
  <r>
    <x v="0"/>
    <x v="10"/>
    <x v="1"/>
    <s v="Konventionel"/>
    <x v="1"/>
    <s v="Halm"/>
    <n v="1495.0529044849709"/>
    <n v="25635.123336314806"/>
    <n v="6106.9921042402093"/>
    <n v="6106.9921042402093"/>
  </r>
  <r>
    <x v="0"/>
    <x v="11"/>
    <x v="1"/>
    <s v="Konventionel"/>
    <x v="1"/>
    <s v="Juletræer"/>
    <n v="171.77120578833589"/>
    <n v="10306.272347300153"/>
    <n v="0"/>
    <n v="10306.272347300153"/>
  </r>
  <r>
    <x v="0"/>
    <x v="12"/>
    <x v="1"/>
    <s v="Konventionel"/>
    <x v="1"/>
    <s v="Pil &amp; poppel"/>
    <n v="282.11165911762731"/>
    <n v="8256.9266083207986"/>
    <n v="0"/>
    <n v="8256.9266083207986"/>
  </r>
  <r>
    <x v="0"/>
    <x v="13"/>
    <x v="1"/>
    <s v="Konventionel"/>
    <x v="1"/>
    <s v="Græs"/>
    <n v="22206.298570938838"/>
    <n v="367469.82875189593"/>
    <n v="0"/>
    <n v="367469.82875189593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6855.522728429914"/>
    <n v="278925.19011005823"/>
    <n v="0"/>
    <n v="278925.19011005823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534.3823374246472"/>
    <n v="14283.88022901881"/>
    <n v="6685.5701411922537"/>
    <n v="6685.5701411922537"/>
  </r>
  <r>
    <x v="0"/>
    <x v="1"/>
    <x v="1"/>
    <s v="Økologisk"/>
    <x v="1"/>
    <s v="Halm"/>
    <n v="217.25790596638819"/>
    <n v="573.61301364869678"/>
    <n v="244.19879965845695"/>
    <n v="244.19879965845695"/>
  </r>
  <r>
    <x v="0"/>
    <x v="2"/>
    <x v="1"/>
    <s v="Økologisk"/>
    <x v="1"/>
    <s v="Halm"/>
    <n v="232.63607201117887"/>
    <n v="675.5751531204636"/>
    <n v="517.42300977496302"/>
    <n v="517.42300977496302"/>
  </r>
  <r>
    <x v="0"/>
    <x v="3"/>
    <x v="1"/>
    <s v="Økologisk"/>
    <x v="1"/>
    <s v="Græs"/>
    <n v="2146.8477880709584"/>
    <n v="99708.885660459782"/>
    <n v="0"/>
    <n v="99708.885660459782"/>
  </r>
  <r>
    <x v="0"/>
    <x v="4"/>
    <x v="1"/>
    <s v="Økologisk"/>
    <x v="1"/>
    <s v="Grøntsager"/>
    <n v="10.040887856333013"/>
    <n v="142.51032134493445"/>
    <n v="0"/>
    <n v="142.51032134493445"/>
  </r>
  <r>
    <x v="0"/>
    <x v="5"/>
    <x v="1"/>
    <s v="Økologisk"/>
    <x v="1"/>
    <s v="Kartofler"/>
    <n v="158.51959421835784"/>
    <n v="4605.0093091475055"/>
    <n v="0"/>
    <n v="4605.0093091475055"/>
  </r>
  <r>
    <x v="0"/>
    <x v="6"/>
    <x v="1"/>
    <s v="Økologisk"/>
    <x v="1"/>
    <s v="Roer"/>
    <n v="4.1588121886919351"/>
    <n v="231.13660166840896"/>
    <n v="0"/>
    <n v="231.13660166840896"/>
  </r>
  <r>
    <x v="0"/>
    <x v="7"/>
    <x v="1"/>
    <s v="Økologisk"/>
    <x v="1"/>
    <s v="Majs"/>
    <n v="536.84015696162987"/>
    <n v="23799.176364816696"/>
    <n v="0"/>
    <n v="23799.176364816696"/>
  </r>
  <r>
    <x v="0"/>
    <x v="8"/>
    <x v="1"/>
    <s v="Økologisk"/>
    <x v="1"/>
    <s v="Frugt"/>
    <n v="9.1455335711559798"/>
    <n v="53.109576733074164"/>
    <n v="0"/>
    <n v="53.109576733074164"/>
  </r>
  <r>
    <x v="0"/>
    <x v="9"/>
    <x v="1"/>
    <s v="Økologisk"/>
    <x v="1"/>
    <s v="Øvrige"/>
    <n v="161.7470049312748"/>
    <n v="3296.4727611406074"/>
    <n v="0"/>
    <n v="3296.4727611406074"/>
  </r>
  <r>
    <x v="0"/>
    <x v="10"/>
    <x v="1"/>
    <s v="Økologisk"/>
    <x v="1"/>
    <s v="Halm"/>
    <n v="399.23930722738322"/>
    <n v="3901.9976115511345"/>
    <n v="929.56325163257634"/>
    <n v="929.56325163257634"/>
  </r>
  <r>
    <x v="0"/>
    <x v="11"/>
    <x v="1"/>
    <s v="Økologisk"/>
    <x v="1"/>
    <s v="Juletræer"/>
    <n v="45.869826408699431"/>
    <n v="1568.7480631775206"/>
    <n v="0"/>
    <n v="1568.7480631775206"/>
  </r>
  <r>
    <x v="0"/>
    <x v="12"/>
    <x v="1"/>
    <s v="Økologisk"/>
    <x v="1"/>
    <s v="Pil &amp; poppel"/>
    <n v="75.335169082654659"/>
    <n v="1256.8111134764824"/>
    <n v="0"/>
    <n v="1256.8111134764824"/>
  </r>
  <r>
    <x v="0"/>
    <x v="13"/>
    <x v="1"/>
    <s v="Økologisk"/>
    <x v="1"/>
    <s v="Græs"/>
    <n v="5929.9756088565728"/>
    <n v="98129.236375358567"/>
    <n v="0"/>
    <n v="98129.236375358567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10678.84093480608"/>
    <n v="176713.459789171"/>
    <n v="0"/>
    <n v="176713.45978917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2787.9622783121608"/>
    <n v="27361.061799355546"/>
    <n v="12806.344975188364"/>
    <n v="12806.344975188364"/>
  </r>
  <r>
    <x v="0"/>
    <x v="1"/>
    <x v="1"/>
    <s v="Konventionel"/>
    <x v="2"/>
    <s v="Halm"/>
    <n v="160.52869978546411"/>
    <n v="867.49709364064802"/>
    <n v="369.31126723702005"/>
    <n v="369.31126723702005"/>
  </r>
  <r>
    <x v="0"/>
    <x v="2"/>
    <x v="1"/>
    <s v="Konventionel"/>
    <x v="2"/>
    <s v="Halm"/>
    <n v="207.87739711582819"/>
    <n v="1280.5247662335016"/>
    <n v="980.75391845823879"/>
    <n v="980.75391845823879"/>
  </r>
  <r>
    <x v="0"/>
    <x v="3"/>
    <x v="1"/>
    <s v="Konventionel"/>
    <x v="2"/>
    <s v="Græs"/>
    <n v="4794.3089897887294"/>
    <n v="333051.05690264347"/>
    <n v="0"/>
    <n v="333051.05690264347"/>
  </r>
  <r>
    <x v="0"/>
    <x v="4"/>
    <x v="1"/>
    <s v="Konventionel"/>
    <x v="2"/>
    <s v="Grøntsager"/>
    <n v="5.5724853038537319"/>
    <n v="161.88069807695092"/>
    <n v="0"/>
    <n v="161.88069807695092"/>
  </r>
  <r>
    <x v="0"/>
    <x v="5"/>
    <x v="1"/>
    <s v="Konventionel"/>
    <x v="2"/>
    <s v="Kartofler"/>
    <n v="294.95328123236726"/>
    <n v="17537.703618164534"/>
    <n v="0"/>
    <n v="17537.703618164534"/>
  </r>
  <r>
    <x v="0"/>
    <x v="6"/>
    <x v="1"/>
    <s v="Konventionel"/>
    <x v="2"/>
    <s v="Roer"/>
    <n v="3.1896432751013108"/>
    <n v="362.83858485839028"/>
    <n v="0"/>
    <n v="362.83858485839028"/>
  </r>
  <r>
    <x v="0"/>
    <x v="7"/>
    <x v="1"/>
    <s v="Konventionel"/>
    <x v="2"/>
    <s v="Majs"/>
    <n v="396.66336654744111"/>
    <n v="24717.68102303725"/>
    <n v="0"/>
    <n v="24717.68102303725"/>
  </r>
  <r>
    <x v="0"/>
    <x v="8"/>
    <x v="1"/>
    <s v="Konventionel"/>
    <x v="2"/>
    <s v="Frugt"/>
    <n v="11.367166704679786"/>
    <n v="135.11014345182394"/>
    <n v="0"/>
    <n v="135.11014345182394"/>
  </r>
  <r>
    <x v="0"/>
    <x v="9"/>
    <x v="1"/>
    <s v="Konventionel"/>
    <x v="2"/>
    <s v="Øvrige"/>
    <n v="201.03858946351968"/>
    <n v="8386.188236468688"/>
    <n v="0"/>
    <n v="8386.188236468688"/>
  </r>
  <r>
    <x v="0"/>
    <x v="10"/>
    <x v="1"/>
    <s v="Konventionel"/>
    <x v="2"/>
    <s v="Halm"/>
    <n v="639.63757717268152"/>
    <n v="12795.569187464467"/>
    <n v="3048.2568377741309"/>
    <n v="3048.2568377741309"/>
  </r>
  <r>
    <x v="0"/>
    <x v="11"/>
    <x v="1"/>
    <s v="Konventionel"/>
    <x v="2"/>
    <s v="Juletræer"/>
    <n v="57.01252523383436"/>
    <n v="3990.8767663684057"/>
    <n v="0"/>
    <n v="3990.8767663684057"/>
  </r>
  <r>
    <x v="0"/>
    <x v="12"/>
    <x v="1"/>
    <s v="Konventionel"/>
    <x v="2"/>
    <s v="Pil &amp; poppel"/>
    <n v="134.57942530031829"/>
    <n v="4595.3950102547715"/>
    <n v="0"/>
    <n v="4595.3950102547715"/>
  </r>
  <r>
    <x v="0"/>
    <x v="13"/>
    <x v="1"/>
    <s v="Konventionel"/>
    <x v="2"/>
    <s v="Græs"/>
    <n v="21106.083420946448"/>
    <n v="407474.04652479221"/>
    <n v="0"/>
    <n v="407474.04652479221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4549.0349190359657"/>
    <n v="87823.668146908371"/>
    <n v="0"/>
    <n v="87823.66814690837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744.49815470099543"/>
    <n v="4895.3582764578305"/>
    <n v="2291.2724412960879"/>
    <n v="2291.2724412960879"/>
  </r>
  <r>
    <x v="0"/>
    <x v="1"/>
    <x v="1"/>
    <s v="Økologisk"/>
    <x v="2"/>
    <s v="Halm"/>
    <n v="42.867624751071503"/>
    <n v="132.04428716823051"/>
    <n v="56.21395550831528"/>
    <n v="56.21395550831528"/>
  </r>
  <r>
    <x v="0"/>
    <x v="2"/>
    <x v="1"/>
    <s v="Økologisk"/>
    <x v="2"/>
    <s v="Halm"/>
    <n v="55.511632908632748"/>
    <n v="188.07341229444779"/>
    <n v="144.04542647631757"/>
    <n v="144.04542647631757"/>
  </r>
  <r>
    <x v="0"/>
    <x v="3"/>
    <x v="1"/>
    <s v="Økologisk"/>
    <x v="2"/>
    <s v="Græs"/>
    <n v="1280.2734899716784"/>
    <n v="69371.670265054985"/>
    <n v="0"/>
    <n v="69371.670265054985"/>
  </r>
  <r>
    <x v="0"/>
    <x v="4"/>
    <x v="1"/>
    <s v="Økologisk"/>
    <x v="2"/>
    <s v="Grøntsager"/>
    <n v="1.4880778904688605"/>
    <n v="24.640337749328623"/>
    <n v="0"/>
    <n v="24.640337749328623"/>
  </r>
  <r>
    <x v="0"/>
    <x v="5"/>
    <x v="1"/>
    <s v="Økologisk"/>
    <x v="2"/>
    <s v="Kartofler"/>
    <n v="78.764399112832606"/>
    <n v="2669.4655115323194"/>
    <n v="0"/>
    <n v="2669.4655115323194"/>
  </r>
  <r>
    <x v="0"/>
    <x v="6"/>
    <x v="1"/>
    <s v="Økologisk"/>
    <x v="2"/>
    <s v="Roer"/>
    <n v="0.85176315007569059"/>
    <n v="55.228729463158551"/>
    <n v="0"/>
    <n v="55.228729463158551"/>
  </r>
  <r>
    <x v="0"/>
    <x v="7"/>
    <x v="1"/>
    <s v="Økologisk"/>
    <x v="2"/>
    <s v="Majs"/>
    <n v="105.92508612090651"/>
    <n v="5478.5111277266797"/>
    <n v="0"/>
    <n v="5478.5111277266797"/>
  </r>
  <r>
    <x v="0"/>
    <x v="8"/>
    <x v="1"/>
    <s v="Økologisk"/>
    <x v="2"/>
    <s v="Frugt"/>
    <n v="3.0354910830917392"/>
    <n v="20.565512797768193"/>
    <n v="0"/>
    <n v="20.565512797768193"/>
  </r>
  <r>
    <x v="0"/>
    <x v="9"/>
    <x v="1"/>
    <s v="Økologisk"/>
    <x v="2"/>
    <s v="Øvrige"/>
    <n v="53.685395976696533"/>
    <n v="1276.4864065375373"/>
    <n v="0"/>
    <n v="1276.4864065375373"/>
  </r>
  <r>
    <x v="0"/>
    <x v="10"/>
    <x v="1"/>
    <s v="Økologisk"/>
    <x v="2"/>
    <s v="Halm"/>
    <n v="170.8089810206381"/>
    <n v="1947.6512655273659"/>
    <n v="463.98414957261315"/>
    <n v="463.98414957261315"/>
  </r>
  <r>
    <x v="0"/>
    <x v="11"/>
    <x v="1"/>
    <s v="Økologisk"/>
    <x v="2"/>
    <s v="Juletræer"/>
    <n v="15.224639214677737"/>
    <n v="607.46310466564159"/>
    <n v="0"/>
    <n v="607.46310466564159"/>
  </r>
  <r>
    <x v="0"/>
    <x v="12"/>
    <x v="1"/>
    <s v="Økologisk"/>
    <x v="2"/>
    <s v="Pil &amp; poppel"/>
    <n v="35.938123903693985"/>
    <n v="699.47860671092178"/>
    <n v="0"/>
    <n v="699.47860671092178"/>
  </r>
  <r>
    <x v="0"/>
    <x v="13"/>
    <x v="1"/>
    <s v="Økologisk"/>
    <x v="2"/>
    <s v="Græs"/>
    <n v="5636.1738758434185"/>
    <n v="108811.97284703304"/>
    <n v="0"/>
    <n v="108811.9728470330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2882.0476878671443"/>
    <n v="55640.812661963086"/>
    <n v="0"/>
    <n v="55640.81266196308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7128.99278150831"/>
    <n v="1381874.2393983733"/>
    <n v="646786.23775040871"/>
    <n v="646786.23775040871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8608.2529598911933"/>
    <n v="37876.313023521252"/>
    <n v="29009.468144714927"/>
    <n v="29009.468144714927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18938.156511760622"/>
    <n v="842937.34633846546"/>
    <n v="0"/>
    <n v="842937.34633846546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11565.86474931188"/>
    <n v="782076.71189267619"/>
    <n v="366051.00500136707"/>
    <n v="366051.00500136707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6543.4524779655058"/>
    <n v="28791.190903048224"/>
    <n v="22051.173112644636"/>
    <n v="22051.173112644636"/>
  </r>
  <r>
    <x v="1"/>
    <x v="3"/>
    <x v="2"/>
    <s v="Konventionel"/>
    <x v="0"/>
    <s v="Græs"/>
    <n v="128250.53216135269"/>
    <n v="6363791.4058463201"/>
    <n v="0"/>
    <n v="6363791.4058463201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7852.1429735586071"/>
    <n v="349498.88375309366"/>
    <n v="0"/>
    <n v="349498.88375309366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52641.376286033876"/>
    <n v="247240.75200261531"/>
    <n v="115721.03397482408"/>
    <n v="115721.03397482408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2298.7500561586844"/>
    <n v="5562.9751359040165"/>
    <n v="4260.6826565888859"/>
    <n v="4260.68265658888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5057.2501235491054"/>
    <n v="186831.50848931167"/>
    <n v="0"/>
    <n v="186831.50848931167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70682.715843780199"/>
    <n v="331975.51150348247"/>
    <n v="155381.13815920494"/>
    <n v="155381.13815920494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4145.6138324797766"/>
    <n v="10032.385474601062"/>
    <n v="7683.8040349969524"/>
    <n v="7683.8040349969524"/>
  </r>
  <r>
    <x v="1"/>
    <x v="3"/>
    <x v="2"/>
    <s v="Økologisk"/>
    <x v="0"/>
    <s v="Græs"/>
    <n v="81253.311144441221"/>
    <n v="3144795.6532099955"/>
    <n v="0"/>
    <n v="3144795.6532099955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4974.7365989757318"/>
    <n v="183783.18659694016"/>
    <n v="0"/>
    <n v="183783.1865969401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341.9372857635426"/>
    <n v="11288.37644784292"/>
    <n v="5283.5245964128781"/>
    <n v="5283.5245964128781"/>
  </r>
  <r>
    <x v="1"/>
    <x v="1"/>
    <x v="1"/>
    <s v="Konventionel"/>
    <x v="1"/>
    <s v="Halm"/>
    <n v="36.288129269323399"/>
    <n v="168.08661477550601"/>
    <n v="71.557912024587608"/>
    <n v="71.557912024587608"/>
  </r>
  <r>
    <x v="1"/>
    <x v="2"/>
    <x v="1"/>
    <s v="Konventionel"/>
    <x v="1"/>
    <s v="Halm"/>
    <n v="146.5734228086215"/>
    <n v="773.90767242952154"/>
    <n v="592.73588631377049"/>
    <n v="592.73588631377049"/>
  </r>
  <r>
    <x v="1"/>
    <x v="3"/>
    <x v="1"/>
    <s v="Konventionel"/>
    <x v="1"/>
    <s v="Græs"/>
    <n v="430.98727783808897"/>
    <n v="25662.706471591169"/>
    <n v="0"/>
    <n v="25662.706471591169"/>
  </r>
  <r>
    <x v="1"/>
    <x v="4"/>
    <x v="1"/>
    <s v="Konventionel"/>
    <x v="1"/>
    <s v="Grøntsager"/>
    <n v="8.1624322960479301"/>
    <n v="203.24456417159345"/>
    <n v="0"/>
    <n v="203.24456417159345"/>
  </r>
  <r>
    <x v="1"/>
    <x v="5"/>
    <x v="1"/>
    <s v="Konventionel"/>
    <x v="1"/>
    <s v="Kartofler"/>
    <n v="13.876881948726561"/>
    <n v="707.2363898566864"/>
    <n v="0"/>
    <n v="707.2363898566864"/>
  </r>
  <r>
    <x v="1"/>
    <x v="6"/>
    <x v="1"/>
    <s v="Konventionel"/>
    <x v="1"/>
    <s v="Roer"/>
    <n v="38.769088613871659"/>
    <n v="3780.1597327865784"/>
    <n v="0"/>
    <n v="3780.1597327865784"/>
  </r>
  <r>
    <x v="1"/>
    <x v="7"/>
    <x v="1"/>
    <s v="Konventionel"/>
    <x v="1"/>
    <s v="Majs"/>
    <n v="41.333831193582235"/>
    <n v="2207.7225917116143"/>
    <n v="0"/>
    <n v="2207.7225917116143"/>
  </r>
  <r>
    <x v="1"/>
    <x v="8"/>
    <x v="1"/>
    <s v="Konventionel"/>
    <x v="1"/>
    <s v="Frugt"/>
    <n v="8.9165570688709668"/>
    <n v="90.841883417657414"/>
    <n v="0"/>
    <n v="90.841883417657414"/>
  </r>
  <r>
    <x v="1"/>
    <x v="9"/>
    <x v="1"/>
    <s v="Konventionel"/>
    <x v="1"/>
    <s v="Øvrige"/>
    <n v="63.668542106239137"/>
    <n v="2276.477140615299"/>
    <n v="0"/>
    <n v="2276.477140615299"/>
  </r>
  <r>
    <x v="1"/>
    <x v="10"/>
    <x v="1"/>
    <s v="Konventionel"/>
    <x v="1"/>
    <s v="Halm"/>
    <n v="462.23059641763115"/>
    <n v="7925.6983571870942"/>
    <n v="1888.1195402467395"/>
    <n v="1888.1195402467395"/>
  </r>
  <r>
    <x v="1"/>
    <x v="11"/>
    <x v="1"/>
    <s v="Konventionel"/>
    <x v="1"/>
    <s v="Juletræer"/>
    <n v="13.972194186037328"/>
    <n v="838.33165116223972"/>
    <n v="0"/>
    <n v="838.33165116223972"/>
  </r>
  <r>
    <x v="1"/>
    <x v="12"/>
    <x v="1"/>
    <s v="Konventionel"/>
    <x v="1"/>
    <s v="Pil &amp; poppel"/>
    <n v="29.654214536198896"/>
    <n v="867.92823032777255"/>
    <n v="0"/>
    <n v="867.92823032777255"/>
  </r>
  <r>
    <x v="1"/>
    <x v="13"/>
    <x v="1"/>
    <s v="Konventionel"/>
    <x v="1"/>
    <s v="Græs"/>
    <n v="2393.3808440301391"/>
    <n v="39605.666207010741"/>
    <n v="0"/>
    <n v="39605.666207010741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1816.6776009727953"/>
    <n v="30062.380940897816"/>
    <n v="0"/>
    <n v="30062.380940897816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58.35127352593128"/>
    <n v="2019.6821116430901"/>
    <n v="945.31221235454802"/>
    <n v="945.31221235454802"/>
  </r>
  <r>
    <x v="1"/>
    <x v="1"/>
    <x v="1"/>
    <s v="Økologisk"/>
    <x v="1"/>
    <s v="Halm"/>
    <n v="9.6903912541163457"/>
    <n v="25.584958604768143"/>
    <n v="10.892040508031604"/>
    <n v="10.892040508031604"/>
  </r>
  <r>
    <x v="1"/>
    <x v="2"/>
    <x v="1"/>
    <s v="Økologisk"/>
    <x v="1"/>
    <s v="Halm"/>
    <n v="39.141004043745959"/>
    <n v="113.66547574303827"/>
    <n v="87.056387871593003"/>
    <n v="87.056387871593003"/>
  </r>
  <r>
    <x v="1"/>
    <x v="3"/>
    <x v="1"/>
    <s v="Økologisk"/>
    <x v="1"/>
    <s v="Græs"/>
    <n v="115.09095210725641"/>
    <n v="5345.3210087740918"/>
    <n v="0"/>
    <n v="5345.3210087740918"/>
  </r>
  <r>
    <x v="1"/>
    <x v="4"/>
    <x v="1"/>
    <s v="Økologisk"/>
    <x v="1"/>
    <s v="Grøntsager"/>
    <n v="2.1796979928862137"/>
    <n v="30.936453613034026"/>
    <n v="0"/>
    <n v="30.936453613034026"/>
  </r>
  <r>
    <x v="1"/>
    <x v="5"/>
    <x v="1"/>
    <s v="Økologisk"/>
    <x v="1"/>
    <s v="Kartofler"/>
    <n v="3.705686079111902"/>
    <n v="107.65053352068445"/>
    <n v="0"/>
    <n v="107.65053352068445"/>
  </r>
  <r>
    <x v="1"/>
    <x v="6"/>
    <x v="1"/>
    <s v="Økologisk"/>
    <x v="1"/>
    <s v="Roer"/>
    <n v="10.352907267432922"/>
    <n v="575.38924447926718"/>
    <n v="0"/>
    <n v="575.38924447926718"/>
  </r>
  <r>
    <x v="1"/>
    <x v="7"/>
    <x v="1"/>
    <s v="Økologisk"/>
    <x v="1"/>
    <s v="Majs"/>
    <n v="11.037796777140914"/>
    <n v="489.32716521233988"/>
    <n v="0"/>
    <n v="489.32716521233988"/>
  </r>
  <r>
    <x v="1"/>
    <x v="8"/>
    <x v="1"/>
    <s v="Økologisk"/>
    <x v="1"/>
    <s v="Frugt"/>
    <n v="2.3810796637031362"/>
    <n v="13.827310579870304"/>
    <n v="0"/>
    <n v="13.827310579870304"/>
  </r>
  <r>
    <x v="1"/>
    <x v="9"/>
    <x v="1"/>
    <s v="Økologisk"/>
    <x v="1"/>
    <s v="Øvrige"/>
    <n v="17.002063650335472"/>
    <n v="346.50928918482077"/>
    <n v="0"/>
    <n v="346.50928918482077"/>
  </r>
  <r>
    <x v="1"/>
    <x v="10"/>
    <x v="1"/>
    <s v="Økologisk"/>
    <x v="1"/>
    <s v="Halm"/>
    <n v="123.4341758338294"/>
    <n v="1206.3938859934735"/>
    <n v="287.396235224235"/>
    <n v="287.396235224235"/>
  </r>
  <r>
    <x v="1"/>
    <x v="11"/>
    <x v="1"/>
    <s v="Økologisk"/>
    <x v="1"/>
    <s v="Juletræer"/>
    <n v="3.7311382831644075"/>
    <n v="127.60492928422273"/>
    <n v="0"/>
    <n v="127.60492928422273"/>
  </r>
  <r>
    <x v="1"/>
    <x v="12"/>
    <x v="1"/>
    <s v="Økologisk"/>
    <x v="1"/>
    <s v="Pil &amp; poppel"/>
    <n v="7.9188689793440421"/>
    <n v="132.10991175295914"/>
    <n v="0"/>
    <n v="132.10991175295914"/>
  </r>
  <r>
    <x v="1"/>
    <x v="13"/>
    <x v="1"/>
    <s v="Økologisk"/>
    <x v="1"/>
    <s v="Græs"/>
    <n v="639.12902830087648"/>
    <n v="10576.307160322904"/>
    <n v="0"/>
    <n v="10576.307160322904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50.9587357912035"/>
    <n v="19046.065159872836"/>
    <n v="0"/>
    <n v="19046.065159872836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29.87161527617815"/>
    <n v="4218.7600323204124"/>
    <n v="1974.5906331275689"/>
    <n v="1974.5906331275689"/>
  </r>
  <r>
    <x v="1"/>
    <x v="1"/>
    <x v="1"/>
    <s v="Konventionel"/>
    <x v="2"/>
    <s v="Halm"/>
    <n v="7.8078860767998624"/>
    <n v="42.193816359026464"/>
    <n v="17.962771176237652"/>
    <n v="17.962771176237652"/>
  </r>
  <r>
    <x v="1"/>
    <x v="2"/>
    <x v="1"/>
    <s v="Konventionel"/>
    <x v="2"/>
    <s v="Halm"/>
    <n v="38.13969650774699"/>
    <n v="234.94053048772145"/>
    <n v="179.94095230054586"/>
    <n v="179.94095230054586"/>
  </r>
  <r>
    <x v="1"/>
    <x v="3"/>
    <x v="1"/>
    <s v="Konventionel"/>
    <x v="2"/>
    <s v="Græs"/>
    <n v="280.27283492976966"/>
    <n v="19469.993296901237"/>
    <n v="0"/>
    <n v="19469.993296901237"/>
  </r>
  <r>
    <x v="1"/>
    <x v="4"/>
    <x v="1"/>
    <s v="Konventionel"/>
    <x v="2"/>
    <s v="Grøntsager"/>
    <n v="1.3191318198291107"/>
    <n v="38.320779366035666"/>
    <n v="0"/>
    <n v="38.320779366035666"/>
  </r>
  <r>
    <x v="1"/>
    <x v="5"/>
    <x v="1"/>
    <s v="Konventionel"/>
    <x v="2"/>
    <s v="Kartofler"/>
    <n v="7.5188940108426783"/>
    <n v="447.06786833358649"/>
    <n v="0"/>
    <n v="447.06786833358649"/>
  </r>
  <r>
    <x v="1"/>
    <x v="6"/>
    <x v="1"/>
    <s v="Konventionel"/>
    <x v="2"/>
    <s v="Roer"/>
    <n v="8.6586500553434007"/>
    <n v="984.96667554933219"/>
    <n v="0"/>
    <n v="984.96667554933219"/>
  </r>
  <r>
    <x v="1"/>
    <x v="7"/>
    <x v="1"/>
    <s v="Konventionel"/>
    <x v="2"/>
    <s v="Majs"/>
    <n v="8.8935376823073096"/>
    <n v="554.1919071352977"/>
    <n v="0"/>
    <n v="554.1919071352977"/>
  </r>
  <r>
    <x v="1"/>
    <x v="8"/>
    <x v="1"/>
    <s v="Konventionel"/>
    <x v="2"/>
    <s v="Frugt"/>
    <n v="3.227246687100445"/>
    <n v="38.359054122875889"/>
    <n v="0"/>
    <n v="38.359054122875889"/>
  </r>
  <r>
    <x v="1"/>
    <x v="9"/>
    <x v="1"/>
    <s v="Konventionel"/>
    <x v="2"/>
    <s v="Øvrige"/>
    <n v="23.044106598298601"/>
    <n v="961.26925775933967"/>
    <n v="0"/>
    <n v="961.26925775933967"/>
  </r>
  <r>
    <x v="1"/>
    <x v="10"/>
    <x v="1"/>
    <s v="Konventionel"/>
    <x v="2"/>
    <s v="Halm"/>
    <n v="215.65084033780454"/>
    <n v="4313.9667623565656"/>
    <n v="1027.7056447138414"/>
    <n v="1027.7056447138414"/>
  </r>
  <r>
    <x v="1"/>
    <x v="11"/>
    <x v="1"/>
    <s v="Konventionel"/>
    <x v="2"/>
    <s v="Juletræer"/>
    <n v="5.0570771935991958"/>
    <n v="353.99540355194375"/>
    <n v="0"/>
    <n v="353.99540355194375"/>
  </r>
  <r>
    <x v="1"/>
    <x v="12"/>
    <x v="1"/>
    <s v="Konventionel"/>
    <x v="2"/>
    <s v="Pil &amp; poppel"/>
    <n v="15.426205639594636"/>
    <n v="526.748485254451"/>
    <n v="0"/>
    <n v="526.748485254451"/>
  </r>
  <r>
    <x v="1"/>
    <x v="13"/>
    <x v="1"/>
    <s v="Konventionel"/>
    <x v="2"/>
    <s v="Græs"/>
    <n v="2274.800349586566"/>
    <n v="43917.295549118244"/>
    <n v="0"/>
    <n v="43917.295549118244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490.292112360109"/>
    <n v="9465.5795212242647"/>
    <n v="0"/>
    <n v="9465.579521224264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14.79302529344227"/>
    <n v="754.80776265399436"/>
    <n v="353.28777331020206"/>
    <n v="353.28777331020206"/>
  </r>
  <r>
    <x v="1"/>
    <x v="1"/>
    <x v="1"/>
    <s v="Økologisk"/>
    <x v="2"/>
    <s v="Halm"/>
    <n v="2.0850198804742326"/>
    <n v="6.4224450374271687"/>
    <n v="2.7341662962560505"/>
    <n v="2.7341662962560505"/>
  </r>
  <r>
    <x v="1"/>
    <x v="2"/>
    <x v="1"/>
    <s v="Økologisk"/>
    <x v="2"/>
    <s v="Halm"/>
    <n v="10.184834239602406"/>
    <n v="34.506218403772955"/>
    <n v="26.428312675449696"/>
    <n v="26.428312675449696"/>
  </r>
  <r>
    <x v="1"/>
    <x v="3"/>
    <x v="1"/>
    <s v="Økologisk"/>
    <x v="2"/>
    <s v="Græs"/>
    <n v="74.844129004627362"/>
    <n v="4055.4321238808939"/>
    <n v="0"/>
    <n v="4055.4321238808939"/>
  </r>
  <r>
    <x v="1"/>
    <x v="4"/>
    <x v="1"/>
    <s v="Økologisk"/>
    <x v="2"/>
    <s v="Grøntsager"/>
    <n v="0.35226129611219092"/>
    <n v="5.8329186716737125"/>
    <n v="0"/>
    <n v="5.8329186716737125"/>
  </r>
  <r>
    <x v="1"/>
    <x v="5"/>
    <x v="1"/>
    <s v="Økologisk"/>
    <x v="2"/>
    <s v="Kartofler"/>
    <n v="2.0078473658021165"/>
    <n v="68.0495167334618"/>
    <n v="0"/>
    <n v="68.0495167334618"/>
  </r>
  <r>
    <x v="1"/>
    <x v="6"/>
    <x v="1"/>
    <s v="Økologisk"/>
    <x v="2"/>
    <s v="Roer"/>
    <n v="2.3122081093247311"/>
    <n v="149.92467814681697"/>
    <n v="0"/>
    <n v="149.92467814681697"/>
  </r>
  <r>
    <x v="1"/>
    <x v="7"/>
    <x v="1"/>
    <s v="Økologisk"/>
    <x v="2"/>
    <s v="Majs"/>
    <n v="2.3749325608702505"/>
    <n v="122.8329845063971"/>
    <n v="0"/>
    <n v="122.8329845063971"/>
  </r>
  <r>
    <x v="1"/>
    <x v="8"/>
    <x v="1"/>
    <s v="Økologisk"/>
    <x v="2"/>
    <s v="Frugt"/>
    <n v="0.86180477476394313"/>
    <n v="5.8387445851212094"/>
    <n v="0"/>
    <n v="5.8387445851212094"/>
  </r>
  <r>
    <x v="1"/>
    <x v="9"/>
    <x v="1"/>
    <s v="Økologisk"/>
    <x v="2"/>
    <s v="Øvrige"/>
    <n v="6.1537040772132681"/>
    <n v="146.3176244024923"/>
    <n v="0"/>
    <n v="146.3176244024923"/>
  </r>
  <r>
    <x v="1"/>
    <x v="10"/>
    <x v="1"/>
    <s v="Økologisk"/>
    <x v="2"/>
    <s v="Halm"/>
    <n v="57.587455160409412"/>
    <n v="656.64158436797891"/>
    <n v="156.43010249809481"/>
    <n v="156.43010249809481"/>
  </r>
  <r>
    <x v="1"/>
    <x v="11"/>
    <x v="1"/>
    <s v="Økologisk"/>
    <x v="2"/>
    <s v="Juletræer"/>
    <n v="1.3504431778375496"/>
    <n v="53.882682795718225"/>
    <n v="0"/>
    <n v="53.882682795718225"/>
  </r>
  <r>
    <x v="1"/>
    <x v="12"/>
    <x v="1"/>
    <s v="Økologisk"/>
    <x v="2"/>
    <s v="Pil &amp; poppel"/>
    <n v="4.1194178709151004"/>
    <n v="80.177938072932918"/>
    <n v="0"/>
    <n v="80.177938072932918"/>
  </r>
  <r>
    <x v="1"/>
    <x v="13"/>
    <x v="1"/>
    <s v="Økologisk"/>
    <x v="2"/>
    <s v="Græs"/>
    <n v="607.46326295550796"/>
    <n v="11727.685754619037"/>
    <n v="0"/>
    <n v="11727.685754619037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310.62528073677737"/>
    <n v="5996.9316699042238"/>
    <n v="0"/>
    <n v="5996.931669904223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49092.288531078"/>
  </r>
  <r>
    <x v="1"/>
    <x v="0"/>
    <x v="1"/>
    <n v="213692.89158762878"/>
  </r>
  <r>
    <x v="2"/>
    <x v="0"/>
    <x v="1"/>
    <n v="159579.37363726847"/>
  </r>
  <r>
    <x v="3"/>
    <x v="0"/>
    <x v="1"/>
    <n v="27042134.224778831"/>
  </r>
  <r>
    <x v="4"/>
    <x v="0"/>
    <x v="1"/>
    <n v="208875.62977638197"/>
  </r>
  <r>
    <x v="5"/>
    <x v="0"/>
    <x v="1"/>
    <n v="1676585.1390430741"/>
  </r>
  <r>
    <x v="6"/>
    <x v="0"/>
    <x v="1"/>
    <n v="1905541.9010865423"/>
  </r>
  <r>
    <x v="7"/>
    <x v="0"/>
    <x v="1"/>
    <n v="3784586.3044886771"/>
  </r>
  <r>
    <x v="8"/>
    <x v="0"/>
    <x v="1"/>
    <n v="30577.183238476249"/>
  </r>
  <r>
    <x v="9"/>
    <x v="0"/>
    <x v="1"/>
    <n v="1486568.2848710858"/>
  </r>
  <r>
    <x v="10"/>
    <x v="0"/>
    <x v="1"/>
    <n v="1051403.8466263001"/>
  </r>
  <r>
    <x v="11"/>
    <x v="0"/>
    <x v="1"/>
    <n v="677461.36910389608"/>
  </r>
  <r>
    <x v="12"/>
    <x v="0"/>
    <x v="1"/>
    <n v="139642.05031935725"/>
  </r>
  <r>
    <x v="0"/>
    <x v="0"/>
    <x v="2"/>
    <n v="4034586.8295627958"/>
  </r>
  <r>
    <x v="1"/>
    <x v="0"/>
    <x v="2"/>
    <n v="192834.50614053759"/>
  </r>
  <r>
    <x v="2"/>
    <x v="0"/>
    <x v="2"/>
    <n v="140601.20938701159"/>
  </r>
  <r>
    <x v="3"/>
    <x v="0"/>
    <x v="2"/>
    <n v="37013724.844488479"/>
  </r>
  <r>
    <x v="4"/>
    <x v="0"/>
    <x v="2"/>
    <n v="191010.78078958855"/>
  </r>
  <r>
    <x v="5"/>
    <x v="0"/>
    <x v="2"/>
    <n v="1499857.4180538384"/>
  </r>
  <r>
    <x v="6"/>
    <x v="0"/>
    <x v="2"/>
    <n v="1764735.4892043229"/>
  </r>
  <r>
    <x v="7"/>
    <x v="0"/>
    <x v="2"/>
    <n v="1931303.3736580268"/>
  </r>
  <r>
    <x v="8"/>
    <x v="0"/>
    <x v="2"/>
    <n v="27797.960870428567"/>
  </r>
  <r>
    <x v="9"/>
    <x v="0"/>
    <x v="2"/>
    <n v="1343993.6933621466"/>
  </r>
  <r>
    <x v="10"/>
    <x v="0"/>
    <x v="2"/>
    <n v="930886.6264122529"/>
  </r>
  <r>
    <x v="11"/>
    <x v="0"/>
    <x v="2"/>
    <n v="611793.18745479197"/>
  </r>
  <r>
    <x v="12"/>
    <x v="0"/>
    <x v="2"/>
    <n v="114761.625129436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66009.1742338412"/>
  </r>
  <r>
    <x v="1"/>
    <x v="1"/>
    <x v="1"/>
    <n v="63826.34089651754"/>
  </r>
  <r>
    <x v="2"/>
    <x v="1"/>
    <x v="1"/>
    <n v="47807.242236556565"/>
  </r>
  <r>
    <x v="3"/>
    <x v="1"/>
    <x v="1"/>
    <n v="7794429.667260306"/>
  </r>
  <r>
    <x v="4"/>
    <x v="1"/>
    <x v="1"/>
    <n v="63718.477656278912"/>
  </r>
  <r>
    <x v="5"/>
    <x v="1"/>
    <x v="1"/>
    <n v="495843.75527766516"/>
  </r>
  <r>
    <x v="6"/>
    <x v="1"/>
    <x v="1"/>
    <n v="587619.03155491932"/>
  </r>
  <r>
    <x v="7"/>
    <x v="1"/>
    <x v="1"/>
    <n v="1107529.2203986393"/>
  </r>
  <r>
    <x v="8"/>
    <x v="1"/>
    <x v="1"/>
    <n v="9322.9977462727657"/>
  </r>
  <r>
    <x v="9"/>
    <x v="1"/>
    <x v="1"/>
    <n v="447037.72834356769"/>
  </r>
  <r>
    <x v="10"/>
    <x v="1"/>
    <x v="1"/>
    <n v="321978.66045818618"/>
  </r>
  <r>
    <x v="11"/>
    <x v="1"/>
    <x v="1"/>
    <n v="203146.27162041739"/>
  </r>
  <r>
    <x v="12"/>
    <x v="1"/>
    <x v="1"/>
    <n v="39553.070036709789"/>
  </r>
  <r>
    <x v="0"/>
    <x v="1"/>
    <x v="2"/>
    <n v="1281160.0569055823"/>
  </r>
  <r>
    <x v="1"/>
    <x v="1"/>
    <x v="2"/>
    <n v="61233.498570445321"/>
  </r>
  <r>
    <x v="2"/>
    <x v="1"/>
    <x v="2"/>
    <n v="44647.112834296677"/>
  </r>
  <r>
    <x v="3"/>
    <x v="1"/>
    <x v="2"/>
    <n v="11608975.952039318"/>
  </r>
  <r>
    <x v="4"/>
    <x v="1"/>
    <x v="2"/>
    <n v="60654.384977627895"/>
  </r>
  <r>
    <x v="5"/>
    <x v="1"/>
    <x v="2"/>
    <n v="476271.17626623076"/>
  </r>
  <r>
    <x v="6"/>
    <x v="1"/>
    <x v="2"/>
    <n v="560381.69837016799"/>
  </r>
  <r>
    <x v="7"/>
    <x v="1"/>
    <x v="2"/>
    <n v="613274.38090253877"/>
  </r>
  <r>
    <x v="8"/>
    <x v="1"/>
    <x v="2"/>
    <n v="8827.084069591494"/>
  </r>
  <r>
    <x v="9"/>
    <x v="1"/>
    <x v="2"/>
    <n v="426777.53866935126"/>
  </r>
  <r>
    <x v="10"/>
    <x v="1"/>
    <x v="2"/>
    <n v="295597.74362228904"/>
  </r>
  <r>
    <x v="11"/>
    <x v="1"/>
    <x v="2"/>
    <n v="194271.44041387876"/>
  </r>
  <r>
    <x v="12"/>
    <x v="1"/>
    <x v="2"/>
    <n v="36441.90009843917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27534.363663235992"/>
  </r>
  <r>
    <x v="0"/>
    <x v="2"/>
    <x v="2"/>
    <s v="OC6"/>
    <n v="0"/>
  </r>
  <r>
    <x v="0"/>
    <x v="3"/>
    <x v="2"/>
    <s v="OC6"/>
    <n v="118704.1424492888"/>
  </r>
  <r>
    <x v="0"/>
    <x v="4"/>
    <x v="2"/>
    <s v="OC6"/>
    <n v="0"/>
  </r>
  <r>
    <x v="0"/>
    <x v="0"/>
    <x v="2"/>
    <s v="OC12"/>
    <n v="0"/>
  </r>
  <r>
    <x v="0"/>
    <x v="1"/>
    <x v="2"/>
    <s v="OC12"/>
    <n v="7431.08260690311"/>
  </r>
  <r>
    <x v="0"/>
    <x v="2"/>
    <x v="2"/>
    <s v="OC12"/>
    <n v="0"/>
  </r>
  <r>
    <x v="0"/>
    <x v="3"/>
    <x v="2"/>
    <s v="OC12"/>
    <n v="109018.09818640367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2967.6363367639988"/>
  </r>
  <r>
    <x v="1"/>
    <x v="2"/>
    <x v="2"/>
    <s v="OC6"/>
    <n v="0"/>
  </r>
  <r>
    <x v="1"/>
    <x v="3"/>
    <x v="2"/>
    <s v="OC6"/>
    <n v="12793.857550711176"/>
  </r>
  <r>
    <x v="1"/>
    <x v="4"/>
    <x v="2"/>
    <s v="OC6"/>
    <n v="0"/>
  </r>
  <r>
    <x v="1"/>
    <x v="0"/>
    <x v="2"/>
    <s v="OC12"/>
    <n v="0"/>
  </r>
  <r>
    <x v="1"/>
    <x v="1"/>
    <x v="2"/>
    <s v="OC12"/>
    <n v="800.91739309688637"/>
  </r>
  <r>
    <x v="1"/>
    <x v="2"/>
    <x v="2"/>
    <s v="OC12"/>
    <n v="0"/>
  </r>
  <r>
    <x v="1"/>
    <x v="3"/>
    <x v="2"/>
    <s v="OC12"/>
    <n v="11749.901813596309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8813608.0727836974"/>
  </r>
  <r>
    <x v="1"/>
    <s v="Vestdanmark"/>
    <x v="15"/>
    <x v="1"/>
    <n v="11412420.970536314"/>
  </r>
  <r>
    <x v="1"/>
    <s v="Vestdanmark"/>
    <x v="16"/>
    <x v="1"/>
    <n v="5315.648236231591"/>
  </r>
  <r>
    <x v="1"/>
    <s v="Vestdanmark"/>
    <x v="17"/>
    <x v="1"/>
    <n v="1514387.1819129025"/>
  </r>
  <r>
    <x v="1"/>
    <s v="Vestdanmark"/>
    <x v="18"/>
    <x v="1"/>
    <n v="195082.24112879002"/>
  </r>
  <r>
    <x v="1"/>
    <s v="Vestdanmark"/>
    <x v="19"/>
    <x v="1"/>
    <n v="529759.62082392198"/>
  </r>
  <r>
    <x v="1"/>
    <s v="Vestdanmark"/>
    <x v="20"/>
    <x v="1"/>
    <n v="1733862.7782143005"/>
  </r>
  <r>
    <x v="1"/>
    <s v="Vestdanmark"/>
    <x v="21"/>
    <x v="1"/>
    <n v="86052.970826319084"/>
  </r>
  <r>
    <x v="1"/>
    <s v="Vestdanmark"/>
    <x v="22"/>
    <x v="1"/>
    <n v="55535.529776305084"/>
  </r>
  <r>
    <x v="1"/>
    <s v="Vestdanmark"/>
    <x v="0"/>
    <x v="1"/>
    <n v="2907.9932175110234"/>
  </r>
  <r>
    <x v="1"/>
    <s v="Vestdanmark"/>
    <x v="23"/>
    <x v="1"/>
    <n v="66507.389797586569"/>
  </r>
  <r>
    <x v="1"/>
    <s v="Vestdanmark"/>
    <x v="24"/>
    <x v="1"/>
    <n v="255311.1988813775"/>
  </r>
  <r>
    <x v="1"/>
    <s v="Vestdanmark"/>
    <x v="25"/>
    <x v="1"/>
    <n v="21893.5918022720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004509.359633592"/>
  </r>
  <r>
    <x v="1"/>
    <s v="Vestdanmark"/>
    <x v="15"/>
    <x v="2"/>
    <n v="10410788.277964728"/>
  </r>
  <r>
    <x v="1"/>
    <s v="Vestdanmark"/>
    <x v="16"/>
    <x v="2"/>
    <n v="6040.2652699259252"/>
  </r>
  <r>
    <x v="1"/>
    <s v="Vestdanmark"/>
    <x v="17"/>
    <x v="2"/>
    <n v="1566787.3226266655"/>
  </r>
  <r>
    <x v="1"/>
    <s v="Vestdanmark"/>
    <x v="18"/>
    <x v="2"/>
    <n v="197484.23354298095"/>
  </r>
  <r>
    <x v="1"/>
    <s v="Vestdanmark"/>
    <x v="19"/>
    <x v="2"/>
    <n v="517021.84354515088"/>
  </r>
  <r>
    <x v="1"/>
    <s v="Vestdanmark"/>
    <x v="20"/>
    <x v="2"/>
    <n v="2066021.4577387257"/>
  </r>
  <r>
    <x v="1"/>
    <s v="Vestdanmark"/>
    <x v="21"/>
    <x v="2"/>
    <n v="587184.97740311839"/>
  </r>
  <r>
    <x v="1"/>
    <s v="Vestdanmark"/>
    <x v="22"/>
    <x v="2"/>
    <n v="52468.744229350043"/>
  </r>
  <r>
    <x v="1"/>
    <s v="Vestdanmark"/>
    <x v="0"/>
    <x v="2"/>
    <n v="2873.5276646840043"/>
  </r>
  <r>
    <x v="1"/>
    <s v="Vestdanmark"/>
    <x v="23"/>
    <x v="2"/>
    <n v="65221.076812905056"/>
  </r>
  <r>
    <x v="1"/>
    <s v="Vestdanmark"/>
    <x v="24"/>
    <x v="2"/>
    <n v="250485.69494585399"/>
  </r>
  <r>
    <x v="1"/>
    <s v="Vestdanmark"/>
    <x v="25"/>
    <x v="2"/>
    <n v="21741.20442548158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277066.3835110313"/>
  </r>
  <r>
    <x v="1"/>
    <s v="Østdanmark"/>
    <x v="15"/>
    <x v="1"/>
    <n v="811126.52004794218"/>
  </r>
  <r>
    <x v="1"/>
    <s v="Østdanmark"/>
    <x v="16"/>
    <x v="1"/>
    <n v="446.14039439535958"/>
  </r>
  <r>
    <x v="1"/>
    <s v="Østdanmark"/>
    <x v="17"/>
    <x v="1"/>
    <n v="1268746.495883205"/>
  </r>
  <r>
    <x v="1"/>
    <s v="Østdanmark"/>
    <x v="18"/>
    <x v="1"/>
    <n v="168912.75887120995"/>
  </r>
  <r>
    <x v="1"/>
    <s v="Østdanmark"/>
    <x v="19"/>
    <x v="1"/>
    <n v="190647.37917607787"/>
  </r>
  <r>
    <x v="1"/>
    <s v="Østdanmark"/>
    <x v="20"/>
    <x v="1"/>
    <n v="236427.81331287848"/>
  </r>
  <r>
    <x v="1"/>
    <s v="Østdanmark"/>
    <x v="21"/>
    <x v="1"/>
    <n v="10562.240200774566"/>
  </r>
  <r>
    <x v="1"/>
    <s v="Østdanmark"/>
    <x v="22"/>
    <x v="1"/>
    <n v="20398.470223694923"/>
  </r>
  <r>
    <x v="1"/>
    <s v="Østdanmark"/>
    <x v="0"/>
    <x v="1"/>
    <n v="878.00678248897611"/>
  </r>
  <r>
    <x v="1"/>
    <s v="Østdanmark"/>
    <x v="23"/>
    <x v="1"/>
    <n v="19169.610202413449"/>
  </r>
  <r>
    <x v="1"/>
    <s v="Østdanmark"/>
    <x v="24"/>
    <x v="1"/>
    <n v="74714.80111862249"/>
  </r>
  <r>
    <x v="1"/>
    <s v="Østdanmark"/>
    <x v="25"/>
    <x v="1"/>
    <n v="6751.408197727966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014933.1990151876"/>
  </r>
  <r>
    <x v="1"/>
    <s v="Østdanmark"/>
    <x v="15"/>
    <x v="2"/>
    <n v="739936.46822726715"/>
  </r>
  <r>
    <x v="1"/>
    <s v="Østdanmark"/>
    <x v="16"/>
    <x v="2"/>
    <n v="506.95723456820912"/>
  </r>
  <r>
    <x v="1"/>
    <s v="Østdanmark"/>
    <x v="17"/>
    <x v="2"/>
    <n v="1327732.6575790939"/>
  </r>
  <r>
    <x v="1"/>
    <s v="Østdanmark"/>
    <x v="18"/>
    <x v="2"/>
    <n v="172292.76645701908"/>
  </r>
  <r>
    <x v="1"/>
    <s v="Østdanmark"/>
    <x v="19"/>
    <x v="2"/>
    <n v="190385.15645484926"/>
  </r>
  <r>
    <x v="1"/>
    <s v="Østdanmark"/>
    <x v="20"/>
    <x v="2"/>
    <n v="286902.93656514311"/>
  </r>
  <r>
    <x v="1"/>
    <s v="Østdanmark"/>
    <x v="21"/>
    <x v="2"/>
    <n v="72071.75666410882"/>
  </r>
  <r>
    <x v="1"/>
    <s v="Østdanmark"/>
    <x v="22"/>
    <x v="2"/>
    <n v="23465.255770649961"/>
  </r>
  <r>
    <x v="1"/>
    <s v="Østdanmark"/>
    <x v="0"/>
    <x v="2"/>
    <n v="912.47233531599591"/>
  </r>
  <r>
    <x v="1"/>
    <s v="Østdanmark"/>
    <x v="23"/>
    <x v="2"/>
    <n v="20455.923187094944"/>
  </r>
  <r>
    <x v="1"/>
    <s v="Østdanmark"/>
    <x v="24"/>
    <x v="2"/>
    <n v="79540.305054146011"/>
  </r>
  <r>
    <x v="1"/>
    <s v="Østdanmark"/>
    <x v="25"/>
    <x v="2"/>
    <n v="6903.7955745184099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6703213.1941870041"/>
  </r>
  <r>
    <x v="2"/>
    <s v="Vestdanmark"/>
    <x v="22"/>
    <x v="1"/>
    <n v="918861.60943487054"/>
  </r>
  <r>
    <x v="2"/>
    <s v="Vestdanmark"/>
    <x v="2"/>
    <x v="1"/>
    <n v="0"/>
  </r>
  <r>
    <x v="2"/>
    <s v="Vestdanmark"/>
    <x v="5"/>
    <x v="1"/>
    <n v="73265.306718627704"/>
  </r>
  <r>
    <x v="2"/>
    <s v="Vestdanmark"/>
    <x v="25"/>
    <x v="1"/>
    <n v="1042365.5001332033"/>
  </r>
  <r>
    <x v="2"/>
    <s v="Vestdanmark"/>
    <x v="24"/>
    <x v="1"/>
    <n v="4793556.7683329275"/>
  </r>
  <r>
    <x v="2"/>
    <s v="Vestdanmark"/>
    <x v="28"/>
    <x v="1"/>
    <n v="110196.89874297607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98917.729434509"/>
  </r>
  <r>
    <x v="2"/>
    <s v="Vestdanmark"/>
    <x v="29"/>
    <x v="1"/>
    <n v="1812574.6986106629"/>
  </r>
  <r>
    <x v="2"/>
    <s v="Vestdanmark"/>
    <x v="30"/>
    <x v="1"/>
    <n v="615674.84637502267"/>
  </r>
  <r>
    <x v="2"/>
    <s v="Vestdanmark"/>
    <x v="31"/>
    <x v="1"/>
    <n v="294393.32336030406"/>
  </r>
  <r>
    <x v="2"/>
    <s v="Vestdanmark"/>
    <x v="32"/>
    <x v="1"/>
    <n v="46179.344840832011"/>
  </r>
  <r>
    <x v="2"/>
    <s v="Vestdanmark"/>
    <x v="33"/>
    <x v="1"/>
    <n v="5788120.7826627567"/>
  </r>
  <r>
    <x v="2"/>
    <s v="Vestdanmark"/>
    <x v="0"/>
    <x v="2"/>
    <n v="4939209.7220325293"/>
  </r>
  <r>
    <x v="2"/>
    <s v="Vestdanmark"/>
    <x v="22"/>
    <x v="2"/>
    <n v="918861.60943487042"/>
  </r>
  <r>
    <x v="2"/>
    <s v="Vestdanmark"/>
    <x v="2"/>
    <x v="2"/>
    <n v="0"/>
  </r>
  <r>
    <x v="2"/>
    <s v="Vestdanmark"/>
    <x v="5"/>
    <x v="2"/>
    <n v="73265.306718627704"/>
  </r>
  <r>
    <x v="2"/>
    <s v="Vestdanmark"/>
    <x v="25"/>
    <x v="2"/>
    <n v="1042365.5001332033"/>
  </r>
  <r>
    <x v="2"/>
    <s v="Vestdanmark"/>
    <x v="24"/>
    <x v="2"/>
    <n v="1857503.2477290093"/>
  </r>
  <r>
    <x v="2"/>
    <s v="Vestdanmark"/>
    <x v="28"/>
    <x v="2"/>
    <n v="78712.070530697194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98917.729434509"/>
  </r>
  <r>
    <x v="2"/>
    <s v="Vestdanmark"/>
    <x v="29"/>
    <x v="2"/>
    <n v="1812574.6986106627"/>
  </r>
  <r>
    <x v="2"/>
    <s v="Vestdanmark"/>
    <x v="30"/>
    <x v="2"/>
    <n v="2052249.4879167422"/>
  </r>
  <r>
    <x v="2"/>
    <s v="Vestdanmark"/>
    <x v="31"/>
    <x v="2"/>
    <n v="1004400.750288096"/>
  </r>
  <r>
    <x v="2"/>
    <s v="Vestdanmark"/>
    <x v="32"/>
    <x v="2"/>
    <n v="46179.344840832004"/>
  </r>
  <r>
    <x v="2"/>
    <s v="Vestdanmark"/>
    <x v="33"/>
    <x v="2"/>
    <n v="5788120.7826627549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22760.06504066195"/>
  </r>
  <r>
    <x v="2"/>
    <s v="Østdanmark"/>
    <x v="22"/>
    <x v="1"/>
    <n v="112782.12636853076"/>
  </r>
  <r>
    <x v="2"/>
    <s v="Østdanmark"/>
    <x v="2"/>
    <x v="1"/>
    <n v="0"/>
  </r>
  <r>
    <x v="2"/>
    <s v="Østdanmark"/>
    <x v="5"/>
    <x v="1"/>
    <n v="8992.6676617292323"/>
  </r>
  <r>
    <x v="2"/>
    <s v="Østdanmark"/>
    <x v="25"/>
    <x v="1"/>
    <n v="127941.13536914771"/>
  </r>
  <r>
    <x v="2"/>
    <s v="Østdanmark"/>
    <x v="24"/>
    <x v="1"/>
    <n v="588366.64808899083"/>
  </r>
  <r>
    <x v="2"/>
    <s v="Østdanmark"/>
    <x v="28"/>
    <x v="1"/>
    <n v="13525.6935667323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4161.9976497933"/>
  </r>
  <r>
    <x v="2"/>
    <s v="Østdanmark"/>
    <x v="29"/>
    <x v="1"/>
    <n v="222477.49455637607"/>
  </r>
  <r>
    <x v="2"/>
    <s v="Østdanmark"/>
    <x v="30"/>
    <x v="1"/>
    <n v="75568.635812850684"/>
  </r>
  <r>
    <x v="2"/>
    <s v="Østdanmark"/>
    <x v="31"/>
    <x v="1"/>
    <n v="36134.173695311998"/>
  </r>
  <r>
    <x v="2"/>
    <s v="Østdanmark"/>
    <x v="32"/>
    <x v="1"/>
    <n v="5668.1056776960004"/>
  </r>
  <r>
    <x v="2"/>
    <s v="Østdanmark"/>
    <x v="33"/>
    <x v="1"/>
    <n v="710440.57434076618"/>
  </r>
  <r>
    <x v="2"/>
    <s v="Østdanmark"/>
    <x v="0"/>
    <x v="2"/>
    <n v="606244.25845101418"/>
  </r>
  <r>
    <x v="2"/>
    <s v="Østdanmark"/>
    <x v="22"/>
    <x v="2"/>
    <n v="112782.12636853076"/>
  </r>
  <r>
    <x v="2"/>
    <s v="Østdanmark"/>
    <x v="2"/>
    <x v="2"/>
    <n v="0"/>
  </r>
  <r>
    <x v="2"/>
    <s v="Østdanmark"/>
    <x v="5"/>
    <x v="2"/>
    <n v="8992.6676617292323"/>
  </r>
  <r>
    <x v="2"/>
    <s v="Østdanmark"/>
    <x v="25"/>
    <x v="2"/>
    <n v="127941.13536914771"/>
  </r>
  <r>
    <x v="2"/>
    <s v="Østdanmark"/>
    <x v="24"/>
    <x v="2"/>
    <n v="227992.07613448397"/>
  </r>
  <r>
    <x v="2"/>
    <s v="Østdanmark"/>
    <x v="28"/>
    <x v="2"/>
    <n v="9661.2096905230719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4161.9976497933"/>
  </r>
  <r>
    <x v="2"/>
    <s v="Østdanmark"/>
    <x v="29"/>
    <x v="2"/>
    <n v="222477.49455637607"/>
  </r>
  <r>
    <x v="2"/>
    <s v="Østdanmark"/>
    <x v="30"/>
    <x v="2"/>
    <n v="251895.45270950225"/>
  </r>
  <r>
    <x v="2"/>
    <s v="Østdanmark"/>
    <x v="31"/>
    <x v="2"/>
    <n v="123281.29848988799"/>
  </r>
  <r>
    <x v="2"/>
    <s v="Østdanmark"/>
    <x v="32"/>
    <x v="2"/>
    <n v="5668.1056776960004"/>
  </r>
  <r>
    <x v="2"/>
    <s v="Østdanmark"/>
    <x v="33"/>
    <x v="2"/>
    <n v="710440.5743407661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46284.7593307183"/>
  </r>
  <r>
    <x v="3"/>
    <s v="Vestdanmark"/>
    <x v="34"/>
    <x v="1"/>
    <n v="51065.399563925908"/>
  </r>
  <r>
    <x v="3"/>
    <s v="Vestdanmark"/>
    <x v="35"/>
    <x v="1"/>
    <n v="139642.05031935725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45756.18019877339"/>
  </r>
  <r>
    <x v="3"/>
    <s v="Østdanmark"/>
    <x v="34"/>
    <x v="1"/>
    <n v="15298.317515698101"/>
  </r>
  <r>
    <x v="3"/>
    <s v="Østdanmark"/>
    <x v="35"/>
    <x v="1"/>
    <n v="39553.070036709789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78702.81705321593"/>
  </r>
  <r>
    <x v="3"/>
    <s v="Vestdanmark"/>
    <x v="34"/>
    <x v="2"/>
    <n v="44992.387003843709"/>
  </r>
  <r>
    <x v="3"/>
    <s v="Vestdanmark"/>
    <x v="35"/>
    <x v="2"/>
    <n v="114761.6251294364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78074.48494527728"/>
  </r>
  <r>
    <x v="3"/>
    <s v="Østdanmark"/>
    <x v="34"/>
    <x v="2"/>
    <n v="14287.076106974937"/>
  </r>
  <r>
    <x v="3"/>
    <s v="Østdanmark"/>
    <x v="35"/>
    <x v="2"/>
    <n v="36441.900098439175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815841.1211478049"/>
  </r>
  <r>
    <x v="5"/>
    <s v="Vestdanmark"/>
    <x v="15"/>
    <x v="1"/>
    <n v="3603922.4117483096"/>
  </r>
  <r>
    <x v="5"/>
    <s v="Vestdanmark"/>
    <x v="16"/>
    <x v="1"/>
    <n v="5315.6482362315919"/>
  </r>
  <r>
    <x v="5"/>
    <s v="Vestdanmark"/>
    <x v="20"/>
    <x v="1"/>
    <n v="656390.90889541374"/>
  </r>
  <r>
    <x v="5"/>
    <s v="Vestdanmark"/>
    <x v="38"/>
    <x v="1"/>
    <n v="20276623.290697981"/>
  </r>
  <r>
    <x v="5"/>
    <s v="Vestdanmark"/>
    <x v="39"/>
    <x v="1"/>
    <n v="284990.49844880385"/>
  </r>
  <r>
    <x v="5"/>
    <s v="Vestdanmark"/>
    <x v="14"/>
    <x v="2"/>
    <n v="6211546.0359014859"/>
  </r>
  <r>
    <x v="5"/>
    <s v="Vestdanmark"/>
    <x v="15"/>
    <x v="2"/>
    <n v="3287617.3509362298"/>
  </r>
  <r>
    <x v="5"/>
    <s v="Vestdanmark"/>
    <x v="16"/>
    <x v="2"/>
    <n v="6040.2652699259252"/>
  </r>
  <r>
    <x v="5"/>
    <s v="Vestdanmark"/>
    <x v="20"/>
    <x v="2"/>
    <n v="782136.69471537473"/>
  </r>
  <r>
    <x v="5"/>
    <s v="Vestdanmark"/>
    <x v="38"/>
    <x v="2"/>
    <n v="18261458.333454724"/>
  </r>
  <r>
    <x v="5"/>
    <s v="Vestdanmark"/>
    <x v="39"/>
    <x v="2"/>
    <n v="214072.6507202446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132492.8306607257"/>
  </r>
  <r>
    <x v="5"/>
    <s v="Østdanmark"/>
    <x v="15"/>
    <x v="1"/>
    <n v="256145.2168572449"/>
  </r>
  <r>
    <x v="5"/>
    <s v="Østdanmark"/>
    <x v="16"/>
    <x v="1"/>
    <n v="446.14039439535958"/>
  </r>
  <r>
    <x v="5"/>
    <s v="Østdanmark"/>
    <x v="20"/>
    <x v="1"/>
    <n v="89504.815039875422"/>
  </r>
  <r>
    <x v="5"/>
    <s v="Østdanmark"/>
    <x v="38"/>
    <x v="1"/>
    <n v="3363050.8303183308"/>
  </r>
  <r>
    <x v="5"/>
    <s v="Østdanmark"/>
    <x v="39"/>
    <x v="1"/>
    <n v="295410.4865674235"/>
  </r>
  <r>
    <x v="5"/>
    <s v="Østdanmark"/>
    <x v="14"/>
    <x v="2"/>
    <n v="900035.10101346811"/>
  </r>
  <r>
    <x v="5"/>
    <s v="Østdanmark"/>
    <x v="15"/>
    <x v="2"/>
    <n v="233664.14786124224"/>
  </r>
  <r>
    <x v="5"/>
    <s v="Østdanmark"/>
    <x v="16"/>
    <x v="2"/>
    <n v="506.95723456820912"/>
  </r>
  <r>
    <x v="5"/>
    <s v="Østdanmark"/>
    <x v="20"/>
    <x v="2"/>
    <n v="108613.25455680418"/>
  </r>
  <r>
    <x v="5"/>
    <s v="Østdanmark"/>
    <x v="38"/>
    <x v="2"/>
    <n v="3166699.7434052629"/>
  </r>
  <r>
    <x v="5"/>
    <s v="Østdanmark"/>
    <x v="39"/>
    <x v="2"/>
    <n v="269169.15147963143"/>
  </r>
  <r>
    <x v="6"/>
    <s v="Vestdanmark"/>
    <x v="23"/>
    <x v="0"/>
    <n v="0"/>
  </r>
  <r>
    <x v="6"/>
    <s v="Vestdanmark"/>
    <x v="23"/>
    <x v="1"/>
    <n v="1761026.9326594151"/>
  </r>
  <r>
    <x v="6"/>
    <s v="Vestdanmark"/>
    <x v="23"/>
    <x v="2"/>
    <n v="6008209.5349556506"/>
  </r>
  <r>
    <x v="6"/>
    <s v="Østdanmark"/>
    <x v="23"/>
    <x v="0"/>
    <n v="0"/>
  </r>
  <r>
    <x v="6"/>
    <s v="Østdanmark"/>
    <x v="23"/>
    <x v="1"/>
    <n v="216150.46272281767"/>
  </r>
  <r>
    <x v="6"/>
    <s v="Østdanmark"/>
    <x v="23"/>
    <x v="2"/>
    <n v="737454.51987784856"/>
  </r>
  <r>
    <x v="7"/>
    <s v="Vestdanmark"/>
    <x v="40"/>
    <x v="0"/>
    <n v="484833.6848947219"/>
  </r>
  <r>
    <x v="7"/>
    <s v="Vestdanmark"/>
    <x v="40"/>
    <x v="1"/>
    <n v="159579.37363726847"/>
  </r>
  <r>
    <x v="7"/>
    <s v="Vestdanmark"/>
    <x v="40"/>
    <x v="2"/>
    <n v="140601.20938701159"/>
  </r>
  <r>
    <x v="7"/>
    <s v="Østdanmark"/>
    <x v="40"/>
    <x v="0"/>
    <n v="193574.13238370849"/>
  </r>
  <r>
    <x v="7"/>
    <s v="Østdanmark"/>
    <x v="40"/>
    <x v="1"/>
    <n v="47807.242236556565"/>
  </r>
  <r>
    <x v="7"/>
    <s v="Østdanmark"/>
    <x v="40"/>
    <x v="2"/>
    <n v="44647.112834296677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30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8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O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 v="2"/>
    </i>
    <i>
      <x v="8"/>
    </i>
    <i>
      <x v="10"/>
    </i>
    <i>
      <x v="12"/>
    </i>
    <i>
      <x v="13"/>
    </i>
    <i>
      <x v="14"/>
    </i>
    <i>
      <x v="15"/>
    </i>
    <i>
      <x v="18"/>
    </i>
    <i>
      <x v="32"/>
    </i>
    <i>
      <x v="36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27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6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2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29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9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3" t="s">
        <v>272</v>
      </c>
      <c r="B1" s="423"/>
      <c r="D1" s="75" t="s">
        <v>285</v>
      </c>
    </row>
    <row r="2" spans="1:6" ht="30" x14ac:dyDescent="0.25">
      <c r="A2" s="6" t="s">
        <v>0</v>
      </c>
      <c r="B2" s="223" t="s">
        <v>343</v>
      </c>
    </row>
    <row r="4" spans="1:6" ht="30" customHeight="1" thickBot="1" x14ac:dyDescent="0.3">
      <c r="A4" s="422" t="s">
        <v>271</v>
      </c>
      <c r="B4" s="422"/>
      <c r="D4" s="75"/>
    </row>
    <row r="5" spans="1:6" ht="15.75" thickTop="1" x14ac:dyDescent="0.25">
      <c r="A5" s="255" t="s">
        <v>85</v>
      </c>
      <c r="B5" s="254" t="s">
        <v>305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268</v>
      </c>
      <c r="D17" s="217" t="s">
        <v>93</v>
      </c>
      <c r="E17" s="214"/>
    </row>
    <row r="18" spans="1:5" x14ac:dyDescent="0.25">
      <c r="A18" s="205" t="s">
        <v>73</v>
      </c>
      <c r="B18" s="424" t="s">
        <v>273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4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306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R55" sqref="R5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299</v>
      </c>
      <c r="B1" s="252"/>
      <c r="C1" s="425" t="s">
        <v>298</v>
      </c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</row>
    <row r="2" spans="1:18" ht="15" customHeight="1" x14ac:dyDescent="0.25">
      <c r="A2" s="252"/>
      <c r="B2" s="252"/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</row>
    <row r="3" spans="1:18" x14ac:dyDescent="0.25">
      <c r="A3" s="75"/>
    </row>
    <row r="34" spans="16:18" ht="15.75" x14ac:dyDescent="0.25">
      <c r="P34" s="342" t="s">
        <v>93</v>
      </c>
      <c r="Q34" s="342" t="s">
        <v>337</v>
      </c>
      <c r="R34" s="342" t="s">
        <v>338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12151211.140797965</v>
      </c>
      <c r="R37" s="344">
        <f t="shared" ref="R37:R38" si="0">1-Q37/$Q$35</f>
        <v>0.39243944296010169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8865397.926203981</v>
      </c>
      <c r="R38" s="344">
        <f t="shared" si="0"/>
        <v>0.55673010368980091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339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309</v>
      </c>
    </row>
    <row r="55" spans="1:1" x14ac:dyDescent="0.25">
      <c r="A55" s="391" t="s">
        <v>310</v>
      </c>
    </row>
    <row r="56" spans="1:1" x14ac:dyDescent="0.25">
      <c r="A56" s="366" t="s">
        <v>313</v>
      </c>
    </row>
    <row r="57" spans="1:1" x14ac:dyDescent="0.25">
      <c r="A57" s="351" t="s">
        <v>315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336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6" sqref="H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274</v>
      </c>
      <c r="B1" s="75" t="s">
        <v>300</v>
      </c>
    </row>
    <row r="2" spans="1:18" ht="42.95" customHeight="1" x14ac:dyDescent="0.25">
      <c r="A2" s="224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340</v>
      </c>
      <c r="C3" s="9">
        <f>70000/2</f>
        <v>35000</v>
      </c>
      <c r="D3" s="22">
        <f>70000</f>
        <v>70000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340</v>
      </c>
      <c r="C4" s="9">
        <f>70000/2</f>
        <v>35000</v>
      </c>
      <c r="D4" s="22">
        <f>70000</f>
        <v>70000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341</v>
      </c>
      <c r="B6" s="2" t="s">
        <v>342</v>
      </c>
      <c r="C6" s="9">
        <f>8500</f>
        <v>8500</v>
      </c>
      <c r="D6" s="9">
        <v>8500</v>
      </c>
      <c r="E6" s="9" t="s">
        <v>270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30501.999999999993</v>
      </c>
      <c r="R6" s="18">
        <f t="shared" si="1"/>
        <v>8231.9999999999964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131497.99999999997</v>
      </c>
      <c r="R8" s="18">
        <f t="shared" si="3"/>
        <v>120767.99999999999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301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27534.363663235992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7431.08260690311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118704.1424492888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109018.09818640367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146238.50611252477</v>
      </c>
      <c r="O30" s="272">
        <f t="shared" si="6"/>
        <v>116449.18079330678</v>
      </c>
      <c r="P30" s="272">
        <f t="shared" si="6"/>
        <v>3030352.313094168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302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2967.6363367639988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800.91739309688637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12793.857550711176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11749.901813596309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948927.68690583156</v>
      </c>
      <c r="N40" s="272">
        <f t="shared" si="7"/>
        <v>15761.493887475175</v>
      </c>
      <c r="O40" s="272">
        <f t="shared" si="7"/>
        <v>12550.819206693193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F10" sqref="F10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274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(297696+23250*(D4-C4))/2625965</f>
        <v>0.21075909237175666</v>
      </c>
      <c r="E5" s="8">
        <f>(297696+23250*(E4-C4))/2625965</f>
        <v>0.3878368523571335</v>
      </c>
      <c r="F5" s="12"/>
      <c r="G5" s="420">
        <v>0.13500000000000001</v>
      </c>
      <c r="H5" s="421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8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8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C22+23%</f>
        <v>0.47584476889448313</v>
      </c>
      <c r="E22" s="8">
        <v>1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C23+34.6%</f>
        <v>0.68524520978284487</v>
      </c>
      <c r="E23" s="8">
        <f>100%</f>
        <v>1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15065.46</v>
      </c>
      <c r="E24" s="10">
        <f>E22*Arealanvendelse!Q6-C22*Arealanvendelse!Q6</f>
        <v>23003.242859180471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14958.271999999995</v>
      </c>
      <c r="E25" s="10">
        <f>E23*Arealanvendelse!R6-C23*Arealanvendelse!R6</f>
        <v>5439.3334330676189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655.01999999999987</v>
      </c>
      <c r="E26" s="10">
        <f>1%*Arealanvendelse!Q6</f>
        <v>305.01999999999992</v>
      </c>
      <c r="F26" s="12"/>
      <c r="G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432.31999999999988</v>
      </c>
      <c r="E27" s="116">
        <f>1%*Arealanvendelse!R6</f>
        <v>82.319999999999965</v>
      </c>
      <c r="F27" s="12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30023.731999999996</v>
      </c>
      <c r="E28" s="232">
        <f>SUM(E24:E25)</f>
        <v>28442.57629224809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6" t="s">
        <v>326</v>
      </c>
      <c r="C30" s="25"/>
      <c r="D30" s="25"/>
      <c r="E30" s="25"/>
      <c r="K30" s="12"/>
    </row>
    <row r="31" spans="2:11" x14ac:dyDescent="0.25">
      <c r="B31" s="427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0.45800000000000002</v>
      </c>
      <c r="E32" s="90">
        <v>0.34100000000000003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4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0.02</v>
      </c>
      <c r="E34" s="90">
        <v>0.02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C35+G6+7.8%</f>
        <v>0.25491876659818113</v>
      </c>
      <c r="E35" s="90">
        <f>C35+H6+7.8%</f>
        <v>0.39199652658355799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4.3999999999999997E-2</v>
      </c>
      <c r="E39" s="90">
        <v>2.4E-2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>C45</f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1.0001367736330664</v>
      </c>
      <c r="E46" s="89">
        <f>SUM(E32:E45)</f>
        <v>1.0002145336184431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644941.19022862846</v>
      </c>
      <c r="K47" s="12"/>
    </row>
    <row r="48" spans="2:11" x14ac:dyDescent="0.25">
      <c r="B48" s="25" t="s">
        <v>243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9" sqref="E9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274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317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0.38</v>
      </c>
      <c r="E3" s="312">
        <v>0.28000000000000003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>ROUND(C4,3)</f>
        <v>1.0999999999999999E-2</v>
      </c>
      <c r="E4" s="312">
        <f t="shared" ref="E4:E13" si="0">D4</f>
        <v>1.0999999999999999E-2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ref="D5:D6" si="1">ROUND(C5,3)</f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1"/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>ROUND(C7,3)</f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0.08</v>
      </c>
      <c r="E8" s="312">
        <v>3.1E-2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7.0000000000000001E-3</v>
      </c>
      <c r="E9" s="312">
        <v>5.0000000000000001E-3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ref="D10:D11" si="2">ROUND(C10,3)</f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2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>ROUND(C12,3)</f>
        <v>0.154</v>
      </c>
      <c r="E12" s="312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>ROUND(C13,3)</f>
        <v>1.0999999999999999E-2</v>
      </c>
      <c r="E13" s="312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1.2E-2</v>
      </c>
      <c r="E14" s="119">
        <f>ROUND('[1]Processer - data'!J$491/'[1]Processer - data'!J$490*E15*'[1]Processer - data'!$H$451/'[1]Processer - data'!$H$452,3)</f>
        <v>0.04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5.0999999999999997E-2</v>
      </c>
      <c r="E15" s="312">
        <v>0.17399999999999999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>ROUND(C16,3)</f>
        <v>8.0000000000000002E-3</v>
      </c>
      <c r="E16" s="312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>ROUND(C17,3)</f>
        <v>0.27100000000000002</v>
      </c>
      <c r="E17" s="312">
        <f t="shared" si="3"/>
        <v>0.27100000000000002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>SUM(D3:D17)</f>
        <v>1</v>
      </c>
      <c r="E18" s="121">
        <f t="shared" ref="E18" si="4">SUM(E3:E17)</f>
        <v>1</v>
      </c>
      <c r="F18" s="316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6" sqref="C16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274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0.5</v>
      </c>
      <c r="D17" s="337">
        <v>0.5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9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30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  <c r="H50" s="109">
        <f t="shared" ref="H50:H54" si="2">SUM(B50,E50)</f>
        <v>0</v>
      </c>
      <c r="I50" s="109">
        <f t="shared" si="1"/>
        <v>0</v>
      </c>
      <c r="J50" s="109">
        <f t="shared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49044.961938929664</v>
      </c>
      <c r="D52" s="109">
        <f t="shared" si="0"/>
        <v>139032.31193916441</v>
      </c>
      <c r="E52" s="109">
        <f t="shared" si="0"/>
        <v>0</v>
      </c>
      <c r="F52" s="109">
        <f t="shared" si="0"/>
        <v>9214.1457590340269</v>
      </c>
      <c r="G52" s="109">
        <f t="shared" si="0"/>
        <v>26205.60229505083</v>
      </c>
      <c r="H52" s="109">
        <f t="shared" si="2"/>
        <v>0</v>
      </c>
      <c r="I52" s="109">
        <f t="shared" si="1"/>
        <v>58259.107697963693</v>
      </c>
      <c r="J52" s="109">
        <f t="shared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49044.961938929664</v>
      </c>
      <c r="D54" s="109">
        <f t="shared" si="0"/>
        <v>139032.31193916447</v>
      </c>
      <c r="E54" s="109">
        <f t="shared" si="0"/>
        <v>0</v>
      </c>
      <c r="F54" s="109">
        <f t="shared" si="0"/>
        <v>9214.1457590340269</v>
      </c>
      <c r="G54" s="109">
        <f t="shared" si="0"/>
        <v>26205.602295050838</v>
      </c>
      <c r="H54" s="109">
        <f t="shared" si="2"/>
        <v>0</v>
      </c>
      <c r="I54" s="109">
        <f t="shared" si="1"/>
        <v>58259.107697963693</v>
      </c>
      <c r="J54" s="109">
        <f t="shared" si="1"/>
        <v>165237.91423421531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333</v>
      </c>
      <c r="E1" s="169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>IF($C4-G$1&lt;År1,0,F3*(1-VLOOKUP($A4,[1]Hugst!$R$5:$W$9,MATCH(ROUNDUP((G$1)/10,0)*10,[1]Hugst!$R$4:$W$4,0))))</f>
        <v>0</v>
      </c>
      <c r="H4" s="169">
        <f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>IF($C5-G$1&lt;År1,0,F4*(1-VLOOKUP($A5,[1]Hugst!$R$5:$W$9,MATCH(ROUNDUP((G$1)/10,0)*10,[1]Hugst!$R$4:$W$4,0))))</f>
        <v>0</v>
      </c>
      <c r="H5" s="169">
        <f>IF($C5-H$1&lt;År1,0,G4*(1-VLOOKUP($A5,[1]Hugst!$R$5:$W$9,MATCH(ROUNDUP((H$1)/10,0)*10,[1]Hugst!$R$4:$W$4,0))))</f>
        <v>0</v>
      </c>
      <c r="I5" s="169">
        <f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>IF($C6-G$1&lt;År1,0,F5*(1-VLOOKUP($A6,[1]Hugst!$R$5:$W$9,MATCH(ROUNDUP((G$1)/10,0)*10,[1]Hugst!$R$4:$W$4,0))))</f>
        <v>0</v>
      </c>
      <c r="H6" s="169">
        <f>IF($C6-H$1&lt;År1,0,G5*(1-VLOOKUP($A6,[1]Hugst!$R$5:$W$9,MATCH(ROUNDUP((H$1)/10,0)*10,[1]Hugst!$R$4:$W$4,0))))</f>
        <v>0</v>
      </c>
      <c r="I6" s="169">
        <f>IF($C6-I$1&lt;År1,0,H5*(1-VLOOKUP($A6,[1]Hugst!$R$5:$W$9,MATCH(ROUNDUP((I$1)/10,0)*10,[1]Hugst!$R$4:$W$4,0))))</f>
        <v>0</v>
      </c>
      <c r="J6" s="169">
        <f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>IF($C7-G$1&lt;År1,0,F6*(1-VLOOKUP($A7,[1]Hugst!$R$5:$W$9,MATCH(ROUNDUP((G$1)/10,0)*10,[1]Hugst!$R$4:$W$4,0))))</f>
        <v>0</v>
      </c>
      <c r="H7" s="169">
        <f>IF($C7-H$1&lt;År1,0,G6*(1-VLOOKUP($A7,[1]Hugst!$R$5:$W$9,MATCH(ROUNDUP((H$1)/10,0)*10,[1]Hugst!$R$4:$W$4,0))))</f>
        <v>0</v>
      </c>
      <c r="I7" s="169">
        <f>IF($C7-I$1&lt;År1,0,H6*(1-VLOOKUP($A7,[1]Hugst!$R$5:$W$9,MATCH(ROUNDUP((I$1)/10,0)*10,[1]Hugst!$R$4:$W$4,0))))</f>
        <v>0</v>
      </c>
      <c r="J7" s="169">
        <f>IF($C7-J$1&lt;År1,0,I6*(1-VLOOKUP($A7,[1]Hugst!$R$5:$W$9,MATCH(ROUNDUP((J$1)/10,0)*10,[1]Hugst!$R$4:$W$4,0))))</f>
        <v>0</v>
      </c>
      <c r="K7" s="169">
        <f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>IF($C8-G$1&lt;År1,0,F7*(1-VLOOKUP($A8,[1]Hugst!$R$5:$W$9,MATCH(ROUNDUP((G$1)/10,0)*10,[1]Hugst!$R$4:$W$4,0))))</f>
        <v>0</v>
      </c>
      <c r="H8" s="169">
        <f>IF($C8-H$1&lt;År1,0,G7*(1-VLOOKUP($A8,[1]Hugst!$R$5:$W$9,MATCH(ROUNDUP((H$1)/10,0)*10,[1]Hugst!$R$4:$W$4,0))))</f>
        <v>0</v>
      </c>
      <c r="I8" s="169">
        <f>IF($C8-I$1&lt;År1,0,H7*(1-VLOOKUP($A8,[1]Hugst!$R$5:$W$9,MATCH(ROUNDUP((I$1)/10,0)*10,[1]Hugst!$R$4:$W$4,0))))</f>
        <v>0</v>
      </c>
      <c r="J8" s="169">
        <f>IF($C8-J$1&lt;År1,0,I7*(1-VLOOKUP($A8,[1]Hugst!$R$5:$W$9,MATCH(ROUNDUP((J$1)/10,0)*10,[1]Hugst!$R$4:$W$4,0))))</f>
        <v>0</v>
      </c>
      <c r="K8" s="169">
        <f>IF($C8-K$1&lt;År1,0,J7*(1-VLOOKUP($A8,[1]Hugst!$R$5:$W$9,MATCH(ROUNDUP((K$1)/10,0)*10,[1]Hugst!$R$4:$W$4,0))))</f>
        <v>0</v>
      </c>
      <c r="L8" s="169">
        <f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>IF($C9-G$1&lt;År1,0,F8*(1-VLOOKUP($A9,[1]Hugst!$R$5:$W$9,MATCH(ROUNDUP((G$1)/10,0)*10,[1]Hugst!$R$4:$W$4,0))))</f>
        <v>0</v>
      </c>
      <c r="H9" s="169">
        <f>IF($C9-H$1&lt;År1,0,G8*(1-VLOOKUP($A9,[1]Hugst!$R$5:$W$9,MATCH(ROUNDUP((H$1)/10,0)*10,[1]Hugst!$R$4:$W$4,0))))</f>
        <v>0</v>
      </c>
      <c r="I9" s="169">
        <f>IF($C9-I$1&lt;År1,0,H8*(1-VLOOKUP($A9,[1]Hugst!$R$5:$W$9,MATCH(ROUNDUP((I$1)/10,0)*10,[1]Hugst!$R$4:$W$4,0))))</f>
        <v>0</v>
      </c>
      <c r="J9" s="169">
        <f>IF($C9-J$1&lt;År1,0,I8*(1-VLOOKUP($A9,[1]Hugst!$R$5:$W$9,MATCH(ROUNDUP((J$1)/10,0)*10,[1]Hugst!$R$4:$W$4,0))))</f>
        <v>0</v>
      </c>
      <c r="K9" s="169">
        <f>IF($C9-K$1&lt;År1,0,J8*(1-VLOOKUP($A9,[1]Hugst!$R$5:$W$9,MATCH(ROUNDUP((K$1)/10,0)*10,[1]Hugst!$R$4:$W$4,0))))</f>
        <v>0</v>
      </c>
      <c r="L9" s="169">
        <f>IF($C9-L$1&lt;År1,0,K8*(1-VLOOKUP($A9,[1]Hugst!$R$5:$W$9,MATCH(ROUNDUP((L$1)/10,0)*10,[1]Hugst!$R$4:$W$4,0))))</f>
        <v>0</v>
      </c>
      <c r="M9" s="169">
        <f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>IF($C10-G$1&lt;År1,0,F9*(1-VLOOKUP($A10,[1]Hugst!$R$5:$W$9,MATCH(ROUNDUP((G$1)/10,0)*10,[1]Hugst!$R$4:$W$4,0))))</f>
        <v>0</v>
      </c>
      <c r="H10" s="169">
        <f>IF($C10-H$1&lt;År1,0,G9*(1-VLOOKUP($A10,[1]Hugst!$R$5:$W$9,MATCH(ROUNDUP((H$1)/10,0)*10,[1]Hugst!$R$4:$W$4,0))))</f>
        <v>0</v>
      </c>
      <c r="I10" s="169">
        <f>IF($C10-I$1&lt;År1,0,H9*(1-VLOOKUP($A10,[1]Hugst!$R$5:$W$9,MATCH(ROUNDUP((I$1)/10,0)*10,[1]Hugst!$R$4:$W$4,0))))</f>
        <v>0</v>
      </c>
      <c r="J10" s="169">
        <f>IF($C10-J$1&lt;År1,0,I9*(1-VLOOKUP($A10,[1]Hugst!$R$5:$W$9,MATCH(ROUNDUP((J$1)/10,0)*10,[1]Hugst!$R$4:$W$4,0))))</f>
        <v>0</v>
      </c>
      <c r="K10" s="169">
        <f>IF($C10-K$1&lt;År1,0,J9*(1-VLOOKUP($A10,[1]Hugst!$R$5:$W$9,MATCH(ROUNDUP((K$1)/10,0)*10,[1]Hugst!$R$4:$W$4,0))))</f>
        <v>0</v>
      </c>
      <c r="L10" s="169">
        <f>IF($C10-L$1&lt;År1,0,K9*(1-VLOOKUP($A10,[1]Hugst!$R$5:$W$9,MATCH(ROUNDUP((L$1)/10,0)*10,[1]Hugst!$R$4:$W$4,0))))</f>
        <v>0</v>
      </c>
      <c r="M10" s="169">
        <f>IF($C10-M$1&lt;År1,0,L9*(1-VLOOKUP($A10,[1]Hugst!$R$5:$W$9,MATCH(ROUNDUP((M$1)/10,0)*10,[1]Hugst!$R$4:$W$4,0))))</f>
        <v>0</v>
      </c>
      <c r="N10" s="169">
        <f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>IF($C11-G$1&lt;År1,0,F10*(1-VLOOKUP($A11,[1]Hugst!$R$5:$W$9,MATCH(ROUNDUP((G$1)/10,0)*10,[1]Hugst!$R$4:$W$4,0))))</f>
        <v>0</v>
      </c>
      <c r="H11" s="169">
        <f>IF($C11-H$1&lt;År1,0,G10*(1-VLOOKUP($A11,[1]Hugst!$R$5:$W$9,MATCH(ROUNDUP((H$1)/10,0)*10,[1]Hugst!$R$4:$W$4,0))))</f>
        <v>0</v>
      </c>
      <c r="I11" s="169">
        <f>IF($C11-I$1&lt;År1,0,H10*(1-VLOOKUP($A11,[1]Hugst!$R$5:$W$9,MATCH(ROUNDUP((I$1)/10,0)*10,[1]Hugst!$R$4:$W$4,0))))</f>
        <v>0</v>
      </c>
      <c r="J11" s="169">
        <f>IF($C11-J$1&lt;År1,0,I10*(1-VLOOKUP($A11,[1]Hugst!$R$5:$W$9,MATCH(ROUNDUP((J$1)/10,0)*10,[1]Hugst!$R$4:$W$4,0))))</f>
        <v>0</v>
      </c>
      <c r="K11" s="169">
        <f>IF($C11-K$1&lt;År1,0,J10*(1-VLOOKUP($A11,[1]Hugst!$R$5:$W$9,MATCH(ROUNDUP((K$1)/10,0)*10,[1]Hugst!$R$4:$W$4,0))))</f>
        <v>0</v>
      </c>
      <c r="L11" s="169">
        <f>IF($C11-L$1&lt;År1,0,K10*(1-VLOOKUP($A11,[1]Hugst!$R$5:$W$9,MATCH(ROUNDUP((L$1)/10,0)*10,[1]Hugst!$R$4:$W$4,0))))</f>
        <v>0</v>
      </c>
      <c r="M11" s="169">
        <f>IF($C11-M$1&lt;År1,0,L10*(1-VLOOKUP($A11,[1]Hugst!$R$5:$W$9,MATCH(ROUNDUP((M$1)/10,0)*10,[1]Hugst!$R$4:$W$4,0))))</f>
        <v>0</v>
      </c>
      <c r="N11" s="169">
        <f>IF($C11-N$1&lt;År1,0,M10*(1-VLOOKUP($A11,[1]Hugst!$R$5:$W$9,MATCH(ROUNDUP((N$1)/10,0)*10,[1]Hugst!$R$4:$W$4,0))))</f>
        <v>0</v>
      </c>
      <c r="O11" s="169">
        <f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>IF($C12-G$1&lt;År1,0,F11*(1-VLOOKUP($A12,[1]Hugst!$R$5:$W$9,MATCH(ROUNDUP((G$1)/10,0)*10,[1]Hugst!$R$4:$W$4,0))))</f>
        <v>0</v>
      </c>
      <c r="H12" s="169">
        <f>IF($C12-H$1&lt;År1,0,G11*(1-VLOOKUP($A12,[1]Hugst!$R$5:$W$9,MATCH(ROUNDUP((H$1)/10,0)*10,[1]Hugst!$R$4:$W$4,0))))</f>
        <v>0</v>
      </c>
      <c r="I12" s="169">
        <f>IF($C12-I$1&lt;År1,0,H11*(1-VLOOKUP($A12,[1]Hugst!$R$5:$W$9,MATCH(ROUNDUP((I$1)/10,0)*10,[1]Hugst!$R$4:$W$4,0))))</f>
        <v>0</v>
      </c>
      <c r="J12" s="169">
        <f>IF($C12-J$1&lt;År1,0,I11*(1-VLOOKUP($A12,[1]Hugst!$R$5:$W$9,MATCH(ROUNDUP((J$1)/10,0)*10,[1]Hugst!$R$4:$W$4,0))))</f>
        <v>0</v>
      </c>
      <c r="K12" s="169">
        <f>IF($C12-K$1&lt;År1,0,J11*(1-VLOOKUP($A12,[1]Hugst!$R$5:$W$9,MATCH(ROUNDUP((K$1)/10,0)*10,[1]Hugst!$R$4:$W$4,0))))</f>
        <v>0</v>
      </c>
      <c r="L12" s="169">
        <f>IF($C12-L$1&lt;År1,0,K11*(1-VLOOKUP($A12,[1]Hugst!$R$5:$W$9,MATCH(ROUNDUP((L$1)/10,0)*10,[1]Hugst!$R$4:$W$4,0))))</f>
        <v>0</v>
      </c>
      <c r="M12" s="169">
        <f>IF($C12-M$1&lt;År1,0,L11*(1-VLOOKUP($A12,[1]Hugst!$R$5:$W$9,MATCH(ROUNDUP((M$1)/10,0)*10,[1]Hugst!$R$4:$W$4,0))))</f>
        <v>0</v>
      </c>
      <c r="N12" s="169">
        <f>IF($C12-N$1&lt;År1,0,M11*(1-VLOOKUP($A12,[1]Hugst!$R$5:$W$9,MATCH(ROUNDUP((N$1)/10,0)*10,[1]Hugst!$R$4:$W$4,0))))</f>
        <v>0</v>
      </c>
      <c r="O12" s="169">
        <f>IF($C12-O$1&lt;År1,0,N11*(1-VLOOKUP($A12,[1]Hugst!$R$5:$W$9,MATCH(ROUNDUP((O$1)/10,0)*10,[1]Hugst!$R$4:$W$4,0))))</f>
        <v>0</v>
      </c>
      <c r="P12" s="169">
        <f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>IF($C13-G$1&lt;År1,0,F12*(1-VLOOKUP($A13,[1]Hugst!$R$5:$W$9,MATCH(ROUNDUP((G$1)/10,0)*10,[1]Hugst!$R$4:$W$4,0))))</f>
        <v>0</v>
      </c>
      <c r="H13" s="169">
        <f>IF($C13-H$1&lt;År1,0,G12*(1-VLOOKUP($A13,[1]Hugst!$R$5:$W$9,MATCH(ROUNDUP((H$1)/10,0)*10,[1]Hugst!$R$4:$W$4,0))))</f>
        <v>0</v>
      </c>
      <c r="I13" s="169">
        <f>IF($C13-I$1&lt;År1,0,H12*(1-VLOOKUP($A13,[1]Hugst!$R$5:$W$9,MATCH(ROUNDUP((I$1)/10,0)*10,[1]Hugst!$R$4:$W$4,0))))</f>
        <v>0</v>
      </c>
      <c r="J13" s="169">
        <f>IF($C13-J$1&lt;År1,0,I12*(1-VLOOKUP($A13,[1]Hugst!$R$5:$W$9,MATCH(ROUNDUP((J$1)/10,0)*10,[1]Hugst!$R$4:$W$4,0))))</f>
        <v>0</v>
      </c>
      <c r="K13" s="169">
        <f>IF($C13-K$1&lt;År1,0,J12*(1-VLOOKUP($A13,[1]Hugst!$R$5:$W$9,MATCH(ROUNDUP((K$1)/10,0)*10,[1]Hugst!$R$4:$W$4,0))))</f>
        <v>0</v>
      </c>
      <c r="L13" s="169">
        <f>IF($C13-L$1&lt;År1,0,K12*(1-VLOOKUP($A13,[1]Hugst!$R$5:$W$9,MATCH(ROUNDUP((L$1)/10,0)*10,[1]Hugst!$R$4:$W$4,0))))</f>
        <v>0</v>
      </c>
      <c r="M13" s="169">
        <f>IF($C13-M$1&lt;År1,0,L12*(1-VLOOKUP($A13,[1]Hugst!$R$5:$W$9,MATCH(ROUNDUP((M$1)/10,0)*10,[1]Hugst!$R$4:$W$4,0))))</f>
        <v>0</v>
      </c>
      <c r="N13" s="169">
        <f>IF($C13-N$1&lt;År1,0,M12*(1-VLOOKUP($A13,[1]Hugst!$R$5:$W$9,MATCH(ROUNDUP((N$1)/10,0)*10,[1]Hugst!$R$4:$W$4,0))))</f>
        <v>0</v>
      </c>
      <c r="O13" s="169">
        <f>IF($C13-O$1&lt;År1,0,N12*(1-VLOOKUP($A13,[1]Hugst!$R$5:$W$9,MATCH(ROUNDUP((O$1)/10,0)*10,[1]Hugst!$R$4:$W$4,0))))</f>
        <v>0</v>
      </c>
      <c r="P13" s="169">
        <f>IF($C13-P$1&lt;År1,0,O12*(1-VLOOKUP($A13,[1]Hugst!$R$5:$W$9,MATCH(ROUNDUP((P$1)/10,0)*10,[1]Hugst!$R$4:$W$4,0))))</f>
        <v>0</v>
      </c>
      <c r="Q13" s="169">
        <f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>IF($C14-G$1&lt;År1,0,F13*(1-VLOOKUP($A14,[1]Hugst!$R$5:$W$9,MATCH(ROUNDUP((G$1)/10,0)*10,[1]Hugst!$R$4:$W$4,0))))</f>
        <v>0</v>
      </c>
      <c r="H14" s="169">
        <f>IF($C14-H$1&lt;År1,0,G13*(1-VLOOKUP($A14,[1]Hugst!$R$5:$W$9,MATCH(ROUNDUP((H$1)/10,0)*10,[1]Hugst!$R$4:$W$4,0))))</f>
        <v>0</v>
      </c>
      <c r="I14" s="169">
        <f>IF($C14-I$1&lt;År1,0,H13*(1-VLOOKUP($A14,[1]Hugst!$R$5:$W$9,MATCH(ROUNDUP((I$1)/10,0)*10,[1]Hugst!$R$4:$W$4,0))))</f>
        <v>0</v>
      </c>
      <c r="J14" s="169">
        <f>IF($C14-J$1&lt;År1,0,I13*(1-VLOOKUP($A14,[1]Hugst!$R$5:$W$9,MATCH(ROUNDUP((J$1)/10,0)*10,[1]Hugst!$R$4:$W$4,0))))</f>
        <v>0</v>
      </c>
      <c r="K14" s="169">
        <f>IF($C14-K$1&lt;År1,0,J13*(1-VLOOKUP($A14,[1]Hugst!$R$5:$W$9,MATCH(ROUNDUP((K$1)/10,0)*10,[1]Hugst!$R$4:$W$4,0))))</f>
        <v>0</v>
      </c>
      <c r="L14" s="169">
        <f>IF($C14-L$1&lt;År1,0,K13*(1-VLOOKUP($A14,[1]Hugst!$R$5:$W$9,MATCH(ROUNDUP((L$1)/10,0)*10,[1]Hugst!$R$4:$W$4,0))))</f>
        <v>0</v>
      </c>
      <c r="M14" s="169">
        <f>IF($C14-M$1&lt;År1,0,L13*(1-VLOOKUP($A14,[1]Hugst!$R$5:$W$9,MATCH(ROUNDUP((M$1)/10,0)*10,[1]Hugst!$R$4:$W$4,0))))</f>
        <v>0</v>
      </c>
      <c r="N14" s="169">
        <f>IF($C14-N$1&lt;År1,0,M13*(1-VLOOKUP($A14,[1]Hugst!$R$5:$W$9,MATCH(ROUNDUP((N$1)/10,0)*10,[1]Hugst!$R$4:$W$4,0))))</f>
        <v>0</v>
      </c>
      <c r="O14" s="169">
        <f>IF($C14-O$1&lt;År1,0,N13*(1-VLOOKUP($A14,[1]Hugst!$R$5:$W$9,MATCH(ROUNDUP((O$1)/10,0)*10,[1]Hugst!$R$4:$W$4,0))))</f>
        <v>0</v>
      </c>
      <c r="P14" s="169">
        <f>IF($C14-P$1&lt;År1,0,O13*(1-VLOOKUP($A14,[1]Hugst!$R$5:$W$9,MATCH(ROUNDUP((P$1)/10,0)*10,[1]Hugst!$R$4:$W$4,0))))</f>
        <v>0</v>
      </c>
      <c r="Q14" s="169">
        <f>IF($C14-Q$1&lt;År1,0,P13*(1-VLOOKUP($A14,[1]Hugst!$R$5:$W$9,MATCH(ROUNDUP((Q$1)/10,0)*10,[1]Hugst!$R$4:$W$4,0))))</f>
        <v>0</v>
      </c>
      <c r="R14" s="169">
        <f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>IF($C15-G$1&lt;År1,0,F14*(1-VLOOKUP($A15,[1]Hugst!$R$5:$W$9,MATCH(ROUNDUP((G$1)/10,0)*10,[1]Hugst!$R$4:$W$4,0))))</f>
        <v>0</v>
      </c>
      <c r="H15" s="169">
        <f>IF($C15-H$1&lt;År1,0,G14*(1-VLOOKUP($A15,[1]Hugst!$R$5:$W$9,MATCH(ROUNDUP((H$1)/10,0)*10,[1]Hugst!$R$4:$W$4,0))))</f>
        <v>0</v>
      </c>
      <c r="I15" s="169">
        <f>IF($C15-I$1&lt;År1,0,H14*(1-VLOOKUP($A15,[1]Hugst!$R$5:$W$9,MATCH(ROUNDUP((I$1)/10,0)*10,[1]Hugst!$R$4:$W$4,0))))</f>
        <v>0</v>
      </c>
      <c r="J15" s="169">
        <f>IF($C15-J$1&lt;År1,0,I14*(1-VLOOKUP($A15,[1]Hugst!$R$5:$W$9,MATCH(ROUNDUP((J$1)/10,0)*10,[1]Hugst!$R$4:$W$4,0))))</f>
        <v>0</v>
      </c>
      <c r="K15" s="169">
        <f>IF($C15-K$1&lt;År1,0,J14*(1-VLOOKUP($A15,[1]Hugst!$R$5:$W$9,MATCH(ROUNDUP((K$1)/10,0)*10,[1]Hugst!$R$4:$W$4,0))))</f>
        <v>0</v>
      </c>
      <c r="L15" s="169">
        <f>IF($C15-L$1&lt;År1,0,K14*(1-VLOOKUP($A15,[1]Hugst!$R$5:$W$9,MATCH(ROUNDUP((L$1)/10,0)*10,[1]Hugst!$R$4:$W$4,0))))</f>
        <v>0</v>
      </c>
      <c r="M15" s="169">
        <f>IF($C15-M$1&lt;År1,0,L14*(1-VLOOKUP($A15,[1]Hugst!$R$5:$W$9,MATCH(ROUNDUP((M$1)/10,0)*10,[1]Hugst!$R$4:$W$4,0))))</f>
        <v>0</v>
      </c>
      <c r="N15" s="169">
        <f>IF($C15-N$1&lt;År1,0,M14*(1-VLOOKUP($A15,[1]Hugst!$R$5:$W$9,MATCH(ROUNDUP((N$1)/10,0)*10,[1]Hugst!$R$4:$W$4,0))))</f>
        <v>0</v>
      </c>
      <c r="O15" s="169">
        <f>IF($C15-O$1&lt;År1,0,N14*(1-VLOOKUP($A15,[1]Hugst!$R$5:$W$9,MATCH(ROUNDUP((O$1)/10,0)*10,[1]Hugst!$R$4:$W$4,0))))</f>
        <v>0</v>
      </c>
      <c r="P15" s="169">
        <f>IF($C15-P$1&lt;År1,0,O14*(1-VLOOKUP($A15,[1]Hugst!$R$5:$W$9,MATCH(ROUNDUP((P$1)/10,0)*10,[1]Hugst!$R$4:$W$4,0))))</f>
        <v>0</v>
      </c>
      <c r="Q15" s="169">
        <f>IF($C15-Q$1&lt;År1,0,P14*(1-VLOOKUP($A15,[1]Hugst!$R$5:$W$9,MATCH(ROUNDUP((Q$1)/10,0)*10,[1]Hugst!$R$4:$W$4,0))))</f>
        <v>0</v>
      </c>
      <c r="R15" s="169">
        <f>IF($C15-R$1&lt;År1,0,Q14*(1-VLOOKUP($A15,[1]Hugst!$R$5:$W$9,MATCH(ROUNDUP((R$1)/10,0)*10,[1]Hugst!$R$4:$W$4,0))))</f>
        <v>0</v>
      </c>
      <c r="S15" s="169">
        <f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>IF($C16-G$1&lt;År1,0,F15*(1-VLOOKUP($A16,[1]Hugst!$R$5:$W$9,MATCH(ROUNDUP((G$1)/10,0)*10,[1]Hugst!$R$4:$W$4,0))))</f>
        <v>0</v>
      </c>
      <c r="H16" s="169">
        <f>IF($C16-H$1&lt;År1,0,G15*(1-VLOOKUP($A16,[1]Hugst!$R$5:$W$9,MATCH(ROUNDUP((H$1)/10,0)*10,[1]Hugst!$R$4:$W$4,0))))</f>
        <v>0</v>
      </c>
      <c r="I16" s="169">
        <f>IF($C16-I$1&lt;År1,0,H15*(1-VLOOKUP($A16,[1]Hugst!$R$5:$W$9,MATCH(ROUNDUP((I$1)/10,0)*10,[1]Hugst!$R$4:$W$4,0))))</f>
        <v>0</v>
      </c>
      <c r="J16" s="169">
        <f>IF($C16-J$1&lt;År1,0,I15*(1-VLOOKUP($A16,[1]Hugst!$R$5:$W$9,MATCH(ROUNDUP((J$1)/10,0)*10,[1]Hugst!$R$4:$W$4,0))))</f>
        <v>0</v>
      </c>
      <c r="K16" s="169">
        <f>IF($C16-K$1&lt;År1,0,J15*(1-VLOOKUP($A16,[1]Hugst!$R$5:$W$9,MATCH(ROUNDUP((K$1)/10,0)*10,[1]Hugst!$R$4:$W$4,0))))</f>
        <v>0</v>
      </c>
      <c r="L16" s="169">
        <f>IF($C16-L$1&lt;År1,0,K15*(1-VLOOKUP($A16,[1]Hugst!$R$5:$W$9,MATCH(ROUNDUP((L$1)/10,0)*10,[1]Hugst!$R$4:$W$4,0))))</f>
        <v>0</v>
      </c>
      <c r="M16" s="169">
        <f>IF($C16-M$1&lt;År1,0,L15*(1-VLOOKUP($A16,[1]Hugst!$R$5:$W$9,MATCH(ROUNDUP((M$1)/10,0)*10,[1]Hugst!$R$4:$W$4,0))))</f>
        <v>0</v>
      </c>
      <c r="N16" s="169">
        <f>IF($C16-N$1&lt;År1,0,M15*(1-VLOOKUP($A16,[1]Hugst!$R$5:$W$9,MATCH(ROUNDUP((N$1)/10,0)*10,[1]Hugst!$R$4:$W$4,0))))</f>
        <v>0</v>
      </c>
      <c r="O16" s="169">
        <f>IF($C16-O$1&lt;År1,0,N15*(1-VLOOKUP($A16,[1]Hugst!$R$5:$W$9,MATCH(ROUNDUP((O$1)/10,0)*10,[1]Hugst!$R$4:$W$4,0))))</f>
        <v>0</v>
      </c>
      <c r="P16" s="169">
        <f>IF($C16-P$1&lt;År1,0,O15*(1-VLOOKUP($A16,[1]Hugst!$R$5:$W$9,MATCH(ROUNDUP((P$1)/10,0)*10,[1]Hugst!$R$4:$W$4,0))))</f>
        <v>0</v>
      </c>
      <c r="Q16" s="169">
        <f>IF($C16-Q$1&lt;År1,0,P15*(1-VLOOKUP($A16,[1]Hugst!$R$5:$W$9,MATCH(ROUNDUP((Q$1)/10,0)*10,[1]Hugst!$R$4:$W$4,0))))</f>
        <v>0</v>
      </c>
      <c r="R16" s="169">
        <f>IF($C16-R$1&lt;År1,0,Q15*(1-VLOOKUP($A16,[1]Hugst!$R$5:$W$9,MATCH(ROUNDUP((R$1)/10,0)*10,[1]Hugst!$R$4:$W$4,0))))</f>
        <v>0</v>
      </c>
      <c r="S16" s="169">
        <f>IF($C16-S$1&lt;År1,0,R15*(1-VLOOKUP($A16,[1]Hugst!$R$5:$W$9,MATCH(ROUNDUP((S$1)/10,0)*10,[1]Hugst!$R$4:$W$4,0))))</f>
        <v>0</v>
      </c>
      <c r="T16" s="169">
        <f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>IF($C17-G$1&lt;År1,0,F16*(1-VLOOKUP($A17,[1]Hugst!$R$5:$W$9,MATCH(ROUNDUP((G$1)/10,0)*10,[1]Hugst!$R$4:$W$4,0))))</f>
        <v>0</v>
      </c>
      <c r="H17" s="169">
        <f>IF($C17-H$1&lt;År1,0,G16*(1-VLOOKUP($A17,[1]Hugst!$R$5:$W$9,MATCH(ROUNDUP((H$1)/10,0)*10,[1]Hugst!$R$4:$W$4,0))))</f>
        <v>0</v>
      </c>
      <c r="I17" s="169">
        <f>IF($C17-I$1&lt;År1,0,H16*(1-VLOOKUP($A17,[1]Hugst!$R$5:$W$9,MATCH(ROUNDUP((I$1)/10,0)*10,[1]Hugst!$R$4:$W$4,0))))</f>
        <v>0</v>
      </c>
      <c r="J17" s="169">
        <f>IF($C17-J$1&lt;År1,0,I16*(1-VLOOKUP($A17,[1]Hugst!$R$5:$W$9,MATCH(ROUNDUP((J$1)/10,0)*10,[1]Hugst!$R$4:$W$4,0))))</f>
        <v>0</v>
      </c>
      <c r="K17" s="169">
        <f>IF($C17-K$1&lt;År1,0,J16*(1-VLOOKUP($A17,[1]Hugst!$R$5:$W$9,MATCH(ROUNDUP((K$1)/10,0)*10,[1]Hugst!$R$4:$W$4,0))))</f>
        <v>0</v>
      </c>
      <c r="L17" s="169">
        <f>IF($C17-L$1&lt;År1,0,K16*(1-VLOOKUP($A17,[1]Hugst!$R$5:$W$9,MATCH(ROUNDUP((L$1)/10,0)*10,[1]Hugst!$R$4:$W$4,0))))</f>
        <v>0</v>
      </c>
      <c r="M17" s="169">
        <f>IF($C17-M$1&lt;År1,0,L16*(1-VLOOKUP($A17,[1]Hugst!$R$5:$W$9,MATCH(ROUNDUP((M$1)/10,0)*10,[1]Hugst!$R$4:$W$4,0))))</f>
        <v>0</v>
      </c>
      <c r="N17" s="169">
        <f>IF($C17-N$1&lt;År1,0,M16*(1-VLOOKUP($A17,[1]Hugst!$R$5:$W$9,MATCH(ROUNDUP((N$1)/10,0)*10,[1]Hugst!$R$4:$W$4,0))))</f>
        <v>0</v>
      </c>
      <c r="O17" s="169">
        <f>IF($C17-O$1&lt;År1,0,N16*(1-VLOOKUP($A17,[1]Hugst!$R$5:$W$9,MATCH(ROUNDUP((O$1)/10,0)*10,[1]Hugst!$R$4:$W$4,0))))</f>
        <v>0</v>
      </c>
      <c r="P17" s="169">
        <f>IF($C17-P$1&lt;År1,0,O16*(1-VLOOKUP($A17,[1]Hugst!$R$5:$W$9,MATCH(ROUNDUP((P$1)/10,0)*10,[1]Hugst!$R$4:$W$4,0))))</f>
        <v>0</v>
      </c>
      <c r="Q17" s="169">
        <f>IF($C17-Q$1&lt;År1,0,P16*(1-VLOOKUP($A17,[1]Hugst!$R$5:$W$9,MATCH(ROUNDUP((Q$1)/10,0)*10,[1]Hugst!$R$4:$W$4,0))))</f>
        <v>0</v>
      </c>
      <c r="R17" s="169">
        <f>IF($C17-R$1&lt;År1,0,Q16*(1-VLOOKUP($A17,[1]Hugst!$R$5:$W$9,MATCH(ROUNDUP((R$1)/10,0)*10,[1]Hugst!$R$4:$W$4,0))))</f>
        <v>0</v>
      </c>
      <c r="S17" s="169">
        <f>IF($C17-S$1&lt;År1,0,R16*(1-VLOOKUP($A17,[1]Hugst!$R$5:$W$9,MATCH(ROUNDUP((S$1)/10,0)*10,[1]Hugst!$R$4:$W$4,0))))</f>
        <v>0</v>
      </c>
      <c r="T17" s="169">
        <f>IF($C17-T$1&lt;År1,0,S16*(1-VLOOKUP($A17,[1]Hugst!$R$5:$W$9,MATCH(ROUNDUP((T$1)/10,0)*10,[1]Hugst!$R$4:$W$4,0))))</f>
        <v>0</v>
      </c>
      <c r="U17" s="169">
        <f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>IF($C18-G$1&lt;År1,0,F17*(1-VLOOKUP($A18,[1]Hugst!$R$5:$W$9,MATCH(ROUNDUP((G$1)/10,0)*10,[1]Hugst!$R$4:$W$4,0))))</f>
        <v>0</v>
      </c>
      <c r="H18" s="169">
        <f>IF($C18-H$1&lt;År1,0,G17*(1-VLOOKUP($A18,[1]Hugst!$R$5:$W$9,MATCH(ROUNDUP((H$1)/10,0)*10,[1]Hugst!$R$4:$W$4,0))))</f>
        <v>0</v>
      </c>
      <c r="I18" s="169">
        <f>IF($C18-I$1&lt;År1,0,H17*(1-VLOOKUP($A18,[1]Hugst!$R$5:$W$9,MATCH(ROUNDUP((I$1)/10,0)*10,[1]Hugst!$R$4:$W$4,0))))</f>
        <v>0</v>
      </c>
      <c r="J18" s="169">
        <f>IF($C18-J$1&lt;År1,0,I17*(1-VLOOKUP($A18,[1]Hugst!$R$5:$W$9,MATCH(ROUNDUP((J$1)/10,0)*10,[1]Hugst!$R$4:$W$4,0))))</f>
        <v>0</v>
      </c>
      <c r="K18" s="169">
        <f>IF($C18-K$1&lt;År1,0,J17*(1-VLOOKUP($A18,[1]Hugst!$R$5:$W$9,MATCH(ROUNDUP((K$1)/10,0)*10,[1]Hugst!$R$4:$W$4,0))))</f>
        <v>0</v>
      </c>
      <c r="L18" s="169">
        <f>IF($C18-L$1&lt;År1,0,K17*(1-VLOOKUP($A18,[1]Hugst!$R$5:$W$9,MATCH(ROUNDUP((L$1)/10,0)*10,[1]Hugst!$R$4:$W$4,0))))</f>
        <v>0</v>
      </c>
      <c r="M18" s="169">
        <f>IF($C18-M$1&lt;År1,0,L17*(1-VLOOKUP($A18,[1]Hugst!$R$5:$W$9,MATCH(ROUNDUP((M$1)/10,0)*10,[1]Hugst!$R$4:$W$4,0))))</f>
        <v>0</v>
      </c>
      <c r="N18" s="169">
        <f>IF($C18-N$1&lt;År1,0,M17*(1-VLOOKUP($A18,[1]Hugst!$R$5:$W$9,MATCH(ROUNDUP((N$1)/10,0)*10,[1]Hugst!$R$4:$W$4,0))))</f>
        <v>0</v>
      </c>
      <c r="O18" s="169">
        <f>IF($C18-O$1&lt;År1,0,N17*(1-VLOOKUP($A18,[1]Hugst!$R$5:$W$9,MATCH(ROUNDUP((O$1)/10,0)*10,[1]Hugst!$R$4:$W$4,0))))</f>
        <v>0</v>
      </c>
      <c r="P18" s="169">
        <f>IF($C18-P$1&lt;År1,0,O17*(1-VLOOKUP($A18,[1]Hugst!$R$5:$W$9,MATCH(ROUNDUP((P$1)/10,0)*10,[1]Hugst!$R$4:$W$4,0))))</f>
        <v>0</v>
      </c>
      <c r="Q18" s="169">
        <f>IF($C18-Q$1&lt;År1,0,P17*(1-VLOOKUP($A18,[1]Hugst!$R$5:$W$9,MATCH(ROUNDUP((Q$1)/10,0)*10,[1]Hugst!$R$4:$W$4,0))))</f>
        <v>0</v>
      </c>
      <c r="R18" s="169">
        <f>IF($C18-R$1&lt;År1,0,Q17*(1-VLOOKUP($A18,[1]Hugst!$R$5:$W$9,MATCH(ROUNDUP((R$1)/10,0)*10,[1]Hugst!$R$4:$W$4,0))))</f>
        <v>0</v>
      </c>
      <c r="S18" s="169">
        <f>IF($C18-S$1&lt;År1,0,R17*(1-VLOOKUP($A18,[1]Hugst!$R$5:$W$9,MATCH(ROUNDUP((S$1)/10,0)*10,[1]Hugst!$R$4:$W$4,0))))</f>
        <v>0</v>
      </c>
      <c r="T18" s="169">
        <f>IF($C18-T$1&lt;År1,0,S17*(1-VLOOKUP($A18,[1]Hugst!$R$5:$W$9,MATCH(ROUNDUP((T$1)/10,0)*10,[1]Hugst!$R$4:$W$4,0))))</f>
        <v>0</v>
      </c>
      <c r="U18" s="169">
        <f>IF($C18-U$1&lt;År1,0,T17*(1-VLOOKUP($A18,[1]Hugst!$R$5:$W$9,MATCH(ROUNDUP((U$1)/10,0)*10,[1]Hugst!$R$4:$W$4,0))))</f>
        <v>0</v>
      </c>
      <c r="V18" s="169">
        <f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>IF($C19-G$1&lt;År1,0,F18*(1-VLOOKUP($A19,[1]Hugst!$R$5:$W$9,MATCH(ROUNDUP((G$1)/10,0)*10,[1]Hugst!$R$4:$W$4,0))))</f>
        <v>0</v>
      </c>
      <c r="H19" s="169">
        <f>IF($C19-H$1&lt;År1,0,G18*(1-VLOOKUP($A19,[1]Hugst!$R$5:$W$9,MATCH(ROUNDUP((H$1)/10,0)*10,[1]Hugst!$R$4:$W$4,0))))</f>
        <v>0</v>
      </c>
      <c r="I19" s="169">
        <f>IF($C19-I$1&lt;År1,0,H18*(1-VLOOKUP($A19,[1]Hugst!$R$5:$W$9,MATCH(ROUNDUP((I$1)/10,0)*10,[1]Hugst!$R$4:$W$4,0))))</f>
        <v>0</v>
      </c>
      <c r="J19" s="169">
        <f>IF($C19-J$1&lt;År1,0,I18*(1-VLOOKUP($A19,[1]Hugst!$R$5:$W$9,MATCH(ROUNDUP((J$1)/10,0)*10,[1]Hugst!$R$4:$W$4,0))))</f>
        <v>0</v>
      </c>
      <c r="K19" s="169">
        <f>IF($C19-K$1&lt;År1,0,J18*(1-VLOOKUP($A19,[1]Hugst!$R$5:$W$9,MATCH(ROUNDUP((K$1)/10,0)*10,[1]Hugst!$R$4:$W$4,0))))</f>
        <v>0</v>
      </c>
      <c r="L19" s="169">
        <f>IF($C19-L$1&lt;År1,0,K18*(1-VLOOKUP($A19,[1]Hugst!$R$5:$W$9,MATCH(ROUNDUP((L$1)/10,0)*10,[1]Hugst!$R$4:$W$4,0))))</f>
        <v>0</v>
      </c>
      <c r="M19" s="169">
        <f>IF($C19-M$1&lt;År1,0,L18*(1-VLOOKUP($A19,[1]Hugst!$R$5:$W$9,MATCH(ROUNDUP((M$1)/10,0)*10,[1]Hugst!$R$4:$W$4,0))))</f>
        <v>0</v>
      </c>
      <c r="N19" s="169">
        <f>IF($C19-N$1&lt;År1,0,M18*(1-VLOOKUP($A19,[1]Hugst!$R$5:$W$9,MATCH(ROUNDUP((N$1)/10,0)*10,[1]Hugst!$R$4:$W$4,0))))</f>
        <v>0</v>
      </c>
      <c r="O19" s="169">
        <f>IF($C19-O$1&lt;År1,0,N18*(1-VLOOKUP($A19,[1]Hugst!$R$5:$W$9,MATCH(ROUNDUP((O$1)/10,0)*10,[1]Hugst!$R$4:$W$4,0))))</f>
        <v>0</v>
      </c>
      <c r="P19" s="169">
        <f>IF($C19-P$1&lt;År1,0,O18*(1-VLOOKUP($A19,[1]Hugst!$R$5:$W$9,MATCH(ROUNDUP((P$1)/10,0)*10,[1]Hugst!$R$4:$W$4,0))))</f>
        <v>0</v>
      </c>
      <c r="Q19" s="169">
        <f>IF($C19-Q$1&lt;År1,0,P18*(1-VLOOKUP($A19,[1]Hugst!$R$5:$W$9,MATCH(ROUNDUP((Q$1)/10,0)*10,[1]Hugst!$R$4:$W$4,0))))</f>
        <v>0</v>
      </c>
      <c r="R19" s="169">
        <f>IF($C19-R$1&lt;År1,0,Q18*(1-VLOOKUP($A19,[1]Hugst!$R$5:$W$9,MATCH(ROUNDUP((R$1)/10,0)*10,[1]Hugst!$R$4:$W$4,0))))</f>
        <v>0</v>
      </c>
      <c r="S19" s="169">
        <f>IF($C19-S$1&lt;År1,0,R18*(1-VLOOKUP($A19,[1]Hugst!$R$5:$W$9,MATCH(ROUNDUP((S$1)/10,0)*10,[1]Hugst!$R$4:$W$4,0))))</f>
        <v>0</v>
      </c>
      <c r="T19" s="169">
        <f>IF($C19-T$1&lt;År1,0,S18*(1-VLOOKUP($A19,[1]Hugst!$R$5:$W$9,MATCH(ROUNDUP((T$1)/10,0)*10,[1]Hugst!$R$4:$W$4,0))))</f>
        <v>0</v>
      </c>
      <c r="U19" s="169">
        <f>IF($C19-U$1&lt;År1,0,T18*(1-VLOOKUP($A19,[1]Hugst!$R$5:$W$9,MATCH(ROUNDUP((U$1)/10,0)*10,[1]Hugst!$R$4:$W$4,0))))</f>
        <v>0</v>
      </c>
      <c r="V19" s="169">
        <f>IF($C19-V$1&lt;År1,0,U18*(1-VLOOKUP($A19,[1]Hugst!$R$5:$W$9,MATCH(ROUNDUP((V$1)/10,0)*10,[1]Hugst!$R$4:$W$4,0))))</f>
        <v>0</v>
      </c>
      <c r="W19" s="169">
        <f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>IF($C20-G$1&lt;År1,0,F19*(1-VLOOKUP($A20,[1]Hugst!$R$5:$W$9,MATCH(ROUNDUP((G$1)/10,0)*10,[1]Hugst!$R$4:$W$4,0))))</f>
        <v>0</v>
      </c>
      <c r="H20" s="169">
        <f>IF($C20-H$1&lt;År1,0,G19*(1-VLOOKUP($A20,[1]Hugst!$R$5:$W$9,MATCH(ROUNDUP((H$1)/10,0)*10,[1]Hugst!$R$4:$W$4,0))))</f>
        <v>0</v>
      </c>
      <c r="I20" s="169">
        <f>IF($C20-I$1&lt;År1,0,H19*(1-VLOOKUP($A20,[1]Hugst!$R$5:$W$9,MATCH(ROUNDUP((I$1)/10,0)*10,[1]Hugst!$R$4:$W$4,0))))</f>
        <v>0</v>
      </c>
      <c r="J20" s="169">
        <f>IF($C20-J$1&lt;År1,0,I19*(1-VLOOKUP($A20,[1]Hugst!$R$5:$W$9,MATCH(ROUNDUP((J$1)/10,0)*10,[1]Hugst!$R$4:$W$4,0))))</f>
        <v>0</v>
      </c>
      <c r="K20" s="169">
        <f>IF($C20-K$1&lt;År1,0,J19*(1-VLOOKUP($A20,[1]Hugst!$R$5:$W$9,MATCH(ROUNDUP((K$1)/10,0)*10,[1]Hugst!$R$4:$W$4,0))))</f>
        <v>0</v>
      </c>
      <c r="L20" s="169">
        <f>IF($C20-L$1&lt;År1,0,K19*(1-VLOOKUP($A20,[1]Hugst!$R$5:$W$9,MATCH(ROUNDUP((L$1)/10,0)*10,[1]Hugst!$R$4:$W$4,0))))</f>
        <v>0</v>
      </c>
      <c r="M20" s="169">
        <f>IF($C20-M$1&lt;År1,0,L19*(1-VLOOKUP($A20,[1]Hugst!$R$5:$W$9,MATCH(ROUNDUP((M$1)/10,0)*10,[1]Hugst!$R$4:$W$4,0))))</f>
        <v>0</v>
      </c>
      <c r="N20" s="169">
        <f>IF($C20-N$1&lt;År1,0,M19*(1-VLOOKUP($A20,[1]Hugst!$R$5:$W$9,MATCH(ROUNDUP((N$1)/10,0)*10,[1]Hugst!$R$4:$W$4,0))))</f>
        <v>0</v>
      </c>
      <c r="O20" s="169">
        <f>IF($C20-O$1&lt;År1,0,N19*(1-VLOOKUP($A20,[1]Hugst!$R$5:$W$9,MATCH(ROUNDUP((O$1)/10,0)*10,[1]Hugst!$R$4:$W$4,0))))</f>
        <v>0</v>
      </c>
      <c r="P20" s="169">
        <f>IF($C20-P$1&lt;År1,0,O19*(1-VLOOKUP($A20,[1]Hugst!$R$5:$W$9,MATCH(ROUNDUP((P$1)/10,0)*10,[1]Hugst!$R$4:$W$4,0))))</f>
        <v>0</v>
      </c>
      <c r="Q20" s="169">
        <f>IF($C20-Q$1&lt;År1,0,P19*(1-VLOOKUP($A20,[1]Hugst!$R$5:$W$9,MATCH(ROUNDUP((Q$1)/10,0)*10,[1]Hugst!$R$4:$W$4,0))))</f>
        <v>0</v>
      </c>
      <c r="R20" s="169">
        <f>IF($C20-R$1&lt;År1,0,Q19*(1-VLOOKUP($A20,[1]Hugst!$R$5:$W$9,MATCH(ROUNDUP((R$1)/10,0)*10,[1]Hugst!$R$4:$W$4,0))))</f>
        <v>0</v>
      </c>
      <c r="S20" s="169">
        <f>IF($C20-S$1&lt;År1,0,R19*(1-VLOOKUP($A20,[1]Hugst!$R$5:$W$9,MATCH(ROUNDUP((S$1)/10,0)*10,[1]Hugst!$R$4:$W$4,0))))</f>
        <v>0</v>
      </c>
      <c r="T20" s="169">
        <f>IF($C20-T$1&lt;År1,0,S19*(1-VLOOKUP($A20,[1]Hugst!$R$5:$W$9,MATCH(ROUNDUP((T$1)/10,0)*10,[1]Hugst!$R$4:$W$4,0))))</f>
        <v>0</v>
      </c>
      <c r="U20" s="169">
        <f>IF($C20-U$1&lt;År1,0,T19*(1-VLOOKUP($A20,[1]Hugst!$R$5:$W$9,MATCH(ROUNDUP((U$1)/10,0)*10,[1]Hugst!$R$4:$W$4,0))))</f>
        <v>0</v>
      </c>
      <c r="V20" s="169">
        <f>IF($C20-V$1&lt;År1,0,U19*(1-VLOOKUP($A20,[1]Hugst!$R$5:$W$9,MATCH(ROUNDUP((V$1)/10,0)*10,[1]Hugst!$R$4:$W$4,0))))</f>
        <v>0</v>
      </c>
      <c r="W20" s="169">
        <f>IF($C20-W$1&lt;År1,0,V19*(1-VLOOKUP($A20,[1]Hugst!$R$5:$W$9,MATCH(ROUNDUP((W$1)/10,0)*10,[1]Hugst!$R$4:$W$4,0))))</f>
        <v>0</v>
      </c>
      <c r="X20" s="169">
        <f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>IF($C21-G$1&lt;År1,0,F20*(1-VLOOKUP($A21,[1]Hugst!$R$5:$W$9,MATCH(ROUNDUP((G$1)/10,0)*10,[1]Hugst!$R$4:$W$4,0))))</f>
        <v>0</v>
      </c>
      <c r="H21" s="169">
        <f>IF($C21-H$1&lt;År1,0,G20*(1-VLOOKUP($A21,[1]Hugst!$R$5:$W$9,MATCH(ROUNDUP((H$1)/10,0)*10,[1]Hugst!$R$4:$W$4,0))))</f>
        <v>0</v>
      </c>
      <c r="I21" s="169">
        <f>IF($C21-I$1&lt;År1,0,H20*(1-VLOOKUP($A21,[1]Hugst!$R$5:$W$9,MATCH(ROUNDUP((I$1)/10,0)*10,[1]Hugst!$R$4:$W$4,0))))</f>
        <v>0</v>
      </c>
      <c r="J21" s="169">
        <f>IF($C21-J$1&lt;År1,0,I20*(1-VLOOKUP($A21,[1]Hugst!$R$5:$W$9,MATCH(ROUNDUP((J$1)/10,0)*10,[1]Hugst!$R$4:$W$4,0))))</f>
        <v>0</v>
      </c>
      <c r="K21" s="169">
        <f>IF($C21-K$1&lt;År1,0,J20*(1-VLOOKUP($A21,[1]Hugst!$R$5:$W$9,MATCH(ROUNDUP((K$1)/10,0)*10,[1]Hugst!$R$4:$W$4,0))))</f>
        <v>0</v>
      </c>
      <c r="L21" s="169">
        <f>IF($C21-L$1&lt;År1,0,K20*(1-VLOOKUP($A21,[1]Hugst!$R$5:$W$9,MATCH(ROUNDUP((L$1)/10,0)*10,[1]Hugst!$R$4:$W$4,0))))</f>
        <v>0</v>
      </c>
      <c r="M21" s="169">
        <f>IF($C21-M$1&lt;År1,0,L20*(1-VLOOKUP($A21,[1]Hugst!$R$5:$W$9,MATCH(ROUNDUP((M$1)/10,0)*10,[1]Hugst!$R$4:$W$4,0))))</f>
        <v>0</v>
      </c>
      <c r="N21" s="169">
        <f>IF($C21-N$1&lt;År1,0,M20*(1-VLOOKUP($A21,[1]Hugst!$R$5:$W$9,MATCH(ROUNDUP((N$1)/10,0)*10,[1]Hugst!$R$4:$W$4,0))))</f>
        <v>0</v>
      </c>
      <c r="O21" s="169">
        <f>IF($C21-O$1&lt;År1,0,N20*(1-VLOOKUP($A21,[1]Hugst!$R$5:$W$9,MATCH(ROUNDUP((O$1)/10,0)*10,[1]Hugst!$R$4:$W$4,0))))</f>
        <v>0</v>
      </c>
      <c r="P21" s="169">
        <f>IF($C21-P$1&lt;År1,0,O20*(1-VLOOKUP($A21,[1]Hugst!$R$5:$W$9,MATCH(ROUNDUP((P$1)/10,0)*10,[1]Hugst!$R$4:$W$4,0))))</f>
        <v>0</v>
      </c>
      <c r="Q21" s="169">
        <f>IF($C21-Q$1&lt;År1,0,P20*(1-VLOOKUP($A21,[1]Hugst!$R$5:$W$9,MATCH(ROUNDUP((Q$1)/10,0)*10,[1]Hugst!$R$4:$W$4,0))))</f>
        <v>0</v>
      </c>
      <c r="R21" s="169">
        <f>IF($C21-R$1&lt;År1,0,Q20*(1-VLOOKUP($A21,[1]Hugst!$R$5:$W$9,MATCH(ROUNDUP((R$1)/10,0)*10,[1]Hugst!$R$4:$W$4,0))))</f>
        <v>0</v>
      </c>
      <c r="S21" s="169">
        <f>IF($C21-S$1&lt;År1,0,R20*(1-VLOOKUP($A21,[1]Hugst!$R$5:$W$9,MATCH(ROUNDUP((S$1)/10,0)*10,[1]Hugst!$R$4:$W$4,0))))</f>
        <v>0</v>
      </c>
      <c r="T21" s="169">
        <f>IF($C21-T$1&lt;År1,0,S20*(1-VLOOKUP($A21,[1]Hugst!$R$5:$W$9,MATCH(ROUNDUP((T$1)/10,0)*10,[1]Hugst!$R$4:$W$4,0))))</f>
        <v>0</v>
      </c>
      <c r="U21" s="169">
        <f>IF($C21-U$1&lt;År1,0,T20*(1-VLOOKUP($A21,[1]Hugst!$R$5:$W$9,MATCH(ROUNDUP((U$1)/10,0)*10,[1]Hugst!$R$4:$W$4,0))))</f>
        <v>0</v>
      </c>
      <c r="V21" s="169">
        <f>IF($C21-V$1&lt;År1,0,U20*(1-VLOOKUP($A21,[1]Hugst!$R$5:$W$9,MATCH(ROUNDUP((V$1)/10,0)*10,[1]Hugst!$R$4:$W$4,0))))</f>
        <v>0</v>
      </c>
      <c r="W21" s="169">
        <f>IF($C21-W$1&lt;År1,0,V20*(1-VLOOKUP($A21,[1]Hugst!$R$5:$W$9,MATCH(ROUNDUP((W$1)/10,0)*10,[1]Hugst!$R$4:$W$4,0))))</f>
        <v>0</v>
      </c>
      <c r="X21" s="169">
        <f>IF($C21-X$1&lt;År1,0,W20*(1-VLOOKUP($A21,[1]Hugst!$R$5:$W$9,MATCH(ROUNDUP((X$1)/10,0)*10,[1]Hugst!$R$4:$W$4,0))))</f>
        <v>0</v>
      </c>
      <c r="Y21" s="169">
        <f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>IF($C22-G$1&lt;År1,0,F21*(1-VLOOKUP($A22,[1]Hugst!$R$5:$W$9,MATCH(ROUNDUP((G$1)/10,0)*10,[1]Hugst!$R$4:$W$4,0))))</f>
        <v>0</v>
      </c>
      <c r="H22" s="169">
        <f>IF($C22-H$1&lt;År1,0,G21*(1-VLOOKUP($A22,[1]Hugst!$R$5:$W$9,MATCH(ROUNDUP((H$1)/10,0)*10,[1]Hugst!$R$4:$W$4,0))))</f>
        <v>0</v>
      </c>
      <c r="I22" s="169">
        <f>IF($C22-I$1&lt;År1,0,H21*(1-VLOOKUP($A22,[1]Hugst!$R$5:$W$9,MATCH(ROUNDUP((I$1)/10,0)*10,[1]Hugst!$R$4:$W$4,0))))</f>
        <v>0</v>
      </c>
      <c r="J22" s="169">
        <f>IF($C22-J$1&lt;År1,0,I21*(1-VLOOKUP($A22,[1]Hugst!$R$5:$W$9,MATCH(ROUNDUP((J$1)/10,0)*10,[1]Hugst!$R$4:$W$4,0))))</f>
        <v>0</v>
      </c>
      <c r="K22" s="169">
        <f>IF($C22-K$1&lt;År1,0,J21*(1-VLOOKUP($A22,[1]Hugst!$R$5:$W$9,MATCH(ROUNDUP((K$1)/10,0)*10,[1]Hugst!$R$4:$W$4,0))))</f>
        <v>0</v>
      </c>
      <c r="L22" s="169">
        <f>IF($C22-L$1&lt;År1,0,K21*(1-VLOOKUP($A22,[1]Hugst!$R$5:$W$9,MATCH(ROUNDUP((L$1)/10,0)*10,[1]Hugst!$R$4:$W$4,0))))</f>
        <v>0</v>
      </c>
      <c r="M22" s="169">
        <f>IF($C22-M$1&lt;År1,0,L21*(1-VLOOKUP($A22,[1]Hugst!$R$5:$W$9,MATCH(ROUNDUP((M$1)/10,0)*10,[1]Hugst!$R$4:$W$4,0))))</f>
        <v>0</v>
      </c>
      <c r="N22" s="169">
        <f>IF($C22-N$1&lt;År1,0,M21*(1-VLOOKUP($A22,[1]Hugst!$R$5:$W$9,MATCH(ROUNDUP((N$1)/10,0)*10,[1]Hugst!$R$4:$W$4,0))))</f>
        <v>0</v>
      </c>
      <c r="O22" s="169">
        <f>IF($C22-O$1&lt;År1,0,N21*(1-VLOOKUP($A22,[1]Hugst!$R$5:$W$9,MATCH(ROUNDUP((O$1)/10,0)*10,[1]Hugst!$R$4:$W$4,0))))</f>
        <v>0</v>
      </c>
      <c r="P22" s="169">
        <f>IF($C22-P$1&lt;År1,0,O21*(1-VLOOKUP($A22,[1]Hugst!$R$5:$W$9,MATCH(ROUNDUP((P$1)/10,0)*10,[1]Hugst!$R$4:$W$4,0))))</f>
        <v>0</v>
      </c>
      <c r="Q22" s="169">
        <f>IF($C22-Q$1&lt;År1,0,P21*(1-VLOOKUP($A22,[1]Hugst!$R$5:$W$9,MATCH(ROUNDUP((Q$1)/10,0)*10,[1]Hugst!$R$4:$W$4,0))))</f>
        <v>0</v>
      </c>
      <c r="R22" s="169">
        <f>IF($C22-R$1&lt;År1,0,Q21*(1-VLOOKUP($A22,[1]Hugst!$R$5:$W$9,MATCH(ROUNDUP((R$1)/10,0)*10,[1]Hugst!$R$4:$W$4,0))))</f>
        <v>0</v>
      </c>
      <c r="S22" s="169">
        <f>IF($C22-S$1&lt;År1,0,R21*(1-VLOOKUP($A22,[1]Hugst!$R$5:$W$9,MATCH(ROUNDUP((S$1)/10,0)*10,[1]Hugst!$R$4:$W$4,0))))</f>
        <v>0</v>
      </c>
      <c r="T22" s="169">
        <f>IF($C22-T$1&lt;År1,0,S21*(1-VLOOKUP($A22,[1]Hugst!$R$5:$W$9,MATCH(ROUNDUP((T$1)/10,0)*10,[1]Hugst!$R$4:$W$4,0))))</f>
        <v>0</v>
      </c>
      <c r="U22" s="169">
        <f>IF($C22-U$1&lt;År1,0,T21*(1-VLOOKUP($A22,[1]Hugst!$R$5:$W$9,MATCH(ROUNDUP((U$1)/10,0)*10,[1]Hugst!$R$4:$W$4,0))))</f>
        <v>0</v>
      </c>
      <c r="V22" s="169">
        <f>IF($C22-V$1&lt;År1,0,U21*(1-VLOOKUP($A22,[1]Hugst!$R$5:$W$9,MATCH(ROUNDUP((V$1)/10,0)*10,[1]Hugst!$R$4:$W$4,0))))</f>
        <v>0</v>
      </c>
      <c r="W22" s="169">
        <f>IF($C22-W$1&lt;År1,0,V21*(1-VLOOKUP($A22,[1]Hugst!$R$5:$W$9,MATCH(ROUNDUP((W$1)/10,0)*10,[1]Hugst!$R$4:$W$4,0))))</f>
        <v>0</v>
      </c>
      <c r="X22" s="169">
        <f>IF($C22-X$1&lt;År1,0,W21*(1-VLOOKUP($A22,[1]Hugst!$R$5:$W$9,MATCH(ROUNDUP((X$1)/10,0)*10,[1]Hugst!$R$4:$W$4,0))))</f>
        <v>0</v>
      </c>
      <c r="Y22" s="169">
        <f>IF($C22-Y$1&lt;År1,0,X21*(1-VLOOKUP($A22,[1]Hugst!$R$5:$W$9,MATCH(ROUNDUP((Y$1)/10,0)*10,[1]Hugst!$R$4:$W$4,0))))</f>
        <v>0</v>
      </c>
      <c r="Z22" s="169">
        <f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>IF($C23-G$1&lt;År1,0,F22*(1-VLOOKUP($A23,[1]Hugst!$R$5:$W$9,MATCH(ROUNDUP((G$1)/10,0)*10,[1]Hugst!$R$4:$W$4,0))))</f>
        <v>0</v>
      </c>
      <c r="H23" s="169">
        <f>IF($C23-H$1&lt;År1,0,G22*(1-VLOOKUP($A23,[1]Hugst!$R$5:$W$9,MATCH(ROUNDUP((H$1)/10,0)*10,[1]Hugst!$R$4:$W$4,0))))</f>
        <v>0</v>
      </c>
      <c r="I23" s="169">
        <f>IF($C23-I$1&lt;År1,0,H22*(1-VLOOKUP($A23,[1]Hugst!$R$5:$W$9,MATCH(ROUNDUP((I$1)/10,0)*10,[1]Hugst!$R$4:$W$4,0))))</f>
        <v>0</v>
      </c>
      <c r="J23" s="169">
        <f>IF($C23-J$1&lt;År1,0,I22*(1-VLOOKUP($A23,[1]Hugst!$R$5:$W$9,MATCH(ROUNDUP((J$1)/10,0)*10,[1]Hugst!$R$4:$W$4,0))))</f>
        <v>0</v>
      </c>
      <c r="K23" s="169">
        <f>IF($C23-K$1&lt;År1,0,J22*(1-VLOOKUP($A23,[1]Hugst!$R$5:$W$9,MATCH(ROUNDUP((K$1)/10,0)*10,[1]Hugst!$R$4:$W$4,0))))</f>
        <v>0</v>
      </c>
      <c r="L23" s="169">
        <f>IF($C23-L$1&lt;År1,0,K22*(1-VLOOKUP($A23,[1]Hugst!$R$5:$W$9,MATCH(ROUNDUP((L$1)/10,0)*10,[1]Hugst!$R$4:$W$4,0))))</f>
        <v>0</v>
      </c>
      <c r="M23" s="169">
        <f>IF($C23-M$1&lt;År1,0,L22*(1-VLOOKUP($A23,[1]Hugst!$R$5:$W$9,MATCH(ROUNDUP((M$1)/10,0)*10,[1]Hugst!$R$4:$W$4,0))))</f>
        <v>0</v>
      </c>
      <c r="N23" s="169">
        <f>IF($C23-N$1&lt;År1,0,M22*(1-VLOOKUP($A23,[1]Hugst!$R$5:$W$9,MATCH(ROUNDUP((N$1)/10,0)*10,[1]Hugst!$R$4:$W$4,0))))</f>
        <v>0</v>
      </c>
      <c r="O23" s="169">
        <f>IF($C23-O$1&lt;År1,0,N22*(1-VLOOKUP($A23,[1]Hugst!$R$5:$W$9,MATCH(ROUNDUP((O$1)/10,0)*10,[1]Hugst!$R$4:$W$4,0))))</f>
        <v>0</v>
      </c>
      <c r="P23" s="169">
        <f>IF($C23-P$1&lt;År1,0,O22*(1-VLOOKUP($A23,[1]Hugst!$R$5:$W$9,MATCH(ROUNDUP((P$1)/10,0)*10,[1]Hugst!$R$4:$W$4,0))))</f>
        <v>0</v>
      </c>
      <c r="Q23" s="169">
        <f>IF($C23-Q$1&lt;År1,0,P22*(1-VLOOKUP($A23,[1]Hugst!$R$5:$W$9,MATCH(ROUNDUP((Q$1)/10,0)*10,[1]Hugst!$R$4:$W$4,0))))</f>
        <v>0</v>
      </c>
      <c r="R23" s="169">
        <f>IF($C23-R$1&lt;År1,0,Q22*(1-VLOOKUP($A23,[1]Hugst!$R$5:$W$9,MATCH(ROUNDUP((R$1)/10,0)*10,[1]Hugst!$R$4:$W$4,0))))</f>
        <v>0</v>
      </c>
      <c r="S23" s="169">
        <f>IF($C23-S$1&lt;År1,0,R22*(1-VLOOKUP($A23,[1]Hugst!$R$5:$W$9,MATCH(ROUNDUP((S$1)/10,0)*10,[1]Hugst!$R$4:$W$4,0))))</f>
        <v>0</v>
      </c>
      <c r="T23" s="169">
        <f>IF($C23-T$1&lt;År1,0,S22*(1-VLOOKUP($A23,[1]Hugst!$R$5:$W$9,MATCH(ROUNDUP((T$1)/10,0)*10,[1]Hugst!$R$4:$W$4,0))))</f>
        <v>0</v>
      </c>
      <c r="U23" s="169">
        <f>IF($C23-U$1&lt;År1,0,T22*(1-VLOOKUP($A23,[1]Hugst!$R$5:$W$9,MATCH(ROUNDUP((U$1)/10,0)*10,[1]Hugst!$R$4:$W$4,0))))</f>
        <v>0</v>
      </c>
      <c r="V23" s="169">
        <f>IF($C23-V$1&lt;År1,0,U22*(1-VLOOKUP($A23,[1]Hugst!$R$5:$W$9,MATCH(ROUNDUP((V$1)/10,0)*10,[1]Hugst!$R$4:$W$4,0))))</f>
        <v>0</v>
      </c>
      <c r="W23" s="169">
        <f>IF($C23-W$1&lt;År1,0,V22*(1-VLOOKUP($A23,[1]Hugst!$R$5:$W$9,MATCH(ROUNDUP((W$1)/10,0)*10,[1]Hugst!$R$4:$W$4,0))))</f>
        <v>0</v>
      </c>
      <c r="X23" s="169">
        <f>IF($C23-X$1&lt;År1,0,W22*(1-VLOOKUP($A23,[1]Hugst!$R$5:$W$9,MATCH(ROUNDUP((X$1)/10,0)*10,[1]Hugst!$R$4:$W$4,0))))</f>
        <v>0</v>
      </c>
      <c r="Y23" s="169">
        <f>IF($C23-Y$1&lt;År1,0,X22*(1-VLOOKUP($A23,[1]Hugst!$R$5:$W$9,MATCH(ROUNDUP((Y$1)/10,0)*10,[1]Hugst!$R$4:$W$4,0))))</f>
        <v>0</v>
      </c>
      <c r="Z23" s="169">
        <f>IF($C23-Z$1&lt;År1,0,Y22*(1-VLOOKUP($A23,[1]Hugst!$R$5:$W$9,MATCH(ROUNDUP((Z$1)/10,0)*10,[1]Hugst!$R$4:$W$4,0))))</f>
        <v>0</v>
      </c>
      <c r="AA23" s="169">
        <f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>IF($C24-G$1&lt;År1,0,F23*(1-VLOOKUP($A24,[1]Hugst!$R$5:$W$9,MATCH(ROUNDUP((G$1)/10,0)*10,[1]Hugst!$R$4:$W$4,0))))</f>
        <v>0</v>
      </c>
      <c r="H24" s="169">
        <f>IF($C24-H$1&lt;År1,0,G23*(1-VLOOKUP($A24,[1]Hugst!$R$5:$W$9,MATCH(ROUNDUP((H$1)/10,0)*10,[1]Hugst!$R$4:$W$4,0))))</f>
        <v>0</v>
      </c>
      <c r="I24" s="169">
        <f>IF($C24-I$1&lt;År1,0,H23*(1-VLOOKUP($A24,[1]Hugst!$R$5:$W$9,MATCH(ROUNDUP((I$1)/10,0)*10,[1]Hugst!$R$4:$W$4,0))))</f>
        <v>0</v>
      </c>
      <c r="J24" s="169">
        <f>IF($C24-J$1&lt;År1,0,I23*(1-VLOOKUP($A24,[1]Hugst!$R$5:$W$9,MATCH(ROUNDUP((J$1)/10,0)*10,[1]Hugst!$R$4:$W$4,0))))</f>
        <v>0</v>
      </c>
      <c r="K24" s="169">
        <f>IF($C24-K$1&lt;År1,0,J23*(1-VLOOKUP($A24,[1]Hugst!$R$5:$W$9,MATCH(ROUNDUP((K$1)/10,0)*10,[1]Hugst!$R$4:$W$4,0))))</f>
        <v>0</v>
      </c>
      <c r="L24" s="169">
        <f>IF($C24-L$1&lt;År1,0,K23*(1-VLOOKUP($A24,[1]Hugst!$R$5:$W$9,MATCH(ROUNDUP((L$1)/10,0)*10,[1]Hugst!$R$4:$W$4,0))))</f>
        <v>0</v>
      </c>
      <c r="M24" s="169">
        <f>IF($C24-M$1&lt;År1,0,L23*(1-VLOOKUP($A24,[1]Hugst!$R$5:$W$9,MATCH(ROUNDUP((M$1)/10,0)*10,[1]Hugst!$R$4:$W$4,0))))</f>
        <v>0</v>
      </c>
      <c r="N24" s="169">
        <f>IF($C24-N$1&lt;År1,0,M23*(1-VLOOKUP($A24,[1]Hugst!$R$5:$W$9,MATCH(ROUNDUP((N$1)/10,0)*10,[1]Hugst!$R$4:$W$4,0))))</f>
        <v>0</v>
      </c>
      <c r="O24" s="169">
        <f>IF($C24-O$1&lt;År1,0,N23*(1-VLOOKUP($A24,[1]Hugst!$R$5:$W$9,MATCH(ROUNDUP((O$1)/10,0)*10,[1]Hugst!$R$4:$W$4,0))))</f>
        <v>0</v>
      </c>
      <c r="P24" s="169">
        <f>IF($C24-P$1&lt;År1,0,O23*(1-VLOOKUP($A24,[1]Hugst!$R$5:$W$9,MATCH(ROUNDUP((P$1)/10,0)*10,[1]Hugst!$R$4:$W$4,0))))</f>
        <v>0</v>
      </c>
      <c r="Q24" s="169">
        <f>IF($C24-Q$1&lt;År1,0,P23*(1-VLOOKUP($A24,[1]Hugst!$R$5:$W$9,MATCH(ROUNDUP((Q$1)/10,0)*10,[1]Hugst!$R$4:$W$4,0))))</f>
        <v>0</v>
      </c>
      <c r="R24" s="169">
        <f>IF($C24-R$1&lt;År1,0,Q23*(1-VLOOKUP($A24,[1]Hugst!$R$5:$W$9,MATCH(ROUNDUP((R$1)/10,0)*10,[1]Hugst!$R$4:$W$4,0))))</f>
        <v>0</v>
      </c>
      <c r="S24" s="169">
        <f>IF($C24-S$1&lt;År1,0,R23*(1-VLOOKUP($A24,[1]Hugst!$R$5:$W$9,MATCH(ROUNDUP((S$1)/10,0)*10,[1]Hugst!$R$4:$W$4,0))))</f>
        <v>0</v>
      </c>
      <c r="T24" s="169">
        <f>IF($C24-T$1&lt;År1,0,S23*(1-VLOOKUP($A24,[1]Hugst!$R$5:$W$9,MATCH(ROUNDUP((T$1)/10,0)*10,[1]Hugst!$R$4:$W$4,0))))</f>
        <v>0</v>
      </c>
      <c r="U24" s="169">
        <f>IF($C24-U$1&lt;År1,0,T23*(1-VLOOKUP($A24,[1]Hugst!$R$5:$W$9,MATCH(ROUNDUP((U$1)/10,0)*10,[1]Hugst!$R$4:$W$4,0))))</f>
        <v>0</v>
      </c>
      <c r="V24" s="169">
        <f>IF($C24-V$1&lt;År1,0,U23*(1-VLOOKUP($A24,[1]Hugst!$R$5:$W$9,MATCH(ROUNDUP((V$1)/10,0)*10,[1]Hugst!$R$4:$W$4,0))))</f>
        <v>0</v>
      </c>
      <c r="W24" s="169">
        <f>IF($C24-W$1&lt;År1,0,V23*(1-VLOOKUP($A24,[1]Hugst!$R$5:$W$9,MATCH(ROUNDUP((W$1)/10,0)*10,[1]Hugst!$R$4:$W$4,0))))</f>
        <v>0</v>
      </c>
      <c r="X24" s="169">
        <f>IF($C24-X$1&lt;År1,0,W23*(1-VLOOKUP($A24,[1]Hugst!$R$5:$W$9,MATCH(ROUNDUP((X$1)/10,0)*10,[1]Hugst!$R$4:$W$4,0))))</f>
        <v>0</v>
      </c>
      <c r="Y24" s="169">
        <f>IF($C24-Y$1&lt;År1,0,X23*(1-VLOOKUP($A24,[1]Hugst!$R$5:$W$9,MATCH(ROUNDUP((Y$1)/10,0)*10,[1]Hugst!$R$4:$W$4,0))))</f>
        <v>0</v>
      </c>
      <c r="Z24" s="169">
        <f>IF($C24-Z$1&lt;År1,0,Y23*(1-VLOOKUP($A24,[1]Hugst!$R$5:$W$9,MATCH(ROUNDUP((Z$1)/10,0)*10,[1]Hugst!$R$4:$W$4,0))))</f>
        <v>0</v>
      </c>
      <c r="AA24" s="169">
        <f>IF($C24-AA$1&lt;År1,0,Z23*(1-VLOOKUP($A24,[1]Hugst!$R$5:$W$9,MATCH(ROUNDUP((AA$1)/10,0)*10,[1]Hugst!$R$4:$W$4,0))))</f>
        <v>0</v>
      </c>
      <c r="AB24" s="169">
        <f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>IF($C25-G$1&lt;År1,0,F24*(1-VLOOKUP($A25,[1]Hugst!$R$5:$W$9,MATCH(ROUNDUP((G$1)/10,0)*10,[1]Hugst!$R$4:$W$4,0))))</f>
        <v>0</v>
      </c>
      <c r="H25" s="169">
        <f>IF($C25-H$1&lt;År1,0,G24*(1-VLOOKUP($A25,[1]Hugst!$R$5:$W$9,MATCH(ROUNDUP((H$1)/10,0)*10,[1]Hugst!$R$4:$W$4,0))))</f>
        <v>0</v>
      </c>
      <c r="I25" s="169">
        <f>IF($C25-I$1&lt;År1,0,H24*(1-VLOOKUP($A25,[1]Hugst!$R$5:$W$9,MATCH(ROUNDUP((I$1)/10,0)*10,[1]Hugst!$R$4:$W$4,0))))</f>
        <v>0</v>
      </c>
      <c r="J25" s="169">
        <f>IF($C25-J$1&lt;År1,0,I24*(1-VLOOKUP($A25,[1]Hugst!$R$5:$W$9,MATCH(ROUNDUP((J$1)/10,0)*10,[1]Hugst!$R$4:$W$4,0))))</f>
        <v>0</v>
      </c>
      <c r="K25" s="169">
        <f>IF($C25-K$1&lt;År1,0,J24*(1-VLOOKUP($A25,[1]Hugst!$R$5:$W$9,MATCH(ROUNDUP((K$1)/10,0)*10,[1]Hugst!$R$4:$W$4,0))))</f>
        <v>0</v>
      </c>
      <c r="L25" s="169">
        <f>IF($C25-L$1&lt;År1,0,K24*(1-VLOOKUP($A25,[1]Hugst!$R$5:$W$9,MATCH(ROUNDUP((L$1)/10,0)*10,[1]Hugst!$R$4:$W$4,0))))</f>
        <v>0</v>
      </c>
      <c r="M25" s="169">
        <f>IF($C25-M$1&lt;År1,0,L24*(1-VLOOKUP($A25,[1]Hugst!$R$5:$W$9,MATCH(ROUNDUP((M$1)/10,0)*10,[1]Hugst!$R$4:$W$4,0))))</f>
        <v>0</v>
      </c>
      <c r="N25" s="169">
        <f>IF($C25-N$1&lt;År1,0,M24*(1-VLOOKUP($A25,[1]Hugst!$R$5:$W$9,MATCH(ROUNDUP((N$1)/10,0)*10,[1]Hugst!$R$4:$W$4,0))))</f>
        <v>0</v>
      </c>
      <c r="O25" s="169">
        <f>IF($C25-O$1&lt;År1,0,N24*(1-VLOOKUP($A25,[1]Hugst!$R$5:$W$9,MATCH(ROUNDUP((O$1)/10,0)*10,[1]Hugst!$R$4:$W$4,0))))</f>
        <v>0</v>
      </c>
      <c r="P25" s="169">
        <f>IF($C25-P$1&lt;År1,0,O24*(1-VLOOKUP($A25,[1]Hugst!$R$5:$W$9,MATCH(ROUNDUP((P$1)/10,0)*10,[1]Hugst!$R$4:$W$4,0))))</f>
        <v>0</v>
      </c>
      <c r="Q25" s="169">
        <f>IF($C25-Q$1&lt;År1,0,P24*(1-VLOOKUP($A25,[1]Hugst!$R$5:$W$9,MATCH(ROUNDUP((Q$1)/10,0)*10,[1]Hugst!$R$4:$W$4,0))))</f>
        <v>0</v>
      </c>
      <c r="R25" s="169">
        <f>IF($C25-R$1&lt;År1,0,Q24*(1-VLOOKUP($A25,[1]Hugst!$R$5:$W$9,MATCH(ROUNDUP((R$1)/10,0)*10,[1]Hugst!$R$4:$W$4,0))))</f>
        <v>0</v>
      </c>
      <c r="S25" s="169">
        <f>IF($C25-S$1&lt;År1,0,R24*(1-VLOOKUP($A25,[1]Hugst!$R$5:$W$9,MATCH(ROUNDUP((S$1)/10,0)*10,[1]Hugst!$R$4:$W$4,0))))</f>
        <v>0</v>
      </c>
      <c r="T25" s="169">
        <f>IF($C25-T$1&lt;År1,0,S24*(1-VLOOKUP($A25,[1]Hugst!$R$5:$W$9,MATCH(ROUNDUP((T$1)/10,0)*10,[1]Hugst!$R$4:$W$4,0))))</f>
        <v>0</v>
      </c>
      <c r="U25" s="169">
        <f>IF($C25-U$1&lt;År1,0,T24*(1-VLOOKUP($A25,[1]Hugst!$R$5:$W$9,MATCH(ROUNDUP((U$1)/10,0)*10,[1]Hugst!$R$4:$W$4,0))))</f>
        <v>0</v>
      </c>
      <c r="V25" s="169">
        <f>IF($C25-V$1&lt;År1,0,U24*(1-VLOOKUP($A25,[1]Hugst!$R$5:$W$9,MATCH(ROUNDUP((V$1)/10,0)*10,[1]Hugst!$R$4:$W$4,0))))</f>
        <v>0</v>
      </c>
      <c r="W25" s="169">
        <f>IF($C25-W$1&lt;År1,0,V24*(1-VLOOKUP($A25,[1]Hugst!$R$5:$W$9,MATCH(ROUNDUP((W$1)/10,0)*10,[1]Hugst!$R$4:$W$4,0))))</f>
        <v>0</v>
      </c>
      <c r="X25" s="169">
        <f>IF($C25-X$1&lt;År1,0,W24*(1-VLOOKUP($A25,[1]Hugst!$R$5:$W$9,MATCH(ROUNDUP((X$1)/10,0)*10,[1]Hugst!$R$4:$W$4,0))))</f>
        <v>0</v>
      </c>
      <c r="Y25" s="169">
        <f>IF($C25-Y$1&lt;År1,0,X24*(1-VLOOKUP($A25,[1]Hugst!$R$5:$W$9,MATCH(ROUNDUP((Y$1)/10,0)*10,[1]Hugst!$R$4:$W$4,0))))</f>
        <v>0</v>
      </c>
      <c r="Z25" s="169">
        <f>IF($C25-Z$1&lt;År1,0,Y24*(1-VLOOKUP($A25,[1]Hugst!$R$5:$W$9,MATCH(ROUNDUP((Z$1)/10,0)*10,[1]Hugst!$R$4:$W$4,0))))</f>
        <v>0</v>
      </c>
      <c r="AA25" s="169">
        <f>IF($C25-AA$1&lt;År1,0,Z24*(1-VLOOKUP($A25,[1]Hugst!$R$5:$W$9,MATCH(ROUNDUP((AA$1)/10,0)*10,[1]Hugst!$R$4:$W$4,0))))</f>
        <v>0</v>
      </c>
      <c r="AB25" s="169">
        <f>IF($C25-AB$1&lt;År1,0,AA24*(1-VLOOKUP($A25,[1]Hugst!$R$5:$W$9,MATCH(ROUNDUP((AB$1)/10,0)*10,[1]Hugst!$R$4:$W$4,0))))</f>
        <v>0</v>
      </c>
      <c r="AC25" s="169">
        <f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>IF($C26-G$1&lt;År1,0,F25*(1-VLOOKUP($A26,[1]Hugst!$R$5:$W$9,MATCH(ROUNDUP((G$1)/10,0)*10,[1]Hugst!$R$4:$W$4,0))))</f>
        <v>0</v>
      </c>
      <c r="H26" s="169">
        <f>IF($C26-H$1&lt;År1,0,G25*(1-VLOOKUP($A26,[1]Hugst!$R$5:$W$9,MATCH(ROUNDUP((H$1)/10,0)*10,[1]Hugst!$R$4:$W$4,0))))</f>
        <v>0</v>
      </c>
      <c r="I26" s="169">
        <f>IF($C26-I$1&lt;År1,0,H25*(1-VLOOKUP($A26,[1]Hugst!$R$5:$W$9,MATCH(ROUNDUP((I$1)/10,0)*10,[1]Hugst!$R$4:$W$4,0))))</f>
        <v>0</v>
      </c>
      <c r="J26" s="169">
        <f>IF($C26-J$1&lt;År1,0,I25*(1-VLOOKUP($A26,[1]Hugst!$R$5:$W$9,MATCH(ROUNDUP((J$1)/10,0)*10,[1]Hugst!$R$4:$W$4,0))))</f>
        <v>0</v>
      </c>
      <c r="K26" s="169">
        <f>IF($C26-K$1&lt;År1,0,J25*(1-VLOOKUP($A26,[1]Hugst!$R$5:$W$9,MATCH(ROUNDUP((K$1)/10,0)*10,[1]Hugst!$R$4:$W$4,0))))</f>
        <v>0</v>
      </c>
      <c r="L26" s="169">
        <f>IF($C26-L$1&lt;År1,0,K25*(1-VLOOKUP($A26,[1]Hugst!$R$5:$W$9,MATCH(ROUNDUP((L$1)/10,0)*10,[1]Hugst!$R$4:$W$4,0))))</f>
        <v>0</v>
      </c>
      <c r="M26" s="169">
        <f>IF($C26-M$1&lt;År1,0,L25*(1-VLOOKUP($A26,[1]Hugst!$R$5:$W$9,MATCH(ROUNDUP((M$1)/10,0)*10,[1]Hugst!$R$4:$W$4,0))))</f>
        <v>0</v>
      </c>
      <c r="N26" s="169">
        <f>IF($C26-N$1&lt;År1,0,M25*(1-VLOOKUP($A26,[1]Hugst!$R$5:$W$9,MATCH(ROUNDUP((N$1)/10,0)*10,[1]Hugst!$R$4:$W$4,0))))</f>
        <v>0</v>
      </c>
      <c r="O26" s="169">
        <f>IF($C26-O$1&lt;År1,0,N25*(1-VLOOKUP($A26,[1]Hugst!$R$5:$W$9,MATCH(ROUNDUP((O$1)/10,0)*10,[1]Hugst!$R$4:$W$4,0))))</f>
        <v>0</v>
      </c>
      <c r="P26" s="169">
        <f>IF($C26-P$1&lt;År1,0,O25*(1-VLOOKUP($A26,[1]Hugst!$R$5:$W$9,MATCH(ROUNDUP((P$1)/10,0)*10,[1]Hugst!$R$4:$W$4,0))))</f>
        <v>0</v>
      </c>
      <c r="Q26" s="169">
        <f>IF($C26-Q$1&lt;År1,0,P25*(1-VLOOKUP($A26,[1]Hugst!$R$5:$W$9,MATCH(ROUNDUP((Q$1)/10,0)*10,[1]Hugst!$R$4:$W$4,0))))</f>
        <v>0</v>
      </c>
      <c r="R26" s="169">
        <f>IF($C26-R$1&lt;År1,0,Q25*(1-VLOOKUP($A26,[1]Hugst!$R$5:$W$9,MATCH(ROUNDUP((R$1)/10,0)*10,[1]Hugst!$R$4:$W$4,0))))</f>
        <v>0</v>
      </c>
      <c r="S26" s="169">
        <f>IF($C26-S$1&lt;År1,0,R25*(1-VLOOKUP($A26,[1]Hugst!$R$5:$W$9,MATCH(ROUNDUP((S$1)/10,0)*10,[1]Hugst!$R$4:$W$4,0))))</f>
        <v>0</v>
      </c>
      <c r="T26" s="169">
        <f>IF($C26-T$1&lt;År1,0,S25*(1-VLOOKUP($A26,[1]Hugst!$R$5:$W$9,MATCH(ROUNDUP((T$1)/10,0)*10,[1]Hugst!$R$4:$W$4,0))))</f>
        <v>0</v>
      </c>
      <c r="U26" s="169">
        <f>IF($C26-U$1&lt;År1,0,T25*(1-VLOOKUP($A26,[1]Hugst!$R$5:$W$9,MATCH(ROUNDUP((U$1)/10,0)*10,[1]Hugst!$R$4:$W$4,0))))</f>
        <v>0</v>
      </c>
      <c r="V26" s="169">
        <f>IF($C26-V$1&lt;År1,0,U25*(1-VLOOKUP($A26,[1]Hugst!$R$5:$W$9,MATCH(ROUNDUP((V$1)/10,0)*10,[1]Hugst!$R$4:$W$4,0))))</f>
        <v>0</v>
      </c>
      <c r="W26" s="169">
        <f>IF($C26-W$1&lt;År1,0,V25*(1-VLOOKUP($A26,[1]Hugst!$R$5:$W$9,MATCH(ROUNDUP((W$1)/10,0)*10,[1]Hugst!$R$4:$W$4,0))))</f>
        <v>0</v>
      </c>
      <c r="X26" s="169">
        <f>IF($C26-X$1&lt;År1,0,W25*(1-VLOOKUP($A26,[1]Hugst!$R$5:$W$9,MATCH(ROUNDUP((X$1)/10,0)*10,[1]Hugst!$R$4:$W$4,0))))</f>
        <v>0</v>
      </c>
      <c r="Y26" s="169">
        <f>IF($C26-Y$1&lt;År1,0,X25*(1-VLOOKUP($A26,[1]Hugst!$R$5:$W$9,MATCH(ROUNDUP((Y$1)/10,0)*10,[1]Hugst!$R$4:$W$4,0))))</f>
        <v>0</v>
      </c>
      <c r="Z26" s="169">
        <f>IF($C26-Z$1&lt;År1,0,Y25*(1-VLOOKUP($A26,[1]Hugst!$R$5:$W$9,MATCH(ROUNDUP((Z$1)/10,0)*10,[1]Hugst!$R$4:$W$4,0))))</f>
        <v>0</v>
      </c>
      <c r="AA26" s="169">
        <f>IF($C26-AA$1&lt;År1,0,Z25*(1-VLOOKUP($A26,[1]Hugst!$R$5:$W$9,MATCH(ROUNDUP((AA$1)/10,0)*10,[1]Hugst!$R$4:$W$4,0))))</f>
        <v>0</v>
      </c>
      <c r="AB26" s="169">
        <f>IF($C26-AB$1&lt;År1,0,AA25*(1-VLOOKUP($A26,[1]Hugst!$R$5:$W$9,MATCH(ROUNDUP((AB$1)/10,0)*10,[1]Hugst!$R$4:$W$4,0))))</f>
        <v>0</v>
      </c>
      <c r="AC26" s="169">
        <f>IF($C26-AC$1&lt;År1,0,AB25*(1-VLOOKUP($A26,[1]Hugst!$R$5:$W$9,MATCH(ROUNDUP((AC$1)/10,0)*10,[1]Hugst!$R$4:$W$4,0))))</f>
        <v>0</v>
      </c>
      <c r="AD26" s="169">
        <f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>IF($C27-G$1&lt;År1,0,F26*(1-VLOOKUP($A27,[1]Hugst!$R$5:$W$9,MATCH(ROUNDUP((G$1)/10,0)*10,[1]Hugst!$R$4:$W$4,0))))</f>
        <v>0</v>
      </c>
      <c r="H27" s="169">
        <f>IF($C27-H$1&lt;År1,0,G26*(1-VLOOKUP($A27,[1]Hugst!$R$5:$W$9,MATCH(ROUNDUP((H$1)/10,0)*10,[1]Hugst!$R$4:$W$4,0))))</f>
        <v>0</v>
      </c>
      <c r="I27" s="169">
        <f>IF($C27-I$1&lt;År1,0,H26*(1-VLOOKUP($A27,[1]Hugst!$R$5:$W$9,MATCH(ROUNDUP((I$1)/10,0)*10,[1]Hugst!$R$4:$W$4,0))))</f>
        <v>0</v>
      </c>
      <c r="J27" s="169">
        <f>IF($C27-J$1&lt;År1,0,I26*(1-VLOOKUP($A27,[1]Hugst!$R$5:$W$9,MATCH(ROUNDUP((J$1)/10,0)*10,[1]Hugst!$R$4:$W$4,0))))</f>
        <v>0</v>
      </c>
      <c r="K27" s="169">
        <f>IF($C27-K$1&lt;År1,0,J26*(1-VLOOKUP($A27,[1]Hugst!$R$5:$W$9,MATCH(ROUNDUP((K$1)/10,0)*10,[1]Hugst!$R$4:$W$4,0))))</f>
        <v>0</v>
      </c>
      <c r="L27" s="169">
        <f>IF($C27-L$1&lt;År1,0,K26*(1-VLOOKUP($A27,[1]Hugst!$R$5:$W$9,MATCH(ROUNDUP((L$1)/10,0)*10,[1]Hugst!$R$4:$W$4,0))))</f>
        <v>0</v>
      </c>
      <c r="M27" s="169">
        <f>IF($C27-M$1&lt;År1,0,L26*(1-VLOOKUP($A27,[1]Hugst!$R$5:$W$9,MATCH(ROUNDUP((M$1)/10,0)*10,[1]Hugst!$R$4:$W$4,0))))</f>
        <v>0</v>
      </c>
      <c r="N27" s="169">
        <f>IF($C27-N$1&lt;År1,0,M26*(1-VLOOKUP($A27,[1]Hugst!$R$5:$W$9,MATCH(ROUNDUP((N$1)/10,0)*10,[1]Hugst!$R$4:$W$4,0))))</f>
        <v>0</v>
      </c>
      <c r="O27" s="169">
        <f>IF($C27-O$1&lt;År1,0,N26*(1-VLOOKUP($A27,[1]Hugst!$R$5:$W$9,MATCH(ROUNDUP((O$1)/10,0)*10,[1]Hugst!$R$4:$W$4,0))))</f>
        <v>0</v>
      </c>
      <c r="P27" s="169">
        <f>IF($C27-P$1&lt;År1,0,O26*(1-VLOOKUP($A27,[1]Hugst!$R$5:$W$9,MATCH(ROUNDUP((P$1)/10,0)*10,[1]Hugst!$R$4:$W$4,0))))</f>
        <v>0</v>
      </c>
      <c r="Q27" s="169">
        <f>IF($C27-Q$1&lt;År1,0,P26*(1-VLOOKUP($A27,[1]Hugst!$R$5:$W$9,MATCH(ROUNDUP((Q$1)/10,0)*10,[1]Hugst!$R$4:$W$4,0))))</f>
        <v>0</v>
      </c>
      <c r="R27" s="169">
        <f>IF($C27-R$1&lt;År1,0,Q26*(1-VLOOKUP($A27,[1]Hugst!$R$5:$W$9,MATCH(ROUNDUP((R$1)/10,0)*10,[1]Hugst!$R$4:$W$4,0))))</f>
        <v>0</v>
      </c>
      <c r="S27" s="169">
        <f>IF($C27-S$1&lt;År1,0,R26*(1-VLOOKUP($A27,[1]Hugst!$R$5:$W$9,MATCH(ROUNDUP((S$1)/10,0)*10,[1]Hugst!$R$4:$W$4,0))))</f>
        <v>0</v>
      </c>
      <c r="T27" s="169">
        <f>IF($C27-T$1&lt;År1,0,S26*(1-VLOOKUP($A27,[1]Hugst!$R$5:$W$9,MATCH(ROUNDUP((T$1)/10,0)*10,[1]Hugst!$R$4:$W$4,0))))</f>
        <v>0</v>
      </c>
      <c r="U27" s="169">
        <f>IF($C27-U$1&lt;År1,0,T26*(1-VLOOKUP($A27,[1]Hugst!$R$5:$W$9,MATCH(ROUNDUP((U$1)/10,0)*10,[1]Hugst!$R$4:$W$4,0))))</f>
        <v>0</v>
      </c>
      <c r="V27" s="169">
        <f>IF($C27-V$1&lt;År1,0,U26*(1-VLOOKUP($A27,[1]Hugst!$R$5:$W$9,MATCH(ROUNDUP((V$1)/10,0)*10,[1]Hugst!$R$4:$W$4,0))))</f>
        <v>0</v>
      </c>
      <c r="W27" s="169">
        <f>IF($C27-W$1&lt;År1,0,V26*(1-VLOOKUP($A27,[1]Hugst!$R$5:$W$9,MATCH(ROUNDUP((W$1)/10,0)*10,[1]Hugst!$R$4:$W$4,0))))</f>
        <v>0</v>
      </c>
      <c r="X27" s="169">
        <f>IF($C27-X$1&lt;År1,0,W26*(1-VLOOKUP($A27,[1]Hugst!$R$5:$W$9,MATCH(ROUNDUP((X$1)/10,0)*10,[1]Hugst!$R$4:$W$4,0))))</f>
        <v>0</v>
      </c>
      <c r="Y27" s="169">
        <f>IF($C27-Y$1&lt;År1,0,X26*(1-VLOOKUP($A27,[1]Hugst!$R$5:$W$9,MATCH(ROUNDUP((Y$1)/10,0)*10,[1]Hugst!$R$4:$W$4,0))))</f>
        <v>0</v>
      </c>
      <c r="Z27" s="169">
        <f>IF($C27-Z$1&lt;År1,0,Y26*(1-VLOOKUP($A27,[1]Hugst!$R$5:$W$9,MATCH(ROUNDUP((Z$1)/10,0)*10,[1]Hugst!$R$4:$W$4,0))))</f>
        <v>0</v>
      </c>
      <c r="AA27" s="169">
        <f>IF($C27-AA$1&lt;År1,0,Z26*(1-VLOOKUP($A27,[1]Hugst!$R$5:$W$9,MATCH(ROUNDUP((AA$1)/10,0)*10,[1]Hugst!$R$4:$W$4,0))))</f>
        <v>0</v>
      </c>
      <c r="AB27" s="169">
        <f>IF($C27-AB$1&lt;År1,0,AA26*(1-VLOOKUP($A27,[1]Hugst!$R$5:$W$9,MATCH(ROUNDUP((AB$1)/10,0)*10,[1]Hugst!$R$4:$W$4,0))))</f>
        <v>0</v>
      </c>
      <c r="AC27" s="169">
        <f>IF($C27-AC$1&lt;År1,0,AB26*(1-VLOOKUP($A27,[1]Hugst!$R$5:$W$9,MATCH(ROUNDUP((AC$1)/10,0)*10,[1]Hugst!$R$4:$W$4,0))))</f>
        <v>0</v>
      </c>
      <c r="AD27" s="169">
        <f>IF($C27-AD$1&lt;År1,0,AC26*(1-VLOOKUP($A27,[1]Hugst!$R$5:$W$9,MATCH(ROUNDUP((AD$1)/10,0)*10,[1]Hugst!$R$4:$W$4,0))))</f>
        <v>0</v>
      </c>
      <c r="AE27" s="169">
        <f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>IF($C28-G$1&lt;År1,0,F27*(1-VLOOKUP($A28,[1]Hugst!$R$5:$W$9,MATCH(ROUNDUP((G$1)/10,0)*10,[1]Hugst!$R$4:$W$4,0))))</f>
        <v>0</v>
      </c>
      <c r="H28" s="169">
        <f>IF($C28-H$1&lt;År1,0,G27*(1-VLOOKUP($A28,[1]Hugst!$R$5:$W$9,MATCH(ROUNDUP((H$1)/10,0)*10,[1]Hugst!$R$4:$W$4,0))))</f>
        <v>0</v>
      </c>
      <c r="I28" s="169">
        <f>IF($C28-I$1&lt;År1,0,H27*(1-VLOOKUP($A28,[1]Hugst!$R$5:$W$9,MATCH(ROUNDUP((I$1)/10,0)*10,[1]Hugst!$R$4:$W$4,0))))</f>
        <v>0</v>
      </c>
      <c r="J28" s="169">
        <f>IF($C28-J$1&lt;År1,0,I27*(1-VLOOKUP($A28,[1]Hugst!$R$5:$W$9,MATCH(ROUNDUP((J$1)/10,0)*10,[1]Hugst!$R$4:$W$4,0))))</f>
        <v>0</v>
      </c>
      <c r="K28" s="169">
        <f>IF($C28-K$1&lt;År1,0,J27*(1-VLOOKUP($A28,[1]Hugst!$R$5:$W$9,MATCH(ROUNDUP((K$1)/10,0)*10,[1]Hugst!$R$4:$W$4,0))))</f>
        <v>0</v>
      </c>
      <c r="L28" s="169">
        <f>IF($C28-L$1&lt;År1,0,K27*(1-VLOOKUP($A28,[1]Hugst!$R$5:$W$9,MATCH(ROUNDUP((L$1)/10,0)*10,[1]Hugst!$R$4:$W$4,0))))</f>
        <v>0</v>
      </c>
      <c r="M28" s="169">
        <f>IF($C28-M$1&lt;År1,0,L27*(1-VLOOKUP($A28,[1]Hugst!$R$5:$W$9,MATCH(ROUNDUP((M$1)/10,0)*10,[1]Hugst!$R$4:$W$4,0))))</f>
        <v>0</v>
      </c>
      <c r="N28" s="169">
        <f>IF($C28-N$1&lt;År1,0,M27*(1-VLOOKUP($A28,[1]Hugst!$R$5:$W$9,MATCH(ROUNDUP((N$1)/10,0)*10,[1]Hugst!$R$4:$W$4,0))))</f>
        <v>0</v>
      </c>
      <c r="O28" s="169">
        <f>IF($C28-O$1&lt;År1,0,N27*(1-VLOOKUP($A28,[1]Hugst!$R$5:$W$9,MATCH(ROUNDUP((O$1)/10,0)*10,[1]Hugst!$R$4:$W$4,0))))</f>
        <v>0</v>
      </c>
      <c r="P28" s="169">
        <f>IF($C28-P$1&lt;År1,0,O27*(1-VLOOKUP($A28,[1]Hugst!$R$5:$W$9,MATCH(ROUNDUP((P$1)/10,0)*10,[1]Hugst!$R$4:$W$4,0))))</f>
        <v>0</v>
      </c>
      <c r="Q28" s="169">
        <f>IF($C28-Q$1&lt;År1,0,P27*(1-VLOOKUP($A28,[1]Hugst!$R$5:$W$9,MATCH(ROUNDUP((Q$1)/10,0)*10,[1]Hugst!$R$4:$W$4,0))))</f>
        <v>0</v>
      </c>
      <c r="R28" s="169">
        <f>IF($C28-R$1&lt;År1,0,Q27*(1-VLOOKUP($A28,[1]Hugst!$R$5:$W$9,MATCH(ROUNDUP((R$1)/10,0)*10,[1]Hugst!$R$4:$W$4,0))))</f>
        <v>0</v>
      </c>
      <c r="S28" s="169">
        <f>IF($C28-S$1&lt;År1,0,R27*(1-VLOOKUP($A28,[1]Hugst!$R$5:$W$9,MATCH(ROUNDUP((S$1)/10,0)*10,[1]Hugst!$R$4:$W$4,0))))</f>
        <v>0</v>
      </c>
      <c r="T28" s="169">
        <f>IF($C28-T$1&lt;År1,0,S27*(1-VLOOKUP($A28,[1]Hugst!$R$5:$W$9,MATCH(ROUNDUP((T$1)/10,0)*10,[1]Hugst!$R$4:$W$4,0))))</f>
        <v>0</v>
      </c>
      <c r="U28" s="169">
        <f>IF($C28-U$1&lt;År1,0,T27*(1-VLOOKUP($A28,[1]Hugst!$R$5:$W$9,MATCH(ROUNDUP((U$1)/10,0)*10,[1]Hugst!$R$4:$W$4,0))))</f>
        <v>0</v>
      </c>
      <c r="V28" s="169">
        <f>IF($C28-V$1&lt;År1,0,U27*(1-VLOOKUP($A28,[1]Hugst!$R$5:$W$9,MATCH(ROUNDUP((V$1)/10,0)*10,[1]Hugst!$R$4:$W$4,0))))</f>
        <v>0</v>
      </c>
      <c r="W28" s="169">
        <f>IF($C28-W$1&lt;År1,0,V27*(1-VLOOKUP($A28,[1]Hugst!$R$5:$W$9,MATCH(ROUNDUP((W$1)/10,0)*10,[1]Hugst!$R$4:$W$4,0))))</f>
        <v>0</v>
      </c>
      <c r="X28" s="169">
        <f>IF($C28-X$1&lt;År1,0,W27*(1-VLOOKUP($A28,[1]Hugst!$R$5:$W$9,MATCH(ROUNDUP((X$1)/10,0)*10,[1]Hugst!$R$4:$W$4,0))))</f>
        <v>0</v>
      </c>
      <c r="Y28" s="169">
        <f>IF($C28-Y$1&lt;År1,0,X27*(1-VLOOKUP($A28,[1]Hugst!$R$5:$W$9,MATCH(ROUNDUP((Y$1)/10,0)*10,[1]Hugst!$R$4:$W$4,0))))</f>
        <v>0</v>
      </c>
      <c r="Z28" s="169">
        <f>IF($C28-Z$1&lt;År1,0,Y27*(1-VLOOKUP($A28,[1]Hugst!$R$5:$W$9,MATCH(ROUNDUP((Z$1)/10,0)*10,[1]Hugst!$R$4:$W$4,0))))</f>
        <v>0</v>
      </c>
      <c r="AA28" s="169">
        <f>IF($C28-AA$1&lt;År1,0,Z27*(1-VLOOKUP($A28,[1]Hugst!$R$5:$W$9,MATCH(ROUNDUP((AA$1)/10,0)*10,[1]Hugst!$R$4:$W$4,0))))</f>
        <v>0</v>
      </c>
      <c r="AB28" s="169">
        <f>IF($C28-AB$1&lt;År1,0,AA27*(1-VLOOKUP($A28,[1]Hugst!$R$5:$W$9,MATCH(ROUNDUP((AB$1)/10,0)*10,[1]Hugst!$R$4:$W$4,0))))</f>
        <v>0</v>
      </c>
      <c r="AC28" s="169">
        <f>IF($C28-AC$1&lt;År1,0,AB27*(1-VLOOKUP($A28,[1]Hugst!$R$5:$W$9,MATCH(ROUNDUP((AC$1)/10,0)*10,[1]Hugst!$R$4:$W$4,0))))</f>
        <v>0</v>
      </c>
      <c r="AD28" s="169">
        <f>IF($C28-AD$1&lt;År1,0,AC27*(1-VLOOKUP($A28,[1]Hugst!$R$5:$W$9,MATCH(ROUNDUP((AD$1)/10,0)*10,[1]Hugst!$R$4:$W$4,0))))</f>
        <v>0</v>
      </c>
      <c r="AE28" s="169">
        <f>IF($C28-AE$1&lt;År1,0,AD27*(1-VLOOKUP($A28,[1]Hugst!$R$5:$W$9,MATCH(ROUNDUP((AE$1)/10,0)*10,[1]Hugst!$R$4:$W$4,0))))</f>
        <v>0</v>
      </c>
      <c r="AF28" s="169">
        <f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>IF($C29-G$1&lt;År1,0,F28*(1-VLOOKUP($A29,[1]Hugst!$R$5:$W$9,MATCH(ROUNDUP((G$1)/10,0)*10,[1]Hugst!$R$4:$W$4,0))))</f>
        <v>0</v>
      </c>
      <c r="H29" s="169">
        <f>IF($C29-H$1&lt;År1,0,G28*(1-VLOOKUP($A29,[1]Hugst!$R$5:$W$9,MATCH(ROUNDUP((H$1)/10,0)*10,[1]Hugst!$R$4:$W$4,0))))</f>
        <v>0</v>
      </c>
      <c r="I29" s="169">
        <f>IF($C29-I$1&lt;År1,0,H28*(1-VLOOKUP($A29,[1]Hugst!$R$5:$W$9,MATCH(ROUNDUP((I$1)/10,0)*10,[1]Hugst!$R$4:$W$4,0))))</f>
        <v>0</v>
      </c>
      <c r="J29" s="169">
        <f>IF($C29-J$1&lt;År1,0,I28*(1-VLOOKUP($A29,[1]Hugst!$R$5:$W$9,MATCH(ROUNDUP((J$1)/10,0)*10,[1]Hugst!$R$4:$W$4,0))))</f>
        <v>0</v>
      </c>
      <c r="K29" s="169">
        <f>IF($C29-K$1&lt;År1,0,J28*(1-VLOOKUP($A29,[1]Hugst!$R$5:$W$9,MATCH(ROUNDUP((K$1)/10,0)*10,[1]Hugst!$R$4:$W$4,0))))</f>
        <v>0</v>
      </c>
      <c r="L29" s="169">
        <f>IF($C29-L$1&lt;År1,0,K28*(1-VLOOKUP($A29,[1]Hugst!$R$5:$W$9,MATCH(ROUNDUP((L$1)/10,0)*10,[1]Hugst!$R$4:$W$4,0))))</f>
        <v>0</v>
      </c>
      <c r="M29" s="169">
        <f>IF($C29-M$1&lt;År1,0,L28*(1-VLOOKUP($A29,[1]Hugst!$R$5:$W$9,MATCH(ROUNDUP((M$1)/10,0)*10,[1]Hugst!$R$4:$W$4,0))))</f>
        <v>0</v>
      </c>
      <c r="N29" s="169">
        <f>IF($C29-N$1&lt;År1,0,M28*(1-VLOOKUP($A29,[1]Hugst!$R$5:$W$9,MATCH(ROUNDUP((N$1)/10,0)*10,[1]Hugst!$R$4:$W$4,0))))</f>
        <v>0</v>
      </c>
      <c r="O29" s="169">
        <f>IF($C29-O$1&lt;År1,0,N28*(1-VLOOKUP($A29,[1]Hugst!$R$5:$W$9,MATCH(ROUNDUP((O$1)/10,0)*10,[1]Hugst!$R$4:$W$4,0))))</f>
        <v>0</v>
      </c>
      <c r="P29" s="169">
        <f>IF($C29-P$1&lt;År1,0,O28*(1-VLOOKUP($A29,[1]Hugst!$R$5:$W$9,MATCH(ROUNDUP((P$1)/10,0)*10,[1]Hugst!$R$4:$W$4,0))))</f>
        <v>0</v>
      </c>
      <c r="Q29" s="169">
        <f>IF($C29-Q$1&lt;År1,0,P28*(1-VLOOKUP($A29,[1]Hugst!$R$5:$W$9,MATCH(ROUNDUP((Q$1)/10,0)*10,[1]Hugst!$R$4:$W$4,0))))</f>
        <v>0</v>
      </c>
      <c r="R29" s="169">
        <f>IF($C29-R$1&lt;År1,0,Q28*(1-VLOOKUP($A29,[1]Hugst!$R$5:$W$9,MATCH(ROUNDUP((R$1)/10,0)*10,[1]Hugst!$R$4:$W$4,0))))</f>
        <v>0</v>
      </c>
      <c r="S29" s="169">
        <f>IF($C29-S$1&lt;År1,0,R28*(1-VLOOKUP($A29,[1]Hugst!$R$5:$W$9,MATCH(ROUNDUP((S$1)/10,0)*10,[1]Hugst!$R$4:$W$4,0))))</f>
        <v>0</v>
      </c>
      <c r="T29" s="169">
        <f>IF($C29-T$1&lt;År1,0,S28*(1-VLOOKUP($A29,[1]Hugst!$R$5:$W$9,MATCH(ROUNDUP((T$1)/10,0)*10,[1]Hugst!$R$4:$W$4,0))))</f>
        <v>0</v>
      </c>
      <c r="U29" s="169">
        <f>IF($C29-U$1&lt;År1,0,T28*(1-VLOOKUP($A29,[1]Hugst!$R$5:$W$9,MATCH(ROUNDUP((U$1)/10,0)*10,[1]Hugst!$R$4:$W$4,0))))</f>
        <v>0</v>
      </c>
      <c r="V29" s="169">
        <f>IF($C29-V$1&lt;År1,0,U28*(1-VLOOKUP($A29,[1]Hugst!$R$5:$W$9,MATCH(ROUNDUP((V$1)/10,0)*10,[1]Hugst!$R$4:$W$4,0))))</f>
        <v>0</v>
      </c>
      <c r="W29" s="169">
        <f>IF($C29-W$1&lt;År1,0,V28*(1-VLOOKUP($A29,[1]Hugst!$R$5:$W$9,MATCH(ROUNDUP((W$1)/10,0)*10,[1]Hugst!$R$4:$W$4,0))))</f>
        <v>0</v>
      </c>
      <c r="X29" s="169">
        <f>IF($C29-X$1&lt;År1,0,W28*(1-VLOOKUP($A29,[1]Hugst!$R$5:$W$9,MATCH(ROUNDUP((X$1)/10,0)*10,[1]Hugst!$R$4:$W$4,0))))</f>
        <v>0</v>
      </c>
      <c r="Y29" s="169">
        <f>IF($C29-Y$1&lt;År1,0,X28*(1-VLOOKUP($A29,[1]Hugst!$R$5:$W$9,MATCH(ROUNDUP((Y$1)/10,0)*10,[1]Hugst!$R$4:$W$4,0))))</f>
        <v>0</v>
      </c>
      <c r="Z29" s="169">
        <f>IF($C29-Z$1&lt;År1,0,Y28*(1-VLOOKUP($A29,[1]Hugst!$R$5:$W$9,MATCH(ROUNDUP((Z$1)/10,0)*10,[1]Hugst!$R$4:$W$4,0))))</f>
        <v>0</v>
      </c>
      <c r="AA29" s="169">
        <f>IF($C29-AA$1&lt;År1,0,Z28*(1-VLOOKUP($A29,[1]Hugst!$R$5:$W$9,MATCH(ROUNDUP((AA$1)/10,0)*10,[1]Hugst!$R$4:$W$4,0))))</f>
        <v>0</v>
      </c>
      <c r="AB29" s="169">
        <f>IF($C29-AB$1&lt;År1,0,AA28*(1-VLOOKUP($A29,[1]Hugst!$R$5:$W$9,MATCH(ROUNDUP((AB$1)/10,0)*10,[1]Hugst!$R$4:$W$4,0))))</f>
        <v>0</v>
      </c>
      <c r="AC29" s="169">
        <f>IF($C29-AC$1&lt;År1,0,AB28*(1-VLOOKUP($A29,[1]Hugst!$R$5:$W$9,MATCH(ROUNDUP((AC$1)/10,0)*10,[1]Hugst!$R$4:$W$4,0))))</f>
        <v>0</v>
      </c>
      <c r="AD29" s="169">
        <f>IF($C29-AD$1&lt;År1,0,AC28*(1-VLOOKUP($A29,[1]Hugst!$R$5:$W$9,MATCH(ROUNDUP((AD$1)/10,0)*10,[1]Hugst!$R$4:$W$4,0))))</f>
        <v>0</v>
      </c>
      <c r="AE29" s="169">
        <f>IF($C29-AE$1&lt;År1,0,AD28*(1-VLOOKUP($A29,[1]Hugst!$R$5:$W$9,MATCH(ROUNDUP((AE$1)/10,0)*10,[1]Hugst!$R$4:$W$4,0))))</f>
        <v>0</v>
      </c>
      <c r="AF29" s="169">
        <f>IF($C29-AF$1&lt;År1,0,AE28*(1-VLOOKUP($A29,[1]Hugst!$R$5:$W$9,MATCH(ROUNDUP((AF$1)/10,0)*10,[1]Hugst!$R$4:$W$4,0))))</f>
        <v>0</v>
      </c>
      <c r="AG29" s="169">
        <f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>IF($C30-G$1&lt;År1,0,F29*(1-VLOOKUP($A30,[1]Hugst!$R$5:$W$9,MATCH(ROUNDUP((G$1)/10,0)*10,[1]Hugst!$R$4:$W$4,0))))</f>
        <v>0</v>
      </c>
      <c r="H30" s="169">
        <f>IF($C30-H$1&lt;År1,0,G29*(1-VLOOKUP($A30,[1]Hugst!$R$5:$W$9,MATCH(ROUNDUP((H$1)/10,0)*10,[1]Hugst!$R$4:$W$4,0))))</f>
        <v>0</v>
      </c>
      <c r="I30" s="169">
        <f>IF($C30-I$1&lt;År1,0,H29*(1-VLOOKUP($A30,[1]Hugst!$R$5:$W$9,MATCH(ROUNDUP((I$1)/10,0)*10,[1]Hugst!$R$4:$W$4,0))))</f>
        <v>0</v>
      </c>
      <c r="J30" s="169">
        <f>IF($C30-J$1&lt;År1,0,I29*(1-VLOOKUP($A30,[1]Hugst!$R$5:$W$9,MATCH(ROUNDUP((J$1)/10,0)*10,[1]Hugst!$R$4:$W$4,0))))</f>
        <v>0</v>
      </c>
      <c r="K30" s="169">
        <f>IF($C30-K$1&lt;År1,0,J29*(1-VLOOKUP($A30,[1]Hugst!$R$5:$W$9,MATCH(ROUNDUP((K$1)/10,0)*10,[1]Hugst!$R$4:$W$4,0))))</f>
        <v>0</v>
      </c>
      <c r="L30" s="169">
        <f>IF($C30-L$1&lt;År1,0,K29*(1-VLOOKUP($A30,[1]Hugst!$R$5:$W$9,MATCH(ROUNDUP((L$1)/10,0)*10,[1]Hugst!$R$4:$W$4,0))))</f>
        <v>0</v>
      </c>
      <c r="M30" s="169">
        <f>IF($C30-M$1&lt;År1,0,L29*(1-VLOOKUP($A30,[1]Hugst!$R$5:$W$9,MATCH(ROUNDUP((M$1)/10,0)*10,[1]Hugst!$R$4:$W$4,0))))</f>
        <v>0</v>
      </c>
      <c r="N30" s="169">
        <f>IF($C30-N$1&lt;År1,0,M29*(1-VLOOKUP($A30,[1]Hugst!$R$5:$W$9,MATCH(ROUNDUP((N$1)/10,0)*10,[1]Hugst!$R$4:$W$4,0))))</f>
        <v>0</v>
      </c>
      <c r="O30" s="169">
        <f>IF($C30-O$1&lt;År1,0,N29*(1-VLOOKUP($A30,[1]Hugst!$R$5:$W$9,MATCH(ROUNDUP((O$1)/10,0)*10,[1]Hugst!$R$4:$W$4,0))))</f>
        <v>0</v>
      </c>
      <c r="P30" s="169">
        <f>IF($C30-P$1&lt;År1,0,O29*(1-VLOOKUP($A30,[1]Hugst!$R$5:$W$9,MATCH(ROUNDUP((P$1)/10,0)*10,[1]Hugst!$R$4:$W$4,0))))</f>
        <v>0</v>
      </c>
      <c r="Q30" s="169">
        <f>IF($C30-Q$1&lt;År1,0,P29*(1-VLOOKUP($A30,[1]Hugst!$R$5:$W$9,MATCH(ROUNDUP((Q$1)/10,0)*10,[1]Hugst!$R$4:$W$4,0))))</f>
        <v>0</v>
      </c>
      <c r="R30" s="169">
        <f>IF($C30-R$1&lt;År1,0,Q29*(1-VLOOKUP($A30,[1]Hugst!$R$5:$W$9,MATCH(ROUNDUP((R$1)/10,0)*10,[1]Hugst!$R$4:$W$4,0))))</f>
        <v>0</v>
      </c>
      <c r="S30" s="169">
        <f>IF($C30-S$1&lt;År1,0,R29*(1-VLOOKUP($A30,[1]Hugst!$R$5:$W$9,MATCH(ROUNDUP((S$1)/10,0)*10,[1]Hugst!$R$4:$W$4,0))))</f>
        <v>0</v>
      </c>
      <c r="T30" s="169">
        <f>IF($C30-T$1&lt;År1,0,S29*(1-VLOOKUP($A30,[1]Hugst!$R$5:$W$9,MATCH(ROUNDUP((T$1)/10,0)*10,[1]Hugst!$R$4:$W$4,0))))</f>
        <v>0</v>
      </c>
      <c r="U30" s="169">
        <f>IF($C30-U$1&lt;År1,0,T29*(1-VLOOKUP($A30,[1]Hugst!$R$5:$W$9,MATCH(ROUNDUP((U$1)/10,0)*10,[1]Hugst!$R$4:$W$4,0))))</f>
        <v>0</v>
      </c>
      <c r="V30" s="169">
        <f>IF($C30-V$1&lt;År1,0,U29*(1-VLOOKUP($A30,[1]Hugst!$R$5:$W$9,MATCH(ROUNDUP((V$1)/10,0)*10,[1]Hugst!$R$4:$W$4,0))))</f>
        <v>0</v>
      </c>
      <c r="W30" s="169">
        <f>IF($C30-W$1&lt;År1,0,V29*(1-VLOOKUP($A30,[1]Hugst!$R$5:$W$9,MATCH(ROUNDUP((W$1)/10,0)*10,[1]Hugst!$R$4:$W$4,0))))</f>
        <v>0</v>
      </c>
      <c r="X30" s="169">
        <f>IF($C30-X$1&lt;År1,0,W29*(1-VLOOKUP($A30,[1]Hugst!$R$5:$W$9,MATCH(ROUNDUP((X$1)/10,0)*10,[1]Hugst!$R$4:$W$4,0))))</f>
        <v>0</v>
      </c>
      <c r="Y30" s="169">
        <f>IF($C30-Y$1&lt;År1,0,X29*(1-VLOOKUP($A30,[1]Hugst!$R$5:$W$9,MATCH(ROUNDUP((Y$1)/10,0)*10,[1]Hugst!$R$4:$W$4,0))))</f>
        <v>0</v>
      </c>
      <c r="Z30" s="169">
        <f>IF($C30-Z$1&lt;År1,0,Y29*(1-VLOOKUP($A30,[1]Hugst!$R$5:$W$9,MATCH(ROUNDUP((Z$1)/10,0)*10,[1]Hugst!$R$4:$W$4,0))))</f>
        <v>0</v>
      </c>
      <c r="AA30" s="169">
        <f>IF($C30-AA$1&lt;År1,0,Z29*(1-VLOOKUP($A30,[1]Hugst!$R$5:$W$9,MATCH(ROUNDUP((AA$1)/10,0)*10,[1]Hugst!$R$4:$W$4,0))))</f>
        <v>0</v>
      </c>
      <c r="AB30" s="169">
        <f>IF($C30-AB$1&lt;År1,0,AA29*(1-VLOOKUP($A30,[1]Hugst!$R$5:$W$9,MATCH(ROUNDUP((AB$1)/10,0)*10,[1]Hugst!$R$4:$W$4,0))))</f>
        <v>0</v>
      </c>
      <c r="AC30" s="169">
        <f>IF($C30-AC$1&lt;År1,0,AB29*(1-VLOOKUP($A30,[1]Hugst!$R$5:$W$9,MATCH(ROUNDUP((AC$1)/10,0)*10,[1]Hugst!$R$4:$W$4,0))))</f>
        <v>0</v>
      </c>
      <c r="AD30" s="169">
        <f>IF($C30-AD$1&lt;År1,0,AC29*(1-VLOOKUP($A30,[1]Hugst!$R$5:$W$9,MATCH(ROUNDUP((AD$1)/10,0)*10,[1]Hugst!$R$4:$W$4,0))))</f>
        <v>0</v>
      </c>
      <c r="AE30" s="169">
        <f>IF($C30-AE$1&lt;År1,0,AD29*(1-VLOOKUP($A30,[1]Hugst!$R$5:$W$9,MATCH(ROUNDUP((AE$1)/10,0)*10,[1]Hugst!$R$4:$W$4,0))))</f>
        <v>0</v>
      </c>
      <c r="AF30" s="169">
        <f>IF($C30-AF$1&lt;År1,0,AE29*(1-VLOOKUP($A30,[1]Hugst!$R$5:$W$9,MATCH(ROUNDUP((AF$1)/10,0)*10,[1]Hugst!$R$4:$W$4,0))))</f>
        <v>0</v>
      </c>
      <c r="AG30" s="169">
        <f>IF($C30-AG$1&lt;År1,0,AF29*(1-VLOOKUP($A30,[1]Hugst!$R$5:$W$9,MATCH(ROUNDUP((AG$1)/10,0)*10,[1]Hugst!$R$4:$W$4,0))))</f>
        <v>0</v>
      </c>
      <c r="AH30" s="169">
        <f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>IF($C31-G$1&lt;År1,0,F30*(1-VLOOKUP($A31,[1]Hugst!$R$5:$W$9,MATCH(ROUNDUP((G$1)/10,0)*10,[1]Hugst!$R$4:$W$4,0))))</f>
        <v>0</v>
      </c>
      <c r="H31" s="169">
        <f>IF($C31-H$1&lt;År1,0,G30*(1-VLOOKUP($A31,[1]Hugst!$R$5:$W$9,MATCH(ROUNDUP((H$1)/10,0)*10,[1]Hugst!$R$4:$W$4,0))))</f>
        <v>0</v>
      </c>
      <c r="I31" s="169">
        <f>IF($C31-I$1&lt;År1,0,H30*(1-VLOOKUP($A31,[1]Hugst!$R$5:$W$9,MATCH(ROUNDUP((I$1)/10,0)*10,[1]Hugst!$R$4:$W$4,0))))</f>
        <v>0</v>
      </c>
      <c r="J31" s="169">
        <f>IF($C31-J$1&lt;År1,0,I30*(1-VLOOKUP($A31,[1]Hugst!$R$5:$W$9,MATCH(ROUNDUP((J$1)/10,0)*10,[1]Hugst!$R$4:$W$4,0))))</f>
        <v>0</v>
      </c>
      <c r="K31" s="169">
        <f>IF($C31-K$1&lt;År1,0,J30*(1-VLOOKUP($A31,[1]Hugst!$R$5:$W$9,MATCH(ROUNDUP((K$1)/10,0)*10,[1]Hugst!$R$4:$W$4,0))))</f>
        <v>0</v>
      </c>
      <c r="L31" s="169">
        <f>IF($C31-L$1&lt;År1,0,K30*(1-VLOOKUP($A31,[1]Hugst!$R$5:$W$9,MATCH(ROUNDUP((L$1)/10,0)*10,[1]Hugst!$R$4:$W$4,0))))</f>
        <v>0</v>
      </c>
      <c r="M31" s="169">
        <f>IF($C31-M$1&lt;År1,0,L30*(1-VLOOKUP($A31,[1]Hugst!$R$5:$W$9,MATCH(ROUNDUP((M$1)/10,0)*10,[1]Hugst!$R$4:$W$4,0))))</f>
        <v>0</v>
      </c>
      <c r="N31" s="169">
        <f>IF($C31-N$1&lt;År1,0,M30*(1-VLOOKUP($A31,[1]Hugst!$R$5:$W$9,MATCH(ROUNDUP((N$1)/10,0)*10,[1]Hugst!$R$4:$W$4,0))))</f>
        <v>0</v>
      </c>
      <c r="O31" s="169">
        <f>IF($C31-O$1&lt;År1,0,N30*(1-VLOOKUP($A31,[1]Hugst!$R$5:$W$9,MATCH(ROUNDUP((O$1)/10,0)*10,[1]Hugst!$R$4:$W$4,0))))</f>
        <v>0</v>
      </c>
      <c r="P31" s="169">
        <f>IF($C31-P$1&lt;År1,0,O30*(1-VLOOKUP($A31,[1]Hugst!$R$5:$W$9,MATCH(ROUNDUP((P$1)/10,0)*10,[1]Hugst!$R$4:$W$4,0))))</f>
        <v>0</v>
      </c>
      <c r="Q31" s="169">
        <f>IF($C31-Q$1&lt;År1,0,P30*(1-VLOOKUP($A31,[1]Hugst!$R$5:$W$9,MATCH(ROUNDUP((Q$1)/10,0)*10,[1]Hugst!$R$4:$W$4,0))))</f>
        <v>0</v>
      </c>
      <c r="R31" s="169">
        <f>IF($C31-R$1&lt;År1,0,Q30*(1-VLOOKUP($A31,[1]Hugst!$R$5:$W$9,MATCH(ROUNDUP((R$1)/10,0)*10,[1]Hugst!$R$4:$W$4,0))))</f>
        <v>0</v>
      </c>
      <c r="S31" s="169">
        <f>IF($C31-S$1&lt;År1,0,R30*(1-VLOOKUP($A31,[1]Hugst!$R$5:$W$9,MATCH(ROUNDUP((S$1)/10,0)*10,[1]Hugst!$R$4:$W$4,0))))</f>
        <v>0</v>
      </c>
      <c r="T31" s="169">
        <f>IF($C31-T$1&lt;År1,0,S30*(1-VLOOKUP($A31,[1]Hugst!$R$5:$W$9,MATCH(ROUNDUP((T$1)/10,0)*10,[1]Hugst!$R$4:$W$4,0))))</f>
        <v>0</v>
      </c>
      <c r="U31" s="169">
        <f>IF($C31-U$1&lt;År1,0,T30*(1-VLOOKUP($A31,[1]Hugst!$R$5:$W$9,MATCH(ROUNDUP((U$1)/10,0)*10,[1]Hugst!$R$4:$W$4,0))))</f>
        <v>0</v>
      </c>
      <c r="V31" s="169">
        <f>IF($C31-V$1&lt;År1,0,U30*(1-VLOOKUP($A31,[1]Hugst!$R$5:$W$9,MATCH(ROUNDUP((V$1)/10,0)*10,[1]Hugst!$R$4:$W$4,0))))</f>
        <v>0</v>
      </c>
      <c r="W31" s="169">
        <f>IF($C31-W$1&lt;År1,0,V30*(1-VLOOKUP($A31,[1]Hugst!$R$5:$W$9,MATCH(ROUNDUP((W$1)/10,0)*10,[1]Hugst!$R$4:$W$4,0))))</f>
        <v>0</v>
      </c>
      <c r="X31" s="169">
        <f>IF($C31-X$1&lt;År1,0,W30*(1-VLOOKUP($A31,[1]Hugst!$R$5:$W$9,MATCH(ROUNDUP((X$1)/10,0)*10,[1]Hugst!$R$4:$W$4,0))))</f>
        <v>0</v>
      </c>
      <c r="Y31" s="169">
        <f>IF($C31-Y$1&lt;År1,0,X30*(1-VLOOKUP($A31,[1]Hugst!$R$5:$W$9,MATCH(ROUNDUP((Y$1)/10,0)*10,[1]Hugst!$R$4:$W$4,0))))</f>
        <v>0</v>
      </c>
      <c r="Z31" s="169">
        <f>IF($C31-Z$1&lt;År1,0,Y30*(1-VLOOKUP($A31,[1]Hugst!$R$5:$W$9,MATCH(ROUNDUP((Z$1)/10,0)*10,[1]Hugst!$R$4:$W$4,0))))</f>
        <v>0</v>
      </c>
      <c r="AA31" s="169">
        <f>IF($C31-AA$1&lt;År1,0,Z30*(1-VLOOKUP($A31,[1]Hugst!$R$5:$W$9,MATCH(ROUNDUP((AA$1)/10,0)*10,[1]Hugst!$R$4:$W$4,0))))</f>
        <v>0</v>
      </c>
      <c r="AB31" s="169">
        <f>IF($C31-AB$1&lt;År1,0,AA30*(1-VLOOKUP($A31,[1]Hugst!$R$5:$W$9,MATCH(ROUNDUP((AB$1)/10,0)*10,[1]Hugst!$R$4:$W$4,0))))</f>
        <v>0</v>
      </c>
      <c r="AC31" s="169">
        <f>IF($C31-AC$1&lt;År1,0,AB30*(1-VLOOKUP($A31,[1]Hugst!$R$5:$W$9,MATCH(ROUNDUP((AC$1)/10,0)*10,[1]Hugst!$R$4:$W$4,0))))</f>
        <v>0</v>
      </c>
      <c r="AD31" s="169">
        <f>IF($C31-AD$1&lt;År1,0,AC30*(1-VLOOKUP($A31,[1]Hugst!$R$5:$W$9,MATCH(ROUNDUP((AD$1)/10,0)*10,[1]Hugst!$R$4:$W$4,0))))</f>
        <v>0</v>
      </c>
      <c r="AE31" s="169">
        <f>IF($C31-AE$1&lt;År1,0,AD30*(1-VLOOKUP($A31,[1]Hugst!$R$5:$W$9,MATCH(ROUNDUP((AE$1)/10,0)*10,[1]Hugst!$R$4:$W$4,0))))</f>
        <v>0</v>
      </c>
      <c r="AF31" s="169">
        <f>IF($C31-AF$1&lt;År1,0,AE30*(1-VLOOKUP($A31,[1]Hugst!$R$5:$W$9,MATCH(ROUNDUP((AF$1)/10,0)*10,[1]Hugst!$R$4:$W$4,0))))</f>
        <v>0</v>
      </c>
      <c r="AG31" s="169">
        <f>IF($C31-AG$1&lt;År1,0,AF30*(1-VLOOKUP($A31,[1]Hugst!$R$5:$W$9,MATCH(ROUNDUP((AG$1)/10,0)*10,[1]Hugst!$R$4:$W$4,0))))</f>
        <v>0</v>
      </c>
      <c r="AH31" s="169">
        <f>IF($C31-AH$1&lt;År1,0,AG30*(1-VLOOKUP($A31,[1]Hugst!$R$5:$W$9,MATCH(ROUNDUP((AH$1)/10,0)*10,[1]Hugst!$R$4:$W$4,0))))</f>
        <v>0</v>
      </c>
      <c r="AI31" s="169">
        <f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si="0"/>
        <v>0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>IF($C32-G$1&lt;År1,0,F31*(1-VLOOKUP($A32,[1]Hugst!$R$5:$W$9,MATCH(ROUNDUP((G$1)/10,0)*10,[1]Hugst!$R$4:$W$4,0))))</f>
        <v>0</v>
      </c>
      <c r="H32" s="169">
        <f>IF($C32-H$1&lt;År1,0,G31*(1-VLOOKUP($A32,[1]Hugst!$R$5:$W$9,MATCH(ROUNDUP((H$1)/10,0)*10,[1]Hugst!$R$4:$W$4,0))))</f>
        <v>0</v>
      </c>
      <c r="I32" s="169">
        <f>IF($C32-I$1&lt;År1,0,H31*(1-VLOOKUP($A32,[1]Hugst!$R$5:$W$9,MATCH(ROUNDUP((I$1)/10,0)*10,[1]Hugst!$R$4:$W$4,0))))</f>
        <v>0</v>
      </c>
      <c r="J32" s="169">
        <f>IF($C32-J$1&lt;År1,0,I31*(1-VLOOKUP($A32,[1]Hugst!$R$5:$W$9,MATCH(ROUNDUP((J$1)/10,0)*10,[1]Hugst!$R$4:$W$4,0))))</f>
        <v>0</v>
      </c>
      <c r="K32" s="169">
        <f>IF($C32-K$1&lt;År1,0,J31*(1-VLOOKUP($A32,[1]Hugst!$R$5:$W$9,MATCH(ROUNDUP((K$1)/10,0)*10,[1]Hugst!$R$4:$W$4,0))))</f>
        <v>0</v>
      </c>
      <c r="L32" s="169">
        <f>IF($C32-L$1&lt;År1,0,K31*(1-VLOOKUP($A32,[1]Hugst!$R$5:$W$9,MATCH(ROUNDUP((L$1)/10,0)*10,[1]Hugst!$R$4:$W$4,0))))</f>
        <v>0</v>
      </c>
      <c r="M32" s="169">
        <f>IF($C32-M$1&lt;År1,0,L31*(1-VLOOKUP($A32,[1]Hugst!$R$5:$W$9,MATCH(ROUNDUP((M$1)/10,0)*10,[1]Hugst!$R$4:$W$4,0))))</f>
        <v>0</v>
      </c>
      <c r="N32" s="169">
        <f>IF($C32-N$1&lt;År1,0,M31*(1-VLOOKUP($A32,[1]Hugst!$R$5:$W$9,MATCH(ROUNDUP((N$1)/10,0)*10,[1]Hugst!$R$4:$W$4,0))))</f>
        <v>0</v>
      </c>
      <c r="O32" s="169">
        <f>IF($C32-O$1&lt;År1,0,N31*(1-VLOOKUP($A32,[1]Hugst!$R$5:$W$9,MATCH(ROUNDUP((O$1)/10,0)*10,[1]Hugst!$R$4:$W$4,0))))</f>
        <v>0</v>
      </c>
      <c r="P32" s="169">
        <f>IF($C32-P$1&lt;År1,0,O31*(1-VLOOKUP($A32,[1]Hugst!$R$5:$W$9,MATCH(ROUNDUP((P$1)/10,0)*10,[1]Hugst!$R$4:$W$4,0))))</f>
        <v>0</v>
      </c>
      <c r="Q32" s="169">
        <f>IF($C32-Q$1&lt;År1,0,P31*(1-VLOOKUP($A32,[1]Hugst!$R$5:$W$9,MATCH(ROUNDUP((Q$1)/10,0)*10,[1]Hugst!$R$4:$W$4,0))))</f>
        <v>0</v>
      </c>
      <c r="R32" s="169">
        <f>IF($C32-R$1&lt;År1,0,Q31*(1-VLOOKUP($A32,[1]Hugst!$R$5:$W$9,MATCH(ROUNDUP((R$1)/10,0)*10,[1]Hugst!$R$4:$W$4,0))))</f>
        <v>0</v>
      </c>
      <c r="S32" s="169">
        <f>IF($C32-S$1&lt;År1,0,R31*(1-VLOOKUP($A32,[1]Hugst!$R$5:$W$9,MATCH(ROUNDUP((S$1)/10,0)*10,[1]Hugst!$R$4:$W$4,0))))</f>
        <v>0</v>
      </c>
      <c r="T32" s="169">
        <f>IF($C32-T$1&lt;År1,0,S31*(1-VLOOKUP($A32,[1]Hugst!$R$5:$W$9,MATCH(ROUNDUP((T$1)/10,0)*10,[1]Hugst!$R$4:$W$4,0))))</f>
        <v>0</v>
      </c>
      <c r="U32" s="169">
        <f>IF($C32-U$1&lt;År1,0,T31*(1-VLOOKUP($A32,[1]Hugst!$R$5:$W$9,MATCH(ROUNDUP((U$1)/10,0)*10,[1]Hugst!$R$4:$W$4,0))))</f>
        <v>0</v>
      </c>
      <c r="V32" s="169">
        <f>IF($C32-V$1&lt;År1,0,U31*(1-VLOOKUP($A32,[1]Hugst!$R$5:$W$9,MATCH(ROUNDUP((V$1)/10,0)*10,[1]Hugst!$R$4:$W$4,0))))</f>
        <v>0</v>
      </c>
      <c r="W32" s="169">
        <f>IF($C32-W$1&lt;År1,0,V31*(1-VLOOKUP($A32,[1]Hugst!$R$5:$W$9,MATCH(ROUNDUP((W$1)/10,0)*10,[1]Hugst!$R$4:$W$4,0))))</f>
        <v>0</v>
      </c>
      <c r="X32" s="169">
        <f>IF($C32-X$1&lt;År1,0,W31*(1-VLOOKUP($A32,[1]Hugst!$R$5:$W$9,MATCH(ROUNDUP((X$1)/10,0)*10,[1]Hugst!$R$4:$W$4,0))))</f>
        <v>0</v>
      </c>
      <c r="Y32" s="169">
        <f>IF($C32-Y$1&lt;År1,0,X31*(1-VLOOKUP($A32,[1]Hugst!$R$5:$W$9,MATCH(ROUNDUP((Y$1)/10,0)*10,[1]Hugst!$R$4:$W$4,0))))</f>
        <v>0</v>
      </c>
      <c r="Z32" s="169">
        <f>IF($C32-Z$1&lt;År1,0,Y31*(1-VLOOKUP($A32,[1]Hugst!$R$5:$W$9,MATCH(ROUNDUP((Z$1)/10,0)*10,[1]Hugst!$R$4:$W$4,0))))</f>
        <v>0</v>
      </c>
      <c r="AA32" s="169">
        <f>IF($C32-AA$1&lt;År1,0,Z31*(1-VLOOKUP($A32,[1]Hugst!$R$5:$W$9,MATCH(ROUNDUP((AA$1)/10,0)*10,[1]Hugst!$R$4:$W$4,0))))</f>
        <v>0</v>
      </c>
      <c r="AB32" s="169">
        <f>IF($C32-AB$1&lt;År1,0,AA31*(1-VLOOKUP($A32,[1]Hugst!$R$5:$W$9,MATCH(ROUNDUP((AB$1)/10,0)*10,[1]Hugst!$R$4:$W$4,0))))</f>
        <v>0</v>
      </c>
      <c r="AC32" s="169">
        <f>IF($C32-AC$1&lt;År1,0,AB31*(1-VLOOKUP($A32,[1]Hugst!$R$5:$W$9,MATCH(ROUNDUP((AC$1)/10,0)*10,[1]Hugst!$R$4:$W$4,0))))</f>
        <v>0</v>
      </c>
      <c r="AD32" s="169">
        <f>IF($C32-AD$1&lt;År1,0,AC31*(1-VLOOKUP($A32,[1]Hugst!$R$5:$W$9,MATCH(ROUNDUP((AD$1)/10,0)*10,[1]Hugst!$R$4:$W$4,0))))</f>
        <v>0</v>
      </c>
      <c r="AE32" s="169">
        <f>IF($C32-AE$1&lt;År1,0,AD31*(1-VLOOKUP($A32,[1]Hugst!$R$5:$W$9,MATCH(ROUNDUP((AE$1)/10,0)*10,[1]Hugst!$R$4:$W$4,0))))</f>
        <v>0</v>
      </c>
      <c r="AF32" s="169">
        <f>IF($C32-AF$1&lt;År1,0,AE31*(1-VLOOKUP($A32,[1]Hugst!$R$5:$W$9,MATCH(ROUNDUP((AF$1)/10,0)*10,[1]Hugst!$R$4:$W$4,0))))</f>
        <v>0</v>
      </c>
      <c r="AG32" s="169">
        <f>IF($C32-AG$1&lt;År1,0,AF31*(1-VLOOKUP($A32,[1]Hugst!$R$5:$W$9,MATCH(ROUNDUP((AG$1)/10,0)*10,[1]Hugst!$R$4:$W$4,0))))</f>
        <v>0</v>
      </c>
      <c r="AH32" s="169">
        <f>IF($C32-AH$1&lt;År1,0,AG31*(1-VLOOKUP($A32,[1]Hugst!$R$5:$W$9,MATCH(ROUNDUP((AH$1)/10,0)*10,[1]Hugst!$R$4:$W$4,0))))</f>
        <v>0</v>
      </c>
      <c r="AI32" s="169">
        <f>IF($C32-AI$1&lt;År1,0,AH31*(1-VLOOKUP($A32,[1]Hugst!$R$5:$W$9,MATCH(ROUNDUP((AI$1)/10,0)*10,[1]Hugst!$R$4:$W$4,0))))</f>
        <v>0</v>
      </c>
      <c r="AJ32" s="169">
        <f>IF($C32-AJ$1&lt;År1,0,AI31*(1-VLOOKUP($A32,[1]Hugst!$R$5:$W$9,MATCH(ROUNDUP((AJ$1)/10,0)*10,[1]Hugst!$R$4:$W$4,0))))</f>
        <v>0</v>
      </c>
      <c r="AL32" s="169">
        <f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>IF($C35-G$1&lt;År1,0,F34*(1-VLOOKUP($A35,[1]Hugst!$R$5:$W$9,MATCH(ROUNDUP((G$1)/10,0)*10,[1]Hugst!$R$4:$W$4,0))))</f>
        <v>0</v>
      </c>
      <c r="H35" s="169">
        <f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>IF($C36-G$1&lt;År1,0,F35*(1-VLOOKUP($A36,[1]Hugst!$R$5:$W$9,MATCH(ROUNDUP((G$1)/10,0)*10,[1]Hugst!$R$4:$W$4,0))))</f>
        <v>0</v>
      </c>
      <c r="H36" s="169">
        <f>IF($C36-H$1&lt;År1,0,G35*(1-VLOOKUP($A36,[1]Hugst!$R$5:$W$9,MATCH(ROUNDUP((H$1)/10,0)*10,[1]Hugst!$R$4:$W$4,0))))</f>
        <v>0</v>
      </c>
      <c r="I36" s="169">
        <f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>IF($C37-G$1&lt;År1,0,F36*(1-VLOOKUP($A37,[1]Hugst!$R$5:$W$9,MATCH(ROUNDUP((G$1)/10,0)*10,[1]Hugst!$R$4:$W$4,0))))</f>
        <v>0</v>
      </c>
      <c r="H37" s="169">
        <f>IF($C37-H$1&lt;År1,0,G36*(1-VLOOKUP($A37,[1]Hugst!$R$5:$W$9,MATCH(ROUNDUP((H$1)/10,0)*10,[1]Hugst!$R$4:$W$4,0))))</f>
        <v>0</v>
      </c>
      <c r="I37" s="169">
        <f>IF($C37-I$1&lt;År1,0,H36*(1-VLOOKUP($A37,[1]Hugst!$R$5:$W$9,MATCH(ROUNDUP((I$1)/10,0)*10,[1]Hugst!$R$4:$W$4,0))))</f>
        <v>0</v>
      </c>
      <c r="J37" s="169">
        <f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>IF($C38-G$1&lt;År1,0,F37*(1-VLOOKUP($A38,[1]Hugst!$R$5:$W$9,MATCH(ROUNDUP((G$1)/10,0)*10,[1]Hugst!$R$4:$W$4,0))))</f>
        <v>0</v>
      </c>
      <c r="H38" s="169">
        <f>IF($C38-H$1&lt;År1,0,G37*(1-VLOOKUP($A38,[1]Hugst!$R$5:$W$9,MATCH(ROUNDUP((H$1)/10,0)*10,[1]Hugst!$R$4:$W$4,0))))</f>
        <v>0</v>
      </c>
      <c r="I38" s="169">
        <f>IF($C38-I$1&lt;År1,0,H37*(1-VLOOKUP($A38,[1]Hugst!$R$5:$W$9,MATCH(ROUNDUP((I$1)/10,0)*10,[1]Hugst!$R$4:$W$4,0))))</f>
        <v>0</v>
      </c>
      <c r="J38" s="169">
        <f>IF($C38-J$1&lt;År1,0,I37*(1-VLOOKUP($A38,[1]Hugst!$R$5:$W$9,MATCH(ROUNDUP((J$1)/10,0)*10,[1]Hugst!$R$4:$W$4,0))))</f>
        <v>0</v>
      </c>
      <c r="K38" s="169">
        <f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>IF($C39-G$1&lt;År1,0,F38*(1-VLOOKUP($A39,[1]Hugst!$R$5:$W$9,MATCH(ROUNDUP((G$1)/10,0)*10,[1]Hugst!$R$4:$W$4,0))))</f>
        <v>0</v>
      </c>
      <c r="H39" s="169">
        <f>IF($C39-H$1&lt;År1,0,G38*(1-VLOOKUP($A39,[1]Hugst!$R$5:$W$9,MATCH(ROUNDUP((H$1)/10,0)*10,[1]Hugst!$R$4:$W$4,0))))</f>
        <v>0</v>
      </c>
      <c r="I39" s="169">
        <f>IF($C39-I$1&lt;År1,0,H38*(1-VLOOKUP($A39,[1]Hugst!$R$5:$W$9,MATCH(ROUNDUP((I$1)/10,0)*10,[1]Hugst!$R$4:$W$4,0))))</f>
        <v>0</v>
      </c>
      <c r="J39" s="169">
        <f>IF($C39-J$1&lt;År1,0,I38*(1-VLOOKUP($A39,[1]Hugst!$R$5:$W$9,MATCH(ROUNDUP((J$1)/10,0)*10,[1]Hugst!$R$4:$W$4,0))))</f>
        <v>0</v>
      </c>
      <c r="K39" s="169">
        <f>IF($C39-K$1&lt;År1,0,J38*(1-VLOOKUP($A39,[1]Hugst!$R$5:$W$9,MATCH(ROUNDUP((K$1)/10,0)*10,[1]Hugst!$R$4:$W$4,0))))</f>
        <v>0</v>
      </c>
      <c r="L39" s="169">
        <f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>IF($C40-G$1&lt;År1,0,F39*(1-VLOOKUP($A40,[1]Hugst!$R$5:$W$9,MATCH(ROUNDUP((G$1)/10,0)*10,[1]Hugst!$R$4:$W$4,0))))</f>
        <v>0</v>
      </c>
      <c r="H40" s="169">
        <f>IF($C40-H$1&lt;År1,0,G39*(1-VLOOKUP($A40,[1]Hugst!$R$5:$W$9,MATCH(ROUNDUP((H$1)/10,0)*10,[1]Hugst!$R$4:$W$4,0))))</f>
        <v>0</v>
      </c>
      <c r="I40" s="169">
        <f>IF($C40-I$1&lt;År1,0,H39*(1-VLOOKUP($A40,[1]Hugst!$R$5:$W$9,MATCH(ROUNDUP((I$1)/10,0)*10,[1]Hugst!$R$4:$W$4,0))))</f>
        <v>0</v>
      </c>
      <c r="J40" s="169">
        <f>IF($C40-J$1&lt;År1,0,I39*(1-VLOOKUP($A40,[1]Hugst!$R$5:$W$9,MATCH(ROUNDUP((J$1)/10,0)*10,[1]Hugst!$R$4:$W$4,0))))</f>
        <v>0</v>
      </c>
      <c r="K40" s="169">
        <f>IF($C40-K$1&lt;År1,0,J39*(1-VLOOKUP($A40,[1]Hugst!$R$5:$W$9,MATCH(ROUNDUP((K$1)/10,0)*10,[1]Hugst!$R$4:$W$4,0))))</f>
        <v>0</v>
      </c>
      <c r="L40" s="169">
        <f>IF($C40-L$1&lt;År1,0,K39*(1-VLOOKUP($A40,[1]Hugst!$R$5:$W$9,MATCH(ROUNDUP((L$1)/10,0)*10,[1]Hugst!$R$4:$W$4,0))))</f>
        <v>0</v>
      </c>
      <c r="M40" s="169">
        <f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>IF($C41-G$1&lt;År1,0,F40*(1-VLOOKUP($A41,[1]Hugst!$R$5:$W$9,MATCH(ROUNDUP((G$1)/10,0)*10,[1]Hugst!$R$4:$W$4,0))))</f>
        <v>0</v>
      </c>
      <c r="H41" s="169">
        <f>IF($C41-H$1&lt;År1,0,G40*(1-VLOOKUP($A41,[1]Hugst!$R$5:$W$9,MATCH(ROUNDUP((H$1)/10,0)*10,[1]Hugst!$R$4:$W$4,0))))</f>
        <v>0</v>
      </c>
      <c r="I41" s="169">
        <f>IF($C41-I$1&lt;År1,0,H40*(1-VLOOKUP($A41,[1]Hugst!$R$5:$W$9,MATCH(ROUNDUP((I$1)/10,0)*10,[1]Hugst!$R$4:$W$4,0))))</f>
        <v>0</v>
      </c>
      <c r="J41" s="169">
        <f>IF($C41-J$1&lt;År1,0,I40*(1-VLOOKUP($A41,[1]Hugst!$R$5:$W$9,MATCH(ROUNDUP((J$1)/10,0)*10,[1]Hugst!$R$4:$W$4,0))))</f>
        <v>0</v>
      </c>
      <c r="K41" s="169">
        <f>IF($C41-K$1&lt;År1,0,J40*(1-VLOOKUP($A41,[1]Hugst!$R$5:$W$9,MATCH(ROUNDUP((K$1)/10,0)*10,[1]Hugst!$R$4:$W$4,0))))</f>
        <v>0</v>
      </c>
      <c r="L41" s="169">
        <f>IF($C41-L$1&lt;År1,0,K40*(1-VLOOKUP($A41,[1]Hugst!$R$5:$W$9,MATCH(ROUNDUP((L$1)/10,0)*10,[1]Hugst!$R$4:$W$4,0))))</f>
        <v>0</v>
      </c>
      <c r="M41" s="169">
        <f>IF($C41-M$1&lt;År1,0,L40*(1-VLOOKUP($A41,[1]Hugst!$R$5:$W$9,MATCH(ROUNDUP((M$1)/10,0)*10,[1]Hugst!$R$4:$W$4,0))))</f>
        <v>0</v>
      </c>
      <c r="N41" s="169">
        <f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>IF($C42-G$1&lt;År1,0,F41*(1-VLOOKUP($A42,[1]Hugst!$R$5:$W$9,MATCH(ROUNDUP((G$1)/10,0)*10,[1]Hugst!$R$4:$W$4,0))))</f>
        <v>0</v>
      </c>
      <c r="H42" s="169">
        <f>IF($C42-H$1&lt;År1,0,G41*(1-VLOOKUP($A42,[1]Hugst!$R$5:$W$9,MATCH(ROUNDUP((H$1)/10,0)*10,[1]Hugst!$R$4:$W$4,0))))</f>
        <v>0</v>
      </c>
      <c r="I42" s="169">
        <f>IF($C42-I$1&lt;År1,0,H41*(1-VLOOKUP($A42,[1]Hugst!$R$5:$W$9,MATCH(ROUNDUP((I$1)/10,0)*10,[1]Hugst!$R$4:$W$4,0))))</f>
        <v>0</v>
      </c>
      <c r="J42" s="169">
        <f>IF($C42-J$1&lt;År1,0,I41*(1-VLOOKUP($A42,[1]Hugst!$R$5:$W$9,MATCH(ROUNDUP((J$1)/10,0)*10,[1]Hugst!$R$4:$W$4,0))))</f>
        <v>0</v>
      </c>
      <c r="K42" s="169">
        <f>IF($C42-K$1&lt;År1,0,J41*(1-VLOOKUP($A42,[1]Hugst!$R$5:$W$9,MATCH(ROUNDUP((K$1)/10,0)*10,[1]Hugst!$R$4:$W$4,0))))</f>
        <v>0</v>
      </c>
      <c r="L42" s="169">
        <f>IF($C42-L$1&lt;År1,0,K41*(1-VLOOKUP($A42,[1]Hugst!$R$5:$W$9,MATCH(ROUNDUP((L$1)/10,0)*10,[1]Hugst!$R$4:$W$4,0))))</f>
        <v>0</v>
      </c>
      <c r="M42" s="169">
        <f>IF($C42-M$1&lt;År1,0,L41*(1-VLOOKUP($A42,[1]Hugst!$R$5:$W$9,MATCH(ROUNDUP((M$1)/10,0)*10,[1]Hugst!$R$4:$W$4,0))))</f>
        <v>0</v>
      </c>
      <c r="N42" s="169">
        <f>IF($C42-N$1&lt;År1,0,M41*(1-VLOOKUP($A42,[1]Hugst!$R$5:$W$9,MATCH(ROUNDUP((N$1)/10,0)*10,[1]Hugst!$R$4:$W$4,0))))</f>
        <v>0</v>
      </c>
      <c r="O42" s="169">
        <f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>IF($C43-G$1&lt;År1,0,F42*(1-VLOOKUP($A43,[1]Hugst!$R$5:$W$9,MATCH(ROUNDUP((G$1)/10,0)*10,[1]Hugst!$R$4:$W$4,0))))</f>
        <v>0</v>
      </c>
      <c r="H43" s="169">
        <f>IF($C43-H$1&lt;År1,0,G42*(1-VLOOKUP($A43,[1]Hugst!$R$5:$W$9,MATCH(ROUNDUP((H$1)/10,0)*10,[1]Hugst!$R$4:$W$4,0))))</f>
        <v>0</v>
      </c>
      <c r="I43" s="169">
        <f>IF($C43-I$1&lt;År1,0,H42*(1-VLOOKUP($A43,[1]Hugst!$R$5:$W$9,MATCH(ROUNDUP((I$1)/10,0)*10,[1]Hugst!$R$4:$W$4,0))))</f>
        <v>0</v>
      </c>
      <c r="J43" s="169">
        <f>IF($C43-J$1&lt;År1,0,I42*(1-VLOOKUP($A43,[1]Hugst!$R$5:$W$9,MATCH(ROUNDUP((J$1)/10,0)*10,[1]Hugst!$R$4:$W$4,0))))</f>
        <v>0</v>
      </c>
      <c r="K43" s="169">
        <f>IF($C43-K$1&lt;År1,0,J42*(1-VLOOKUP($A43,[1]Hugst!$R$5:$W$9,MATCH(ROUNDUP((K$1)/10,0)*10,[1]Hugst!$R$4:$W$4,0))))</f>
        <v>0</v>
      </c>
      <c r="L43" s="169">
        <f>IF($C43-L$1&lt;År1,0,K42*(1-VLOOKUP($A43,[1]Hugst!$R$5:$W$9,MATCH(ROUNDUP((L$1)/10,0)*10,[1]Hugst!$R$4:$W$4,0))))</f>
        <v>0</v>
      </c>
      <c r="M43" s="169">
        <f>IF($C43-M$1&lt;År1,0,L42*(1-VLOOKUP($A43,[1]Hugst!$R$5:$W$9,MATCH(ROUNDUP((M$1)/10,0)*10,[1]Hugst!$R$4:$W$4,0))))</f>
        <v>0</v>
      </c>
      <c r="N43" s="169">
        <f>IF($C43-N$1&lt;År1,0,M42*(1-VLOOKUP($A43,[1]Hugst!$R$5:$W$9,MATCH(ROUNDUP((N$1)/10,0)*10,[1]Hugst!$R$4:$W$4,0))))</f>
        <v>0</v>
      </c>
      <c r="O43" s="169">
        <f>IF($C43-O$1&lt;År1,0,N42*(1-VLOOKUP($A43,[1]Hugst!$R$5:$W$9,MATCH(ROUNDUP((O$1)/10,0)*10,[1]Hugst!$R$4:$W$4,0))))</f>
        <v>0</v>
      </c>
      <c r="P43" s="169">
        <f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>IF($C44-G$1&lt;År1,0,F43*(1-VLOOKUP($A44,[1]Hugst!$R$5:$W$9,MATCH(ROUNDUP((G$1)/10,0)*10,[1]Hugst!$R$4:$W$4,0))))</f>
        <v>0</v>
      </c>
      <c r="H44" s="169">
        <f>IF($C44-H$1&lt;År1,0,G43*(1-VLOOKUP($A44,[1]Hugst!$R$5:$W$9,MATCH(ROUNDUP((H$1)/10,0)*10,[1]Hugst!$R$4:$W$4,0))))</f>
        <v>0</v>
      </c>
      <c r="I44" s="169">
        <f>IF($C44-I$1&lt;År1,0,H43*(1-VLOOKUP($A44,[1]Hugst!$R$5:$W$9,MATCH(ROUNDUP((I$1)/10,0)*10,[1]Hugst!$R$4:$W$4,0))))</f>
        <v>0</v>
      </c>
      <c r="J44" s="169">
        <f>IF($C44-J$1&lt;År1,0,I43*(1-VLOOKUP($A44,[1]Hugst!$R$5:$W$9,MATCH(ROUNDUP((J$1)/10,0)*10,[1]Hugst!$R$4:$W$4,0))))</f>
        <v>0</v>
      </c>
      <c r="K44" s="169">
        <f>IF($C44-K$1&lt;År1,0,J43*(1-VLOOKUP($A44,[1]Hugst!$R$5:$W$9,MATCH(ROUNDUP((K$1)/10,0)*10,[1]Hugst!$R$4:$W$4,0))))</f>
        <v>0</v>
      </c>
      <c r="L44" s="169">
        <f>IF($C44-L$1&lt;År1,0,K43*(1-VLOOKUP($A44,[1]Hugst!$R$5:$W$9,MATCH(ROUNDUP((L$1)/10,0)*10,[1]Hugst!$R$4:$W$4,0))))</f>
        <v>0</v>
      </c>
      <c r="M44" s="169">
        <f>IF($C44-M$1&lt;År1,0,L43*(1-VLOOKUP($A44,[1]Hugst!$R$5:$W$9,MATCH(ROUNDUP((M$1)/10,0)*10,[1]Hugst!$R$4:$W$4,0))))</f>
        <v>0</v>
      </c>
      <c r="N44" s="169">
        <f>IF($C44-N$1&lt;År1,0,M43*(1-VLOOKUP($A44,[1]Hugst!$R$5:$W$9,MATCH(ROUNDUP((N$1)/10,0)*10,[1]Hugst!$R$4:$W$4,0))))</f>
        <v>0</v>
      </c>
      <c r="O44" s="169">
        <f>IF($C44-O$1&lt;År1,0,N43*(1-VLOOKUP($A44,[1]Hugst!$R$5:$W$9,MATCH(ROUNDUP((O$1)/10,0)*10,[1]Hugst!$R$4:$W$4,0))))</f>
        <v>0</v>
      </c>
      <c r="P44" s="169">
        <f>IF($C44-P$1&lt;År1,0,O43*(1-VLOOKUP($A44,[1]Hugst!$R$5:$W$9,MATCH(ROUNDUP((P$1)/10,0)*10,[1]Hugst!$R$4:$W$4,0))))</f>
        <v>0</v>
      </c>
      <c r="Q44" s="169">
        <f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>IF($C45-G$1&lt;År1,0,F44*(1-VLOOKUP($A45,[1]Hugst!$R$5:$W$9,MATCH(ROUNDUP((G$1)/10,0)*10,[1]Hugst!$R$4:$W$4,0))))</f>
        <v>0</v>
      </c>
      <c r="H45" s="169">
        <f>IF($C45-H$1&lt;År1,0,G44*(1-VLOOKUP($A45,[1]Hugst!$R$5:$W$9,MATCH(ROUNDUP((H$1)/10,0)*10,[1]Hugst!$R$4:$W$4,0))))</f>
        <v>0</v>
      </c>
      <c r="I45" s="169">
        <f>IF($C45-I$1&lt;År1,0,H44*(1-VLOOKUP($A45,[1]Hugst!$R$5:$W$9,MATCH(ROUNDUP((I$1)/10,0)*10,[1]Hugst!$R$4:$W$4,0))))</f>
        <v>0</v>
      </c>
      <c r="J45" s="169">
        <f>IF($C45-J$1&lt;År1,0,I44*(1-VLOOKUP($A45,[1]Hugst!$R$5:$W$9,MATCH(ROUNDUP((J$1)/10,0)*10,[1]Hugst!$R$4:$W$4,0))))</f>
        <v>0</v>
      </c>
      <c r="K45" s="169">
        <f>IF($C45-K$1&lt;År1,0,J44*(1-VLOOKUP($A45,[1]Hugst!$R$5:$W$9,MATCH(ROUNDUP((K$1)/10,0)*10,[1]Hugst!$R$4:$W$4,0))))</f>
        <v>0</v>
      </c>
      <c r="L45" s="169">
        <f>IF($C45-L$1&lt;År1,0,K44*(1-VLOOKUP($A45,[1]Hugst!$R$5:$W$9,MATCH(ROUNDUP((L$1)/10,0)*10,[1]Hugst!$R$4:$W$4,0))))</f>
        <v>0</v>
      </c>
      <c r="M45" s="169">
        <f>IF($C45-M$1&lt;År1,0,L44*(1-VLOOKUP($A45,[1]Hugst!$R$5:$W$9,MATCH(ROUNDUP((M$1)/10,0)*10,[1]Hugst!$R$4:$W$4,0))))</f>
        <v>0</v>
      </c>
      <c r="N45" s="169">
        <f>IF($C45-N$1&lt;År1,0,M44*(1-VLOOKUP($A45,[1]Hugst!$R$5:$W$9,MATCH(ROUNDUP((N$1)/10,0)*10,[1]Hugst!$R$4:$W$4,0))))</f>
        <v>0</v>
      </c>
      <c r="O45" s="169">
        <f>IF($C45-O$1&lt;År1,0,N44*(1-VLOOKUP($A45,[1]Hugst!$R$5:$W$9,MATCH(ROUNDUP((O$1)/10,0)*10,[1]Hugst!$R$4:$W$4,0))))</f>
        <v>0</v>
      </c>
      <c r="P45" s="169">
        <f>IF($C45-P$1&lt;År1,0,O44*(1-VLOOKUP($A45,[1]Hugst!$R$5:$W$9,MATCH(ROUNDUP((P$1)/10,0)*10,[1]Hugst!$R$4:$W$4,0))))</f>
        <v>0</v>
      </c>
      <c r="Q45" s="169">
        <f>IF($C45-Q$1&lt;År1,0,P44*(1-VLOOKUP($A45,[1]Hugst!$R$5:$W$9,MATCH(ROUNDUP((Q$1)/10,0)*10,[1]Hugst!$R$4:$W$4,0))))</f>
        <v>0</v>
      </c>
      <c r="R45" s="169">
        <f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>IF($C46-G$1&lt;År1,0,F45*(1-VLOOKUP($A46,[1]Hugst!$R$5:$W$9,MATCH(ROUNDUP((G$1)/10,0)*10,[1]Hugst!$R$4:$W$4,0))))</f>
        <v>0</v>
      </c>
      <c r="H46" s="169">
        <f>IF($C46-H$1&lt;År1,0,G45*(1-VLOOKUP($A46,[1]Hugst!$R$5:$W$9,MATCH(ROUNDUP((H$1)/10,0)*10,[1]Hugst!$R$4:$W$4,0))))</f>
        <v>0</v>
      </c>
      <c r="I46" s="169">
        <f>IF($C46-I$1&lt;År1,0,H45*(1-VLOOKUP($A46,[1]Hugst!$R$5:$W$9,MATCH(ROUNDUP((I$1)/10,0)*10,[1]Hugst!$R$4:$W$4,0))))</f>
        <v>0</v>
      </c>
      <c r="J46" s="169">
        <f>IF($C46-J$1&lt;År1,0,I45*(1-VLOOKUP($A46,[1]Hugst!$R$5:$W$9,MATCH(ROUNDUP((J$1)/10,0)*10,[1]Hugst!$R$4:$W$4,0))))</f>
        <v>0</v>
      </c>
      <c r="K46" s="169">
        <f>IF($C46-K$1&lt;År1,0,J45*(1-VLOOKUP($A46,[1]Hugst!$R$5:$W$9,MATCH(ROUNDUP((K$1)/10,0)*10,[1]Hugst!$R$4:$W$4,0))))</f>
        <v>0</v>
      </c>
      <c r="L46" s="169">
        <f>IF($C46-L$1&lt;År1,0,K45*(1-VLOOKUP($A46,[1]Hugst!$R$5:$W$9,MATCH(ROUNDUP((L$1)/10,0)*10,[1]Hugst!$R$4:$W$4,0))))</f>
        <v>0</v>
      </c>
      <c r="M46" s="169">
        <f>IF($C46-M$1&lt;År1,0,L45*(1-VLOOKUP($A46,[1]Hugst!$R$5:$W$9,MATCH(ROUNDUP((M$1)/10,0)*10,[1]Hugst!$R$4:$W$4,0))))</f>
        <v>0</v>
      </c>
      <c r="N46" s="169">
        <f>IF($C46-N$1&lt;År1,0,M45*(1-VLOOKUP($A46,[1]Hugst!$R$5:$W$9,MATCH(ROUNDUP((N$1)/10,0)*10,[1]Hugst!$R$4:$W$4,0))))</f>
        <v>0</v>
      </c>
      <c r="O46" s="169">
        <f>IF($C46-O$1&lt;År1,0,N45*(1-VLOOKUP($A46,[1]Hugst!$R$5:$W$9,MATCH(ROUNDUP((O$1)/10,0)*10,[1]Hugst!$R$4:$W$4,0))))</f>
        <v>0</v>
      </c>
      <c r="P46" s="169">
        <f>IF($C46-P$1&lt;År1,0,O45*(1-VLOOKUP($A46,[1]Hugst!$R$5:$W$9,MATCH(ROUNDUP((P$1)/10,0)*10,[1]Hugst!$R$4:$W$4,0))))</f>
        <v>0</v>
      </c>
      <c r="Q46" s="169">
        <f>IF($C46-Q$1&lt;År1,0,P45*(1-VLOOKUP($A46,[1]Hugst!$R$5:$W$9,MATCH(ROUNDUP((Q$1)/10,0)*10,[1]Hugst!$R$4:$W$4,0))))</f>
        <v>0</v>
      </c>
      <c r="R46" s="169">
        <f>IF($C46-R$1&lt;År1,0,Q45*(1-VLOOKUP($A46,[1]Hugst!$R$5:$W$9,MATCH(ROUNDUP((R$1)/10,0)*10,[1]Hugst!$R$4:$W$4,0))))</f>
        <v>0</v>
      </c>
      <c r="S46" s="169">
        <f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>IF($C47-G$1&lt;År1,0,F46*(1-VLOOKUP($A47,[1]Hugst!$R$5:$W$9,MATCH(ROUNDUP((G$1)/10,0)*10,[1]Hugst!$R$4:$W$4,0))))</f>
        <v>0</v>
      </c>
      <c r="H47" s="169">
        <f>IF($C47-H$1&lt;År1,0,G46*(1-VLOOKUP($A47,[1]Hugst!$R$5:$W$9,MATCH(ROUNDUP((H$1)/10,0)*10,[1]Hugst!$R$4:$W$4,0))))</f>
        <v>0</v>
      </c>
      <c r="I47" s="169">
        <f>IF($C47-I$1&lt;År1,0,H46*(1-VLOOKUP($A47,[1]Hugst!$R$5:$W$9,MATCH(ROUNDUP((I$1)/10,0)*10,[1]Hugst!$R$4:$W$4,0))))</f>
        <v>0</v>
      </c>
      <c r="J47" s="169">
        <f>IF($C47-J$1&lt;År1,0,I46*(1-VLOOKUP($A47,[1]Hugst!$R$5:$W$9,MATCH(ROUNDUP((J$1)/10,0)*10,[1]Hugst!$R$4:$W$4,0))))</f>
        <v>0</v>
      </c>
      <c r="K47" s="169">
        <f>IF($C47-K$1&lt;År1,0,J46*(1-VLOOKUP($A47,[1]Hugst!$R$5:$W$9,MATCH(ROUNDUP((K$1)/10,0)*10,[1]Hugst!$R$4:$W$4,0))))</f>
        <v>0</v>
      </c>
      <c r="L47" s="169">
        <f>IF($C47-L$1&lt;År1,0,K46*(1-VLOOKUP($A47,[1]Hugst!$R$5:$W$9,MATCH(ROUNDUP((L$1)/10,0)*10,[1]Hugst!$R$4:$W$4,0))))</f>
        <v>0</v>
      </c>
      <c r="M47" s="169">
        <f>IF($C47-M$1&lt;År1,0,L46*(1-VLOOKUP($A47,[1]Hugst!$R$5:$W$9,MATCH(ROUNDUP((M$1)/10,0)*10,[1]Hugst!$R$4:$W$4,0))))</f>
        <v>0</v>
      </c>
      <c r="N47" s="169">
        <f>IF($C47-N$1&lt;År1,0,M46*(1-VLOOKUP($A47,[1]Hugst!$R$5:$W$9,MATCH(ROUNDUP((N$1)/10,0)*10,[1]Hugst!$R$4:$W$4,0))))</f>
        <v>0</v>
      </c>
      <c r="O47" s="169">
        <f>IF($C47-O$1&lt;År1,0,N46*(1-VLOOKUP($A47,[1]Hugst!$R$5:$W$9,MATCH(ROUNDUP((O$1)/10,0)*10,[1]Hugst!$R$4:$W$4,0))))</f>
        <v>0</v>
      </c>
      <c r="P47" s="169">
        <f>IF($C47-P$1&lt;År1,0,O46*(1-VLOOKUP($A47,[1]Hugst!$R$5:$W$9,MATCH(ROUNDUP((P$1)/10,0)*10,[1]Hugst!$R$4:$W$4,0))))</f>
        <v>0</v>
      </c>
      <c r="Q47" s="169">
        <f>IF($C47-Q$1&lt;År1,0,P46*(1-VLOOKUP($A47,[1]Hugst!$R$5:$W$9,MATCH(ROUNDUP((Q$1)/10,0)*10,[1]Hugst!$R$4:$W$4,0))))</f>
        <v>0</v>
      </c>
      <c r="R47" s="169">
        <f>IF($C47-R$1&lt;År1,0,Q46*(1-VLOOKUP($A47,[1]Hugst!$R$5:$W$9,MATCH(ROUNDUP((R$1)/10,0)*10,[1]Hugst!$R$4:$W$4,0))))</f>
        <v>0</v>
      </c>
      <c r="S47" s="169">
        <f>IF($C47-S$1&lt;År1,0,R46*(1-VLOOKUP($A47,[1]Hugst!$R$5:$W$9,MATCH(ROUNDUP((S$1)/10,0)*10,[1]Hugst!$R$4:$W$4,0))))</f>
        <v>0</v>
      </c>
      <c r="T47" s="169">
        <f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>IF($C48-G$1&lt;År1,0,F47*(1-VLOOKUP($A48,[1]Hugst!$R$5:$W$9,MATCH(ROUNDUP((G$1)/10,0)*10,[1]Hugst!$R$4:$W$4,0))))</f>
        <v>0</v>
      </c>
      <c r="H48" s="169">
        <f>IF($C48-H$1&lt;År1,0,G47*(1-VLOOKUP($A48,[1]Hugst!$R$5:$W$9,MATCH(ROUNDUP((H$1)/10,0)*10,[1]Hugst!$R$4:$W$4,0))))</f>
        <v>0</v>
      </c>
      <c r="I48" s="169">
        <f>IF($C48-I$1&lt;År1,0,H47*(1-VLOOKUP($A48,[1]Hugst!$R$5:$W$9,MATCH(ROUNDUP((I$1)/10,0)*10,[1]Hugst!$R$4:$W$4,0))))</f>
        <v>0</v>
      </c>
      <c r="J48" s="169">
        <f>IF($C48-J$1&lt;År1,0,I47*(1-VLOOKUP($A48,[1]Hugst!$R$5:$W$9,MATCH(ROUNDUP((J$1)/10,0)*10,[1]Hugst!$R$4:$W$4,0))))</f>
        <v>0</v>
      </c>
      <c r="K48" s="169">
        <f>IF($C48-K$1&lt;År1,0,J47*(1-VLOOKUP($A48,[1]Hugst!$R$5:$W$9,MATCH(ROUNDUP((K$1)/10,0)*10,[1]Hugst!$R$4:$W$4,0))))</f>
        <v>0</v>
      </c>
      <c r="L48" s="169">
        <f>IF($C48-L$1&lt;År1,0,K47*(1-VLOOKUP($A48,[1]Hugst!$R$5:$W$9,MATCH(ROUNDUP((L$1)/10,0)*10,[1]Hugst!$R$4:$W$4,0))))</f>
        <v>0</v>
      </c>
      <c r="M48" s="169">
        <f>IF($C48-M$1&lt;År1,0,L47*(1-VLOOKUP($A48,[1]Hugst!$R$5:$W$9,MATCH(ROUNDUP((M$1)/10,0)*10,[1]Hugst!$R$4:$W$4,0))))</f>
        <v>0</v>
      </c>
      <c r="N48" s="169">
        <f>IF($C48-N$1&lt;År1,0,M47*(1-VLOOKUP($A48,[1]Hugst!$R$5:$W$9,MATCH(ROUNDUP((N$1)/10,0)*10,[1]Hugst!$R$4:$W$4,0))))</f>
        <v>0</v>
      </c>
      <c r="O48" s="169">
        <f>IF($C48-O$1&lt;År1,0,N47*(1-VLOOKUP($A48,[1]Hugst!$R$5:$W$9,MATCH(ROUNDUP((O$1)/10,0)*10,[1]Hugst!$R$4:$W$4,0))))</f>
        <v>0</v>
      </c>
      <c r="P48" s="169">
        <f>IF($C48-P$1&lt;År1,0,O47*(1-VLOOKUP($A48,[1]Hugst!$R$5:$W$9,MATCH(ROUNDUP((P$1)/10,0)*10,[1]Hugst!$R$4:$W$4,0))))</f>
        <v>0</v>
      </c>
      <c r="Q48" s="169">
        <f>IF($C48-Q$1&lt;År1,0,P47*(1-VLOOKUP($A48,[1]Hugst!$R$5:$W$9,MATCH(ROUNDUP((Q$1)/10,0)*10,[1]Hugst!$R$4:$W$4,0))))</f>
        <v>0</v>
      </c>
      <c r="R48" s="169">
        <f>IF($C48-R$1&lt;År1,0,Q47*(1-VLOOKUP($A48,[1]Hugst!$R$5:$W$9,MATCH(ROUNDUP((R$1)/10,0)*10,[1]Hugst!$R$4:$W$4,0))))</f>
        <v>0</v>
      </c>
      <c r="S48" s="169">
        <f>IF($C48-S$1&lt;År1,0,R47*(1-VLOOKUP($A48,[1]Hugst!$R$5:$W$9,MATCH(ROUNDUP((S$1)/10,0)*10,[1]Hugst!$R$4:$W$4,0))))</f>
        <v>0</v>
      </c>
      <c r="T48" s="169">
        <f>IF($C48-T$1&lt;År1,0,S47*(1-VLOOKUP($A48,[1]Hugst!$R$5:$W$9,MATCH(ROUNDUP((T$1)/10,0)*10,[1]Hugst!$R$4:$W$4,0))))</f>
        <v>0</v>
      </c>
      <c r="U48" s="169">
        <f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>IF($C49-G$1&lt;År1,0,F48*(1-VLOOKUP($A49,[1]Hugst!$R$5:$W$9,MATCH(ROUNDUP((G$1)/10,0)*10,[1]Hugst!$R$4:$W$4,0))))</f>
        <v>0</v>
      </c>
      <c r="H49" s="169">
        <f>IF($C49-H$1&lt;År1,0,G48*(1-VLOOKUP($A49,[1]Hugst!$R$5:$W$9,MATCH(ROUNDUP((H$1)/10,0)*10,[1]Hugst!$R$4:$W$4,0))))</f>
        <v>0</v>
      </c>
      <c r="I49" s="169">
        <f>IF($C49-I$1&lt;År1,0,H48*(1-VLOOKUP($A49,[1]Hugst!$R$5:$W$9,MATCH(ROUNDUP((I$1)/10,0)*10,[1]Hugst!$R$4:$W$4,0))))</f>
        <v>0</v>
      </c>
      <c r="J49" s="169">
        <f>IF($C49-J$1&lt;År1,0,I48*(1-VLOOKUP($A49,[1]Hugst!$R$5:$W$9,MATCH(ROUNDUP((J$1)/10,0)*10,[1]Hugst!$R$4:$W$4,0))))</f>
        <v>0</v>
      </c>
      <c r="K49" s="169">
        <f>IF($C49-K$1&lt;År1,0,J48*(1-VLOOKUP($A49,[1]Hugst!$R$5:$W$9,MATCH(ROUNDUP((K$1)/10,0)*10,[1]Hugst!$R$4:$W$4,0))))</f>
        <v>0</v>
      </c>
      <c r="L49" s="169">
        <f>IF($C49-L$1&lt;År1,0,K48*(1-VLOOKUP($A49,[1]Hugst!$R$5:$W$9,MATCH(ROUNDUP((L$1)/10,0)*10,[1]Hugst!$R$4:$W$4,0))))</f>
        <v>0</v>
      </c>
      <c r="M49" s="169">
        <f>IF($C49-M$1&lt;År1,0,L48*(1-VLOOKUP($A49,[1]Hugst!$R$5:$W$9,MATCH(ROUNDUP((M$1)/10,0)*10,[1]Hugst!$R$4:$W$4,0))))</f>
        <v>0</v>
      </c>
      <c r="N49" s="169">
        <f>IF($C49-N$1&lt;År1,0,M48*(1-VLOOKUP($A49,[1]Hugst!$R$5:$W$9,MATCH(ROUNDUP((N$1)/10,0)*10,[1]Hugst!$R$4:$W$4,0))))</f>
        <v>0</v>
      </c>
      <c r="O49" s="169">
        <f>IF($C49-O$1&lt;År1,0,N48*(1-VLOOKUP($A49,[1]Hugst!$R$5:$W$9,MATCH(ROUNDUP((O$1)/10,0)*10,[1]Hugst!$R$4:$W$4,0))))</f>
        <v>0</v>
      </c>
      <c r="P49" s="169">
        <f>IF($C49-P$1&lt;År1,0,O48*(1-VLOOKUP($A49,[1]Hugst!$R$5:$W$9,MATCH(ROUNDUP((P$1)/10,0)*10,[1]Hugst!$R$4:$W$4,0))))</f>
        <v>0</v>
      </c>
      <c r="Q49" s="169">
        <f>IF($C49-Q$1&lt;År1,0,P48*(1-VLOOKUP($A49,[1]Hugst!$R$5:$W$9,MATCH(ROUNDUP((Q$1)/10,0)*10,[1]Hugst!$R$4:$W$4,0))))</f>
        <v>0</v>
      </c>
      <c r="R49" s="169">
        <f>IF($C49-R$1&lt;År1,0,Q48*(1-VLOOKUP($A49,[1]Hugst!$R$5:$W$9,MATCH(ROUNDUP((R$1)/10,0)*10,[1]Hugst!$R$4:$W$4,0))))</f>
        <v>0</v>
      </c>
      <c r="S49" s="169">
        <f>IF($C49-S$1&lt;År1,0,R48*(1-VLOOKUP($A49,[1]Hugst!$R$5:$W$9,MATCH(ROUNDUP((S$1)/10,0)*10,[1]Hugst!$R$4:$W$4,0))))</f>
        <v>0</v>
      </c>
      <c r="T49" s="169">
        <f>IF($C49-T$1&lt;År1,0,S48*(1-VLOOKUP($A49,[1]Hugst!$R$5:$W$9,MATCH(ROUNDUP((T$1)/10,0)*10,[1]Hugst!$R$4:$W$4,0))))</f>
        <v>0</v>
      </c>
      <c r="U49" s="169">
        <f>IF($C49-U$1&lt;År1,0,T48*(1-VLOOKUP($A49,[1]Hugst!$R$5:$W$9,MATCH(ROUNDUP((U$1)/10,0)*10,[1]Hugst!$R$4:$W$4,0))))</f>
        <v>0</v>
      </c>
      <c r="V49" s="169">
        <f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>IF($C50-G$1&lt;År1,0,F49*(1-VLOOKUP($A50,[1]Hugst!$R$5:$W$9,MATCH(ROUNDUP((G$1)/10,0)*10,[1]Hugst!$R$4:$W$4,0))))</f>
        <v>0</v>
      </c>
      <c r="H50" s="169">
        <f>IF($C50-H$1&lt;År1,0,G49*(1-VLOOKUP($A50,[1]Hugst!$R$5:$W$9,MATCH(ROUNDUP((H$1)/10,0)*10,[1]Hugst!$R$4:$W$4,0))))</f>
        <v>0</v>
      </c>
      <c r="I50" s="169">
        <f>IF($C50-I$1&lt;År1,0,H49*(1-VLOOKUP($A50,[1]Hugst!$R$5:$W$9,MATCH(ROUNDUP((I$1)/10,0)*10,[1]Hugst!$R$4:$W$4,0))))</f>
        <v>0</v>
      </c>
      <c r="J50" s="169">
        <f>IF($C50-J$1&lt;År1,0,I49*(1-VLOOKUP($A50,[1]Hugst!$R$5:$W$9,MATCH(ROUNDUP((J$1)/10,0)*10,[1]Hugst!$R$4:$W$4,0))))</f>
        <v>0</v>
      </c>
      <c r="K50" s="169">
        <f>IF($C50-K$1&lt;År1,0,J49*(1-VLOOKUP($A50,[1]Hugst!$R$5:$W$9,MATCH(ROUNDUP((K$1)/10,0)*10,[1]Hugst!$R$4:$W$4,0))))</f>
        <v>0</v>
      </c>
      <c r="L50" s="169">
        <f>IF($C50-L$1&lt;År1,0,K49*(1-VLOOKUP($A50,[1]Hugst!$R$5:$W$9,MATCH(ROUNDUP((L$1)/10,0)*10,[1]Hugst!$R$4:$W$4,0))))</f>
        <v>0</v>
      </c>
      <c r="M50" s="169">
        <f>IF($C50-M$1&lt;År1,0,L49*(1-VLOOKUP($A50,[1]Hugst!$R$5:$W$9,MATCH(ROUNDUP((M$1)/10,0)*10,[1]Hugst!$R$4:$W$4,0))))</f>
        <v>0</v>
      </c>
      <c r="N50" s="169">
        <f>IF($C50-N$1&lt;År1,0,M49*(1-VLOOKUP($A50,[1]Hugst!$R$5:$W$9,MATCH(ROUNDUP((N$1)/10,0)*10,[1]Hugst!$R$4:$W$4,0))))</f>
        <v>0</v>
      </c>
      <c r="O50" s="169">
        <f>IF($C50-O$1&lt;År1,0,N49*(1-VLOOKUP($A50,[1]Hugst!$R$5:$W$9,MATCH(ROUNDUP((O$1)/10,0)*10,[1]Hugst!$R$4:$W$4,0))))</f>
        <v>0</v>
      </c>
      <c r="P50" s="169">
        <f>IF($C50-P$1&lt;År1,0,O49*(1-VLOOKUP($A50,[1]Hugst!$R$5:$W$9,MATCH(ROUNDUP((P$1)/10,0)*10,[1]Hugst!$R$4:$W$4,0))))</f>
        <v>0</v>
      </c>
      <c r="Q50" s="169">
        <f>IF($C50-Q$1&lt;År1,0,P49*(1-VLOOKUP($A50,[1]Hugst!$R$5:$W$9,MATCH(ROUNDUP((Q$1)/10,0)*10,[1]Hugst!$R$4:$W$4,0))))</f>
        <v>0</v>
      </c>
      <c r="R50" s="169">
        <f>IF($C50-R$1&lt;År1,0,Q49*(1-VLOOKUP($A50,[1]Hugst!$R$5:$W$9,MATCH(ROUNDUP((R$1)/10,0)*10,[1]Hugst!$R$4:$W$4,0))))</f>
        <v>0</v>
      </c>
      <c r="S50" s="169">
        <f>IF($C50-S$1&lt;År1,0,R49*(1-VLOOKUP($A50,[1]Hugst!$R$5:$W$9,MATCH(ROUNDUP((S$1)/10,0)*10,[1]Hugst!$R$4:$W$4,0))))</f>
        <v>0</v>
      </c>
      <c r="T50" s="169">
        <f>IF($C50-T$1&lt;År1,0,S49*(1-VLOOKUP($A50,[1]Hugst!$R$5:$W$9,MATCH(ROUNDUP((T$1)/10,0)*10,[1]Hugst!$R$4:$W$4,0))))</f>
        <v>0</v>
      </c>
      <c r="U50" s="169">
        <f>IF($C50-U$1&lt;År1,0,T49*(1-VLOOKUP($A50,[1]Hugst!$R$5:$W$9,MATCH(ROUNDUP((U$1)/10,0)*10,[1]Hugst!$R$4:$W$4,0))))</f>
        <v>0</v>
      </c>
      <c r="V50" s="169">
        <f>IF($C50-V$1&lt;År1,0,U49*(1-VLOOKUP($A50,[1]Hugst!$R$5:$W$9,MATCH(ROUNDUP((V$1)/10,0)*10,[1]Hugst!$R$4:$W$4,0))))</f>
        <v>0</v>
      </c>
      <c r="W50" s="169">
        <f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>IF($C51-G$1&lt;År1,0,F50*(1-VLOOKUP($A51,[1]Hugst!$R$5:$W$9,MATCH(ROUNDUP((G$1)/10,0)*10,[1]Hugst!$R$4:$W$4,0))))</f>
        <v>0</v>
      </c>
      <c r="H51" s="169">
        <f>IF($C51-H$1&lt;År1,0,G50*(1-VLOOKUP($A51,[1]Hugst!$R$5:$W$9,MATCH(ROUNDUP((H$1)/10,0)*10,[1]Hugst!$R$4:$W$4,0))))</f>
        <v>0</v>
      </c>
      <c r="I51" s="169">
        <f>IF($C51-I$1&lt;År1,0,H50*(1-VLOOKUP($A51,[1]Hugst!$R$5:$W$9,MATCH(ROUNDUP((I$1)/10,0)*10,[1]Hugst!$R$4:$W$4,0))))</f>
        <v>0</v>
      </c>
      <c r="J51" s="169">
        <f>IF($C51-J$1&lt;År1,0,I50*(1-VLOOKUP($A51,[1]Hugst!$R$5:$W$9,MATCH(ROUNDUP((J$1)/10,0)*10,[1]Hugst!$R$4:$W$4,0))))</f>
        <v>0</v>
      </c>
      <c r="K51" s="169">
        <f>IF($C51-K$1&lt;År1,0,J50*(1-VLOOKUP($A51,[1]Hugst!$R$5:$W$9,MATCH(ROUNDUP((K$1)/10,0)*10,[1]Hugst!$R$4:$W$4,0))))</f>
        <v>0</v>
      </c>
      <c r="L51" s="169">
        <f>IF($C51-L$1&lt;År1,0,K50*(1-VLOOKUP($A51,[1]Hugst!$R$5:$W$9,MATCH(ROUNDUP((L$1)/10,0)*10,[1]Hugst!$R$4:$W$4,0))))</f>
        <v>0</v>
      </c>
      <c r="M51" s="169">
        <f>IF($C51-M$1&lt;År1,0,L50*(1-VLOOKUP($A51,[1]Hugst!$R$5:$W$9,MATCH(ROUNDUP((M$1)/10,0)*10,[1]Hugst!$R$4:$W$4,0))))</f>
        <v>0</v>
      </c>
      <c r="N51" s="169">
        <f>IF($C51-N$1&lt;År1,0,M50*(1-VLOOKUP($A51,[1]Hugst!$R$5:$W$9,MATCH(ROUNDUP((N$1)/10,0)*10,[1]Hugst!$R$4:$W$4,0))))</f>
        <v>0</v>
      </c>
      <c r="O51" s="169">
        <f>IF($C51-O$1&lt;År1,0,N50*(1-VLOOKUP($A51,[1]Hugst!$R$5:$W$9,MATCH(ROUNDUP((O$1)/10,0)*10,[1]Hugst!$R$4:$W$4,0))))</f>
        <v>0</v>
      </c>
      <c r="P51" s="169">
        <f>IF($C51-P$1&lt;År1,0,O50*(1-VLOOKUP($A51,[1]Hugst!$R$5:$W$9,MATCH(ROUNDUP((P$1)/10,0)*10,[1]Hugst!$R$4:$W$4,0))))</f>
        <v>0</v>
      </c>
      <c r="Q51" s="169">
        <f>IF($C51-Q$1&lt;År1,0,P50*(1-VLOOKUP($A51,[1]Hugst!$R$5:$W$9,MATCH(ROUNDUP((Q$1)/10,0)*10,[1]Hugst!$R$4:$W$4,0))))</f>
        <v>0</v>
      </c>
      <c r="R51" s="169">
        <f>IF($C51-R$1&lt;År1,0,Q50*(1-VLOOKUP($A51,[1]Hugst!$R$5:$W$9,MATCH(ROUNDUP((R$1)/10,0)*10,[1]Hugst!$R$4:$W$4,0))))</f>
        <v>0</v>
      </c>
      <c r="S51" s="169">
        <f>IF($C51-S$1&lt;År1,0,R50*(1-VLOOKUP($A51,[1]Hugst!$R$5:$W$9,MATCH(ROUNDUP((S$1)/10,0)*10,[1]Hugst!$R$4:$W$4,0))))</f>
        <v>0</v>
      </c>
      <c r="T51" s="169">
        <f>IF($C51-T$1&lt;År1,0,S50*(1-VLOOKUP($A51,[1]Hugst!$R$5:$W$9,MATCH(ROUNDUP((T$1)/10,0)*10,[1]Hugst!$R$4:$W$4,0))))</f>
        <v>0</v>
      </c>
      <c r="U51" s="169">
        <f>IF($C51-U$1&lt;År1,0,T50*(1-VLOOKUP($A51,[1]Hugst!$R$5:$W$9,MATCH(ROUNDUP((U$1)/10,0)*10,[1]Hugst!$R$4:$W$4,0))))</f>
        <v>0</v>
      </c>
      <c r="V51" s="169">
        <f>IF($C51-V$1&lt;År1,0,U50*(1-VLOOKUP($A51,[1]Hugst!$R$5:$W$9,MATCH(ROUNDUP((V$1)/10,0)*10,[1]Hugst!$R$4:$W$4,0))))</f>
        <v>0</v>
      </c>
      <c r="W51" s="169">
        <f>IF($C51-W$1&lt;År1,0,V50*(1-VLOOKUP($A51,[1]Hugst!$R$5:$W$9,MATCH(ROUNDUP((W$1)/10,0)*10,[1]Hugst!$R$4:$W$4,0))))</f>
        <v>0</v>
      </c>
      <c r="X51" s="169">
        <f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>IF($C52-G$1&lt;År1,0,F51*(1-VLOOKUP($A52,[1]Hugst!$R$5:$W$9,MATCH(ROUNDUP((G$1)/10,0)*10,[1]Hugst!$R$4:$W$4,0))))</f>
        <v>0</v>
      </c>
      <c r="H52" s="169">
        <f>IF($C52-H$1&lt;År1,0,G51*(1-VLOOKUP($A52,[1]Hugst!$R$5:$W$9,MATCH(ROUNDUP((H$1)/10,0)*10,[1]Hugst!$R$4:$W$4,0))))</f>
        <v>0</v>
      </c>
      <c r="I52" s="169">
        <f>IF($C52-I$1&lt;År1,0,H51*(1-VLOOKUP($A52,[1]Hugst!$R$5:$W$9,MATCH(ROUNDUP((I$1)/10,0)*10,[1]Hugst!$R$4:$W$4,0))))</f>
        <v>0</v>
      </c>
      <c r="J52" s="169">
        <f>IF($C52-J$1&lt;År1,0,I51*(1-VLOOKUP($A52,[1]Hugst!$R$5:$W$9,MATCH(ROUNDUP((J$1)/10,0)*10,[1]Hugst!$R$4:$W$4,0))))</f>
        <v>0</v>
      </c>
      <c r="K52" s="169">
        <f>IF($C52-K$1&lt;År1,0,J51*(1-VLOOKUP($A52,[1]Hugst!$R$5:$W$9,MATCH(ROUNDUP((K$1)/10,0)*10,[1]Hugst!$R$4:$W$4,0))))</f>
        <v>0</v>
      </c>
      <c r="L52" s="169">
        <f>IF($C52-L$1&lt;År1,0,K51*(1-VLOOKUP($A52,[1]Hugst!$R$5:$W$9,MATCH(ROUNDUP((L$1)/10,0)*10,[1]Hugst!$R$4:$W$4,0))))</f>
        <v>0</v>
      </c>
      <c r="M52" s="169">
        <f>IF($C52-M$1&lt;År1,0,L51*(1-VLOOKUP($A52,[1]Hugst!$R$5:$W$9,MATCH(ROUNDUP((M$1)/10,0)*10,[1]Hugst!$R$4:$W$4,0))))</f>
        <v>0</v>
      </c>
      <c r="N52" s="169">
        <f>IF($C52-N$1&lt;År1,0,M51*(1-VLOOKUP($A52,[1]Hugst!$R$5:$W$9,MATCH(ROUNDUP((N$1)/10,0)*10,[1]Hugst!$R$4:$W$4,0))))</f>
        <v>0</v>
      </c>
      <c r="O52" s="169">
        <f>IF($C52-O$1&lt;År1,0,N51*(1-VLOOKUP($A52,[1]Hugst!$R$5:$W$9,MATCH(ROUNDUP((O$1)/10,0)*10,[1]Hugst!$R$4:$W$4,0))))</f>
        <v>0</v>
      </c>
      <c r="P52" s="169">
        <f>IF($C52-P$1&lt;År1,0,O51*(1-VLOOKUP($A52,[1]Hugst!$R$5:$W$9,MATCH(ROUNDUP((P$1)/10,0)*10,[1]Hugst!$R$4:$W$4,0))))</f>
        <v>0</v>
      </c>
      <c r="Q52" s="169">
        <f>IF($C52-Q$1&lt;År1,0,P51*(1-VLOOKUP($A52,[1]Hugst!$R$5:$W$9,MATCH(ROUNDUP((Q$1)/10,0)*10,[1]Hugst!$R$4:$W$4,0))))</f>
        <v>0</v>
      </c>
      <c r="R52" s="169">
        <f>IF($C52-R$1&lt;År1,0,Q51*(1-VLOOKUP($A52,[1]Hugst!$R$5:$W$9,MATCH(ROUNDUP((R$1)/10,0)*10,[1]Hugst!$R$4:$W$4,0))))</f>
        <v>0</v>
      </c>
      <c r="S52" s="169">
        <f>IF($C52-S$1&lt;År1,0,R51*(1-VLOOKUP($A52,[1]Hugst!$R$5:$W$9,MATCH(ROUNDUP((S$1)/10,0)*10,[1]Hugst!$R$4:$W$4,0))))</f>
        <v>0</v>
      </c>
      <c r="T52" s="169">
        <f>IF($C52-T$1&lt;År1,0,S51*(1-VLOOKUP($A52,[1]Hugst!$R$5:$W$9,MATCH(ROUNDUP((T$1)/10,0)*10,[1]Hugst!$R$4:$W$4,0))))</f>
        <v>0</v>
      </c>
      <c r="U52" s="169">
        <f>IF($C52-U$1&lt;År1,0,T51*(1-VLOOKUP($A52,[1]Hugst!$R$5:$W$9,MATCH(ROUNDUP((U$1)/10,0)*10,[1]Hugst!$R$4:$W$4,0))))</f>
        <v>0</v>
      </c>
      <c r="V52" s="169">
        <f>IF($C52-V$1&lt;År1,0,U51*(1-VLOOKUP($A52,[1]Hugst!$R$5:$W$9,MATCH(ROUNDUP((V$1)/10,0)*10,[1]Hugst!$R$4:$W$4,0))))</f>
        <v>0</v>
      </c>
      <c r="W52" s="169">
        <f>IF($C52-W$1&lt;År1,0,V51*(1-VLOOKUP($A52,[1]Hugst!$R$5:$W$9,MATCH(ROUNDUP((W$1)/10,0)*10,[1]Hugst!$R$4:$W$4,0))))</f>
        <v>0</v>
      </c>
      <c r="X52" s="169">
        <f>IF($C52-X$1&lt;År1,0,W51*(1-VLOOKUP($A52,[1]Hugst!$R$5:$W$9,MATCH(ROUNDUP((X$1)/10,0)*10,[1]Hugst!$R$4:$W$4,0))))</f>
        <v>0</v>
      </c>
      <c r="Y52" s="169">
        <f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>IF($C53-G$1&lt;År1,0,F52*(1-VLOOKUP($A53,[1]Hugst!$R$5:$W$9,MATCH(ROUNDUP((G$1)/10,0)*10,[1]Hugst!$R$4:$W$4,0))))</f>
        <v>0</v>
      </c>
      <c r="H53" s="169">
        <f>IF($C53-H$1&lt;År1,0,G52*(1-VLOOKUP($A53,[1]Hugst!$R$5:$W$9,MATCH(ROUNDUP((H$1)/10,0)*10,[1]Hugst!$R$4:$W$4,0))))</f>
        <v>0</v>
      </c>
      <c r="I53" s="169">
        <f>IF($C53-I$1&lt;År1,0,H52*(1-VLOOKUP($A53,[1]Hugst!$R$5:$W$9,MATCH(ROUNDUP((I$1)/10,0)*10,[1]Hugst!$R$4:$W$4,0))))</f>
        <v>0</v>
      </c>
      <c r="J53" s="169">
        <f>IF($C53-J$1&lt;År1,0,I52*(1-VLOOKUP($A53,[1]Hugst!$R$5:$W$9,MATCH(ROUNDUP((J$1)/10,0)*10,[1]Hugst!$R$4:$W$4,0))))</f>
        <v>0</v>
      </c>
      <c r="K53" s="169">
        <f>IF($C53-K$1&lt;År1,0,J52*(1-VLOOKUP($A53,[1]Hugst!$R$5:$W$9,MATCH(ROUNDUP((K$1)/10,0)*10,[1]Hugst!$R$4:$W$4,0))))</f>
        <v>0</v>
      </c>
      <c r="L53" s="169">
        <f>IF($C53-L$1&lt;År1,0,K52*(1-VLOOKUP($A53,[1]Hugst!$R$5:$W$9,MATCH(ROUNDUP((L$1)/10,0)*10,[1]Hugst!$R$4:$W$4,0))))</f>
        <v>0</v>
      </c>
      <c r="M53" s="169">
        <f>IF($C53-M$1&lt;År1,0,L52*(1-VLOOKUP($A53,[1]Hugst!$R$5:$W$9,MATCH(ROUNDUP((M$1)/10,0)*10,[1]Hugst!$R$4:$W$4,0))))</f>
        <v>0</v>
      </c>
      <c r="N53" s="169">
        <f>IF($C53-N$1&lt;År1,0,M52*(1-VLOOKUP($A53,[1]Hugst!$R$5:$W$9,MATCH(ROUNDUP((N$1)/10,0)*10,[1]Hugst!$R$4:$W$4,0))))</f>
        <v>0</v>
      </c>
      <c r="O53" s="169">
        <f>IF($C53-O$1&lt;År1,0,N52*(1-VLOOKUP($A53,[1]Hugst!$R$5:$W$9,MATCH(ROUNDUP((O$1)/10,0)*10,[1]Hugst!$R$4:$W$4,0))))</f>
        <v>0</v>
      </c>
      <c r="P53" s="169">
        <f>IF($C53-P$1&lt;År1,0,O52*(1-VLOOKUP($A53,[1]Hugst!$R$5:$W$9,MATCH(ROUNDUP((P$1)/10,0)*10,[1]Hugst!$R$4:$W$4,0))))</f>
        <v>0</v>
      </c>
      <c r="Q53" s="169">
        <f>IF($C53-Q$1&lt;År1,0,P52*(1-VLOOKUP($A53,[1]Hugst!$R$5:$W$9,MATCH(ROUNDUP((Q$1)/10,0)*10,[1]Hugst!$R$4:$W$4,0))))</f>
        <v>0</v>
      </c>
      <c r="R53" s="169">
        <f>IF($C53-R$1&lt;År1,0,Q52*(1-VLOOKUP($A53,[1]Hugst!$R$5:$W$9,MATCH(ROUNDUP((R$1)/10,0)*10,[1]Hugst!$R$4:$W$4,0))))</f>
        <v>0</v>
      </c>
      <c r="S53" s="169">
        <f>IF($C53-S$1&lt;År1,0,R52*(1-VLOOKUP($A53,[1]Hugst!$R$5:$W$9,MATCH(ROUNDUP((S$1)/10,0)*10,[1]Hugst!$R$4:$W$4,0))))</f>
        <v>0</v>
      </c>
      <c r="T53" s="169">
        <f>IF($C53-T$1&lt;År1,0,S52*(1-VLOOKUP($A53,[1]Hugst!$R$5:$W$9,MATCH(ROUNDUP((T$1)/10,0)*10,[1]Hugst!$R$4:$W$4,0))))</f>
        <v>0</v>
      </c>
      <c r="U53" s="169">
        <f>IF($C53-U$1&lt;År1,0,T52*(1-VLOOKUP($A53,[1]Hugst!$R$5:$W$9,MATCH(ROUNDUP((U$1)/10,0)*10,[1]Hugst!$R$4:$W$4,0))))</f>
        <v>0</v>
      </c>
      <c r="V53" s="169">
        <f>IF($C53-V$1&lt;År1,0,U52*(1-VLOOKUP($A53,[1]Hugst!$R$5:$W$9,MATCH(ROUNDUP((V$1)/10,0)*10,[1]Hugst!$R$4:$W$4,0))))</f>
        <v>0</v>
      </c>
      <c r="W53" s="169">
        <f>IF($C53-W$1&lt;År1,0,V52*(1-VLOOKUP($A53,[1]Hugst!$R$5:$W$9,MATCH(ROUNDUP((W$1)/10,0)*10,[1]Hugst!$R$4:$W$4,0))))</f>
        <v>0</v>
      </c>
      <c r="X53" s="169">
        <f>IF($C53-X$1&lt;År1,0,W52*(1-VLOOKUP($A53,[1]Hugst!$R$5:$W$9,MATCH(ROUNDUP((X$1)/10,0)*10,[1]Hugst!$R$4:$W$4,0))))</f>
        <v>0</v>
      </c>
      <c r="Y53" s="169">
        <f>IF($C53-Y$1&lt;År1,0,X52*(1-VLOOKUP($A53,[1]Hugst!$R$5:$W$9,MATCH(ROUNDUP((Y$1)/10,0)*10,[1]Hugst!$R$4:$W$4,0))))</f>
        <v>0</v>
      </c>
      <c r="Z53" s="169">
        <f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>IF($C54-G$1&lt;År1,0,F53*(1-VLOOKUP($A54,[1]Hugst!$R$5:$W$9,MATCH(ROUNDUP((G$1)/10,0)*10,[1]Hugst!$R$4:$W$4,0))))</f>
        <v>0</v>
      </c>
      <c r="H54" s="169">
        <f>IF($C54-H$1&lt;År1,0,G53*(1-VLOOKUP($A54,[1]Hugst!$R$5:$W$9,MATCH(ROUNDUP((H$1)/10,0)*10,[1]Hugst!$R$4:$W$4,0))))</f>
        <v>0</v>
      </c>
      <c r="I54" s="169">
        <f>IF($C54-I$1&lt;År1,0,H53*(1-VLOOKUP($A54,[1]Hugst!$R$5:$W$9,MATCH(ROUNDUP((I$1)/10,0)*10,[1]Hugst!$R$4:$W$4,0))))</f>
        <v>0</v>
      </c>
      <c r="J54" s="169">
        <f>IF($C54-J$1&lt;År1,0,I53*(1-VLOOKUP($A54,[1]Hugst!$R$5:$W$9,MATCH(ROUNDUP((J$1)/10,0)*10,[1]Hugst!$R$4:$W$4,0))))</f>
        <v>0</v>
      </c>
      <c r="K54" s="169">
        <f>IF($C54-K$1&lt;År1,0,J53*(1-VLOOKUP($A54,[1]Hugst!$R$5:$W$9,MATCH(ROUNDUP((K$1)/10,0)*10,[1]Hugst!$R$4:$W$4,0))))</f>
        <v>0</v>
      </c>
      <c r="L54" s="169">
        <f>IF($C54-L$1&lt;År1,0,K53*(1-VLOOKUP($A54,[1]Hugst!$R$5:$W$9,MATCH(ROUNDUP((L$1)/10,0)*10,[1]Hugst!$R$4:$W$4,0))))</f>
        <v>0</v>
      </c>
      <c r="M54" s="169">
        <f>IF($C54-M$1&lt;År1,0,L53*(1-VLOOKUP($A54,[1]Hugst!$R$5:$W$9,MATCH(ROUNDUP((M$1)/10,0)*10,[1]Hugst!$R$4:$W$4,0))))</f>
        <v>0</v>
      </c>
      <c r="N54" s="169">
        <f>IF($C54-N$1&lt;År1,0,M53*(1-VLOOKUP($A54,[1]Hugst!$R$5:$W$9,MATCH(ROUNDUP((N$1)/10,0)*10,[1]Hugst!$R$4:$W$4,0))))</f>
        <v>0</v>
      </c>
      <c r="O54" s="169">
        <f>IF($C54-O$1&lt;År1,0,N53*(1-VLOOKUP($A54,[1]Hugst!$R$5:$W$9,MATCH(ROUNDUP((O$1)/10,0)*10,[1]Hugst!$R$4:$W$4,0))))</f>
        <v>0</v>
      </c>
      <c r="P54" s="169">
        <f>IF($C54-P$1&lt;År1,0,O53*(1-VLOOKUP($A54,[1]Hugst!$R$5:$W$9,MATCH(ROUNDUP((P$1)/10,0)*10,[1]Hugst!$R$4:$W$4,0))))</f>
        <v>0</v>
      </c>
      <c r="Q54" s="169">
        <f>IF($C54-Q$1&lt;År1,0,P53*(1-VLOOKUP($A54,[1]Hugst!$R$5:$W$9,MATCH(ROUNDUP((Q$1)/10,0)*10,[1]Hugst!$R$4:$W$4,0))))</f>
        <v>0</v>
      </c>
      <c r="R54" s="169">
        <f>IF($C54-R$1&lt;År1,0,Q53*(1-VLOOKUP($A54,[1]Hugst!$R$5:$W$9,MATCH(ROUNDUP((R$1)/10,0)*10,[1]Hugst!$R$4:$W$4,0))))</f>
        <v>0</v>
      </c>
      <c r="S54" s="169">
        <f>IF($C54-S$1&lt;År1,0,R53*(1-VLOOKUP($A54,[1]Hugst!$R$5:$W$9,MATCH(ROUNDUP((S$1)/10,0)*10,[1]Hugst!$R$4:$W$4,0))))</f>
        <v>0</v>
      </c>
      <c r="T54" s="169">
        <f>IF($C54-T$1&lt;År1,0,S53*(1-VLOOKUP($A54,[1]Hugst!$R$5:$W$9,MATCH(ROUNDUP((T$1)/10,0)*10,[1]Hugst!$R$4:$W$4,0))))</f>
        <v>0</v>
      </c>
      <c r="U54" s="169">
        <f>IF($C54-U$1&lt;År1,0,T53*(1-VLOOKUP($A54,[1]Hugst!$R$5:$W$9,MATCH(ROUNDUP((U$1)/10,0)*10,[1]Hugst!$R$4:$W$4,0))))</f>
        <v>0</v>
      </c>
      <c r="V54" s="169">
        <f>IF($C54-V$1&lt;År1,0,U53*(1-VLOOKUP($A54,[1]Hugst!$R$5:$W$9,MATCH(ROUNDUP((V$1)/10,0)*10,[1]Hugst!$R$4:$W$4,0))))</f>
        <v>0</v>
      </c>
      <c r="W54" s="169">
        <f>IF($C54-W$1&lt;År1,0,V53*(1-VLOOKUP($A54,[1]Hugst!$R$5:$W$9,MATCH(ROUNDUP((W$1)/10,0)*10,[1]Hugst!$R$4:$W$4,0))))</f>
        <v>0</v>
      </c>
      <c r="X54" s="169">
        <f>IF($C54-X$1&lt;År1,0,W53*(1-VLOOKUP($A54,[1]Hugst!$R$5:$W$9,MATCH(ROUNDUP((X$1)/10,0)*10,[1]Hugst!$R$4:$W$4,0))))</f>
        <v>0</v>
      </c>
      <c r="Y54" s="169">
        <f>IF($C54-Y$1&lt;År1,0,X53*(1-VLOOKUP($A54,[1]Hugst!$R$5:$W$9,MATCH(ROUNDUP((Y$1)/10,0)*10,[1]Hugst!$R$4:$W$4,0))))</f>
        <v>0</v>
      </c>
      <c r="Z54" s="169">
        <f>IF($C54-Z$1&lt;År1,0,Y53*(1-VLOOKUP($A54,[1]Hugst!$R$5:$W$9,MATCH(ROUNDUP((Z$1)/10,0)*10,[1]Hugst!$R$4:$W$4,0))))</f>
        <v>0</v>
      </c>
      <c r="AA54" s="169">
        <f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>IF($C55-G$1&lt;År1,0,F54*(1-VLOOKUP($A55,[1]Hugst!$R$5:$W$9,MATCH(ROUNDUP((G$1)/10,0)*10,[1]Hugst!$R$4:$W$4,0))))</f>
        <v>0</v>
      </c>
      <c r="H55" s="169">
        <f>IF($C55-H$1&lt;År1,0,G54*(1-VLOOKUP($A55,[1]Hugst!$R$5:$W$9,MATCH(ROUNDUP((H$1)/10,0)*10,[1]Hugst!$R$4:$W$4,0))))</f>
        <v>0</v>
      </c>
      <c r="I55" s="169">
        <f>IF($C55-I$1&lt;År1,0,H54*(1-VLOOKUP($A55,[1]Hugst!$R$5:$W$9,MATCH(ROUNDUP((I$1)/10,0)*10,[1]Hugst!$R$4:$W$4,0))))</f>
        <v>0</v>
      </c>
      <c r="J55" s="169">
        <f>IF($C55-J$1&lt;År1,0,I54*(1-VLOOKUP($A55,[1]Hugst!$R$5:$W$9,MATCH(ROUNDUP((J$1)/10,0)*10,[1]Hugst!$R$4:$W$4,0))))</f>
        <v>0</v>
      </c>
      <c r="K55" s="169">
        <f>IF($C55-K$1&lt;År1,0,J54*(1-VLOOKUP($A55,[1]Hugst!$R$5:$W$9,MATCH(ROUNDUP((K$1)/10,0)*10,[1]Hugst!$R$4:$W$4,0))))</f>
        <v>0</v>
      </c>
      <c r="L55" s="169">
        <f>IF($C55-L$1&lt;År1,0,K54*(1-VLOOKUP($A55,[1]Hugst!$R$5:$W$9,MATCH(ROUNDUP((L$1)/10,0)*10,[1]Hugst!$R$4:$W$4,0))))</f>
        <v>0</v>
      </c>
      <c r="M55" s="169">
        <f>IF($C55-M$1&lt;År1,0,L54*(1-VLOOKUP($A55,[1]Hugst!$R$5:$W$9,MATCH(ROUNDUP((M$1)/10,0)*10,[1]Hugst!$R$4:$W$4,0))))</f>
        <v>0</v>
      </c>
      <c r="N55" s="169">
        <f>IF($C55-N$1&lt;År1,0,M54*(1-VLOOKUP($A55,[1]Hugst!$R$5:$W$9,MATCH(ROUNDUP((N$1)/10,0)*10,[1]Hugst!$R$4:$W$4,0))))</f>
        <v>0</v>
      </c>
      <c r="O55" s="169">
        <f>IF($C55-O$1&lt;År1,0,N54*(1-VLOOKUP($A55,[1]Hugst!$R$5:$W$9,MATCH(ROUNDUP((O$1)/10,0)*10,[1]Hugst!$R$4:$W$4,0))))</f>
        <v>0</v>
      </c>
      <c r="P55" s="169">
        <f>IF($C55-P$1&lt;År1,0,O54*(1-VLOOKUP($A55,[1]Hugst!$R$5:$W$9,MATCH(ROUNDUP((P$1)/10,0)*10,[1]Hugst!$R$4:$W$4,0))))</f>
        <v>0</v>
      </c>
      <c r="Q55" s="169">
        <f>IF($C55-Q$1&lt;År1,0,P54*(1-VLOOKUP($A55,[1]Hugst!$R$5:$W$9,MATCH(ROUNDUP((Q$1)/10,0)*10,[1]Hugst!$R$4:$W$4,0))))</f>
        <v>0</v>
      </c>
      <c r="R55" s="169">
        <f>IF($C55-R$1&lt;År1,0,Q54*(1-VLOOKUP($A55,[1]Hugst!$R$5:$W$9,MATCH(ROUNDUP((R$1)/10,0)*10,[1]Hugst!$R$4:$W$4,0))))</f>
        <v>0</v>
      </c>
      <c r="S55" s="169">
        <f>IF($C55-S$1&lt;År1,0,R54*(1-VLOOKUP($A55,[1]Hugst!$R$5:$W$9,MATCH(ROUNDUP((S$1)/10,0)*10,[1]Hugst!$R$4:$W$4,0))))</f>
        <v>0</v>
      </c>
      <c r="T55" s="169">
        <f>IF($C55-T$1&lt;År1,0,S54*(1-VLOOKUP($A55,[1]Hugst!$R$5:$W$9,MATCH(ROUNDUP((T$1)/10,0)*10,[1]Hugst!$R$4:$W$4,0))))</f>
        <v>0</v>
      </c>
      <c r="U55" s="169">
        <f>IF($C55-U$1&lt;År1,0,T54*(1-VLOOKUP($A55,[1]Hugst!$R$5:$W$9,MATCH(ROUNDUP((U$1)/10,0)*10,[1]Hugst!$R$4:$W$4,0))))</f>
        <v>0</v>
      </c>
      <c r="V55" s="169">
        <f>IF($C55-V$1&lt;År1,0,U54*(1-VLOOKUP($A55,[1]Hugst!$R$5:$W$9,MATCH(ROUNDUP((V$1)/10,0)*10,[1]Hugst!$R$4:$W$4,0))))</f>
        <v>0</v>
      </c>
      <c r="W55" s="169">
        <f>IF($C55-W$1&lt;År1,0,V54*(1-VLOOKUP($A55,[1]Hugst!$R$5:$W$9,MATCH(ROUNDUP((W$1)/10,0)*10,[1]Hugst!$R$4:$W$4,0))))</f>
        <v>0</v>
      </c>
      <c r="X55" s="169">
        <f>IF($C55-X$1&lt;År1,0,W54*(1-VLOOKUP($A55,[1]Hugst!$R$5:$W$9,MATCH(ROUNDUP((X$1)/10,0)*10,[1]Hugst!$R$4:$W$4,0))))</f>
        <v>0</v>
      </c>
      <c r="Y55" s="169">
        <f>IF($C55-Y$1&lt;År1,0,X54*(1-VLOOKUP($A55,[1]Hugst!$R$5:$W$9,MATCH(ROUNDUP((Y$1)/10,0)*10,[1]Hugst!$R$4:$W$4,0))))</f>
        <v>0</v>
      </c>
      <c r="Z55" s="169">
        <f>IF($C55-Z$1&lt;År1,0,Y54*(1-VLOOKUP($A55,[1]Hugst!$R$5:$W$9,MATCH(ROUNDUP((Z$1)/10,0)*10,[1]Hugst!$R$4:$W$4,0))))</f>
        <v>0</v>
      </c>
      <c r="AA55" s="169">
        <f>IF($C55-AA$1&lt;År1,0,Z54*(1-VLOOKUP($A55,[1]Hugst!$R$5:$W$9,MATCH(ROUNDUP((AA$1)/10,0)*10,[1]Hugst!$R$4:$W$4,0))))</f>
        <v>0</v>
      </c>
      <c r="AB55" s="169">
        <f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>IF($C56-G$1&lt;År1,0,F55*(1-VLOOKUP($A56,[1]Hugst!$R$5:$W$9,MATCH(ROUNDUP((G$1)/10,0)*10,[1]Hugst!$R$4:$W$4,0))))</f>
        <v>0</v>
      </c>
      <c r="H56" s="169">
        <f>IF($C56-H$1&lt;År1,0,G55*(1-VLOOKUP($A56,[1]Hugst!$R$5:$W$9,MATCH(ROUNDUP((H$1)/10,0)*10,[1]Hugst!$R$4:$W$4,0))))</f>
        <v>0</v>
      </c>
      <c r="I56" s="169">
        <f>IF($C56-I$1&lt;År1,0,H55*(1-VLOOKUP($A56,[1]Hugst!$R$5:$W$9,MATCH(ROUNDUP((I$1)/10,0)*10,[1]Hugst!$R$4:$W$4,0))))</f>
        <v>0</v>
      </c>
      <c r="J56" s="169">
        <f>IF($C56-J$1&lt;År1,0,I55*(1-VLOOKUP($A56,[1]Hugst!$R$5:$W$9,MATCH(ROUNDUP((J$1)/10,0)*10,[1]Hugst!$R$4:$W$4,0))))</f>
        <v>0</v>
      </c>
      <c r="K56" s="169">
        <f>IF($C56-K$1&lt;År1,0,J55*(1-VLOOKUP($A56,[1]Hugst!$R$5:$W$9,MATCH(ROUNDUP((K$1)/10,0)*10,[1]Hugst!$R$4:$W$4,0))))</f>
        <v>0</v>
      </c>
      <c r="L56" s="169">
        <f>IF($C56-L$1&lt;År1,0,K55*(1-VLOOKUP($A56,[1]Hugst!$R$5:$W$9,MATCH(ROUNDUP((L$1)/10,0)*10,[1]Hugst!$R$4:$W$4,0))))</f>
        <v>0</v>
      </c>
      <c r="M56" s="169">
        <f>IF($C56-M$1&lt;År1,0,L55*(1-VLOOKUP($A56,[1]Hugst!$R$5:$W$9,MATCH(ROUNDUP((M$1)/10,0)*10,[1]Hugst!$R$4:$W$4,0))))</f>
        <v>0</v>
      </c>
      <c r="N56" s="169">
        <f>IF($C56-N$1&lt;År1,0,M55*(1-VLOOKUP($A56,[1]Hugst!$R$5:$W$9,MATCH(ROUNDUP((N$1)/10,0)*10,[1]Hugst!$R$4:$W$4,0))))</f>
        <v>0</v>
      </c>
      <c r="O56" s="169">
        <f>IF($C56-O$1&lt;År1,0,N55*(1-VLOOKUP($A56,[1]Hugst!$R$5:$W$9,MATCH(ROUNDUP((O$1)/10,0)*10,[1]Hugst!$R$4:$W$4,0))))</f>
        <v>0</v>
      </c>
      <c r="P56" s="169">
        <f>IF($C56-P$1&lt;År1,0,O55*(1-VLOOKUP($A56,[1]Hugst!$R$5:$W$9,MATCH(ROUNDUP((P$1)/10,0)*10,[1]Hugst!$R$4:$W$4,0))))</f>
        <v>0</v>
      </c>
      <c r="Q56" s="169">
        <f>IF($C56-Q$1&lt;År1,0,P55*(1-VLOOKUP($A56,[1]Hugst!$R$5:$W$9,MATCH(ROUNDUP((Q$1)/10,0)*10,[1]Hugst!$R$4:$W$4,0))))</f>
        <v>0</v>
      </c>
      <c r="R56" s="169">
        <f>IF($C56-R$1&lt;År1,0,Q55*(1-VLOOKUP($A56,[1]Hugst!$R$5:$W$9,MATCH(ROUNDUP((R$1)/10,0)*10,[1]Hugst!$R$4:$W$4,0))))</f>
        <v>0</v>
      </c>
      <c r="S56" s="169">
        <f>IF($C56-S$1&lt;År1,0,R55*(1-VLOOKUP($A56,[1]Hugst!$R$5:$W$9,MATCH(ROUNDUP((S$1)/10,0)*10,[1]Hugst!$R$4:$W$4,0))))</f>
        <v>0</v>
      </c>
      <c r="T56" s="169">
        <f>IF($C56-T$1&lt;År1,0,S55*(1-VLOOKUP($A56,[1]Hugst!$R$5:$W$9,MATCH(ROUNDUP((T$1)/10,0)*10,[1]Hugst!$R$4:$W$4,0))))</f>
        <v>0</v>
      </c>
      <c r="U56" s="169">
        <f>IF($C56-U$1&lt;År1,0,T55*(1-VLOOKUP($A56,[1]Hugst!$R$5:$W$9,MATCH(ROUNDUP((U$1)/10,0)*10,[1]Hugst!$R$4:$W$4,0))))</f>
        <v>0</v>
      </c>
      <c r="V56" s="169">
        <f>IF($C56-V$1&lt;År1,0,U55*(1-VLOOKUP($A56,[1]Hugst!$R$5:$W$9,MATCH(ROUNDUP((V$1)/10,0)*10,[1]Hugst!$R$4:$W$4,0))))</f>
        <v>0</v>
      </c>
      <c r="W56" s="169">
        <f>IF($C56-W$1&lt;År1,0,V55*(1-VLOOKUP($A56,[1]Hugst!$R$5:$W$9,MATCH(ROUNDUP((W$1)/10,0)*10,[1]Hugst!$R$4:$W$4,0))))</f>
        <v>0</v>
      </c>
      <c r="X56" s="169">
        <f>IF($C56-X$1&lt;År1,0,W55*(1-VLOOKUP($A56,[1]Hugst!$R$5:$W$9,MATCH(ROUNDUP((X$1)/10,0)*10,[1]Hugst!$R$4:$W$4,0))))</f>
        <v>0</v>
      </c>
      <c r="Y56" s="169">
        <f>IF($C56-Y$1&lt;År1,0,X55*(1-VLOOKUP($A56,[1]Hugst!$R$5:$W$9,MATCH(ROUNDUP((Y$1)/10,0)*10,[1]Hugst!$R$4:$W$4,0))))</f>
        <v>0</v>
      </c>
      <c r="Z56" s="169">
        <f>IF($C56-Z$1&lt;År1,0,Y55*(1-VLOOKUP($A56,[1]Hugst!$R$5:$W$9,MATCH(ROUNDUP((Z$1)/10,0)*10,[1]Hugst!$R$4:$W$4,0))))</f>
        <v>0</v>
      </c>
      <c r="AA56" s="169">
        <f>IF($C56-AA$1&lt;År1,0,Z55*(1-VLOOKUP($A56,[1]Hugst!$R$5:$W$9,MATCH(ROUNDUP((AA$1)/10,0)*10,[1]Hugst!$R$4:$W$4,0))))</f>
        <v>0</v>
      </c>
      <c r="AB56" s="169">
        <f>IF($C56-AB$1&lt;År1,0,AA55*(1-VLOOKUP($A56,[1]Hugst!$R$5:$W$9,MATCH(ROUNDUP((AB$1)/10,0)*10,[1]Hugst!$R$4:$W$4,0))))</f>
        <v>0</v>
      </c>
      <c r="AC56" s="169">
        <f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>IF($C57-G$1&lt;År1,0,F56*(1-VLOOKUP($A57,[1]Hugst!$R$5:$W$9,MATCH(ROUNDUP((G$1)/10,0)*10,[1]Hugst!$R$4:$W$4,0))))</f>
        <v>0</v>
      </c>
      <c r="H57" s="169">
        <f>IF($C57-H$1&lt;År1,0,G56*(1-VLOOKUP($A57,[1]Hugst!$R$5:$W$9,MATCH(ROUNDUP((H$1)/10,0)*10,[1]Hugst!$R$4:$W$4,0))))</f>
        <v>0</v>
      </c>
      <c r="I57" s="169">
        <f>IF($C57-I$1&lt;År1,0,H56*(1-VLOOKUP($A57,[1]Hugst!$R$5:$W$9,MATCH(ROUNDUP((I$1)/10,0)*10,[1]Hugst!$R$4:$W$4,0))))</f>
        <v>0</v>
      </c>
      <c r="J57" s="169">
        <f>IF($C57-J$1&lt;År1,0,I56*(1-VLOOKUP($A57,[1]Hugst!$R$5:$W$9,MATCH(ROUNDUP((J$1)/10,0)*10,[1]Hugst!$R$4:$W$4,0))))</f>
        <v>0</v>
      </c>
      <c r="K57" s="169">
        <f>IF($C57-K$1&lt;År1,0,J56*(1-VLOOKUP($A57,[1]Hugst!$R$5:$W$9,MATCH(ROUNDUP((K$1)/10,0)*10,[1]Hugst!$R$4:$W$4,0))))</f>
        <v>0</v>
      </c>
      <c r="L57" s="169">
        <f>IF($C57-L$1&lt;År1,0,K56*(1-VLOOKUP($A57,[1]Hugst!$R$5:$W$9,MATCH(ROUNDUP((L$1)/10,0)*10,[1]Hugst!$R$4:$W$4,0))))</f>
        <v>0</v>
      </c>
      <c r="M57" s="169">
        <f>IF($C57-M$1&lt;År1,0,L56*(1-VLOOKUP($A57,[1]Hugst!$R$5:$W$9,MATCH(ROUNDUP((M$1)/10,0)*10,[1]Hugst!$R$4:$W$4,0))))</f>
        <v>0</v>
      </c>
      <c r="N57" s="169">
        <f>IF($C57-N$1&lt;År1,0,M56*(1-VLOOKUP($A57,[1]Hugst!$R$5:$W$9,MATCH(ROUNDUP((N$1)/10,0)*10,[1]Hugst!$R$4:$W$4,0))))</f>
        <v>0</v>
      </c>
      <c r="O57" s="169">
        <f>IF($C57-O$1&lt;År1,0,N56*(1-VLOOKUP($A57,[1]Hugst!$R$5:$W$9,MATCH(ROUNDUP((O$1)/10,0)*10,[1]Hugst!$R$4:$W$4,0))))</f>
        <v>0</v>
      </c>
      <c r="P57" s="169">
        <f>IF($C57-P$1&lt;År1,0,O56*(1-VLOOKUP($A57,[1]Hugst!$R$5:$W$9,MATCH(ROUNDUP((P$1)/10,0)*10,[1]Hugst!$R$4:$W$4,0))))</f>
        <v>0</v>
      </c>
      <c r="Q57" s="169">
        <f>IF($C57-Q$1&lt;År1,0,P56*(1-VLOOKUP($A57,[1]Hugst!$R$5:$W$9,MATCH(ROUNDUP((Q$1)/10,0)*10,[1]Hugst!$R$4:$W$4,0))))</f>
        <v>0</v>
      </c>
      <c r="R57" s="169">
        <f>IF($C57-R$1&lt;År1,0,Q56*(1-VLOOKUP($A57,[1]Hugst!$R$5:$W$9,MATCH(ROUNDUP((R$1)/10,0)*10,[1]Hugst!$R$4:$W$4,0))))</f>
        <v>0</v>
      </c>
      <c r="S57" s="169">
        <f>IF($C57-S$1&lt;År1,0,R56*(1-VLOOKUP($A57,[1]Hugst!$R$5:$W$9,MATCH(ROUNDUP((S$1)/10,0)*10,[1]Hugst!$R$4:$W$4,0))))</f>
        <v>0</v>
      </c>
      <c r="T57" s="169">
        <f>IF($C57-T$1&lt;År1,0,S56*(1-VLOOKUP($A57,[1]Hugst!$R$5:$W$9,MATCH(ROUNDUP((T$1)/10,0)*10,[1]Hugst!$R$4:$W$4,0))))</f>
        <v>0</v>
      </c>
      <c r="U57" s="169">
        <f>IF($C57-U$1&lt;År1,0,T56*(1-VLOOKUP($A57,[1]Hugst!$R$5:$W$9,MATCH(ROUNDUP((U$1)/10,0)*10,[1]Hugst!$R$4:$W$4,0))))</f>
        <v>0</v>
      </c>
      <c r="V57" s="169">
        <f>IF($C57-V$1&lt;År1,0,U56*(1-VLOOKUP($A57,[1]Hugst!$R$5:$W$9,MATCH(ROUNDUP((V$1)/10,0)*10,[1]Hugst!$R$4:$W$4,0))))</f>
        <v>0</v>
      </c>
      <c r="W57" s="169">
        <f>IF($C57-W$1&lt;År1,0,V56*(1-VLOOKUP($A57,[1]Hugst!$R$5:$W$9,MATCH(ROUNDUP((W$1)/10,0)*10,[1]Hugst!$R$4:$W$4,0))))</f>
        <v>0</v>
      </c>
      <c r="X57" s="169">
        <f>IF($C57-X$1&lt;År1,0,W56*(1-VLOOKUP($A57,[1]Hugst!$R$5:$W$9,MATCH(ROUNDUP((X$1)/10,0)*10,[1]Hugst!$R$4:$W$4,0))))</f>
        <v>0</v>
      </c>
      <c r="Y57" s="169">
        <f>IF($C57-Y$1&lt;År1,0,X56*(1-VLOOKUP($A57,[1]Hugst!$R$5:$W$9,MATCH(ROUNDUP((Y$1)/10,0)*10,[1]Hugst!$R$4:$W$4,0))))</f>
        <v>0</v>
      </c>
      <c r="Z57" s="169">
        <f>IF($C57-Z$1&lt;År1,0,Y56*(1-VLOOKUP($A57,[1]Hugst!$R$5:$W$9,MATCH(ROUNDUP((Z$1)/10,0)*10,[1]Hugst!$R$4:$W$4,0))))</f>
        <v>0</v>
      </c>
      <c r="AA57" s="169">
        <f>IF($C57-AA$1&lt;År1,0,Z56*(1-VLOOKUP($A57,[1]Hugst!$R$5:$W$9,MATCH(ROUNDUP((AA$1)/10,0)*10,[1]Hugst!$R$4:$W$4,0))))</f>
        <v>0</v>
      </c>
      <c r="AB57" s="169">
        <f>IF($C57-AB$1&lt;År1,0,AA56*(1-VLOOKUP($A57,[1]Hugst!$R$5:$W$9,MATCH(ROUNDUP((AB$1)/10,0)*10,[1]Hugst!$R$4:$W$4,0))))</f>
        <v>0</v>
      </c>
      <c r="AC57" s="169">
        <f>IF($C57-AC$1&lt;År1,0,AB56*(1-VLOOKUP($A57,[1]Hugst!$R$5:$W$9,MATCH(ROUNDUP((AC$1)/10,0)*10,[1]Hugst!$R$4:$W$4,0))))</f>
        <v>0</v>
      </c>
      <c r="AD57" s="169">
        <f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>IF($C58-G$1&lt;År1,0,F57*(1-VLOOKUP($A58,[1]Hugst!$R$5:$W$9,MATCH(ROUNDUP((G$1)/10,0)*10,[1]Hugst!$R$4:$W$4,0))))</f>
        <v>0</v>
      </c>
      <c r="H58" s="169">
        <f>IF($C58-H$1&lt;År1,0,G57*(1-VLOOKUP($A58,[1]Hugst!$R$5:$W$9,MATCH(ROUNDUP((H$1)/10,0)*10,[1]Hugst!$R$4:$W$4,0))))</f>
        <v>0</v>
      </c>
      <c r="I58" s="169">
        <f>IF($C58-I$1&lt;År1,0,H57*(1-VLOOKUP($A58,[1]Hugst!$R$5:$W$9,MATCH(ROUNDUP((I$1)/10,0)*10,[1]Hugst!$R$4:$W$4,0))))</f>
        <v>0</v>
      </c>
      <c r="J58" s="169">
        <f>IF($C58-J$1&lt;År1,0,I57*(1-VLOOKUP($A58,[1]Hugst!$R$5:$W$9,MATCH(ROUNDUP((J$1)/10,0)*10,[1]Hugst!$R$4:$W$4,0))))</f>
        <v>0</v>
      </c>
      <c r="K58" s="169">
        <f>IF($C58-K$1&lt;År1,0,J57*(1-VLOOKUP($A58,[1]Hugst!$R$5:$W$9,MATCH(ROUNDUP((K$1)/10,0)*10,[1]Hugst!$R$4:$W$4,0))))</f>
        <v>0</v>
      </c>
      <c r="L58" s="169">
        <f>IF($C58-L$1&lt;År1,0,K57*(1-VLOOKUP($A58,[1]Hugst!$R$5:$W$9,MATCH(ROUNDUP((L$1)/10,0)*10,[1]Hugst!$R$4:$W$4,0))))</f>
        <v>0</v>
      </c>
      <c r="M58" s="169">
        <f>IF($C58-M$1&lt;År1,0,L57*(1-VLOOKUP($A58,[1]Hugst!$R$5:$W$9,MATCH(ROUNDUP((M$1)/10,0)*10,[1]Hugst!$R$4:$W$4,0))))</f>
        <v>0</v>
      </c>
      <c r="N58" s="169">
        <f>IF($C58-N$1&lt;År1,0,M57*(1-VLOOKUP($A58,[1]Hugst!$R$5:$W$9,MATCH(ROUNDUP((N$1)/10,0)*10,[1]Hugst!$R$4:$W$4,0))))</f>
        <v>0</v>
      </c>
      <c r="O58" s="169">
        <f>IF($C58-O$1&lt;År1,0,N57*(1-VLOOKUP($A58,[1]Hugst!$R$5:$W$9,MATCH(ROUNDUP((O$1)/10,0)*10,[1]Hugst!$R$4:$W$4,0))))</f>
        <v>0</v>
      </c>
      <c r="P58" s="169">
        <f>IF($C58-P$1&lt;År1,0,O57*(1-VLOOKUP($A58,[1]Hugst!$R$5:$W$9,MATCH(ROUNDUP((P$1)/10,0)*10,[1]Hugst!$R$4:$W$4,0))))</f>
        <v>0</v>
      </c>
      <c r="Q58" s="169">
        <f>IF($C58-Q$1&lt;År1,0,P57*(1-VLOOKUP($A58,[1]Hugst!$R$5:$W$9,MATCH(ROUNDUP((Q$1)/10,0)*10,[1]Hugst!$R$4:$W$4,0))))</f>
        <v>0</v>
      </c>
      <c r="R58" s="169">
        <f>IF($C58-R$1&lt;År1,0,Q57*(1-VLOOKUP($A58,[1]Hugst!$R$5:$W$9,MATCH(ROUNDUP((R$1)/10,0)*10,[1]Hugst!$R$4:$W$4,0))))</f>
        <v>0</v>
      </c>
      <c r="S58" s="169">
        <f>IF($C58-S$1&lt;År1,0,R57*(1-VLOOKUP($A58,[1]Hugst!$R$5:$W$9,MATCH(ROUNDUP((S$1)/10,0)*10,[1]Hugst!$R$4:$W$4,0))))</f>
        <v>0</v>
      </c>
      <c r="T58" s="169">
        <f>IF($C58-T$1&lt;År1,0,S57*(1-VLOOKUP($A58,[1]Hugst!$R$5:$W$9,MATCH(ROUNDUP((T$1)/10,0)*10,[1]Hugst!$R$4:$W$4,0))))</f>
        <v>0</v>
      </c>
      <c r="U58" s="169">
        <f>IF($C58-U$1&lt;År1,0,T57*(1-VLOOKUP($A58,[1]Hugst!$R$5:$W$9,MATCH(ROUNDUP((U$1)/10,0)*10,[1]Hugst!$R$4:$W$4,0))))</f>
        <v>0</v>
      </c>
      <c r="V58" s="169">
        <f>IF($C58-V$1&lt;År1,0,U57*(1-VLOOKUP($A58,[1]Hugst!$R$5:$W$9,MATCH(ROUNDUP((V$1)/10,0)*10,[1]Hugst!$R$4:$W$4,0))))</f>
        <v>0</v>
      </c>
      <c r="W58" s="169">
        <f>IF($C58-W$1&lt;År1,0,V57*(1-VLOOKUP($A58,[1]Hugst!$R$5:$W$9,MATCH(ROUNDUP((W$1)/10,0)*10,[1]Hugst!$R$4:$W$4,0))))</f>
        <v>0</v>
      </c>
      <c r="X58" s="169">
        <f>IF($C58-X$1&lt;År1,0,W57*(1-VLOOKUP($A58,[1]Hugst!$R$5:$W$9,MATCH(ROUNDUP((X$1)/10,0)*10,[1]Hugst!$R$4:$W$4,0))))</f>
        <v>0</v>
      </c>
      <c r="Y58" s="169">
        <f>IF($C58-Y$1&lt;År1,0,X57*(1-VLOOKUP($A58,[1]Hugst!$R$5:$W$9,MATCH(ROUNDUP((Y$1)/10,0)*10,[1]Hugst!$R$4:$W$4,0))))</f>
        <v>0</v>
      </c>
      <c r="Z58" s="169">
        <f>IF($C58-Z$1&lt;År1,0,Y57*(1-VLOOKUP($A58,[1]Hugst!$R$5:$W$9,MATCH(ROUNDUP((Z$1)/10,0)*10,[1]Hugst!$R$4:$W$4,0))))</f>
        <v>0</v>
      </c>
      <c r="AA58" s="169">
        <f>IF($C58-AA$1&lt;År1,0,Z57*(1-VLOOKUP($A58,[1]Hugst!$R$5:$W$9,MATCH(ROUNDUP((AA$1)/10,0)*10,[1]Hugst!$R$4:$W$4,0))))</f>
        <v>0</v>
      </c>
      <c r="AB58" s="169">
        <f>IF($C58-AB$1&lt;År1,0,AA57*(1-VLOOKUP($A58,[1]Hugst!$R$5:$W$9,MATCH(ROUNDUP((AB$1)/10,0)*10,[1]Hugst!$R$4:$W$4,0))))</f>
        <v>0</v>
      </c>
      <c r="AC58" s="169">
        <f>IF($C58-AC$1&lt;År1,0,AB57*(1-VLOOKUP($A58,[1]Hugst!$R$5:$W$9,MATCH(ROUNDUP((AC$1)/10,0)*10,[1]Hugst!$R$4:$W$4,0))))</f>
        <v>0</v>
      </c>
      <c r="AD58" s="169">
        <f>IF($C58-AD$1&lt;År1,0,AC57*(1-VLOOKUP($A58,[1]Hugst!$R$5:$W$9,MATCH(ROUNDUP((AD$1)/10,0)*10,[1]Hugst!$R$4:$W$4,0))))</f>
        <v>0</v>
      </c>
      <c r="AE58" s="169">
        <f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>IF($C59-G$1&lt;År1,0,F58*(1-VLOOKUP($A59,[1]Hugst!$R$5:$W$9,MATCH(ROUNDUP((G$1)/10,0)*10,[1]Hugst!$R$4:$W$4,0))))</f>
        <v>0</v>
      </c>
      <c r="H59" s="169">
        <f>IF($C59-H$1&lt;År1,0,G58*(1-VLOOKUP($A59,[1]Hugst!$R$5:$W$9,MATCH(ROUNDUP((H$1)/10,0)*10,[1]Hugst!$R$4:$W$4,0))))</f>
        <v>0</v>
      </c>
      <c r="I59" s="169">
        <f>IF($C59-I$1&lt;År1,0,H58*(1-VLOOKUP($A59,[1]Hugst!$R$5:$W$9,MATCH(ROUNDUP((I$1)/10,0)*10,[1]Hugst!$R$4:$W$4,0))))</f>
        <v>0</v>
      </c>
      <c r="J59" s="169">
        <f>IF($C59-J$1&lt;År1,0,I58*(1-VLOOKUP($A59,[1]Hugst!$R$5:$W$9,MATCH(ROUNDUP((J$1)/10,0)*10,[1]Hugst!$R$4:$W$4,0))))</f>
        <v>0</v>
      </c>
      <c r="K59" s="169">
        <f>IF($C59-K$1&lt;År1,0,J58*(1-VLOOKUP($A59,[1]Hugst!$R$5:$W$9,MATCH(ROUNDUP((K$1)/10,0)*10,[1]Hugst!$R$4:$W$4,0))))</f>
        <v>0</v>
      </c>
      <c r="L59" s="169">
        <f>IF($C59-L$1&lt;År1,0,K58*(1-VLOOKUP($A59,[1]Hugst!$R$5:$W$9,MATCH(ROUNDUP((L$1)/10,0)*10,[1]Hugst!$R$4:$W$4,0))))</f>
        <v>0</v>
      </c>
      <c r="M59" s="169">
        <f>IF($C59-M$1&lt;År1,0,L58*(1-VLOOKUP($A59,[1]Hugst!$R$5:$W$9,MATCH(ROUNDUP((M$1)/10,0)*10,[1]Hugst!$R$4:$W$4,0))))</f>
        <v>0</v>
      </c>
      <c r="N59" s="169">
        <f>IF($C59-N$1&lt;År1,0,M58*(1-VLOOKUP($A59,[1]Hugst!$R$5:$W$9,MATCH(ROUNDUP((N$1)/10,0)*10,[1]Hugst!$R$4:$W$4,0))))</f>
        <v>0</v>
      </c>
      <c r="O59" s="169">
        <f>IF($C59-O$1&lt;År1,0,N58*(1-VLOOKUP($A59,[1]Hugst!$R$5:$W$9,MATCH(ROUNDUP((O$1)/10,0)*10,[1]Hugst!$R$4:$W$4,0))))</f>
        <v>0</v>
      </c>
      <c r="P59" s="169">
        <f>IF($C59-P$1&lt;År1,0,O58*(1-VLOOKUP($A59,[1]Hugst!$R$5:$W$9,MATCH(ROUNDUP((P$1)/10,0)*10,[1]Hugst!$R$4:$W$4,0))))</f>
        <v>0</v>
      </c>
      <c r="Q59" s="169">
        <f>IF($C59-Q$1&lt;År1,0,P58*(1-VLOOKUP($A59,[1]Hugst!$R$5:$W$9,MATCH(ROUNDUP((Q$1)/10,0)*10,[1]Hugst!$R$4:$W$4,0))))</f>
        <v>0</v>
      </c>
      <c r="R59" s="169">
        <f>IF($C59-R$1&lt;År1,0,Q58*(1-VLOOKUP($A59,[1]Hugst!$R$5:$W$9,MATCH(ROUNDUP((R$1)/10,0)*10,[1]Hugst!$R$4:$W$4,0))))</f>
        <v>0</v>
      </c>
      <c r="S59" s="169">
        <f>IF($C59-S$1&lt;År1,0,R58*(1-VLOOKUP($A59,[1]Hugst!$R$5:$W$9,MATCH(ROUNDUP((S$1)/10,0)*10,[1]Hugst!$R$4:$W$4,0))))</f>
        <v>0</v>
      </c>
      <c r="T59" s="169">
        <f>IF($C59-T$1&lt;År1,0,S58*(1-VLOOKUP($A59,[1]Hugst!$R$5:$W$9,MATCH(ROUNDUP((T$1)/10,0)*10,[1]Hugst!$R$4:$W$4,0))))</f>
        <v>0</v>
      </c>
      <c r="U59" s="169">
        <f>IF($C59-U$1&lt;År1,0,T58*(1-VLOOKUP($A59,[1]Hugst!$R$5:$W$9,MATCH(ROUNDUP((U$1)/10,0)*10,[1]Hugst!$R$4:$W$4,0))))</f>
        <v>0</v>
      </c>
      <c r="V59" s="169">
        <f>IF($C59-V$1&lt;År1,0,U58*(1-VLOOKUP($A59,[1]Hugst!$R$5:$W$9,MATCH(ROUNDUP((V$1)/10,0)*10,[1]Hugst!$R$4:$W$4,0))))</f>
        <v>0</v>
      </c>
      <c r="W59" s="169">
        <f>IF($C59-W$1&lt;År1,0,V58*(1-VLOOKUP($A59,[1]Hugst!$R$5:$W$9,MATCH(ROUNDUP((W$1)/10,0)*10,[1]Hugst!$R$4:$W$4,0))))</f>
        <v>0</v>
      </c>
      <c r="X59" s="169">
        <f>IF($C59-X$1&lt;År1,0,W58*(1-VLOOKUP($A59,[1]Hugst!$R$5:$W$9,MATCH(ROUNDUP((X$1)/10,0)*10,[1]Hugst!$R$4:$W$4,0))))</f>
        <v>0</v>
      </c>
      <c r="Y59" s="169">
        <f>IF($C59-Y$1&lt;År1,0,X58*(1-VLOOKUP($A59,[1]Hugst!$R$5:$W$9,MATCH(ROUNDUP((Y$1)/10,0)*10,[1]Hugst!$R$4:$W$4,0))))</f>
        <v>0</v>
      </c>
      <c r="Z59" s="169">
        <f>IF($C59-Z$1&lt;År1,0,Y58*(1-VLOOKUP($A59,[1]Hugst!$R$5:$W$9,MATCH(ROUNDUP((Z$1)/10,0)*10,[1]Hugst!$R$4:$W$4,0))))</f>
        <v>0</v>
      </c>
      <c r="AA59" s="169">
        <f>IF($C59-AA$1&lt;År1,0,Z58*(1-VLOOKUP($A59,[1]Hugst!$R$5:$W$9,MATCH(ROUNDUP((AA$1)/10,0)*10,[1]Hugst!$R$4:$W$4,0))))</f>
        <v>0</v>
      </c>
      <c r="AB59" s="169">
        <f>IF($C59-AB$1&lt;År1,0,AA58*(1-VLOOKUP($A59,[1]Hugst!$R$5:$W$9,MATCH(ROUNDUP((AB$1)/10,0)*10,[1]Hugst!$R$4:$W$4,0))))</f>
        <v>0</v>
      </c>
      <c r="AC59" s="169">
        <f>IF($C59-AC$1&lt;År1,0,AB58*(1-VLOOKUP($A59,[1]Hugst!$R$5:$W$9,MATCH(ROUNDUP((AC$1)/10,0)*10,[1]Hugst!$R$4:$W$4,0))))</f>
        <v>0</v>
      </c>
      <c r="AD59" s="169">
        <f>IF($C59-AD$1&lt;År1,0,AC58*(1-VLOOKUP($A59,[1]Hugst!$R$5:$W$9,MATCH(ROUNDUP((AD$1)/10,0)*10,[1]Hugst!$R$4:$W$4,0))))</f>
        <v>0</v>
      </c>
      <c r="AE59" s="169">
        <f>IF($C59-AE$1&lt;År1,0,AD58*(1-VLOOKUP($A59,[1]Hugst!$R$5:$W$9,MATCH(ROUNDUP((AE$1)/10,0)*10,[1]Hugst!$R$4:$W$4,0))))</f>
        <v>0</v>
      </c>
      <c r="AF59" s="169">
        <f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>IF($C60-G$1&lt;År1,0,F59*(1-VLOOKUP($A60,[1]Hugst!$R$5:$W$9,MATCH(ROUNDUP((G$1)/10,0)*10,[1]Hugst!$R$4:$W$4,0))))</f>
        <v>0</v>
      </c>
      <c r="H60" s="169">
        <f>IF($C60-H$1&lt;År1,0,G59*(1-VLOOKUP($A60,[1]Hugst!$R$5:$W$9,MATCH(ROUNDUP((H$1)/10,0)*10,[1]Hugst!$R$4:$W$4,0))))</f>
        <v>0</v>
      </c>
      <c r="I60" s="169">
        <f>IF($C60-I$1&lt;År1,0,H59*(1-VLOOKUP($A60,[1]Hugst!$R$5:$W$9,MATCH(ROUNDUP((I$1)/10,0)*10,[1]Hugst!$R$4:$W$4,0))))</f>
        <v>0</v>
      </c>
      <c r="J60" s="169">
        <f>IF($C60-J$1&lt;År1,0,I59*(1-VLOOKUP($A60,[1]Hugst!$R$5:$W$9,MATCH(ROUNDUP((J$1)/10,0)*10,[1]Hugst!$R$4:$W$4,0))))</f>
        <v>0</v>
      </c>
      <c r="K60" s="169">
        <f>IF($C60-K$1&lt;År1,0,J59*(1-VLOOKUP($A60,[1]Hugst!$R$5:$W$9,MATCH(ROUNDUP((K$1)/10,0)*10,[1]Hugst!$R$4:$W$4,0))))</f>
        <v>0</v>
      </c>
      <c r="L60" s="169">
        <f>IF($C60-L$1&lt;År1,0,K59*(1-VLOOKUP($A60,[1]Hugst!$R$5:$W$9,MATCH(ROUNDUP((L$1)/10,0)*10,[1]Hugst!$R$4:$W$4,0))))</f>
        <v>0</v>
      </c>
      <c r="M60" s="169">
        <f>IF($C60-M$1&lt;År1,0,L59*(1-VLOOKUP($A60,[1]Hugst!$R$5:$W$9,MATCH(ROUNDUP((M$1)/10,0)*10,[1]Hugst!$R$4:$W$4,0))))</f>
        <v>0</v>
      </c>
      <c r="N60" s="169">
        <f>IF($C60-N$1&lt;År1,0,M59*(1-VLOOKUP($A60,[1]Hugst!$R$5:$W$9,MATCH(ROUNDUP((N$1)/10,0)*10,[1]Hugst!$R$4:$W$4,0))))</f>
        <v>0</v>
      </c>
      <c r="O60" s="169">
        <f>IF($C60-O$1&lt;År1,0,N59*(1-VLOOKUP($A60,[1]Hugst!$R$5:$W$9,MATCH(ROUNDUP((O$1)/10,0)*10,[1]Hugst!$R$4:$W$4,0))))</f>
        <v>0</v>
      </c>
      <c r="P60" s="169">
        <f>IF($C60-P$1&lt;År1,0,O59*(1-VLOOKUP($A60,[1]Hugst!$R$5:$W$9,MATCH(ROUNDUP((P$1)/10,0)*10,[1]Hugst!$R$4:$W$4,0))))</f>
        <v>0</v>
      </c>
      <c r="Q60" s="169">
        <f>IF($C60-Q$1&lt;År1,0,P59*(1-VLOOKUP($A60,[1]Hugst!$R$5:$W$9,MATCH(ROUNDUP((Q$1)/10,0)*10,[1]Hugst!$R$4:$W$4,0))))</f>
        <v>0</v>
      </c>
      <c r="R60" s="169">
        <f>IF($C60-R$1&lt;År1,0,Q59*(1-VLOOKUP($A60,[1]Hugst!$R$5:$W$9,MATCH(ROUNDUP((R$1)/10,0)*10,[1]Hugst!$R$4:$W$4,0))))</f>
        <v>0</v>
      </c>
      <c r="S60" s="169">
        <f>IF($C60-S$1&lt;År1,0,R59*(1-VLOOKUP($A60,[1]Hugst!$R$5:$W$9,MATCH(ROUNDUP((S$1)/10,0)*10,[1]Hugst!$R$4:$W$4,0))))</f>
        <v>0</v>
      </c>
      <c r="T60" s="169">
        <f>IF($C60-T$1&lt;År1,0,S59*(1-VLOOKUP($A60,[1]Hugst!$R$5:$W$9,MATCH(ROUNDUP((T$1)/10,0)*10,[1]Hugst!$R$4:$W$4,0))))</f>
        <v>0</v>
      </c>
      <c r="U60" s="169">
        <f>IF($C60-U$1&lt;År1,0,T59*(1-VLOOKUP($A60,[1]Hugst!$R$5:$W$9,MATCH(ROUNDUP((U$1)/10,0)*10,[1]Hugst!$R$4:$W$4,0))))</f>
        <v>0</v>
      </c>
      <c r="V60" s="169">
        <f>IF($C60-V$1&lt;År1,0,U59*(1-VLOOKUP($A60,[1]Hugst!$R$5:$W$9,MATCH(ROUNDUP((V$1)/10,0)*10,[1]Hugst!$R$4:$W$4,0))))</f>
        <v>0</v>
      </c>
      <c r="W60" s="169">
        <f>IF($C60-W$1&lt;År1,0,V59*(1-VLOOKUP($A60,[1]Hugst!$R$5:$W$9,MATCH(ROUNDUP((W$1)/10,0)*10,[1]Hugst!$R$4:$W$4,0))))</f>
        <v>0</v>
      </c>
      <c r="X60" s="169">
        <f>IF($C60-X$1&lt;År1,0,W59*(1-VLOOKUP($A60,[1]Hugst!$R$5:$W$9,MATCH(ROUNDUP((X$1)/10,0)*10,[1]Hugst!$R$4:$W$4,0))))</f>
        <v>0</v>
      </c>
      <c r="Y60" s="169">
        <f>IF($C60-Y$1&lt;År1,0,X59*(1-VLOOKUP($A60,[1]Hugst!$R$5:$W$9,MATCH(ROUNDUP((Y$1)/10,0)*10,[1]Hugst!$R$4:$W$4,0))))</f>
        <v>0</v>
      </c>
      <c r="Z60" s="169">
        <f>IF($C60-Z$1&lt;År1,0,Y59*(1-VLOOKUP($A60,[1]Hugst!$R$5:$W$9,MATCH(ROUNDUP((Z$1)/10,0)*10,[1]Hugst!$R$4:$W$4,0))))</f>
        <v>0</v>
      </c>
      <c r="AA60" s="169">
        <f>IF($C60-AA$1&lt;År1,0,Z59*(1-VLOOKUP($A60,[1]Hugst!$R$5:$W$9,MATCH(ROUNDUP((AA$1)/10,0)*10,[1]Hugst!$R$4:$W$4,0))))</f>
        <v>0</v>
      </c>
      <c r="AB60" s="169">
        <f>IF($C60-AB$1&lt;År1,0,AA59*(1-VLOOKUP($A60,[1]Hugst!$R$5:$W$9,MATCH(ROUNDUP((AB$1)/10,0)*10,[1]Hugst!$R$4:$W$4,0))))</f>
        <v>0</v>
      </c>
      <c r="AC60" s="169">
        <f>IF($C60-AC$1&lt;År1,0,AB59*(1-VLOOKUP($A60,[1]Hugst!$R$5:$W$9,MATCH(ROUNDUP((AC$1)/10,0)*10,[1]Hugst!$R$4:$W$4,0))))</f>
        <v>0</v>
      </c>
      <c r="AD60" s="169">
        <f>IF($C60-AD$1&lt;År1,0,AC59*(1-VLOOKUP($A60,[1]Hugst!$R$5:$W$9,MATCH(ROUNDUP((AD$1)/10,0)*10,[1]Hugst!$R$4:$W$4,0))))</f>
        <v>0</v>
      </c>
      <c r="AE60" s="169">
        <f>IF($C60-AE$1&lt;År1,0,AD59*(1-VLOOKUP($A60,[1]Hugst!$R$5:$W$9,MATCH(ROUNDUP((AE$1)/10,0)*10,[1]Hugst!$R$4:$W$4,0))))</f>
        <v>0</v>
      </c>
      <c r="AF60" s="169">
        <f>IF($C60-AF$1&lt;År1,0,AE59*(1-VLOOKUP($A60,[1]Hugst!$R$5:$W$9,MATCH(ROUNDUP((AF$1)/10,0)*10,[1]Hugst!$R$4:$W$4,0))))</f>
        <v>0</v>
      </c>
      <c r="AG60" s="169">
        <f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>IF($C61-G$1&lt;År1,0,F60*(1-VLOOKUP($A61,[1]Hugst!$R$5:$W$9,MATCH(ROUNDUP((G$1)/10,0)*10,[1]Hugst!$R$4:$W$4,0))))</f>
        <v>0</v>
      </c>
      <c r="H61" s="169">
        <f>IF($C61-H$1&lt;År1,0,G60*(1-VLOOKUP($A61,[1]Hugst!$R$5:$W$9,MATCH(ROUNDUP((H$1)/10,0)*10,[1]Hugst!$R$4:$W$4,0))))</f>
        <v>0</v>
      </c>
      <c r="I61" s="169">
        <f>IF($C61-I$1&lt;År1,0,H60*(1-VLOOKUP($A61,[1]Hugst!$R$5:$W$9,MATCH(ROUNDUP((I$1)/10,0)*10,[1]Hugst!$R$4:$W$4,0))))</f>
        <v>0</v>
      </c>
      <c r="J61" s="169">
        <f>IF($C61-J$1&lt;År1,0,I60*(1-VLOOKUP($A61,[1]Hugst!$R$5:$W$9,MATCH(ROUNDUP((J$1)/10,0)*10,[1]Hugst!$R$4:$W$4,0))))</f>
        <v>0</v>
      </c>
      <c r="K61" s="169">
        <f>IF($C61-K$1&lt;År1,0,J60*(1-VLOOKUP($A61,[1]Hugst!$R$5:$W$9,MATCH(ROUNDUP((K$1)/10,0)*10,[1]Hugst!$R$4:$W$4,0))))</f>
        <v>0</v>
      </c>
      <c r="L61" s="169">
        <f>IF($C61-L$1&lt;År1,0,K60*(1-VLOOKUP($A61,[1]Hugst!$R$5:$W$9,MATCH(ROUNDUP((L$1)/10,0)*10,[1]Hugst!$R$4:$W$4,0))))</f>
        <v>0</v>
      </c>
      <c r="M61" s="169">
        <f>IF($C61-M$1&lt;År1,0,L60*(1-VLOOKUP($A61,[1]Hugst!$R$5:$W$9,MATCH(ROUNDUP((M$1)/10,0)*10,[1]Hugst!$R$4:$W$4,0))))</f>
        <v>0</v>
      </c>
      <c r="N61" s="169">
        <f>IF($C61-N$1&lt;År1,0,M60*(1-VLOOKUP($A61,[1]Hugst!$R$5:$W$9,MATCH(ROUNDUP((N$1)/10,0)*10,[1]Hugst!$R$4:$W$4,0))))</f>
        <v>0</v>
      </c>
      <c r="O61" s="169">
        <f>IF($C61-O$1&lt;År1,0,N60*(1-VLOOKUP($A61,[1]Hugst!$R$5:$W$9,MATCH(ROUNDUP((O$1)/10,0)*10,[1]Hugst!$R$4:$W$4,0))))</f>
        <v>0</v>
      </c>
      <c r="P61" s="169">
        <f>IF($C61-P$1&lt;År1,0,O60*(1-VLOOKUP($A61,[1]Hugst!$R$5:$W$9,MATCH(ROUNDUP((P$1)/10,0)*10,[1]Hugst!$R$4:$W$4,0))))</f>
        <v>0</v>
      </c>
      <c r="Q61" s="169">
        <f>IF($C61-Q$1&lt;År1,0,P60*(1-VLOOKUP($A61,[1]Hugst!$R$5:$W$9,MATCH(ROUNDUP((Q$1)/10,0)*10,[1]Hugst!$R$4:$W$4,0))))</f>
        <v>0</v>
      </c>
      <c r="R61" s="169">
        <f>IF($C61-R$1&lt;År1,0,Q60*(1-VLOOKUP($A61,[1]Hugst!$R$5:$W$9,MATCH(ROUNDUP((R$1)/10,0)*10,[1]Hugst!$R$4:$W$4,0))))</f>
        <v>0</v>
      </c>
      <c r="S61" s="169">
        <f>IF($C61-S$1&lt;År1,0,R60*(1-VLOOKUP($A61,[1]Hugst!$R$5:$W$9,MATCH(ROUNDUP((S$1)/10,0)*10,[1]Hugst!$R$4:$W$4,0))))</f>
        <v>0</v>
      </c>
      <c r="T61" s="169">
        <f>IF($C61-T$1&lt;År1,0,S60*(1-VLOOKUP($A61,[1]Hugst!$R$5:$W$9,MATCH(ROUNDUP((T$1)/10,0)*10,[1]Hugst!$R$4:$W$4,0))))</f>
        <v>0</v>
      </c>
      <c r="U61" s="169">
        <f>IF($C61-U$1&lt;År1,0,T60*(1-VLOOKUP($A61,[1]Hugst!$R$5:$W$9,MATCH(ROUNDUP((U$1)/10,0)*10,[1]Hugst!$R$4:$W$4,0))))</f>
        <v>0</v>
      </c>
      <c r="V61" s="169">
        <f>IF($C61-V$1&lt;År1,0,U60*(1-VLOOKUP($A61,[1]Hugst!$R$5:$W$9,MATCH(ROUNDUP((V$1)/10,0)*10,[1]Hugst!$R$4:$W$4,0))))</f>
        <v>0</v>
      </c>
      <c r="W61" s="169">
        <f>IF($C61-W$1&lt;År1,0,V60*(1-VLOOKUP($A61,[1]Hugst!$R$5:$W$9,MATCH(ROUNDUP((W$1)/10,0)*10,[1]Hugst!$R$4:$W$4,0))))</f>
        <v>0</v>
      </c>
      <c r="X61" s="169">
        <f>IF($C61-X$1&lt;År1,0,W60*(1-VLOOKUP($A61,[1]Hugst!$R$5:$W$9,MATCH(ROUNDUP((X$1)/10,0)*10,[1]Hugst!$R$4:$W$4,0))))</f>
        <v>0</v>
      </c>
      <c r="Y61" s="169">
        <f>IF($C61-Y$1&lt;År1,0,X60*(1-VLOOKUP($A61,[1]Hugst!$R$5:$W$9,MATCH(ROUNDUP((Y$1)/10,0)*10,[1]Hugst!$R$4:$W$4,0))))</f>
        <v>0</v>
      </c>
      <c r="Z61" s="169">
        <f>IF($C61-Z$1&lt;År1,0,Y60*(1-VLOOKUP($A61,[1]Hugst!$R$5:$W$9,MATCH(ROUNDUP((Z$1)/10,0)*10,[1]Hugst!$R$4:$W$4,0))))</f>
        <v>0</v>
      </c>
      <c r="AA61" s="169">
        <f>IF($C61-AA$1&lt;År1,0,Z60*(1-VLOOKUP($A61,[1]Hugst!$R$5:$W$9,MATCH(ROUNDUP((AA$1)/10,0)*10,[1]Hugst!$R$4:$W$4,0))))</f>
        <v>0</v>
      </c>
      <c r="AB61" s="169">
        <f>IF($C61-AB$1&lt;År1,0,AA60*(1-VLOOKUP($A61,[1]Hugst!$R$5:$W$9,MATCH(ROUNDUP((AB$1)/10,0)*10,[1]Hugst!$R$4:$W$4,0))))</f>
        <v>0</v>
      </c>
      <c r="AC61" s="169">
        <f>IF($C61-AC$1&lt;År1,0,AB60*(1-VLOOKUP($A61,[1]Hugst!$R$5:$W$9,MATCH(ROUNDUP((AC$1)/10,0)*10,[1]Hugst!$R$4:$W$4,0))))</f>
        <v>0</v>
      </c>
      <c r="AD61" s="169">
        <f>IF($C61-AD$1&lt;År1,0,AC60*(1-VLOOKUP($A61,[1]Hugst!$R$5:$W$9,MATCH(ROUNDUP((AD$1)/10,0)*10,[1]Hugst!$R$4:$W$4,0))))</f>
        <v>0</v>
      </c>
      <c r="AE61" s="169">
        <f>IF($C61-AE$1&lt;År1,0,AD60*(1-VLOOKUP($A61,[1]Hugst!$R$5:$W$9,MATCH(ROUNDUP((AE$1)/10,0)*10,[1]Hugst!$R$4:$W$4,0))))</f>
        <v>0</v>
      </c>
      <c r="AF61" s="169">
        <f>IF($C61-AF$1&lt;År1,0,AE60*(1-VLOOKUP($A61,[1]Hugst!$R$5:$W$9,MATCH(ROUNDUP((AF$1)/10,0)*10,[1]Hugst!$R$4:$W$4,0))))</f>
        <v>0</v>
      </c>
      <c r="AG61" s="169">
        <f>IF($C61-AG$1&lt;År1,0,AF60*(1-VLOOKUP($A61,[1]Hugst!$R$5:$W$9,MATCH(ROUNDUP((AG$1)/10,0)*10,[1]Hugst!$R$4:$W$4,0))))</f>
        <v>0</v>
      </c>
      <c r="AH61" s="169">
        <f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>IF($C62-G$1&lt;År1,0,F61*(1-VLOOKUP($A62,[1]Hugst!$R$5:$W$9,MATCH(ROUNDUP((G$1)/10,0)*10,[1]Hugst!$R$4:$W$4,0))))</f>
        <v>0</v>
      </c>
      <c r="H62" s="169">
        <f>IF($C62-H$1&lt;År1,0,G61*(1-VLOOKUP($A62,[1]Hugst!$R$5:$W$9,MATCH(ROUNDUP((H$1)/10,0)*10,[1]Hugst!$R$4:$W$4,0))))</f>
        <v>0</v>
      </c>
      <c r="I62" s="169">
        <f>IF($C62-I$1&lt;År1,0,H61*(1-VLOOKUP($A62,[1]Hugst!$R$5:$W$9,MATCH(ROUNDUP((I$1)/10,0)*10,[1]Hugst!$R$4:$W$4,0))))</f>
        <v>0</v>
      </c>
      <c r="J62" s="169">
        <f>IF($C62-J$1&lt;År1,0,I61*(1-VLOOKUP($A62,[1]Hugst!$R$5:$W$9,MATCH(ROUNDUP((J$1)/10,0)*10,[1]Hugst!$R$4:$W$4,0))))</f>
        <v>0</v>
      </c>
      <c r="K62" s="169">
        <f>IF($C62-K$1&lt;År1,0,J61*(1-VLOOKUP($A62,[1]Hugst!$R$5:$W$9,MATCH(ROUNDUP((K$1)/10,0)*10,[1]Hugst!$R$4:$W$4,0))))</f>
        <v>0</v>
      </c>
      <c r="L62" s="169">
        <f>IF($C62-L$1&lt;År1,0,K61*(1-VLOOKUP($A62,[1]Hugst!$R$5:$W$9,MATCH(ROUNDUP((L$1)/10,0)*10,[1]Hugst!$R$4:$W$4,0))))</f>
        <v>0</v>
      </c>
      <c r="M62" s="169">
        <f>IF($C62-M$1&lt;År1,0,L61*(1-VLOOKUP($A62,[1]Hugst!$R$5:$W$9,MATCH(ROUNDUP((M$1)/10,0)*10,[1]Hugst!$R$4:$W$4,0))))</f>
        <v>0</v>
      </c>
      <c r="N62" s="169">
        <f>IF($C62-N$1&lt;År1,0,M61*(1-VLOOKUP($A62,[1]Hugst!$R$5:$W$9,MATCH(ROUNDUP((N$1)/10,0)*10,[1]Hugst!$R$4:$W$4,0))))</f>
        <v>0</v>
      </c>
      <c r="O62" s="169">
        <f>IF($C62-O$1&lt;År1,0,N61*(1-VLOOKUP($A62,[1]Hugst!$R$5:$W$9,MATCH(ROUNDUP((O$1)/10,0)*10,[1]Hugst!$R$4:$W$4,0))))</f>
        <v>0</v>
      </c>
      <c r="P62" s="169">
        <f>IF($C62-P$1&lt;År1,0,O61*(1-VLOOKUP($A62,[1]Hugst!$R$5:$W$9,MATCH(ROUNDUP((P$1)/10,0)*10,[1]Hugst!$R$4:$W$4,0))))</f>
        <v>0</v>
      </c>
      <c r="Q62" s="169">
        <f>IF($C62-Q$1&lt;År1,0,P61*(1-VLOOKUP($A62,[1]Hugst!$R$5:$W$9,MATCH(ROUNDUP((Q$1)/10,0)*10,[1]Hugst!$R$4:$W$4,0))))</f>
        <v>0</v>
      </c>
      <c r="R62" s="169">
        <f>IF($C62-R$1&lt;År1,0,Q61*(1-VLOOKUP($A62,[1]Hugst!$R$5:$W$9,MATCH(ROUNDUP((R$1)/10,0)*10,[1]Hugst!$R$4:$W$4,0))))</f>
        <v>0</v>
      </c>
      <c r="S62" s="169">
        <f>IF($C62-S$1&lt;År1,0,R61*(1-VLOOKUP($A62,[1]Hugst!$R$5:$W$9,MATCH(ROUNDUP((S$1)/10,0)*10,[1]Hugst!$R$4:$W$4,0))))</f>
        <v>0</v>
      </c>
      <c r="T62" s="169">
        <f>IF($C62-T$1&lt;År1,0,S61*(1-VLOOKUP($A62,[1]Hugst!$R$5:$W$9,MATCH(ROUNDUP((T$1)/10,0)*10,[1]Hugst!$R$4:$W$4,0))))</f>
        <v>0</v>
      </c>
      <c r="U62" s="169">
        <f>IF($C62-U$1&lt;År1,0,T61*(1-VLOOKUP($A62,[1]Hugst!$R$5:$W$9,MATCH(ROUNDUP((U$1)/10,0)*10,[1]Hugst!$R$4:$W$4,0))))</f>
        <v>0</v>
      </c>
      <c r="V62" s="169">
        <f>IF($C62-V$1&lt;År1,0,U61*(1-VLOOKUP($A62,[1]Hugst!$R$5:$W$9,MATCH(ROUNDUP((V$1)/10,0)*10,[1]Hugst!$R$4:$W$4,0))))</f>
        <v>0</v>
      </c>
      <c r="W62" s="169">
        <f>IF($C62-W$1&lt;År1,0,V61*(1-VLOOKUP($A62,[1]Hugst!$R$5:$W$9,MATCH(ROUNDUP((W$1)/10,0)*10,[1]Hugst!$R$4:$W$4,0))))</f>
        <v>0</v>
      </c>
      <c r="X62" s="169">
        <f>IF($C62-X$1&lt;År1,0,W61*(1-VLOOKUP($A62,[1]Hugst!$R$5:$W$9,MATCH(ROUNDUP((X$1)/10,0)*10,[1]Hugst!$R$4:$W$4,0))))</f>
        <v>0</v>
      </c>
      <c r="Y62" s="169">
        <f>IF($C62-Y$1&lt;År1,0,X61*(1-VLOOKUP($A62,[1]Hugst!$R$5:$W$9,MATCH(ROUNDUP((Y$1)/10,0)*10,[1]Hugst!$R$4:$W$4,0))))</f>
        <v>0</v>
      </c>
      <c r="Z62" s="169">
        <f>IF($C62-Z$1&lt;År1,0,Y61*(1-VLOOKUP($A62,[1]Hugst!$R$5:$W$9,MATCH(ROUNDUP((Z$1)/10,0)*10,[1]Hugst!$R$4:$W$4,0))))</f>
        <v>0</v>
      </c>
      <c r="AA62" s="169">
        <f>IF($C62-AA$1&lt;År1,0,Z61*(1-VLOOKUP($A62,[1]Hugst!$R$5:$W$9,MATCH(ROUNDUP((AA$1)/10,0)*10,[1]Hugst!$R$4:$W$4,0))))</f>
        <v>0</v>
      </c>
      <c r="AB62" s="169">
        <f>IF($C62-AB$1&lt;År1,0,AA61*(1-VLOOKUP($A62,[1]Hugst!$R$5:$W$9,MATCH(ROUNDUP((AB$1)/10,0)*10,[1]Hugst!$R$4:$W$4,0))))</f>
        <v>0</v>
      </c>
      <c r="AC62" s="169">
        <f>IF($C62-AC$1&lt;År1,0,AB61*(1-VLOOKUP($A62,[1]Hugst!$R$5:$W$9,MATCH(ROUNDUP((AC$1)/10,0)*10,[1]Hugst!$R$4:$W$4,0))))</f>
        <v>0</v>
      </c>
      <c r="AD62" s="169">
        <f>IF($C62-AD$1&lt;År1,0,AC61*(1-VLOOKUP($A62,[1]Hugst!$R$5:$W$9,MATCH(ROUNDUP((AD$1)/10,0)*10,[1]Hugst!$R$4:$W$4,0))))</f>
        <v>0</v>
      </c>
      <c r="AE62" s="169">
        <f>IF($C62-AE$1&lt;År1,0,AD61*(1-VLOOKUP($A62,[1]Hugst!$R$5:$W$9,MATCH(ROUNDUP((AE$1)/10,0)*10,[1]Hugst!$R$4:$W$4,0))))</f>
        <v>0</v>
      </c>
      <c r="AF62" s="169">
        <f>IF($C62-AF$1&lt;År1,0,AE61*(1-VLOOKUP($A62,[1]Hugst!$R$5:$W$9,MATCH(ROUNDUP((AF$1)/10,0)*10,[1]Hugst!$R$4:$W$4,0))))</f>
        <v>0</v>
      </c>
      <c r="AG62" s="169">
        <f>IF($C62-AG$1&lt;År1,0,AF61*(1-VLOOKUP($A62,[1]Hugst!$R$5:$W$9,MATCH(ROUNDUP((AG$1)/10,0)*10,[1]Hugst!$R$4:$W$4,0))))</f>
        <v>0</v>
      </c>
      <c r="AH62" s="169">
        <f>IF($C62-AH$1&lt;År1,0,AG61*(1-VLOOKUP($A62,[1]Hugst!$R$5:$W$9,MATCH(ROUNDUP((AH$1)/10,0)*10,[1]Hugst!$R$4:$W$4,0))))</f>
        <v>0</v>
      </c>
      <c r="AI62" s="169">
        <f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si="0"/>
        <v>0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>IF($C63-G$1&lt;År1,0,F62*(1-VLOOKUP($A63,[1]Hugst!$R$5:$W$9,MATCH(ROUNDUP((G$1)/10,0)*10,[1]Hugst!$R$4:$W$4,0))))</f>
        <v>0</v>
      </c>
      <c r="H63" s="169">
        <f>IF($C63-H$1&lt;År1,0,G62*(1-VLOOKUP($A63,[1]Hugst!$R$5:$W$9,MATCH(ROUNDUP((H$1)/10,0)*10,[1]Hugst!$R$4:$W$4,0))))</f>
        <v>0</v>
      </c>
      <c r="I63" s="169">
        <f>IF($C63-I$1&lt;År1,0,H62*(1-VLOOKUP($A63,[1]Hugst!$R$5:$W$9,MATCH(ROUNDUP((I$1)/10,0)*10,[1]Hugst!$R$4:$W$4,0))))</f>
        <v>0</v>
      </c>
      <c r="J63" s="169">
        <f>IF($C63-J$1&lt;År1,0,I62*(1-VLOOKUP($A63,[1]Hugst!$R$5:$W$9,MATCH(ROUNDUP((J$1)/10,0)*10,[1]Hugst!$R$4:$W$4,0))))</f>
        <v>0</v>
      </c>
      <c r="K63" s="169">
        <f>IF($C63-K$1&lt;År1,0,J62*(1-VLOOKUP($A63,[1]Hugst!$R$5:$W$9,MATCH(ROUNDUP((K$1)/10,0)*10,[1]Hugst!$R$4:$W$4,0))))</f>
        <v>0</v>
      </c>
      <c r="L63" s="169">
        <f>IF($C63-L$1&lt;År1,0,K62*(1-VLOOKUP($A63,[1]Hugst!$R$5:$W$9,MATCH(ROUNDUP((L$1)/10,0)*10,[1]Hugst!$R$4:$W$4,0))))</f>
        <v>0</v>
      </c>
      <c r="M63" s="169">
        <f>IF($C63-M$1&lt;År1,0,L62*(1-VLOOKUP($A63,[1]Hugst!$R$5:$W$9,MATCH(ROUNDUP((M$1)/10,0)*10,[1]Hugst!$R$4:$W$4,0))))</f>
        <v>0</v>
      </c>
      <c r="N63" s="169">
        <f>IF($C63-N$1&lt;År1,0,M62*(1-VLOOKUP($A63,[1]Hugst!$R$5:$W$9,MATCH(ROUNDUP((N$1)/10,0)*10,[1]Hugst!$R$4:$W$4,0))))</f>
        <v>0</v>
      </c>
      <c r="O63" s="169">
        <f>IF($C63-O$1&lt;År1,0,N62*(1-VLOOKUP($A63,[1]Hugst!$R$5:$W$9,MATCH(ROUNDUP((O$1)/10,0)*10,[1]Hugst!$R$4:$W$4,0))))</f>
        <v>0</v>
      </c>
      <c r="P63" s="169">
        <f>IF($C63-P$1&lt;År1,0,O62*(1-VLOOKUP($A63,[1]Hugst!$R$5:$W$9,MATCH(ROUNDUP((P$1)/10,0)*10,[1]Hugst!$R$4:$W$4,0))))</f>
        <v>0</v>
      </c>
      <c r="Q63" s="169">
        <f>IF($C63-Q$1&lt;År1,0,P62*(1-VLOOKUP($A63,[1]Hugst!$R$5:$W$9,MATCH(ROUNDUP((Q$1)/10,0)*10,[1]Hugst!$R$4:$W$4,0))))</f>
        <v>0</v>
      </c>
      <c r="R63" s="169">
        <f>IF($C63-R$1&lt;År1,0,Q62*(1-VLOOKUP($A63,[1]Hugst!$R$5:$W$9,MATCH(ROUNDUP((R$1)/10,0)*10,[1]Hugst!$R$4:$W$4,0))))</f>
        <v>0</v>
      </c>
      <c r="S63" s="169">
        <f>IF($C63-S$1&lt;År1,0,R62*(1-VLOOKUP($A63,[1]Hugst!$R$5:$W$9,MATCH(ROUNDUP((S$1)/10,0)*10,[1]Hugst!$R$4:$W$4,0))))</f>
        <v>0</v>
      </c>
      <c r="T63" s="169">
        <f>IF($C63-T$1&lt;År1,0,S62*(1-VLOOKUP($A63,[1]Hugst!$R$5:$W$9,MATCH(ROUNDUP((T$1)/10,0)*10,[1]Hugst!$R$4:$W$4,0))))</f>
        <v>0</v>
      </c>
      <c r="U63" s="169">
        <f>IF($C63-U$1&lt;År1,0,T62*(1-VLOOKUP($A63,[1]Hugst!$R$5:$W$9,MATCH(ROUNDUP((U$1)/10,0)*10,[1]Hugst!$R$4:$W$4,0))))</f>
        <v>0</v>
      </c>
      <c r="V63" s="169">
        <f>IF($C63-V$1&lt;År1,0,U62*(1-VLOOKUP($A63,[1]Hugst!$R$5:$W$9,MATCH(ROUNDUP((V$1)/10,0)*10,[1]Hugst!$R$4:$W$4,0))))</f>
        <v>0</v>
      </c>
      <c r="W63" s="169">
        <f>IF($C63-W$1&lt;År1,0,V62*(1-VLOOKUP($A63,[1]Hugst!$R$5:$W$9,MATCH(ROUNDUP((W$1)/10,0)*10,[1]Hugst!$R$4:$W$4,0))))</f>
        <v>0</v>
      </c>
      <c r="X63" s="169">
        <f>IF($C63-X$1&lt;År1,0,W62*(1-VLOOKUP($A63,[1]Hugst!$R$5:$W$9,MATCH(ROUNDUP((X$1)/10,0)*10,[1]Hugst!$R$4:$W$4,0))))</f>
        <v>0</v>
      </c>
      <c r="Y63" s="169">
        <f>IF($C63-Y$1&lt;År1,0,X62*(1-VLOOKUP($A63,[1]Hugst!$R$5:$W$9,MATCH(ROUNDUP((Y$1)/10,0)*10,[1]Hugst!$R$4:$W$4,0))))</f>
        <v>0</v>
      </c>
      <c r="Z63" s="169">
        <f>IF($C63-Z$1&lt;År1,0,Y62*(1-VLOOKUP($A63,[1]Hugst!$R$5:$W$9,MATCH(ROUNDUP((Z$1)/10,0)*10,[1]Hugst!$R$4:$W$4,0))))</f>
        <v>0</v>
      </c>
      <c r="AA63" s="169">
        <f>IF($C63-AA$1&lt;År1,0,Z62*(1-VLOOKUP($A63,[1]Hugst!$R$5:$W$9,MATCH(ROUNDUP((AA$1)/10,0)*10,[1]Hugst!$R$4:$W$4,0))))</f>
        <v>0</v>
      </c>
      <c r="AB63" s="169">
        <f>IF($C63-AB$1&lt;År1,0,AA62*(1-VLOOKUP($A63,[1]Hugst!$R$5:$W$9,MATCH(ROUNDUP((AB$1)/10,0)*10,[1]Hugst!$R$4:$W$4,0))))</f>
        <v>0</v>
      </c>
      <c r="AC63" s="169">
        <f>IF($C63-AC$1&lt;År1,0,AB62*(1-VLOOKUP($A63,[1]Hugst!$R$5:$W$9,MATCH(ROUNDUP((AC$1)/10,0)*10,[1]Hugst!$R$4:$W$4,0))))</f>
        <v>0</v>
      </c>
      <c r="AD63" s="169">
        <f>IF($C63-AD$1&lt;År1,0,AC62*(1-VLOOKUP($A63,[1]Hugst!$R$5:$W$9,MATCH(ROUNDUP((AD$1)/10,0)*10,[1]Hugst!$R$4:$W$4,0))))</f>
        <v>0</v>
      </c>
      <c r="AE63" s="169">
        <f>IF($C63-AE$1&lt;År1,0,AD62*(1-VLOOKUP($A63,[1]Hugst!$R$5:$W$9,MATCH(ROUNDUP((AE$1)/10,0)*10,[1]Hugst!$R$4:$W$4,0))))</f>
        <v>0</v>
      </c>
      <c r="AF63" s="169">
        <f>IF($C63-AF$1&lt;År1,0,AE62*(1-VLOOKUP($A63,[1]Hugst!$R$5:$W$9,MATCH(ROUNDUP((AF$1)/10,0)*10,[1]Hugst!$R$4:$W$4,0))))</f>
        <v>0</v>
      </c>
      <c r="AG63" s="169">
        <f>IF($C63-AG$1&lt;År1,0,AF62*(1-VLOOKUP($A63,[1]Hugst!$R$5:$W$9,MATCH(ROUNDUP((AG$1)/10,0)*10,[1]Hugst!$R$4:$W$4,0))))</f>
        <v>0</v>
      </c>
      <c r="AH63" s="169">
        <f>IF($C63-AH$1&lt;År1,0,AG62*(1-VLOOKUP($A63,[1]Hugst!$R$5:$W$9,MATCH(ROUNDUP((AH$1)/10,0)*10,[1]Hugst!$R$4:$W$4,0))))</f>
        <v>0</v>
      </c>
      <c r="AI63" s="169">
        <f>IF($C63-AI$1&lt;År1,0,AH62*(1-VLOOKUP($A63,[1]Hugst!$R$5:$W$9,MATCH(ROUNDUP((AI$1)/10,0)*10,[1]Hugst!$R$4:$W$4,0))))</f>
        <v>0</v>
      </c>
      <c r="AJ63" s="169">
        <f>IF($C63-AJ$1&lt;År1,0,AI62*(1-VLOOKUP($A63,[1]Hugst!$R$5:$W$9,MATCH(ROUNDUP((AJ$1)/10,0)*10,[1]Hugst!$R$4:$W$4,0))))</f>
        <v>0</v>
      </c>
      <c r="AL63" s="169">
        <f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9">
        <f>IF($C127-G$1&lt;År1,0,F126*(1-VLOOKUP($A127,[1]Hugst!$R$5:$W$9,MATCH(ROUNDUP((G$1)/10,0)*10,[1]Hugst!$R$4:$W$4,0))))</f>
        <v>3614.2541179942436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9">
        <f>IF($C128-G$1&lt;År1,0,F127*(1-VLOOKUP($A128,[1]Hugst!$R$5:$W$9,MATCH(ROUNDUP((G$1)/10,0)*10,[1]Hugst!$R$4:$W$4,0))))</f>
        <v>4152.1582429942446</v>
      </c>
      <c r="H128" s="169">
        <f>IF($C128-H$1&lt;År1,0,G127*(1-VLOOKUP($A128,[1]Hugst!$R$5:$W$9,MATCH(ROUNDUP((H$1)/10,0)*10,[1]Hugst!$R$4:$W$4,0))))</f>
        <v>3614.2541179942436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9">
        <f>IF($C129-G$1&lt;År1,0,F128*(1-VLOOKUP($A129,[1]Hugst!$R$5:$W$9,MATCH(ROUNDUP((G$1)/10,0)*10,[1]Hugst!$R$4:$W$4,0))))</f>
        <v>4415.7040973692729</v>
      </c>
      <c r="H129" s="169">
        <f>IF($C129-H$1&lt;År1,0,G128*(1-VLOOKUP($A129,[1]Hugst!$R$5:$W$9,MATCH(ROUNDUP((H$1)/10,0)*10,[1]Hugst!$R$4:$W$4,0))))</f>
        <v>4152.1582429942446</v>
      </c>
      <c r="I129" s="169">
        <f>IF($C129-I$1&lt;År1,0,H128*(1-VLOOKUP($A129,[1]Hugst!$R$5:$W$9,MATCH(ROUNDUP((I$1)/10,0)*10,[1]Hugst!$R$4:$W$4,0))))</f>
        <v>3614.2541179942436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9">
        <f>IF($C130-G$1&lt;År1,0,F129*(1-VLOOKUP($A130,[1]Hugst!$R$5:$W$9,MATCH(ROUNDUP((G$1)/10,0)*10,[1]Hugst!$R$4:$W$4,0))))</f>
        <v>4542.0978474723615</v>
      </c>
      <c r="H130" s="169">
        <f>IF($C130-H$1&lt;År1,0,G129*(1-VLOOKUP($A130,[1]Hugst!$R$5:$W$9,MATCH(ROUNDUP((H$1)/10,0)*10,[1]Hugst!$R$4:$W$4,0))))</f>
        <v>4415.7040973692729</v>
      </c>
      <c r="I130" s="169">
        <f>IF($C130-I$1&lt;År1,0,H129*(1-VLOOKUP($A130,[1]Hugst!$R$5:$W$9,MATCH(ROUNDUP((I$1)/10,0)*10,[1]Hugst!$R$4:$W$4,0))))</f>
        <v>4152.1582429942446</v>
      </c>
      <c r="J130" s="169">
        <f>IF($C130-J$1&lt;År1,0,I129*(1-VLOOKUP($A130,[1]Hugst!$R$5:$W$9,MATCH(ROUNDUP((J$1)/10,0)*10,[1]Hugst!$R$4:$W$4,0))))</f>
        <v>3614.2541179942436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9">
        <f>IF($C131-G$1&lt;År1,0,F130*(1-VLOOKUP($A131,[1]Hugst!$R$5:$W$9,MATCH(ROUNDUP((G$1)/10,0)*10,[1]Hugst!$R$4:$W$4,0))))</f>
        <v>4599.9424413249817</v>
      </c>
      <c r="H131" s="169">
        <f>IF($C131-H$1&lt;År1,0,G130*(1-VLOOKUP($A131,[1]Hugst!$R$5:$W$9,MATCH(ROUNDUP((H$1)/10,0)*10,[1]Hugst!$R$4:$W$4,0))))</f>
        <v>4542.0978474723615</v>
      </c>
      <c r="I131" s="169">
        <f>IF($C131-I$1&lt;År1,0,H130*(1-VLOOKUP($A131,[1]Hugst!$R$5:$W$9,MATCH(ROUNDUP((I$1)/10,0)*10,[1]Hugst!$R$4:$W$4,0))))</f>
        <v>4415.7040973692729</v>
      </c>
      <c r="J131" s="169">
        <f>IF($C131-J$1&lt;År1,0,I130*(1-VLOOKUP($A131,[1]Hugst!$R$5:$W$9,MATCH(ROUNDUP((J$1)/10,0)*10,[1]Hugst!$R$4:$W$4,0))))</f>
        <v>4152.1582429942446</v>
      </c>
      <c r="K131" s="169">
        <f>IF($C131-K$1&lt;År1,0,J130*(1-VLOOKUP($A131,[1]Hugst!$R$5:$W$9,MATCH(ROUNDUP((K$1)/10,0)*10,[1]Hugst!$R$4:$W$4,0))))</f>
        <v>3614.2541179942436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9">
        <f>IF($C132-G$1&lt;År1,0,F131*(1-VLOOKUP($A132,[1]Hugst!$R$5:$W$9,MATCH(ROUNDUP((G$1)/10,0)*10,[1]Hugst!$R$4:$W$4,0))))</f>
        <v>4623.5392184583234</v>
      </c>
      <c r="H132" s="169">
        <f>IF($C132-H$1&lt;År1,0,G131*(1-VLOOKUP($A132,[1]Hugst!$R$5:$W$9,MATCH(ROUNDUP((H$1)/10,0)*10,[1]Hugst!$R$4:$W$4,0))))</f>
        <v>4599.9424413249817</v>
      </c>
      <c r="I132" s="169">
        <f>IF($C132-I$1&lt;År1,0,H131*(1-VLOOKUP($A132,[1]Hugst!$R$5:$W$9,MATCH(ROUNDUP((I$1)/10,0)*10,[1]Hugst!$R$4:$W$4,0))))</f>
        <v>4542.0978474723615</v>
      </c>
      <c r="J132" s="169">
        <f>IF($C132-J$1&lt;År1,0,I131*(1-VLOOKUP($A132,[1]Hugst!$R$5:$W$9,MATCH(ROUNDUP((J$1)/10,0)*10,[1]Hugst!$R$4:$W$4,0))))</f>
        <v>4415.7040973692729</v>
      </c>
      <c r="K132" s="169">
        <f>IF($C132-K$1&lt;År1,0,J131*(1-VLOOKUP($A132,[1]Hugst!$R$5:$W$9,MATCH(ROUNDUP((K$1)/10,0)*10,[1]Hugst!$R$4:$W$4,0))))</f>
        <v>4152.1582429942446</v>
      </c>
      <c r="L132" s="169">
        <f>IF($C132-L$1&lt;År1,0,K131*(1-VLOOKUP($A132,[1]Hugst!$R$5:$W$9,MATCH(ROUNDUP((L$1)/10,0)*10,[1]Hugst!$R$4:$W$4,0))))</f>
        <v>3614.2541179942436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9">
        <f>IF($C133-G$1&lt;År1,0,F132*(1-VLOOKUP($A133,[1]Hugst!$R$5:$W$9,MATCH(ROUNDUP((G$1)/10,0)*10,[1]Hugst!$R$4:$W$4,0))))</f>
        <v>4630.0387148310256</v>
      </c>
      <c r="H133" s="169">
        <f>IF($C133-H$1&lt;År1,0,G132*(1-VLOOKUP($A133,[1]Hugst!$R$5:$W$9,MATCH(ROUNDUP((H$1)/10,0)*10,[1]Hugst!$R$4:$W$4,0))))</f>
        <v>4623.5392184583234</v>
      </c>
      <c r="I133" s="169">
        <f>IF($C133-I$1&lt;År1,0,H132*(1-VLOOKUP($A133,[1]Hugst!$R$5:$W$9,MATCH(ROUNDUP((I$1)/10,0)*10,[1]Hugst!$R$4:$W$4,0))))</f>
        <v>4599.9424413249817</v>
      </c>
      <c r="J133" s="169">
        <f>IF($C133-J$1&lt;År1,0,I132*(1-VLOOKUP($A133,[1]Hugst!$R$5:$W$9,MATCH(ROUNDUP((J$1)/10,0)*10,[1]Hugst!$R$4:$W$4,0))))</f>
        <v>4542.0978474723615</v>
      </c>
      <c r="K133" s="169">
        <f>IF($C133-K$1&lt;År1,0,J132*(1-VLOOKUP($A133,[1]Hugst!$R$5:$W$9,MATCH(ROUNDUP((K$1)/10,0)*10,[1]Hugst!$R$4:$W$4,0))))</f>
        <v>4415.7040973692729</v>
      </c>
      <c r="L133" s="169">
        <f>IF($C133-L$1&lt;År1,0,K132*(1-VLOOKUP($A133,[1]Hugst!$R$5:$W$9,MATCH(ROUNDUP((L$1)/10,0)*10,[1]Hugst!$R$4:$W$4,0))))</f>
        <v>4152.1582429942446</v>
      </c>
      <c r="M133" s="169">
        <f>IF($C133-M$1&lt;År1,0,L132*(1-VLOOKUP($A133,[1]Hugst!$R$5:$W$9,MATCH(ROUNDUP((M$1)/10,0)*10,[1]Hugst!$R$4:$W$4,0))))</f>
        <v>3614.2541179942436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9">
        <f>IF($C134-G$1&lt;År1,0,F133*(1-VLOOKUP($A134,[1]Hugst!$R$5:$W$9,MATCH(ROUNDUP((G$1)/10,0)*10,[1]Hugst!$R$4:$W$4,0))))</f>
        <v>4628.0160652843451</v>
      </c>
      <c r="H134" s="169">
        <f>IF($C134-H$1&lt;År1,0,G133*(1-VLOOKUP($A134,[1]Hugst!$R$5:$W$9,MATCH(ROUNDUP((H$1)/10,0)*10,[1]Hugst!$R$4:$W$4,0))))</f>
        <v>4630.0387148310256</v>
      </c>
      <c r="I134" s="169">
        <f>IF($C134-I$1&lt;År1,0,H133*(1-VLOOKUP($A134,[1]Hugst!$R$5:$W$9,MATCH(ROUNDUP((I$1)/10,0)*10,[1]Hugst!$R$4:$W$4,0))))</f>
        <v>4623.5392184583234</v>
      </c>
      <c r="J134" s="169">
        <f>IF($C134-J$1&lt;År1,0,I133*(1-VLOOKUP($A134,[1]Hugst!$R$5:$W$9,MATCH(ROUNDUP((J$1)/10,0)*10,[1]Hugst!$R$4:$W$4,0))))</f>
        <v>4599.9424413249817</v>
      </c>
      <c r="K134" s="169">
        <f>IF($C134-K$1&lt;År1,0,J133*(1-VLOOKUP($A134,[1]Hugst!$R$5:$W$9,MATCH(ROUNDUP((K$1)/10,0)*10,[1]Hugst!$R$4:$W$4,0))))</f>
        <v>4542.0978474723615</v>
      </c>
      <c r="L134" s="169">
        <f>IF($C134-L$1&lt;År1,0,K133*(1-VLOOKUP($A134,[1]Hugst!$R$5:$W$9,MATCH(ROUNDUP((L$1)/10,0)*10,[1]Hugst!$R$4:$W$4,0))))</f>
        <v>4415.7040973692729</v>
      </c>
      <c r="M134" s="169">
        <f>IF($C134-M$1&lt;År1,0,L133*(1-VLOOKUP($A134,[1]Hugst!$R$5:$W$9,MATCH(ROUNDUP((M$1)/10,0)*10,[1]Hugst!$R$4:$W$4,0))))</f>
        <v>4152.1582429942446</v>
      </c>
      <c r="N134" s="169">
        <f>IF($C134-N$1&lt;År1,0,M133*(1-VLOOKUP($A134,[1]Hugst!$R$5:$W$9,MATCH(ROUNDUP((N$1)/10,0)*10,[1]Hugst!$R$4:$W$4,0))))</f>
        <v>3614.2541179942436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9">
        <f>IF($C135-G$1&lt;År1,0,F134*(1-VLOOKUP($A135,[1]Hugst!$R$5:$W$9,MATCH(ROUNDUP((G$1)/10,0)*10,[1]Hugst!$R$4:$W$4,0))))</f>
        <v>4621.7587047666275</v>
      </c>
      <c r="H135" s="169">
        <f>IF($C135-H$1&lt;År1,0,G134*(1-VLOOKUP($A135,[1]Hugst!$R$5:$W$9,MATCH(ROUNDUP((H$1)/10,0)*10,[1]Hugst!$R$4:$W$4,0))))</f>
        <v>4628.0160652843451</v>
      </c>
      <c r="I135" s="169">
        <f>IF($C135-I$1&lt;År1,0,H134*(1-VLOOKUP($A135,[1]Hugst!$R$5:$W$9,MATCH(ROUNDUP((I$1)/10,0)*10,[1]Hugst!$R$4:$W$4,0))))</f>
        <v>4630.0387148310256</v>
      </c>
      <c r="J135" s="169">
        <f>IF($C135-J$1&lt;År1,0,I134*(1-VLOOKUP($A135,[1]Hugst!$R$5:$W$9,MATCH(ROUNDUP((J$1)/10,0)*10,[1]Hugst!$R$4:$W$4,0))))</f>
        <v>4623.5392184583234</v>
      </c>
      <c r="K135" s="169">
        <f>IF($C135-K$1&lt;År1,0,J134*(1-VLOOKUP($A135,[1]Hugst!$R$5:$W$9,MATCH(ROUNDUP((K$1)/10,0)*10,[1]Hugst!$R$4:$W$4,0))))</f>
        <v>4599.9424413249817</v>
      </c>
      <c r="L135" s="169">
        <f>IF($C135-L$1&lt;År1,0,K134*(1-VLOOKUP($A135,[1]Hugst!$R$5:$W$9,MATCH(ROUNDUP((L$1)/10,0)*10,[1]Hugst!$R$4:$W$4,0))))</f>
        <v>4542.0978474723615</v>
      </c>
      <c r="M135" s="169">
        <f>IF($C135-M$1&lt;År1,0,L134*(1-VLOOKUP($A135,[1]Hugst!$R$5:$W$9,MATCH(ROUNDUP((M$1)/10,0)*10,[1]Hugst!$R$4:$W$4,0))))</f>
        <v>4415.7040973692729</v>
      </c>
      <c r="N135" s="169">
        <f>IF($C135-N$1&lt;År1,0,M134*(1-VLOOKUP($A135,[1]Hugst!$R$5:$W$9,MATCH(ROUNDUP((N$1)/10,0)*10,[1]Hugst!$R$4:$W$4,0))))</f>
        <v>4152.1582429942446</v>
      </c>
      <c r="O135" s="169">
        <f>IF($C135-O$1&lt;År1,0,N134*(1-VLOOKUP($A135,[1]Hugst!$R$5:$W$9,MATCH(ROUNDUP((O$1)/10,0)*10,[1]Hugst!$R$4:$W$4,0))))</f>
        <v>3614.2541179942436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9">
        <f>IF($C136-G$1&lt;År1,0,F135*(1-VLOOKUP($A136,[1]Hugst!$R$5:$W$9,MATCH(ROUNDUP((G$1)/10,0)*10,[1]Hugst!$R$4:$W$4,0))))</f>
        <v>4613.4102189421337</v>
      </c>
      <c r="H136" s="169">
        <f>IF($C136-H$1&lt;År1,0,G135*(1-VLOOKUP($A136,[1]Hugst!$R$5:$W$9,MATCH(ROUNDUP((H$1)/10,0)*10,[1]Hugst!$R$4:$W$4,0))))</f>
        <v>4621.7587047666275</v>
      </c>
      <c r="I136" s="169">
        <f>IF($C136-I$1&lt;År1,0,H135*(1-VLOOKUP($A136,[1]Hugst!$R$5:$W$9,MATCH(ROUNDUP((I$1)/10,0)*10,[1]Hugst!$R$4:$W$4,0))))</f>
        <v>4628.0160652843451</v>
      </c>
      <c r="J136" s="169">
        <f>IF($C136-J$1&lt;År1,0,I135*(1-VLOOKUP($A136,[1]Hugst!$R$5:$W$9,MATCH(ROUNDUP((J$1)/10,0)*10,[1]Hugst!$R$4:$W$4,0))))</f>
        <v>4630.0387148310256</v>
      </c>
      <c r="K136" s="169">
        <f>IF($C136-K$1&lt;År1,0,J135*(1-VLOOKUP($A136,[1]Hugst!$R$5:$W$9,MATCH(ROUNDUP((K$1)/10,0)*10,[1]Hugst!$R$4:$W$4,0))))</f>
        <v>4623.5392184583234</v>
      </c>
      <c r="L136" s="169">
        <f>IF($C136-L$1&lt;År1,0,K135*(1-VLOOKUP($A136,[1]Hugst!$R$5:$W$9,MATCH(ROUNDUP((L$1)/10,0)*10,[1]Hugst!$R$4:$W$4,0))))</f>
        <v>4599.9424413249817</v>
      </c>
      <c r="M136" s="169">
        <f>IF($C136-M$1&lt;År1,0,L135*(1-VLOOKUP($A136,[1]Hugst!$R$5:$W$9,MATCH(ROUNDUP((M$1)/10,0)*10,[1]Hugst!$R$4:$W$4,0))))</f>
        <v>4542.0978474723615</v>
      </c>
      <c r="N136" s="169">
        <f>IF($C136-N$1&lt;År1,0,M135*(1-VLOOKUP($A136,[1]Hugst!$R$5:$W$9,MATCH(ROUNDUP((N$1)/10,0)*10,[1]Hugst!$R$4:$W$4,0))))</f>
        <v>4415.7040973692729</v>
      </c>
      <c r="O136" s="169">
        <f>IF($C136-O$1&lt;År1,0,N135*(1-VLOOKUP($A136,[1]Hugst!$R$5:$W$9,MATCH(ROUNDUP((O$1)/10,0)*10,[1]Hugst!$R$4:$W$4,0))))</f>
        <v>4152.1582429942446</v>
      </c>
      <c r="P136" s="169">
        <f>IF($C136-P$1&lt;År1,0,O135*(1-VLOOKUP($A136,[1]Hugst!$R$5:$W$9,MATCH(ROUNDUP((P$1)/10,0)*10,[1]Hugst!$R$4:$W$4,0))))</f>
        <v>3614.2541179942436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9">
        <f>IF($C137-G$1&lt;År1,0,F136*(1-VLOOKUP($A137,[1]Hugst!$R$5:$W$9,MATCH(ROUNDUP((G$1)/10,0)*10,[1]Hugst!$R$4:$W$4,0))))</f>
        <v>4604.0422694921162</v>
      </c>
      <c r="H137" s="169">
        <f>IF($C137-H$1&lt;År1,0,G136*(1-VLOOKUP($A137,[1]Hugst!$R$5:$W$9,MATCH(ROUNDUP((H$1)/10,0)*10,[1]Hugst!$R$4:$W$4,0))))</f>
        <v>4613.4102189421337</v>
      </c>
      <c r="I137" s="169">
        <f>IF($C137-I$1&lt;År1,0,H136*(1-VLOOKUP($A137,[1]Hugst!$R$5:$W$9,MATCH(ROUNDUP((I$1)/10,0)*10,[1]Hugst!$R$4:$W$4,0))))</f>
        <v>4621.7587047666275</v>
      </c>
      <c r="J137" s="169">
        <f>IF($C137-J$1&lt;År1,0,I136*(1-VLOOKUP($A137,[1]Hugst!$R$5:$W$9,MATCH(ROUNDUP((J$1)/10,0)*10,[1]Hugst!$R$4:$W$4,0))))</f>
        <v>4628.0160652843451</v>
      </c>
      <c r="K137" s="169">
        <f>IF($C137-K$1&lt;År1,0,J136*(1-VLOOKUP($A137,[1]Hugst!$R$5:$W$9,MATCH(ROUNDUP((K$1)/10,0)*10,[1]Hugst!$R$4:$W$4,0))))</f>
        <v>4630.0387148310256</v>
      </c>
      <c r="L137" s="169">
        <f>IF($C137-L$1&lt;År1,0,K136*(1-VLOOKUP($A137,[1]Hugst!$R$5:$W$9,MATCH(ROUNDUP((L$1)/10,0)*10,[1]Hugst!$R$4:$W$4,0))))</f>
        <v>4623.5392184583234</v>
      </c>
      <c r="M137" s="169">
        <f>IF($C137-M$1&lt;År1,0,L136*(1-VLOOKUP($A137,[1]Hugst!$R$5:$W$9,MATCH(ROUNDUP((M$1)/10,0)*10,[1]Hugst!$R$4:$W$4,0))))</f>
        <v>4599.9424413249817</v>
      </c>
      <c r="N137" s="169">
        <f>IF($C137-N$1&lt;År1,0,M136*(1-VLOOKUP($A137,[1]Hugst!$R$5:$W$9,MATCH(ROUNDUP((N$1)/10,0)*10,[1]Hugst!$R$4:$W$4,0))))</f>
        <v>4542.0978474723615</v>
      </c>
      <c r="O137" s="169">
        <f>IF($C137-O$1&lt;År1,0,N136*(1-VLOOKUP($A137,[1]Hugst!$R$5:$W$9,MATCH(ROUNDUP((O$1)/10,0)*10,[1]Hugst!$R$4:$W$4,0))))</f>
        <v>4415.7040973692729</v>
      </c>
      <c r="P137" s="169">
        <f>IF($C137-P$1&lt;År1,0,O136*(1-VLOOKUP($A137,[1]Hugst!$R$5:$W$9,MATCH(ROUNDUP((P$1)/10,0)*10,[1]Hugst!$R$4:$W$4,0))))</f>
        <v>4152.1582429942446</v>
      </c>
      <c r="Q137" s="169">
        <f>IF($C137-Q$1&lt;År1,0,P136*(1-VLOOKUP($A137,[1]Hugst!$R$5:$W$9,MATCH(ROUNDUP((Q$1)/10,0)*10,[1]Hugst!$R$4:$W$4,0))))</f>
        <v>3614.2541179942436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9">
        <f>IF($C138-G$1&lt;År1,0,F137*(1-VLOOKUP($A138,[1]Hugst!$R$5:$W$9,MATCH(ROUNDUP((G$1)/10,0)*10,[1]Hugst!$R$4:$W$4,0))))</f>
        <v>4594.1905567619388</v>
      </c>
      <c r="H138" s="169">
        <f>IF($C138-H$1&lt;År1,0,G137*(1-VLOOKUP($A138,[1]Hugst!$R$5:$W$9,MATCH(ROUNDUP((H$1)/10,0)*10,[1]Hugst!$R$4:$W$4,0))))</f>
        <v>4604.0422694921162</v>
      </c>
      <c r="I138" s="169">
        <f>IF($C138-I$1&lt;År1,0,H137*(1-VLOOKUP($A138,[1]Hugst!$R$5:$W$9,MATCH(ROUNDUP((I$1)/10,0)*10,[1]Hugst!$R$4:$W$4,0))))</f>
        <v>4613.4102189421337</v>
      </c>
      <c r="J138" s="169">
        <f>IF($C138-J$1&lt;År1,0,I137*(1-VLOOKUP($A138,[1]Hugst!$R$5:$W$9,MATCH(ROUNDUP((J$1)/10,0)*10,[1]Hugst!$R$4:$W$4,0))))</f>
        <v>4621.7587047666275</v>
      </c>
      <c r="K138" s="169">
        <f>IF($C138-K$1&lt;År1,0,J137*(1-VLOOKUP($A138,[1]Hugst!$R$5:$W$9,MATCH(ROUNDUP((K$1)/10,0)*10,[1]Hugst!$R$4:$W$4,0))))</f>
        <v>4628.0160652843451</v>
      </c>
      <c r="L138" s="169">
        <f>IF($C138-L$1&lt;År1,0,K137*(1-VLOOKUP($A138,[1]Hugst!$R$5:$W$9,MATCH(ROUNDUP((L$1)/10,0)*10,[1]Hugst!$R$4:$W$4,0))))</f>
        <v>4630.0387148310256</v>
      </c>
      <c r="M138" s="169">
        <f>IF($C138-M$1&lt;År1,0,L137*(1-VLOOKUP($A138,[1]Hugst!$R$5:$W$9,MATCH(ROUNDUP((M$1)/10,0)*10,[1]Hugst!$R$4:$W$4,0))))</f>
        <v>4623.5392184583234</v>
      </c>
      <c r="N138" s="169">
        <f>IF($C138-N$1&lt;År1,0,M137*(1-VLOOKUP($A138,[1]Hugst!$R$5:$W$9,MATCH(ROUNDUP((N$1)/10,0)*10,[1]Hugst!$R$4:$W$4,0))))</f>
        <v>4599.9424413249817</v>
      </c>
      <c r="O138" s="169">
        <f>IF($C138-O$1&lt;År1,0,N137*(1-VLOOKUP($A138,[1]Hugst!$R$5:$W$9,MATCH(ROUNDUP((O$1)/10,0)*10,[1]Hugst!$R$4:$W$4,0))))</f>
        <v>4542.0978474723615</v>
      </c>
      <c r="P138" s="169">
        <f>IF($C138-P$1&lt;År1,0,O137*(1-VLOOKUP($A138,[1]Hugst!$R$5:$W$9,MATCH(ROUNDUP((P$1)/10,0)*10,[1]Hugst!$R$4:$W$4,0))))</f>
        <v>4415.7040973692729</v>
      </c>
      <c r="Q138" s="169">
        <f>IF($C138-Q$1&lt;År1,0,P137*(1-VLOOKUP($A138,[1]Hugst!$R$5:$W$9,MATCH(ROUNDUP((Q$1)/10,0)*10,[1]Hugst!$R$4:$W$4,0))))</f>
        <v>4152.1582429942446</v>
      </c>
      <c r="R138" s="169">
        <f>IF($C138-R$1&lt;År1,0,Q137*(1-VLOOKUP($A138,[1]Hugst!$R$5:$W$9,MATCH(ROUNDUP((R$1)/10,0)*10,[1]Hugst!$R$4:$W$4,0))))</f>
        <v>3614.2541179942436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9">
        <f>IF($C139-G$1&lt;År1,0,F138*(1-VLOOKUP($A139,[1]Hugst!$R$5:$W$9,MATCH(ROUNDUP((G$1)/10,0)*10,[1]Hugst!$R$4:$W$4,0))))</f>
        <v>4584.1228010817622</v>
      </c>
      <c r="H139" s="169">
        <f>IF($C139-H$1&lt;År1,0,G138*(1-VLOOKUP($A139,[1]Hugst!$R$5:$W$9,MATCH(ROUNDUP((H$1)/10,0)*10,[1]Hugst!$R$4:$W$4,0))))</f>
        <v>4594.1905567619388</v>
      </c>
      <c r="I139" s="169">
        <f>IF($C139-I$1&lt;År1,0,H138*(1-VLOOKUP($A139,[1]Hugst!$R$5:$W$9,MATCH(ROUNDUP((I$1)/10,0)*10,[1]Hugst!$R$4:$W$4,0))))</f>
        <v>4604.0422694921162</v>
      </c>
      <c r="J139" s="169">
        <f>IF($C139-J$1&lt;År1,0,I138*(1-VLOOKUP($A139,[1]Hugst!$R$5:$W$9,MATCH(ROUNDUP((J$1)/10,0)*10,[1]Hugst!$R$4:$W$4,0))))</f>
        <v>4613.4102189421337</v>
      </c>
      <c r="K139" s="169">
        <f>IF($C139-K$1&lt;År1,0,J138*(1-VLOOKUP($A139,[1]Hugst!$R$5:$W$9,MATCH(ROUNDUP((K$1)/10,0)*10,[1]Hugst!$R$4:$W$4,0))))</f>
        <v>4621.7587047666275</v>
      </c>
      <c r="L139" s="169">
        <f>IF($C139-L$1&lt;År1,0,K138*(1-VLOOKUP($A139,[1]Hugst!$R$5:$W$9,MATCH(ROUNDUP((L$1)/10,0)*10,[1]Hugst!$R$4:$W$4,0))))</f>
        <v>4628.0160652843451</v>
      </c>
      <c r="M139" s="169">
        <f>IF($C139-M$1&lt;År1,0,L138*(1-VLOOKUP($A139,[1]Hugst!$R$5:$W$9,MATCH(ROUNDUP((M$1)/10,0)*10,[1]Hugst!$R$4:$W$4,0))))</f>
        <v>4630.0387148310256</v>
      </c>
      <c r="N139" s="169">
        <f>IF($C139-N$1&lt;År1,0,M138*(1-VLOOKUP($A139,[1]Hugst!$R$5:$W$9,MATCH(ROUNDUP((N$1)/10,0)*10,[1]Hugst!$R$4:$W$4,0))))</f>
        <v>4623.5392184583234</v>
      </c>
      <c r="O139" s="169">
        <f>IF($C139-O$1&lt;År1,0,N138*(1-VLOOKUP($A139,[1]Hugst!$R$5:$W$9,MATCH(ROUNDUP((O$1)/10,0)*10,[1]Hugst!$R$4:$W$4,0))))</f>
        <v>4599.9424413249817</v>
      </c>
      <c r="P139" s="169">
        <f>IF($C139-P$1&lt;År1,0,O138*(1-VLOOKUP($A139,[1]Hugst!$R$5:$W$9,MATCH(ROUNDUP((P$1)/10,0)*10,[1]Hugst!$R$4:$W$4,0))))</f>
        <v>4542.0978474723615</v>
      </c>
      <c r="Q139" s="169">
        <f>IF($C139-Q$1&lt;År1,0,P138*(1-VLOOKUP($A139,[1]Hugst!$R$5:$W$9,MATCH(ROUNDUP((Q$1)/10,0)*10,[1]Hugst!$R$4:$W$4,0))))</f>
        <v>4415.7040973692729</v>
      </c>
      <c r="R139" s="169">
        <f>IF($C139-R$1&lt;År1,0,Q138*(1-VLOOKUP($A139,[1]Hugst!$R$5:$W$9,MATCH(ROUNDUP((R$1)/10,0)*10,[1]Hugst!$R$4:$W$4,0))))</f>
        <v>4152.1582429942446</v>
      </c>
      <c r="S139" s="169">
        <f>IF($C139-S$1&lt;År1,0,R138*(1-VLOOKUP($A139,[1]Hugst!$R$5:$W$9,MATCH(ROUNDUP((S$1)/10,0)*10,[1]Hugst!$R$4:$W$4,0))))</f>
        <v>3614.2541179942436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9">
        <f>IF($C140-G$1&lt;År1,0,F139*(1-VLOOKUP($A140,[1]Hugst!$R$5:$W$9,MATCH(ROUNDUP((G$1)/10,0)*10,[1]Hugst!$R$4:$W$4,0))))</f>
        <v>4573.9727334231638</v>
      </c>
      <c r="H140" s="169">
        <f>IF($C140-H$1&lt;År1,0,G139*(1-VLOOKUP($A140,[1]Hugst!$R$5:$W$9,MATCH(ROUNDUP((H$1)/10,0)*10,[1]Hugst!$R$4:$W$4,0))))</f>
        <v>4584.1228010817622</v>
      </c>
      <c r="I140" s="169">
        <f>IF($C140-I$1&lt;År1,0,H139*(1-VLOOKUP($A140,[1]Hugst!$R$5:$W$9,MATCH(ROUNDUP((I$1)/10,0)*10,[1]Hugst!$R$4:$W$4,0))))</f>
        <v>4594.1905567619388</v>
      </c>
      <c r="J140" s="169">
        <f>IF($C140-J$1&lt;År1,0,I139*(1-VLOOKUP($A140,[1]Hugst!$R$5:$W$9,MATCH(ROUNDUP((J$1)/10,0)*10,[1]Hugst!$R$4:$W$4,0))))</f>
        <v>4604.0422694921162</v>
      </c>
      <c r="K140" s="169">
        <f>IF($C140-K$1&lt;År1,0,J139*(1-VLOOKUP($A140,[1]Hugst!$R$5:$W$9,MATCH(ROUNDUP((K$1)/10,0)*10,[1]Hugst!$R$4:$W$4,0))))</f>
        <v>4613.4102189421337</v>
      </c>
      <c r="L140" s="169">
        <f>IF($C140-L$1&lt;År1,0,K139*(1-VLOOKUP($A140,[1]Hugst!$R$5:$W$9,MATCH(ROUNDUP((L$1)/10,0)*10,[1]Hugst!$R$4:$W$4,0))))</f>
        <v>4621.7587047666275</v>
      </c>
      <c r="M140" s="169">
        <f>IF($C140-M$1&lt;År1,0,L139*(1-VLOOKUP($A140,[1]Hugst!$R$5:$W$9,MATCH(ROUNDUP((M$1)/10,0)*10,[1]Hugst!$R$4:$W$4,0))))</f>
        <v>4628.0160652843451</v>
      </c>
      <c r="N140" s="169">
        <f>IF($C140-N$1&lt;År1,0,M139*(1-VLOOKUP($A140,[1]Hugst!$R$5:$W$9,MATCH(ROUNDUP((N$1)/10,0)*10,[1]Hugst!$R$4:$W$4,0))))</f>
        <v>4630.0387148310256</v>
      </c>
      <c r="O140" s="169">
        <f>IF($C140-O$1&lt;År1,0,N139*(1-VLOOKUP($A140,[1]Hugst!$R$5:$W$9,MATCH(ROUNDUP((O$1)/10,0)*10,[1]Hugst!$R$4:$W$4,0))))</f>
        <v>4623.5392184583234</v>
      </c>
      <c r="P140" s="169">
        <f>IF($C140-P$1&lt;År1,0,O139*(1-VLOOKUP($A140,[1]Hugst!$R$5:$W$9,MATCH(ROUNDUP((P$1)/10,0)*10,[1]Hugst!$R$4:$W$4,0))))</f>
        <v>4599.9424413249817</v>
      </c>
      <c r="Q140" s="169">
        <f>IF($C140-Q$1&lt;År1,0,P139*(1-VLOOKUP($A140,[1]Hugst!$R$5:$W$9,MATCH(ROUNDUP((Q$1)/10,0)*10,[1]Hugst!$R$4:$W$4,0))))</f>
        <v>4542.0978474723615</v>
      </c>
      <c r="R140" s="169">
        <f>IF($C140-R$1&lt;År1,0,Q139*(1-VLOOKUP($A140,[1]Hugst!$R$5:$W$9,MATCH(ROUNDUP((R$1)/10,0)*10,[1]Hugst!$R$4:$W$4,0))))</f>
        <v>4415.7040973692729</v>
      </c>
      <c r="S140" s="169">
        <f>IF($C140-S$1&lt;År1,0,R139*(1-VLOOKUP($A140,[1]Hugst!$R$5:$W$9,MATCH(ROUNDUP((S$1)/10,0)*10,[1]Hugst!$R$4:$W$4,0))))</f>
        <v>4152.1582429942446</v>
      </c>
      <c r="T140" s="169">
        <f>IF($C140-T$1&lt;År1,0,S139*(1-VLOOKUP($A140,[1]Hugst!$R$5:$W$9,MATCH(ROUNDUP((T$1)/10,0)*10,[1]Hugst!$R$4:$W$4,0))))</f>
        <v>3614.2541179942436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9">
        <f>IF($C141-G$1&lt;År1,0,F140*(1-VLOOKUP($A141,[1]Hugst!$R$5:$W$9,MATCH(ROUNDUP((G$1)/10,0)*10,[1]Hugst!$R$4:$W$4,0))))</f>
        <v>4563.8070907244482</v>
      </c>
      <c r="H141" s="169">
        <f>IF($C141-H$1&lt;År1,0,G140*(1-VLOOKUP($A141,[1]Hugst!$R$5:$W$9,MATCH(ROUNDUP((H$1)/10,0)*10,[1]Hugst!$R$4:$W$4,0))))</f>
        <v>4573.9727334231638</v>
      </c>
      <c r="I141" s="169">
        <f>IF($C141-I$1&lt;År1,0,H140*(1-VLOOKUP($A141,[1]Hugst!$R$5:$W$9,MATCH(ROUNDUP((I$1)/10,0)*10,[1]Hugst!$R$4:$W$4,0))))</f>
        <v>4584.1228010817622</v>
      </c>
      <c r="J141" s="169">
        <f>IF($C141-J$1&lt;År1,0,I140*(1-VLOOKUP($A141,[1]Hugst!$R$5:$W$9,MATCH(ROUNDUP((J$1)/10,0)*10,[1]Hugst!$R$4:$W$4,0))))</f>
        <v>4594.1905567619388</v>
      </c>
      <c r="K141" s="169">
        <f>IF($C141-K$1&lt;År1,0,J140*(1-VLOOKUP($A141,[1]Hugst!$R$5:$W$9,MATCH(ROUNDUP((K$1)/10,0)*10,[1]Hugst!$R$4:$W$4,0))))</f>
        <v>4604.0422694921162</v>
      </c>
      <c r="L141" s="169">
        <f>IF($C141-L$1&lt;År1,0,K140*(1-VLOOKUP($A141,[1]Hugst!$R$5:$W$9,MATCH(ROUNDUP((L$1)/10,0)*10,[1]Hugst!$R$4:$W$4,0))))</f>
        <v>4613.4102189421337</v>
      </c>
      <c r="M141" s="169">
        <f>IF($C141-M$1&lt;År1,0,L140*(1-VLOOKUP($A141,[1]Hugst!$R$5:$W$9,MATCH(ROUNDUP((M$1)/10,0)*10,[1]Hugst!$R$4:$W$4,0))))</f>
        <v>4621.7587047666275</v>
      </c>
      <c r="N141" s="169">
        <f>IF($C141-N$1&lt;År1,0,M140*(1-VLOOKUP($A141,[1]Hugst!$R$5:$W$9,MATCH(ROUNDUP((N$1)/10,0)*10,[1]Hugst!$R$4:$W$4,0))))</f>
        <v>4628.0160652843451</v>
      </c>
      <c r="O141" s="169">
        <f>IF($C141-O$1&lt;År1,0,N140*(1-VLOOKUP($A141,[1]Hugst!$R$5:$W$9,MATCH(ROUNDUP((O$1)/10,0)*10,[1]Hugst!$R$4:$W$4,0))))</f>
        <v>4630.0387148310256</v>
      </c>
      <c r="P141" s="169">
        <f>IF($C141-P$1&lt;År1,0,O140*(1-VLOOKUP($A141,[1]Hugst!$R$5:$W$9,MATCH(ROUNDUP((P$1)/10,0)*10,[1]Hugst!$R$4:$W$4,0))))</f>
        <v>4623.5392184583234</v>
      </c>
      <c r="Q141" s="169">
        <f>IF($C141-Q$1&lt;År1,0,P140*(1-VLOOKUP($A141,[1]Hugst!$R$5:$W$9,MATCH(ROUNDUP((Q$1)/10,0)*10,[1]Hugst!$R$4:$W$4,0))))</f>
        <v>4599.9424413249817</v>
      </c>
      <c r="R141" s="169">
        <f>IF($C141-R$1&lt;År1,0,Q140*(1-VLOOKUP($A141,[1]Hugst!$R$5:$W$9,MATCH(ROUNDUP((R$1)/10,0)*10,[1]Hugst!$R$4:$W$4,0))))</f>
        <v>4542.0978474723615</v>
      </c>
      <c r="S141" s="169">
        <f>IF($C141-S$1&lt;År1,0,R140*(1-VLOOKUP($A141,[1]Hugst!$R$5:$W$9,MATCH(ROUNDUP((S$1)/10,0)*10,[1]Hugst!$R$4:$W$4,0))))</f>
        <v>4415.7040973692729</v>
      </c>
      <c r="T141" s="169">
        <f>IF($C141-T$1&lt;År1,0,S140*(1-VLOOKUP($A141,[1]Hugst!$R$5:$W$9,MATCH(ROUNDUP((T$1)/10,0)*10,[1]Hugst!$R$4:$W$4,0))))</f>
        <v>4152.1582429942446</v>
      </c>
      <c r="U141" s="169">
        <f>IF($C141-U$1&lt;År1,0,T140*(1-VLOOKUP($A141,[1]Hugst!$R$5:$W$9,MATCH(ROUNDUP((U$1)/10,0)*10,[1]Hugst!$R$4:$W$4,0))))</f>
        <v>3614.2541179942436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9">
        <f>IF($C142-G$1&lt;År1,0,F141*(1-VLOOKUP($A142,[1]Hugst!$R$5:$W$9,MATCH(ROUNDUP((G$1)/10,0)*10,[1]Hugst!$R$4:$W$4,0))))</f>
        <v>4553.6591135500084</v>
      </c>
      <c r="H142" s="169">
        <f>IF($C142-H$1&lt;År1,0,G141*(1-VLOOKUP($A142,[1]Hugst!$R$5:$W$9,MATCH(ROUNDUP((H$1)/10,0)*10,[1]Hugst!$R$4:$W$4,0))))</f>
        <v>4563.8070907244482</v>
      </c>
      <c r="I142" s="169">
        <f>IF($C142-I$1&lt;År1,0,H141*(1-VLOOKUP($A142,[1]Hugst!$R$5:$W$9,MATCH(ROUNDUP((I$1)/10,0)*10,[1]Hugst!$R$4:$W$4,0))))</f>
        <v>4573.9727334231638</v>
      </c>
      <c r="J142" s="169">
        <f>IF($C142-J$1&lt;År1,0,I141*(1-VLOOKUP($A142,[1]Hugst!$R$5:$W$9,MATCH(ROUNDUP((J$1)/10,0)*10,[1]Hugst!$R$4:$W$4,0))))</f>
        <v>4584.1228010817622</v>
      </c>
      <c r="K142" s="169">
        <f>IF($C142-K$1&lt;År1,0,J141*(1-VLOOKUP($A142,[1]Hugst!$R$5:$W$9,MATCH(ROUNDUP((K$1)/10,0)*10,[1]Hugst!$R$4:$W$4,0))))</f>
        <v>4594.1905567619388</v>
      </c>
      <c r="L142" s="169">
        <f>IF($C142-L$1&lt;År1,0,K141*(1-VLOOKUP($A142,[1]Hugst!$R$5:$W$9,MATCH(ROUNDUP((L$1)/10,0)*10,[1]Hugst!$R$4:$W$4,0))))</f>
        <v>4604.0422694921162</v>
      </c>
      <c r="M142" s="169">
        <f>IF($C142-M$1&lt;År1,0,L141*(1-VLOOKUP($A142,[1]Hugst!$R$5:$W$9,MATCH(ROUNDUP((M$1)/10,0)*10,[1]Hugst!$R$4:$W$4,0))))</f>
        <v>4613.4102189421337</v>
      </c>
      <c r="N142" s="169">
        <f>IF($C142-N$1&lt;År1,0,M141*(1-VLOOKUP($A142,[1]Hugst!$R$5:$W$9,MATCH(ROUNDUP((N$1)/10,0)*10,[1]Hugst!$R$4:$W$4,0))))</f>
        <v>4621.7587047666275</v>
      </c>
      <c r="O142" s="169">
        <f>IF($C142-O$1&lt;År1,0,N141*(1-VLOOKUP($A142,[1]Hugst!$R$5:$W$9,MATCH(ROUNDUP((O$1)/10,0)*10,[1]Hugst!$R$4:$W$4,0))))</f>
        <v>4628.0160652843451</v>
      </c>
      <c r="P142" s="169">
        <f>IF($C142-P$1&lt;År1,0,O141*(1-VLOOKUP($A142,[1]Hugst!$R$5:$W$9,MATCH(ROUNDUP((P$1)/10,0)*10,[1]Hugst!$R$4:$W$4,0))))</f>
        <v>4630.0387148310256</v>
      </c>
      <c r="Q142" s="169">
        <f>IF($C142-Q$1&lt;År1,0,P141*(1-VLOOKUP($A142,[1]Hugst!$R$5:$W$9,MATCH(ROUNDUP((Q$1)/10,0)*10,[1]Hugst!$R$4:$W$4,0))))</f>
        <v>4623.5392184583234</v>
      </c>
      <c r="R142" s="169">
        <f>IF($C142-R$1&lt;År1,0,Q141*(1-VLOOKUP($A142,[1]Hugst!$R$5:$W$9,MATCH(ROUNDUP((R$1)/10,0)*10,[1]Hugst!$R$4:$W$4,0))))</f>
        <v>4599.9424413249817</v>
      </c>
      <c r="S142" s="169">
        <f>IF($C142-S$1&lt;År1,0,R141*(1-VLOOKUP($A142,[1]Hugst!$R$5:$W$9,MATCH(ROUNDUP((S$1)/10,0)*10,[1]Hugst!$R$4:$W$4,0))))</f>
        <v>4542.0978474723615</v>
      </c>
      <c r="T142" s="169">
        <f>IF($C142-T$1&lt;År1,0,S141*(1-VLOOKUP($A142,[1]Hugst!$R$5:$W$9,MATCH(ROUNDUP((T$1)/10,0)*10,[1]Hugst!$R$4:$W$4,0))))</f>
        <v>4415.7040973692729</v>
      </c>
      <c r="U142" s="169">
        <f>IF($C142-U$1&lt;År1,0,T141*(1-VLOOKUP($A142,[1]Hugst!$R$5:$W$9,MATCH(ROUNDUP((U$1)/10,0)*10,[1]Hugst!$R$4:$W$4,0))))</f>
        <v>4152.1582429942446</v>
      </c>
      <c r="V142" s="169">
        <f>IF($C142-V$1&lt;År1,0,U141*(1-VLOOKUP($A142,[1]Hugst!$R$5:$W$9,MATCH(ROUNDUP((V$1)/10,0)*10,[1]Hugst!$R$4:$W$4,0))))</f>
        <v>3614.2541179942436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9">
        <f>IF($C143-G$1&lt;År1,0,F142*(1-VLOOKUP($A143,[1]Hugst!$R$5:$W$9,MATCH(ROUNDUP((G$1)/10,0)*10,[1]Hugst!$R$4:$W$4,0))))</f>
        <v>4543.5452949168384</v>
      </c>
      <c r="H143" s="169">
        <f>IF($C143-H$1&lt;År1,0,G142*(1-VLOOKUP($A143,[1]Hugst!$R$5:$W$9,MATCH(ROUNDUP((H$1)/10,0)*10,[1]Hugst!$R$4:$W$4,0))))</f>
        <v>4553.6591135500084</v>
      </c>
      <c r="I143" s="169">
        <f>IF($C143-I$1&lt;År1,0,H142*(1-VLOOKUP($A143,[1]Hugst!$R$5:$W$9,MATCH(ROUNDUP((I$1)/10,0)*10,[1]Hugst!$R$4:$W$4,0))))</f>
        <v>4563.8070907244482</v>
      </c>
      <c r="J143" s="169">
        <f>IF($C143-J$1&lt;År1,0,I142*(1-VLOOKUP($A143,[1]Hugst!$R$5:$W$9,MATCH(ROUNDUP((J$1)/10,0)*10,[1]Hugst!$R$4:$W$4,0))))</f>
        <v>4573.9727334231638</v>
      </c>
      <c r="K143" s="169">
        <f>IF($C143-K$1&lt;År1,0,J142*(1-VLOOKUP($A143,[1]Hugst!$R$5:$W$9,MATCH(ROUNDUP((K$1)/10,0)*10,[1]Hugst!$R$4:$W$4,0))))</f>
        <v>4584.1228010817622</v>
      </c>
      <c r="L143" s="169">
        <f>IF($C143-L$1&lt;År1,0,K142*(1-VLOOKUP($A143,[1]Hugst!$R$5:$W$9,MATCH(ROUNDUP((L$1)/10,0)*10,[1]Hugst!$R$4:$W$4,0))))</f>
        <v>4594.1905567619388</v>
      </c>
      <c r="M143" s="169">
        <f>IF($C143-M$1&lt;År1,0,L142*(1-VLOOKUP($A143,[1]Hugst!$R$5:$W$9,MATCH(ROUNDUP((M$1)/10,0)*10,[1]Hugst!$R$4:$W$4,0))))</f>
        <v>4604.0422694921162</v>
      </c>
      <c r="N143" s="169">
        <f>IF($C143-N$1&lt;År1,0,M142*(1-VLOOKUP($A143,[1]Hugst!$R$5:$W$9,MATCH(ROUNDUP((N$1)/10,0)*10,[1]Hugst!$R$4:$W$4,0))))</f>
        <v>4613.4102189421337</v>
      </c>
      <c r="O143" s="169">
        <f>IF($C143-O$1&lt;År1,0,N142*(1-VLOOKUP($A143,[1]Hugst!$R$5:$W$9,MATCH(ROUNDUP((O$1)/10,0)*10,[1]Hugst!$R$4:$W$4,0))))</f>
        <v>4621.7587047666275</v>
      </c>
      <c r="P143" s="169">
        <f>IF($C143-P$1&lt;År1,0,O142*(1-VLOOKUP($A143,[1]Hugst!$R$5:$W$9,MATCH(ROUNDUP((P$1)/10,0)*10,[1]Hugst!$R$4:$W$4,0))))</f>
        <v>4628.0160652843451</v>
      </c>
      <c r="Q143" s="169">
        <f>IF($C143-Q$1&lt;År1,0,P142*(1-VLOOKUP($A143,[1]Hugst!$R$5:$W$9,MATCH(ROUNDUP((Q$1)/10,0)*10,[1]Hugst!$R$4:$W$4,0))))</f>
        <v>4630.0387148310256</v>
      </c>
      <c r="R143" s="169">
        <f>IF($C143-R$1&lt;År1,0,Q142*(1-VLOOKUP($A143,[1]Hugst!$R$5:$W$9,MATCH(ROUNDUP((R$1)/10,0)*10,[1]Hugst!$R$4:$W$4,0))))</f>
        <v>4623.5392184583234</v>
      </c>
      <c r="S143" s="169">
        <f>IF($C143-S$1&lt;År1,0,R142*(1-VLOOKUP($A143,[1]Hugst!$R$5:$W$9,MATCH(ROUNDUP((S$1)/10,0)*10,[1]Hugst!$R$4:$W$4,0))))</f>
        <v>4599.9424413249817</v>
      </c>
      <c r="T143" s="169">
        <f>IF($C143-T$1&lt;År1,0,S142*(1-VLOOKUP($A143,[1]Hugst!$R$5:$W$9,MATCH(ROUNDUP((T$1)/10,0)*10,[1]Hugst!$R$4:$W$4,0))))</f>
        <v>4542.0978474723615</v>
      </c>
      <c r="U143" s="169">
        <f>IF($C143-U$1&lt;År1,0,T142*(1-VLOOKUP($A143,[1]Hugst!$R$5:$W$9,MATCH(ROUNDUP((U$1)/10,0)*10,[1]Hugst!$R$4:$W$4,0))))</f>
        <v>4415.7040973692729</v>
      </c>
      <c r="V143" s="169">
        <f>IF($C143-V$1&lt;År1,0,U142*(1-VLOOKUP($A143,[1]Hugst!$R$5:$W$9,MATCH(ROUNDUP((V$1)/10,0)*10,[1]Hugst!$R$4:$W$4,0))))</f>
        <v>4152.1582429942446</v>
      </c>
      <c r="W143" s="169">
        <f>IF($C143-W$1&lt;År1,0,V142*(1-VLOOKUP($A143,[1]Hugst!$R$5:$W$9,MATCH(ROUNDUP((W$1)/10,0)*10,[1]Hugst!$R$4:$W$4,0))))</f>
        <v>3614.2541179942436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9">
        <f>IF($C144-G$1&lt;År1,0,F143*(1-VLOOKUP($A144,[1]Hugst!$R$5:$W$9,MATCH(ROUNDUP((G$1)/10,0)*10,[1]Hugst!$R$4:$W$4,0))))</f>
        <v>4533.4737547045324</v>
      </c>
      <c r="H144" s="169">
        <f>IF($C144-H$1&lt;År1,0,G143*(1-VLOOKUP($A144,[1]Hugst!$R$5:$W$9,MATCH(ROUNDUP((H$1)/10,0)*10,[1]Hugst!$R$4:$W$4,0))))</f>
        <v>4543.5452949168384</v>
      </c>
      <c r="I144" s="169">
        <f>IF($C144-I$1&lt;År1,0,H143*(1-VLOOKUP($A144,[1]Hugst!$R$5:$W$9,MATCH(ROUNDUP((I$1)/10,0)*10,[1]Hugst!$R$4:$W$4,0))))</f>
        <v>4553.6591135500084</v>
      </c>
      <c r="J144" s="169">
        <f>IF($C144-J$1&lt;År1,0,I143*(1-VLOOKUP($A144,[1]Hugst!$R$5:$W$9,MATCH(ROUNDUP((J$1)/10,0)*10,[1]Hugst!$R$4:$W$4,0))))</f>
        <v>4563.8070907244482</v>
      </c>
      <c r="K144" s="169">
        <f>IF($C144-K$1&lt;År1,0,J143*(1-VLOOKUP($A144,[1]Hugst!$R$5:$W$9,MATCH(ROUNDUP((K$1)/10,0)*10,[1]Hugst!$R$4:$W$4,0))))</f>
        <v>4573.9727334231638</v>
      </c>
      <c r="L144" s="169">
        <f>IF($C144-L$1&lt;År1,0,K143*(1-VLOOKUP($A144,[1]Hugst!$R$5:$W$9,MATCH(ROUNDUP((L$1)/10,0)*10,[1]Hugst!$R$4:$W$4,0))))</f>
        <v>4584.1228010817622</v>
      </c>
      <c r="M144" s="169">
        <f>IF($C144-M$1&lt;År1,0,L143*(1-VLOOKUP($A144,[1]Hugst!$R$5:$W$9,MATCH(ROUNDUP((M$1)/10,0)*10,[1]Hugst!$R$4:$W$4,0))))</f>
        <v>4594.1905567619388</v>
      </c>
      <c r="N144" s="169">
        <f>IF($C144-N$1&lt;År1,0,M143*(1-VLOOKUP($A144,[1]Hugst!$R$5:$W$9,MATCH(ROUNDUP((N$1)/10,0)*10,[1]Hugst!$R$4:$W$4,0))))</f>
        <v>4604.0422694921162</v>
      </c>
      <c r="O144" s="169">
        <f>IF($C144-O$1&lt;År1,0,N143*(1-VLOOKUP($A144,[1]Hugst!$R$5:$W$9,MATCH(ROUNDUP((O$1)/10,0)*10,[1]Hugst!$R$4:$W$4,0))))</f>
        <v>4613.4102189421337</v>
      </c>
      <c r="P144" s="169">
        <f>IF($C144-P$1&lt;År1,0,O143*(1-VLOOKUP($A144,[1]Hugst!$R$5:$W$9,MATCH(ROUNDUP((P$1)/10,0)*10,[1]Hugst!$R$4:$W$4,0))))</f>
        <v>4621.7587047666275</v>
      </c>
      <c r="Q144" s="169">
        <f>IF($C144-Q$1&lt;År1,0,P143*(1-VLOOKUP($A144,[1]Hugst!$R$5:$W$9,MATCH(ROUNDUP((Q$1)/10,0)*10,[1]Hugst!$R$4:$W$4,0))))</f>
        <v>4628.0160652843451</v>
      </c>
      <c r="R144" s="169">
        <f>IF($C144-R$1&lt;År1,0,Q143*(1-VLOOKUP($A144,[1]Hugst!$R$5:$W$9,MATCH(ROUNDUP((R$1)/10,0)*10,[1]Hugst!$R$4:$W$4,0))))</f>
        <v>4630.0387148310256</v>
      </c>
      <c r="S144" s="169">
        <f>IF($C144-S$1&lt;År1,0,R143*(1-VLOOKUP($A144,[1]Hugst!$R$5:$W$9,MATCH(ROUNDUP((S$1)/10,0)*10,[1]Hugst!$R$4:$W$4,0))))</f>
        <v>4623.5392184583234</v>
      </c>
      <c r="T144" s="169">
        <f>IF($C144-T$1&lt;År1,0,S143*(1-VLOOKUP($A144,[1]Hugst!$R$5:$W$9,MATCH(ROUNDUP((T$1)/10,0)*10,[1]Hugst!$R$4:$W$4,0))))</f>
        <v>4599.9424413249817</v>
      </c>
      <c r="U144" s="169">
        <f>IF($C144-U$1&lt;År1,0,T143*(1-VLOOKUP($A144,[1]Hugst!$R$5:$W$9,MATCH(ROUNDUP((U$1)/10,0)*10,[1]Hugst!$R$4:$W$4,0))))</f>
        <v>4542.0978474723615</v>
      </c>
      <c r="V144" s="169">
        <f>IF($C144-V$1&lt;År1,0,U143*(1-VLOOKUP($A144,[1]Hugst!$R$5:$W$9,MATCH(ROUNDUP((V$1)/10,0)*10,[1]Hugst!$R$4:$W$4,0))))</f>
        <v>4415.7040973692729</v>
      </c>
      <c r="W144" s="169">
        <f>IF($C144-W$1&lt;År1,0,V143*(1-VLOOKUP($A144,[1]Hugst!$R$5:$W$9,MATCH(ROUNDUP((W$1)/10,0)*10,[1]Hugst!$R$4:$W$4,0))))</f>
        <v>4152.1582429942446</v>
      </c>
      <c r="X144" s="169">
        <f>IF($C144-X$1&lt;År1,0,W143*(1-VLOOKUP($A144,[1]Hugst!$R$5:$W$9,MATCH(ROUNDUP((X$1)/10,0)*10,[1]Hugst!$R$4:$W$4,0))))</f>
        <v>3614.2541179942436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9">
        <f>IF($C145-G$1&lt;År1,0,F144*(1-VLOOKUP($A145,[1]Hugst!$R$5:$W$9,MATCH(ROUNDUP((G$1)/10,0)*10,[1]Hugst!$R$4:$W$4,0))))</f>
        <v>4523.4484268571423</v>
      </c>
      <c r="H145" s="169">
        <f>IF($C145-H$1&lt;År1,0,G144*(1-VLOOKUP($A145,[1]Hugst!$R$5:$W$9,MATCH(ROUNDUP((H$1)/10,0)*10,[1]Hugst!$R$4:$W$4,0))))</f>
        <v>4533.4737547045324</v>
      </c>
      <c r="I145" s="169">
        <f>IF($C145-I$1&lt;År1,0,H144*(1-VLOOKUP($A145,[1]Hugst!$R$5:$W$9,MATCH(ROUNDUP((I$1)/10,0)*10,[1]Hugst!$R$4:$W$4,0))))</f>
        <v>4543.5452949168384</v>
      </c>
      <c r="J145" s="169">
        <f>IF($C145-J$1&lt;År1,0,I144*(1-VLOOKUP($A145,[1]Hugst!$R$5:$W$9,MATCH(ROUNDUP((J$1)/10,0)*10,[1]Hugst!$R$4:$W$4,0))))</f>
        <v>4553.6591135500084</v>
      </c>
      <c r="K145" s="169">
        <f>IF($C145-K$1&lt;År1,0,J144*(1-VLOOKUP($A145,[1]Hugst!$R$5:$W$9,MATCH(ROUNDUP((K$1)/10,0)*10,[1]Hugst!$R$4:$W$4,0))))</f>
        <v>4563.8070907244482</v>
      </c>
      <c r="L145" s="169">
        <f>IF($C145-L$1&lt;År1,0,K144*(1-VLOOKUP($A145,[1]Hugst!$R$5:$W$9,MATCH(ROUNDUP((L$1)/10,0)*10,[1]Hugst!$R$4:$W$4,0))))</f>
        <v>4573.9727334231638</v>
      </c>
      <c r="M145" s="169">
        <f>IF($C145-M$1&lt;År1,0,L144*(1-VLOOKUP($A145,[1]Hugst!$R$5:$W$9,MATCH(ROUNDUP((M$1)/10,0)*10,[1]Hugst!$R$4:$W$4,0))))</f>
        <v>4584.1228010817622</v>
      </c>
      <c r="N145" s="169">
        <f>IF($C145-N$1&lt;År1,0,M144*(1-VLOOKUP($A145,[1]Hugst!$R$5:$W$9,MATCH(ROUNDUP((N$1)/10,0)*10,[1]Hugst!$R$4:$W$4,0))))</f>
        <v>4594.1905567619388</v>
      </c>
      <c r="O145" s="169">
        <f>IF($C145-O$1&lt;År1,0,N144*(1-VLOOKUP($A145,[1]Hugst!$R$5:$W$9,MATCH(ROUNDUP((O$1)/10,0)*10,[1]Hugst!$R$4:$W$4,0))))</f>
        <v>4604.0422694921162</v>
      </c>
      <c r="P145" s="169">
        <f>IF($C145-P$1&lt;År1,0,O144*(1-VLOOKUP($A145,[1]Hugst!$R$5:$W$9,MATCH(ROUNDUP((P$1)/10,0)*10,[1]Hugst!$R$4:$W$4,0))))</f>
        <v>4613.4102189421337</v>
      </c>
      <c r="Q145" s="169">
        <f>IF($C145-Q$1&lt;År1,0,P144*(1-VLOOKUP($A145,[1]Hugst!$R$5:$W$9,MATCH(ROUNDUP((Q$1)/10,0)*10,[1]Hugst!$R$4:$W$4,0))))</f>
        <v>4621.7587047666275</v>
      </c>
      <c r="R145" s="169">
        <f>IF($C145-R$1&lt;År1,0,Q144*(1-VLOOKUP($A145,[1]Hugst!$R$5:$W$9,MATCH(ROUNDUP((R$1)/10,0)*10,[1]Hugst!$R$4:$W$4,0))))</f>
        <v>4628.0160652843451</v>
      </c>
      <c r="S145" s="169">
        <f>IF($C145-S$1&lt;År1,0,R144*(1-VLOOKUP($A145,[1]Hugst!$R$5:$W$9,MATCH(ROUNDUP((S$1)/10,0)*10,[1]Hugst!$R$4:$W$4,0))))</f>
        <v>4630.0387148310256</v>
      </c>
      <c r="T145" s="169">
        <f>IF($C145-T$1&lt;År1,0,S144*(1-VLOOKUP($A145,[1]Hugst!$R$5:$W$9,MATCH(ROUNDUP((T$1)/10,0)*10,[1]Hugst!$R$4:$W$4,0))))</f>
        <v>4623.5392184583234</v>
      </c>
      <c r="U145" s="169">
        <f>IF($C145-U$1&lt;År1,0,T144*(1-VLOOKUP($A145,[1]Hugst!$R$5:$W$9,MATCH(ROUNDUP((U$1)/10,0)*10,[1]Hugst!$R$4:$W$4,0))))</f>
        <v>4599.9424413249817</v>
      </c>
      <c r="V145" s="169">
        <f>IF($C145-V$1&lt;År1,0,U144*(1-VLOOKUP($A145,[1]Hugst!$R$5:$W$9,MATCH(ROUNDUP((V$1)/10,0)*10,[1]Hugst!$R$4:$W$4,0))))</f>
        <v>4542.0978474723615</v>
      </c>
      <c r="W145" s="169">
        <f>IF($C145-W$1&lt;År1,0,V144*(1-VLOOKUP($A145,[1]Hugst!$R$5:$W$9,MATCH(ROUNDUP((W$1)/10,0)*10,[1]Hugst!$R$4:$W$4,0))))</f>
        <v>4415.7040973692729</v>
      </c>
      <c r="X145" s="169">
        <f>IF($C145-X$1&lt;År1,0,W144*(1-VLOOKUP($A145,[1]Hugst!$R$5:$W$9,MATCH(ROUNDUP((X$1)/10,0)*10,[1]Hugst!$R$4:$W$4,0))))</f>
        <v>4152.1582429942446</v>
      </c>
      <c r="Y145" s="169">
        <f>IF($C145-Y$1&lt;År1,0,X144*(1-VLOOKUP($A145,[1]Hugst!$R$5:$W$9,MATCH(ROUNDUP((Y$1)/10,0)*10,[1]Hugst!$R$4:$W$4,0))))</f>
        <v>3614.2541179942436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9">
        <f>IF($C146-G$1&lt;År1,0,F145*(1-VLOOKUP($A146,[1]Hugst!$R$5:$W$9,MATCH(ROUNDUP((G$1)/10,0)*10,[1]Hugst!$R$4:$W$4,0))))</f>
        <v>4513.4711529808619</v>
      </c>
      <c r="H146" s="169">
        <f>IF($C146-H$1&lt;År1,0,G145*(1-VLOOKUP($A146,[1]Hugst!$R$5:$W$9,MATCH(ROUNDUP((H$1)/10,0)*10,[1]Hugst!$R$4:$W$4,0))))</f>
        <v>4523.4484268571423</v>
      </c>
      <c r="I146" s="169">
        <f>IF($C146-I$1&lt;År1,0,H145*(1-VLOOKUP($A146,[1]Hugst!$R$5:$W$9,MATCH(ROUNDUP((I$1)/10,0)*10,[1]Hugst!$R$4:$W$4,0))))</f>
        <v>4533.4737547045324</v>
      </c>
      <c r="J146" s="169">
        <f>IF($C146-J$1&lt;År1,0,I145*(1-VLOOKUP($A146,[1]Hugst!$R$5:$W$9,MATCH(ROUNDUP((J$1)/10,0)*10,[1]Hugst!$R$4:$W$4,0))))</f>
        <v>4543.5452949168384</v>
      </c>
      <c r="K146" s="169">
        <f>IF($C146-K$1&lt;År1,0,J145*(1-VLOOKUP($A146,[1]Hugst!$R$5:$W$9,MATCH(ROUNDUP((K$1)/10,0)*10,[1]Hugst!$R$4:$W$4,0))))</f>
        <v>4553.6591135500084</v>
      </c>
      <c r="L146" s="169">
        <f>IF($C146-L$1&lt;År1,0,K145*(1-VLOOKUP($A146,[1]Hugst!$R$5:$W$9,MATCH(ROUNDUP((L$1)/10,0)*10,[1]Hugst!$R$4:$W$4,0))))</f>
        <v>4563.8070907244482</v>
      </c>
      <c r="M146" s="169">
        <f>IF($C146-M$1&lt;År1,0,L145*(1-VLOOKUP($A146,[1]Hugst!$R$5:$W$9,MATCH(ROUNDUP((M$1)/10,0)*10,[1]Hugst!$R$4:$W$4,0))))</f>
        <v>4573.9727334231638</v>
      </c>
      <c r="N146" s="169">
        <f>IF($C146-N$1&lt;År1,0,M145*(1-VLOOKUP($A146,[1]Hugst!$R$5:$W$9,MATCH(ROUNDUP((N$1)/10,0)*10,[1]Hugst!$R$4:$W$4,0))))</f>
        <v>4584.1228010817622</v>
      </c>
      <c r="O146" s="169">
        <f>IF($C146-O$1&lt;År1,0,N145*(1-VLOOKUP($A146,[1]Hugst!$R$5:$W$9,MATCH(ROUNDUP((O$1)/10,0)*10,[1]Hugst!$R$4:$W$4,0))))</f>
        <v>4594.1905567619388</v>
      </c>
      <c r="P146" s="169">
        <f>IF($C146-P$1&lt;År1,0,O145*(1-VLOOKUP($A146,[1]Hugst!$R$5:$W$9,MATCH(ROUNDUP((P$1)/10,0)*10,[1]Hugst!$R$4:$W$4,0))))</f>
        <v>4604.0422694921162</v>
      </c>
      <c r="Q146" s="169">
        <f>IF($C146-Q$1&lt;År1,0,P145*(1-VLOOKUP($A146,[1]Hugst!$R$5:$W$9,MATCH(ROUNDUP((Q$1)/10,0)*10,[1]Hugst!$R$4:$W$4,0))))</f>
        <v>4613.4102189421337</v>
      </c>
      <c r="R146" s="169">
        <f>IF($C146-R$1&lt;År1,0,Q145*(1-VLOOKUP($A146,[1]Hugst!$R$5:$W$9,MATCH(ROUNDUP((R$1)/10,0)*10,[1]Hugst!$R$4:$W$4,0))))</f>
        <v>4621.7587047666275</v>
      </c>
      <c r="S146" s="169">
        <f>IF($C146-S$1&lt;År1,0,R145*(1-VLOOKUP($A146,[1]Hugst!$R$5:$W$9,MATCH(ROUNDUP((S$1)/10,0)*10,[1]Hugst!$R$4:$W$4,0))))</f>
        <v>4628.0160652843451</v>
      </c>
      <c r="T146" s="169">
        <f>IF($C146-T$1&lt;År1,0,S145*(1-VLOOKUP($A146,[1]Hugst!$R$5:$W$9,MATCH(ROUNDUP((T$1)/10,0)*10,[1]Hugst!$R$4:$W$4,0))))</f>
        <v>4630.0387148310256</v>
      </c>
      <c r="U146" s="169">
        <f>IF($C146-U$1&lt;År1,0,T145*(1-VLOOKUP($A146,[1]Hugst!$R$5:$W$9,MATCH(ROUNDUP((U$1)/10,0)*10,[1]Hugst!$R$4:$W$4,0))))</f>
        <v>4623.5392184583234</v>
      </c>
      <c r="V146" s="169">
        <f>IF($C146-V$1&lt;År1,0,U145*(1-VLOOKUP($A146,[1]Hugst!$R$5:$W$9,MATCH(ROUNDUP((V$1)/10,0)*10,[1]Hugst!$R$4:$W$4,0))))</f>
        <v>4599.9424413249817</v>
      </c>
      <c r="W146" s="169">
        <f>IF($C146-W$1&lt;År1,0,V145*(1-VLOOKUP($A146,[1]Hugst!$R$5:$W$9,MATCH(ROUNDUP((W$1)/10,0)*10,[1]Hugst!$R$4:$W$4,0))))</f>
        <v>4542.0978474723615</v>
      </c>
      <c r="X146" s="169">
        <f>IF($C146-X$1&lt;År1,0,W145*(1-VLOOKUP($A146,[1]Hugst!$R$5:$W$9,MATCH(ROUNDUP((X$1)/10,0)*10,[1]Hugst!$R$4:$W$4,0))))</f>
        <v>4415.7040973692729</v>
      </c>
      <c r="Y146" s="169">
        <f>IF($C146-Y$1&lt;År1,0,X145*(1-VLOOKUP($A146,[1]Hugst!$R$5:$W$9,MATCH(ROUNDUP((Y$1)/10,0)*10,[1]Hugst!$R$4:$W$4,0))))</f>
        <v>4152.1582429942446</v>
      </c>
      <c r="Z146" s="169">
        <f>IF($C146-Z$1&lt;År1,0,Y145*(1-VLOOKUP($A146,[1]Hugst!$R$5:$W$9,MATCH(ROUNDUP((Z$1)/10,0)*10,[1]Hugst!$R$4:$W$4,0))))</f>
        <v>3614.2541179942436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9">
        <f>IF($C147-G$1&lt;År1,0,F146*(1-VLOOKUP($A147,[1]Hugst!$R$5:$W$9,MATCH(ROUNDUP((G$1)/10,0)*10,[1]Hugst!$R$4:$W$4,0))))</f>
        <v>4503.5427291399783</v>
      </c>
      <c r="H147" s="169">
        <f>IF($C147-H$1&lt;År1,0,G146*(1-VLOOKUP($A147,[1]Hugst!$R$5:$W$9,MATCH(ROUNDUP((H$1)/10,0)*10,[1]Hugst!$R$4:$W$4,0))))</f>
        <v>4513.4711529808619</v>
      </c>
      <c r="I147" s="169">
        <f>IF($C147-I$1&lt;År1,0,H146*(1-VLOOKUP($A147,[1]Hugst!$R$5:$W$9,MATCH(ROUNDUP((I$1)/10,0)*10,[1]Hugst!$R$4:$W$4,0))))</f>
        <v>4523.4484268571423</v>
      </c>
      <c r="J147" s="169">
        <f>IF($C147-J$1&lt;År1,0,I146*(1-VLOOKUP($A147,[1]Hugst!$R$5:$W$9,MATCH(ROUNDUP((J$1)/10,0)*10,[1]Hugst!$R$4:$W$4,0))))</f>
        <v>4533.4737547045324</v>
      </c>
      <c r="K147" s="169">
        <f>IF($C147-K$1&lt;År1,0,J146*(1-VLOOKUP($A147,[1]Hugst!$R$5:$W$9,MATCH(ROUNDUP((K$1)/10,0)*10,[1]Hugst!$R$4:$W$4,0))))</f>
        <v>4543.5452949168384</v>
      </c>
      <c r="L147" s="169">
        <f>IF($C147-L$1&lt;År1,0,K146*(1-VLOOKUP($A147,[1]Hugst!$R$5:$W$9,MATCH(ROUNDUP((L$1)/10,0)*10,[1]Hugst!$R$4:$W$4,0))))</f>
        <v>4553.6591135500084</v>
      </c>
      <c r="M147" s="169">
        <f>IF($C147-M$1&lt;År1,0,L146*(1-VLOOKUP($A147,[1]Hugst!$R$5:$W$9,MATCH(ROUNDUP((M$1)/10,0)*10,[1]Hugst!$R$4:$W$4,0))))</f>
        <v>4563.8070907244482</v>
      </c>
      <c r="N147" s="169">
        <f>IF($C147-N$1&lt;År1,0,M146*(1-VLOOKUP($A147,[1]Hugst!$R$5:$W$9,MATCH(ROUNDUP((N$1)/10,0)*10,[1]Hugst!$R$4:$W$4,0))))</f>
        <v>4573.9727334231638</v>
      </c>
      <c r="O147" s="169">
        <f>IF($C147-O$1&lt;År1,0,N146*(1-VLOOKUP($A147,[1]Hugst!$R$5:$W$9,MATCH(ROUNDUP((O$1)/10,0)*10,[1]Hugst!$R$4:$W$4,0))))</f>
        <v>4584.1228010817622</v>
      </c>
      <c r="P147" s="169">
        <f>IF($C147-P$1&lt;År1,0,O146*(1-VLOOKUP($A147,[1]Hugst!$R$5:$W$9,MATCH(ROUNDUP((P$1)/10,0)*10,[1]Hugst!$R$4:$W$4,0))))</f>
        <v>4594.1905567619388</v>
      </c>
      <c r="Q147" s="169">
        <f>IF($C147-Q$1&lt;År1,0,P146*(1-VLOOKUP($A147,[1]Hugst!$R$5:$W$9,MATCH(ROUNDUP((Q$1)/10,0)*10,[1]Hugst!$R$4:$W$4,0))))</f>
        <v>4604.0422694921162</v>
      </c>
      <c r="R147" s="169">
        <f>IF($C147-R$1&lt;År1,0,Q146*(1-VLOOKUP($A147,[1]Hugst!$R$5:$W$9,MATCH(ROUNDUP((R$1)/10,0)*10,[1]Hugst!$R$4:$W$4,0))))</f>
        <v>4613.4102189421337</v>
      </c>
      <c r="S147" s="169">
        <f>IF($C147-S$1&lt;År1,0,R146*(1-VLOOKUP($A147,[1]Hugst!$R$5:$W$9,MATCH(ROUNDUP((S$1)/10,0)*10,[1]Hugst!$R$4:$W$4,0))))</f>
        <v>4621.7587047666275</v>
      </c>
      <c r="T147" s="169">
        <f>IF($C147-T$1&lt;År1,0,S146*(1-VLOOKUP($A147,[1]Hugst!$R$5:$W$9,MATCH(ROUNDUP((T$1)/10,0)*10,[1]Hugst!$R$4:$W$4,0))))</f>
        <v>4628.0160652843451</v>
      </c>
      <c r="U147" s="169">
        <f>IF($C147-U$1&lt;År1,0,T146*(1-VLOOKUP($A147,[1]Hugst!$R$5:$W$9,MATCH(ROUNDUP((U$1)/10,0)*10,[1]Hugst!$R$4:$W$4,0))))</f>
        <v>4630.0387148310256</v>
      </c>
      <c r="V147" s="169">
        <f>IF($C147-V$1&lt;År1,0,U146*(1-VLOOKUP($A147,[1]Hugst!$R$5:$W$9,MATCH(ROUNDUP((V$1)/10,0)*10,[1]Hugst!$R$4:$W$4,0))))</f>
        <v>4623.5392184583234</v>
      </c>
      <c r="W147" s="169">
        <f>IF($C147-W$1&lt;År1,0,V146*(1-VLOOKUP($A147,[1]Hugst!$R$5:$W$9,MATCH(ROUNDUP((W$1)/10,0)*10,[1]Hugst!$R$4:$W$4,0))))</f>
        <v>4599.9424413249817</v>
      </c>
      <c r="X147" s="169">
        <f>IF($C147-X$1&lt;År1,0,W146*(1-VLOOKUP($A147,[1]Hugst!$R$5:$W$9,MATCH(ROUNDUP((X$1)/10,0)*10,[1]Hugst!$R$4:$W$4,0))))</f>
        <v>4542.0978474723615</v>
      </c>
      <c r="Y147" s="169">
        <f>IF($C147-Y$1&lt;År1,0,X146*(1-VLOOKUP($A147,[1]Hugst!$R$5:$W$9,MATCH(ROUNDUP((Y$1)/10,0)*10,[1]Hugst!$R$4:$W$4,0))))</f>
        <v>4415.7040973692729</v>
      </c>
      <c r="Z147" s="169">
        <f>IF($C147-Z$1&lt;År1,0,Y146*(1-VLOOKUP($A147,[1]Hugst!$R$5:$W$9,MATCH(ROUNDUP((Z$1)/10,0)*10,[1]Hugst!$R$4:$W$4,0))))</f>
        <v>4152.1582429942446</v>
      </c>
      <c r="AA147" s="169">
        <f>IF($C147-AA$1&lt;År1,0,Z146*(1-VLOOKUP($A147,[1]Hugst!$R$5:$W$9,MATCH(ROUNDUP((AA$1)/10,0)*10,[1]Hugst!$R$4:$W$4,0))))</f>
        <v>3614.2541179942436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9">
        <f>IF($C148-G$1&lt;År1,0,F147*(1-VLOOKUP($A148,[1]Hugst!$R$5:$W$9,MATCH(ROUNDUP((G$1)/10,0)*10,[1]Hugst!$R$4:$W$4,0))))</f>
        <v>4493.6634292512781</v>
      </c>
      <c r="H148" s="169">
        <f>IF($C148-H$1&lt;År1,0,G147*(1-VLOOKUP($A148,[1]Hugst!$R$5:$W$9,MATCH(ROUNDUP((H$1)/10,0)*10,[1]Hugst!$R$4:$W$4,0))))</f>
        <v>4503.5427291399783</v>
      </c>
      <c r="I148" s="169">
        <f>IF($C148-I$1&lt;År1,0,H147*(1-VLOOKUP($A148,[1]Hugst!$R$5:$W$9,MATCH(ROUNDUP((I$1)/10,0)*10,[1]Hugst!$R$4:$W$4,0))))</f>
        <v>4513.4711529808619</v>
      </c>
      <c r="J148" s="169">
        <f>IF($C148-J$1&lt;År1,0,I147*(1-VLOOKUP($A148,[1]Hugst!$R$5:$W$9,MATCH(ROUNDUP((J$1)/10,0)*10,[1]Hugst!$R$4:$W$4,0))))</f>
        <v>4523.4484268571423</v>
      </c>
      <c r="K148" s="169">
        <f>IF($C148-K$1&lt;År1,0,J147*(1-VLOOKUP($A148,[1]Hugst!$R$5:$W$9,MATCH(ROUNDUP((K$1)/10,0)*10,[1]Hugst!$R$4:$W$4,0))))</f>
        <v>4533.4737547045324</v>
      </c>
      <c r="L148" s="169">
        <f>IF($C148-L$1&lt;År1,0,K147*(1-VLOOKUP($A148,[1]Hugst!$R$5:$W$9,MATCH(ROUNDUP((L$1)/10,0)*10,[1]Hugst!$R$4:$W$4,0))))</f>
        <v>4543.5452949168384</v>
      </c>
      <c r="M148" s="169">
        <f>IF($C148-M$1&lt;År1,0,L147*(1-VLOOKUP($A148,[1]Hugst!$R$5:$W$9,MATCH(ROUNDUP((M$1)/10,0)*10,[1]Hugst!$R$4:$W$4,0))))</f>
        <v>4553.6591135500084</v>
      </c>
      <c r="N148" s="169">
        <f>IF($C148-N$1&lt;År1,0,M147*(1-VLOOKUP($A148,[1]Hugst!$R$5:$W$9,MATCH(ROUNDUP((N$1)/10,0)*10,[1]Hugst!$R$4:$W$4,0))))</f>
        <v>4563.8070907244482</v>
      </c>
      <c r="O148" s="169">
        <f>IF($C148-O$1&lt;År1,0,N147*(1-VLOOKUP($A148,[1]Hugst!$R$5:$W$9,MATCH(ROUNDUP((O$1)/10,0)*10,[1]Hugst!$R$4:$W$4,0))))</f>
        <v>4573.9727334231638</v>
      </c>
      <c r="P148" s="169">
        <f>IF($C148-P$1&lt;År1,0,O147*(1-VLOOKUP($A148,[1]Hugst!$R$5:$W$9,MATCH(ROUNDUP((P$1)/10,0)*10,[1]Hugst!$R$4:$W$4,0))))</f>
        <v>4584.1228010817622</v>
      </c>
      <c r="Q148" s="169">
        <f>IF($C148-Q$1&lt;År1,0,P147*(1-VLOOKUP($A148,[1]Hugst!$R$5:$W$9,MATCH(ROUNDUP((Q$1)/10,0)*10,[1]Hugst!$R$4:$W$4,0))))</f>
        <v>4594.1905567619388</v>
      </c>
      <c r="R148" s="169">
        <f>IF($C148-R$1&lt;År1,0,Q147*(1-VLOOKUP($A148,[1]Hugst!$R$5:$W$9,MATCH(ROUNDUP((R$1)/10,0)*10,[1]Hugst!$R$4:$W$4,0))))</f>
        <v>4604.0422694921162</v>
      </c>
      <c r="S148" s="169">
        <f>IF($C148-S$1&lt;År1,0,R147*(1-VLOOKUP($A148,[1]Hugst!$R$5:$W$9,MATCH(ROUNDUP((S$1)/10,0)*10,[1]Hugst!$R$4:$W$4,0))))</f>
        <v>4613.4102189421337</v>
      </c>
      <c r="T148" s="169">
        <f>IF($C148-T$1&lt;År1,0,S147*(1-VLOOKUP($A148,[1]Hugst!$R$5:$W$9,MATCH(ROUNDUP((T$1)/10,0)*10,[1]Hugst!$R$4:$W$4,0))))</f>
        <v>4621.7587047666275</v>
      </c>
      <c r="U148" s="169">
        <f>IF($C148-U$1&lt;År1,0,T147*(1-VLOOKUP($A148,[1]Hugst!$R$5:$W$9,MATCH(ROUNDUP((U$1)/10,0)*10,[1]Hugst!$R$4:$W$4,0))))</f>
        <v>4628.0160652843451</v>
      </c>
      <c r="V148" s="169">
        <f>IF($C148-V$1&lt;År1,0,U147*(1-VLOOKUP($A148,[1]Hugst!$R$5:$W$9,MATCH(ROUNDUP((V$1)/10,0)*10,[1]Hugst!$R$4:$W$4,0))))</f>
        <v>4630.0387148310256</v>
      </c>
      <c r="W148" s="169">
        <f>IF($C148-W$1&lt;År1,0,V147*(1-VLOOKUP($A148,[1]Hugst!$R$5:$W$9,MATCH(ROUNDUP((W$1)/10,0)*10,[1]Hugst!$R$4:$W$4,0))))</f>
        <v>4623.5392184583234</v>
      </c>
      <c r="X148" s="169">
        <f>IF($C148-X$1&lt;År1,0,W147*(1-VLOOKUP($A148,[1]Hugst!$R$5:$W$9,MATCH(ROUNDUP((X$1)/10,0)*10,[1]Hugst!$R$4:$W$4,0))))</f>
        <v>4599.9424413249817</v>
      </c>
      <c r="Y148" s="169">
        <f>IF($C148-Y$1&lt;År1,0,X147*(1-VLOOKUP($A148,[1]Hugst!$R$5:$W$9,MATCH(ROUNDUP((Y$1)/10,0)*10,[1]Hugst!$R$4:$W$4,0))))</f>
        <v>4542.0978474723615</v>
      </c>
      <c r="Z148" s="169">
        <f>IF($C148-Z$1&lt;År1,0,Y147*(1-VLOOKUP($A148,[1]Hugst!$R$5:$W$9,MATCH(ROUNDUP((Z$1)/10,0)*10,[1]Hugst!$R$4:$W$4,0))))</f>
        <v>4415.7040973692729</v>
      </c>
      <c r="AA148" s="169">
        <f>IF($C148-AA$1&lt;År1,0,Z147*(1-VLOOKUP($A148,[1]Hugst!$R$5:$W$9,MATCH(ROUNDUP((AA$1)/10,0)*10,[1]Hugst!$R$4:$W$4,0))))</f>
        <v>4152.1582429942446</v>
      </c>
      <c r="AB148" s="169">
        <f>IF($C148-AB$1&lt;År1,0,AA147*(1-VLOOKUP($A148,[1]Hugst!$R$5:$W$9,MATCH(ROUNDUP((AB$1)/10,0)*10,[1]Hugst!$R$4:$W$4,0))))</f>
        <v>3614.2541179942436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9">
        <f>IF($C149-G$1&lt;År1,0,F148*(1-VLOOKUP($A149,[1]Hugst!$R$5:$W$9,MATCH(ROUNDUP((G$1)/10,0)*10,[1]Hugst!$R$4:$W$4,0))))</f>
        <v>4483.8332667785353</v>
      </c>
      <c r="H149" s="169">
        <f>IF($C149-H$1&lt;År1,0,G148*(1-VLOOKUP($A149,[1]Hugst!$R$5:$W$9,MATCH(ROUNDUP((H$1)/10,0)*10,[1]Hugst!$R$4:$W$4,0))))</f>
        <v>4493.6634292512781</v>
      </c>
      <c r="I149" s="169">
        <f>IF($C149-I$1&lt;År1,0,H148*(1-VLOOKUP($A149,[1]Hugst!$R$5:$W$9,MATCH(ROUNDUP((I$1)/10,0)*10,[1]Hugst!$R$4:$W$4,0))))</f>
        <v>4503.5427291399783</v>
      </c>
      <c r="J149" s="169">
        <f>IF($C149-J$1&lt;År1,0,I148*(1-VLOOKUP($A149,[1]Hugst!$R$5:$W$9,MATCH(ROUNDUP((J$1)/10,0)*10,[1]Hugst!$R$4:$W$4,0))))</f>
        <v>4513.4711529808619</v>
      </c>
      <c r="K149" s="169">
        <f>IF($C149-K$1&lt;År1,0,J148*(1-VLOOKUP($A149,[1]Hugst!$R$5:$W$9,MATCH(ROUNDUP((K$1)/10,0)*10,[1]Hugst!$R$4:$W$4,0))))</f>
        <v>4523.4484268571423</v>
      </c>
      <c r="L149" s="169">
        <f>IF($C149-L$1&lt;År1,0,K148*(1-VLOOKUP($A149,[1]Hugst!$R$5:$W$9,MATCH(ROUNDUP((L$1)/10,0)*10,[1]Hugst!$R$4:$W$4,0))))</f>
        <v>4533.4737547045324</v>
      </c>
      <c r="M149" s="169">
        <f>IF($C149-M$1&lt;År1,0,L148*(1-VLOOKUP($A149,[1]Hugst!$R$5:$W$9,MATCH(ROUNDUP((M$1)/10,0)*10,[1]Hugst!$R$4:$W$4,0))))</f>
        <v>4543.5452949168384</v>
      </c>
      <c r="N149" s="169">
        <f>IF($C149-N$1&lt;År1,0,M148*(1-VLOOKUP($A149,[1]Hugst!$R$5:$W$9,MATCH(ROUNDUP((N$1)/10,0)*10,[1]Hugst!$R$4:$W$4,0))))</f>
        <v>4553.6591135500084</v>
      </c>
      <c r="O149" s="169">
        <f>IF($C149-O$1&lt;År1,0,N148*(1-VLOOKUP($A149,[1]Hugst!$R$5:$W$9,MATCH(ROUNDUP((O$1)/10,0)*10,[1]Hugst!$R$4:$W$4,0))))</f>
        <v>4563.8070907244482</v>
      </c>
      <c r="P149" s="169">
        <f>IF($C149-P$1&lt;År1,0,O148*(1-VLOOKUP($A149,[1]Hugst!$R$5:$W$9,MATCH(ROUNDUP((P$1)/10,0)*10,[1]Hugst!$R$4:$W$4,0))))</f>
        <v>4573.9727334231638</v>
      </c>
      <c r="Q149" s="169">
        <f>IF($C149-Q$1&lt;År1,0,P148*(1-VLOOKUP($A149,[1]Hugst!$R$5:$W$9,MATCH(ROUNDUP((Q$1)/10,0)*10,[1]Hugst!$R$4:$W$4,0))))</f>
        <v>4584.1228010817622</v>
      </c>
      <c r="R149" s="169">
        <f>IF($C149-R$1&lt;År1,0,Q148*(1-VLOOKUP($A149,[1]Hugst!$R$5:$W$9,MATCH(ROUNDUP((R$1)/10,0)*10,[1]Hugst!$R$4:$W$4,0))))</f>
        <v>4594.1905567619388</v>
      </c>
      <c r="S149" s="169">
        <f>IF($C149-S$1&lt;År1,0,R148*(1-VLOOKUP($A149,[1]Hugst!$R$5:$W$9,MATCH(ROUNDUP((S$1)/10,0)*10,[1]Hugst!$R$4:$W$4,0))))</f>
        <v>4604.0422694921162</v>
      </c>
      <c r="T149" s="169">
        <f>IF($C149-T$1&lt;År1,0,S148*(1-VLOOKUP($A149,[1]Hugst!$R$5:$W$9,MATCH(ROUNDUP((T$1)/10,0)*10,[1]Hugst!$R$4:$W$4,0))))</f>
        <v>4613.4102189421337</v>
      </c>
      <c r="U149" s="169">
        <f>IF($C149-U$1&lt;År1,0,T148*(1-VLOOKUP($A149,[1]Hugst!$R$5:$W$9,MATCH(ROUNDUP((U$1)/10,0)*10,[1]Hugst!$R$4:$W$4,0))))</f>
        <v>4621.7587047666275</v>
      </c>
      <c r="V149" s="169">
        <f>IF($C149-V$1&lt;År1,0,U148*(1-VLOOKUP($A149,[1]Hugst!$R$5:$W$9,MATCH(ROUNDUP((V$1)/10,0)*10,[1]Hugst!$R$4:$W$4,0))))</f>
        <v>4628.0160652843451</v>
      </c>
      <c r="W149" s="169">
        <f>IF($C149-W$1&lt;År1,0,V148*(1-VLOOKUP($A149,[1]Hugst!$R$5:$W$9,MATCH(ROUNDUP((W$1)/10,0)*10,[1]Hugst!$R$4:$W$4,0))))</f>
        <v>4630.0387148310256</v>
      </c>
      <c r="X149" s="169">
        <f>IF($C149-X$1&lt;År1,0,W148*(1-VLOOKUP($A149,[1]Hugst!$R$5:$W$9,MATCH(ROUNDUP((X$1)/10,0)*10,[1]Hugst!$R$4:$W$4,0))))</f>
        <v>4623.5392184583234</v>
      </c>
      <c r="Y149" s="169">
        <f>IF($C149-Y$1&lt;År1,0,X148*(1-VLOOKUP($A149,[1]Hugst!$R$5:$W$9,MATCH(ROUNDUP((Y$1)/10,0)*10,[1]Hugst!$R$4:$W$4,0))))</f>
        <v>4599.9424413249817</v>
      </c>
      <c r="Z149" s="169">
        <f>IF($C149-Z$1&lt;År1,0,Y148*(1-VLOOKUP($A149,[1]Hugst!$R$5:$W$9,MATCH(ROUNDUP((Z$1)/10,0)*10,[1]Hugst!$R$4:$W$4,0))))</f>
        <v>4542.0978474723615</v>
      </c>
      <c r="AA149" s="169">
        <f>IF($C149-AA$1&lt;År1,0,Z148*(1-VLOOKUP($A149,[1]Hugst!$R$5:$W$9,MATCH(ROUNDUP((AA$1)/10,0)*10,[1]Hugst!$R$4:$W$4,0))))</f>
        <v>4415.7040973692729</v>
      </c>
      <c r="AB149" s="169">
        <f>IF($C149-AB$1&lt;År1,0,AA148*(1-VLOOKUP($A149,[1]Hugst!$R$5:$W$9,MATCH(ROUNDUP((AB$1)/10,0)*10,[1]Hugst!$R$4:$W$4,0))))</f>
        <v>4152.1582429942446</v>
      </c>
      <c r="AC149" s="169">
        <f>IF($C149-AC$1&lt;År1,0,AB148*(1-VLOOKUP($A149,[1]Hugst!$R$5:$W$9,MATCH(ROUNDUP((AC$1)/10,0)*10,[1]Hugst!$R$4:$W$4,0))))</f>
        <v>3614.2541179942436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9">
        <f>IF($C150-G$1&lt;År1,0,F149*(1-VLOOKUP($A150,[1]Hugst!$R$5:$W$9,MATCH(ROUNDUP((G$1)/10,0)*10,[1]Hugst!$R$4:$W$4,0))))</f>
        <v>4474.0521255763333</v>
      </c>
      <c r="H150" s="169">
        <f>IF($C150-H$1&lt;År1,0,G149*(1-VLOOKUP($A150,[1]Hugst!$R$5:$W$9,MATCH(ROUNDUP((H$1)/10,0)*10,[1]Hugst!$R$4:$W$4,0))))</f>
        <v>4483.8332667785353</v>
      </c>
      <c r="I150" s="169">
        <f>IF($C150-I$1&lt;År1,0,H149*(1-VLOOKUP($A150,[1]Hugst!$R$5:$W$9,MATCH(ROUNDUP((I$1)/10,0)*10,[1]Hugst!$R$4:$W$4,0))))</f>
        <v>4493.6634292512781</v>
      </c>
      <c r="J150" s="169">
        <f>IF($C150-J$1&lt;År1,0,I149*(1-VLOOKUP($A150,[1]Hugst!$R$5:$W$9,MATCH(ROUNDUP((J$1)/10,0)*10,[1]Hugst!$R$4:$W$4,0))))</f>
        <v>4503.5427291399783</v>
      </c>
      <c r="K150" s="169">
        <f>IF($C150-K$1&lt;År1,0,J149*(1-VLOOKUP($A150,[1]Hugst!$R$5:$W$9,MATCH(ROUNDUP((K$1)/10,0)*10,[1]Hugst!$R$4:$W$4,0))))</f>
        <v>4513.4711529808619</v>
      </c>
      <c r="L150" s="169">
        <f>IF($C150-L$1&lt;År1,0,K149*(1-VLOOKUP($A150,[1]Hugst!$R$5:$W$9,MATCH(ROUNDUP((L$1)/10,0)*10,[1]Hugst!$R$4:$W$4,0))))</f>
        <v>4523.4484268571423</v>
      </c>
      <c r="M150" s="169">
        <f>IF($C150-M$1&lt;År1,0,L149*(1-VLOOKUP($A150,[1]Hugst!$R$5:$W$9,MATCH(ROUNDUP((M$1)/10,0)*10,[1]Hugst!$R$4:$W$4,0))))</f>
        <v>4533.4737547045324</v>
      </c>
      <c r="N150" s="169">
        <f>IF($C150-N$1&lt;År1,0,M149*(1-VLOOKUP($A150,[1]Hugst!$R$5:$W$9,MATCH(ROUNDUP((N$1)/10,0)*10,[1]Hugst!$R$4:$W$4,0))))</f>
        <v>4543.5452949168384</v>
      </c>
      <c r="O150" s="169">
        <f>IF($C150-O$1&lt;År1,0,N149*(1-VLOOKUP($A150,[1]Hugst!$R$5:$W$9,MATCH(ROUNDUP((O$1)/10,0)*10,[1]Hugst!$R$4:$W$4,0))))</f>
        <v>4553.6591135500084</v>
      </c>
      <c r="P150" s="169">
        <f>IF($C150-P$1&lt;År1,0,O149*(1-VLOOKUP($A150,[1]Hugst!$R$5:$W$9,MATCH(ROUNDUP((P$1)/10,0)*10,[1]Hugst!$R$4:$W$4,0))))</f>
        <v>4563.8070907244482</v>
      </c>
      <c r="Q150" s="169">
        <f>IF($C150-Q$1&lt;År1,0,P149*(1-VLOOKUP($A150,[1]Hugst!$R$5:$W$9,MATCH(ROUNDUP((Q$1)/10,0)*10,[1]Hugst!$R$4:$W$4,0))))</f>
        <v>4573.9727334231638</v>
      </c>
      <c r="R150" s="169">
        <f>IF($C150-R$1&lt;År1,0,Q149*(1-VLOOKUP($A150,[1]Hugst!$R$5:$W$9,MATCH(ROUNDUP((R$1)/10,0)*10,[1]Hugst!$R$4:$W$4,0))))</f>
        <v>4584.1228010817622</v>
      </c>
      <c r="S150" s="169">
        <f>IF($C150-S$1&lt;År1,0,R149*(1-VLOOKUP($A150,[1]Hugst!$R$5:$W$9,MATCH(ROUNDUP((S$1)/10,0)*10,[1]Hugst!$R$4:$W$4,0))))</f>
        <v>4594.1905567619388</v>
      </c>
      <c r="T150" s="169">
        <f>IF($C150-T$1&lt;År1,0,S149*(1-VLOOKUP($A150,[1]Hugst!$R$5:$W$9,MATCH(ROUNDUP((T$1)/10,0)*10,[1]Hugst!$R$4:$W$4,0))))</f>
        <v>4604.0422694921162</v>
      </c>
      <c r="U150" s="169">
        <f>IF($C150-U$1&lt;År1,0,T149*(1-VLOOKUP($A150,[1]Hugst!$R$5:$W$9,MATCH(ROUNDUP((U$1)/10,0)*10,[1]Hugst!$R$4:$W$4,0))))</f>
        <v>4613.4102189421337</v>
      </c>
      <c r="V150" s="169">
        <f>IF($C150-V$1&lt;År1,0,U149*(1-VLOOKUP($A150,[1]Hugst!$R$5:$W$9,MATCH(ROUNDUP((V$1)/10,0)*10,[1]Hugst!$R$4:$W$4,0))))</f>
        <v>4621.7587047666275</v>
      </c>
      <c r="W150" s="169">
        <f>IF($C150-W$1&lt;År1,0,V149*(1-VLOOKUP($A150,[1]Hugst!$R$5:$W$9,MATCH(ROUNDUP((W$1)/10,0)*10,[1]Hugst!$R$4:$W$4,0))))</f>
        <v>4628.0160652843451</v>
      </c>
      <c r="X150" s="169">
        <f>IF($C150-X$1&lt;År1,0,W149*(1-VLOOKUP($A150,[1]Hugst!$R$5:$W$9,MATCH(ROUNDUP((X$1)/10,0)*10,[1]Hugst!$R$4:$W$4,0))))</f>
        <v>4630.0387148310256</v>
      </c>
      <c r="Y150" s="169">
        <f>IF($C150-Y$1&lt;År1,0,X149*(1-VLOOKUP($A150,[1]Hugst!$R$5:$W$9,MATCH(ROUNDUP((Y$1)/10,0)*10,[1]Hugst!$R$4:$W$4,0))))</f>
        <v>4623.5392184583234</v>
      </c>
      <c r="Z150" s="169">
        <f>IF($C150-Z$1&lt;År1,0,Y149*(1-VLOOKUP($A150,[1]Hugst!$R$5:$W$9,MATCH(ROUNDUP((Z$1)/10,0)*10,[1]Hugst!$R$4:$W$4,0))))</f>
        <v>4599.9424413249817</v>
      </c>
      <c r="AA150" s="169">
        <f>IF($C150-AA$1&lt;År1,0,Z149*(1-VLOOKUP($A150,[1]Hugst!$R$5:$W$9,MATCH(ROUNDUP((AA$1)/10,0)*10,[1]Hugst!$R$4:$W$4,0))))</f>
        <v>4542.0978474723615</v>
      </c>
      <c r="AB150" s="169">
        <f>IF($C150-AB$1&lt;År1,0,AA149*(1-VLOOKUP($A150,[1]Hugst!$R$5:$W$9,MATCH(ROUNDUP((AB$1)/10,0)*10,[1]Hugst!$R$4:$W$4,0))))</f>
        <v>4415.7040973692729</v>
      </c>
      <c r="AC150" s="169">
        <f>IF($C150-AC$1&lt;År1,0,AB149*(1-VLOOKUP($A150,[1]Hugst!$R$5:$W$9,MATCH(ROUNDUP((AC$1)/10,0)*10,[1]Hugst!$R$4:$W$4,0))))</f>
        <v>4152.1582429942446</v>
      </c>
      <c r="AD150" s="169">
        <f>IF($C150-AD$1&lt;År1,0,AC149*(1-VLOOKUP($A150,[1]Hugst!$R$5:$W$9,MATCH(ROUNDUP((AD$1)/10,0)*10,[1]Hugst!$R$4:$W$4,0))))</f>
        <v>3614.2541179942436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9">
        <f>IF($C151-G$1&lt;År1,0,F150*(1-VLOOKUP($A151,[1]Hugst!$R$5:$W$9,MATCH(ROUNDUP((G$1)/10,0)*10,[1]Hugst!$R$4:$W$4,0))))</f>
        <v>4464.3198253092987</v>
      </c>
      <c r="H151" s="169">
        <f>IF($C151-H$1&lt;År1,0,G150*(1-VLOOKUP($A151,[1]Hugst!$R$5:$W$9,MATCH(ROUNDUP((H$1)/10,0)*10,[1]Hugst!$R$4:$W$4,0))))</f>
        <v>4474.0521255763333</v>
      </c>
      <c r="I151" s="169">
        <f>IF($C151-I$1&lt;År1,0,H150*(1-VLOOKUP($A151,[1]Hugst!$R$5:$W$9,MATCH(ROUNDUP((I$1)/10,0)*10,[1]Hugst!$R$4:$W$4,0))))</f>
        <v>4483.8332667785353</v>
      </c>
      <c r="J151" s="169">
        <f>IF($C151-J$1&lt;År1,0,I150*(1-VLOOKUP($A151,[1]Hugst!$R$5:$W$9,MATCH(ROUNDUP((J$1)/10,0)*10,[1]Hugst!$R$4:$W$4,0))))</f>
        <v>4493.6634292512781</v>
      </c>
      <c r="K151" s="169">
        <f>IF($C151-K$1&lt;År1,0,J150*(1-VLOOKUP($A151,[1]Hugst!$R$5:$W$9,MATCH(ROUNDUP((K$1)/10,0)*10,[1]Hugst!$R$4:$W$4,0))))</f>
        <v>4503.5427291399783</v>
      </c>
      <c r="L151" s="169">
        <f>IF($C151-L$1&lt;År1,0,K150*(1-VLOOKUP($A151,[1]Hugst!$R$5:$W$9,MATCH(ROUNDUP((L$1)/10,0)*10,[1]Hugst!$R$4:$W$4,0))))</f>
        <v>4513.4711529808619</v>
      </c>
      <c r="M151" s="169">
        <f>IF($C151-M$1&lt;År1,0,L150*(1-VLOOKUP($A151,[1]Hugst!$R$5:$W$9,MATCH(ROUNDUP((M$1)/10,0)*10,[1]Hugst!$R$4:$W$4,0))))</f>
        <v>4523.4484268571423</v>
      </c>
      <c r="N151" s="169">
        <f>IF($C151-N$1&lt;År1,0,M150*(1-VLOOKUP($A151,[1]Hugst!$R$5:$W$9,MATCH(ROUNDUP((N$1)/10,0)*10,[1]Hugst!$R$4:$W$4,0))))</f>
        <v>4533.4737547045324</v>
      </c>
      <c r="O151" s="169">
        <f>IF($C151-O$1&lt;År1,0,N150*(1-VLOOKUP($A151,[1]Hugst!$R$5:$W$9,MATCH(ROUNDUP((O$1)/10,0)*10,[1]Hugst!$R$4:$W$4,0))))</f>
        <v>4543.5452949168384</v>
      </c>
      <c r="P151" s="169">
        <f>IF($C151-P$1&lt;År1,0,O150*(1-VLOOKUP($A151,[1]Hugst!$R$5:$W$9,MATCH(ROUNDUP((P$1)/10,0)*10,[1]Hugst!$R$4:$W$4,0))))</f>
        <v>4553.6591135500084</v>
      </c>
      <c r="Q151" s="169">
        <f>IF($C151-Q$1&lt;År1,0,P150*(1-VLOOKUP($A151,[1]Hugst!$R$5:$W$9,MATCH(ROUNDUP((Q$1)/10,0)*10,[1]Hugst!$R$4:$W$4,0))))</f>
        <v>4563.8070907244482</v>
      </c>
      <c r="R151" s="169">
        <f>IF($C151-R$1&lt;År1,0,Q150*(1-VLOOKUP($A151,[1]Hugst!$R$5:$W$9,MATCH(ROUNDUP((R$1)/10,0)*10,[1]Hugst!$R$4:$W$4,0))))</f>
        <v>4573.9727334231638</v>
      </c>
      <c r="S151" s="169">
        <f>IF($C151-S$1&lt;År1,0,R150*(1-VLOOKUP($A151,[1]Hugst!$R$5:$W$9,MATCH(ROUNDUP((S$1)/10,0)*10,[1]Hugst!$R$4:$W$4,0))))</f>
        <v>4584.1228010817622</v>
      </c>
      <c r="T151" s="169">
        <f>IF($C151-T$1&lt;År1,0,S150*(1-VLOOKUP($A151,[1]Hugst!$R$5:$W$9,MATCH(ROUNDUP((T$1)/10,0)*10,[1]Hugst!$R$4:$W$4,0))))</f>
        <v>4594.1905567619388</v>
      </c>
      <c r="U151" s="169">
        <f>IF($C151-U$1&lt;År1,0,T150*(1-VLOOKUP($A151,[1]Hugst!$R$5:$W$9,MATCH(ROUNDUP((U$1)/10,0)*10,[1]Hugst!$R$4:$W$4,0))))</f>
        <v>4604.0422694921162</v>
      </c>
      <c r="V151" s="169">
        <f>IF($C151-V$1&lt;År1,0,U150*(1-VLOOKUP($A151,[1]Hugst!$R$5:$W$9,MATCH(ROUNDUP((V$1)/10,0)*10,[1]Hugst!$R$4:$W$4,0))))</f>
        <v>4613.4102189421337</v>
      </c>
      <c r="W151" s="169">
        <f>IF($C151-W$1&lt;År1,0,V150*(1-VLOOKUP($A151,[1]Hugst!$R$5:$W$9,MATCH(ROUNDUP((W$1)/10,0)*10,[1]Hugst!$R$4:$W$4,0))))</f>
        <v>4621.7587047666275</v>
      </c>
      <c r="X151" s="169">
        <f>IF($C151-X$1&lt;År1,0,W150*(1-VLOOKUP($A151,[1]Hugst!$R$5:$W$9,MATCH(ROUNDUP((X$1)/10,0)*10,[1]Hugst!$R$4:$W$4,0))))</f>
        <v>4628.0160652843451</v>
      </c>
      <c r="Y151" s="169">
        <f>IF($C151-Y$1&lt;År1,0,X150*(1-VLOOKUP($A151,[1]Hugst!$R$5:$W$9,MATCH(ROUNDUP((Y$1)/10,0)*10,[1]Hugst!$R$4:$W$4,0))))</f>
        <v>4630.0387148310256</v>
      </c>
      <c r="Z151" s="169">
        <f>IF($C151-Z$1&lt;År1,0,Y150*(1-VLOOKUP($A151,[1]Hugst!$R$5:$W$9,MATCH(ROUNDUP((Z$1)/10,0)*10,[1]Hugst!$R$4:$W$4,0))))</f>
        <v>4623.5392184583234</v>
      </c>
      <c r="AA151" s="169">
        <f>IF($C151-AA$1&lt;År1,0,Z150*(1-VLOOKUP($A151,[1]Hugst!$R$5:$W$9,MATCH(ROUNDUP((AA$1)/10,0)*10,[1]Hugst!$R$4:$W$4,0))))</f>
        <v>4599.9424413249817</v>
      </c>
      <c r="AB151" s="169">
        <f>IF($C151-AB$1&lt;År1,0,AA150*(1-VLOOKUP($A151,[1]Hugst!$R$5:$W$9,MATCH(ROUNDUP((AB$1)/10,0)*10,[1]Hugst!$R$4:$W$4,0))))</f>
        <v>4542.0978474723615</v>
      </c>
      <c r="AC151" s="169">
        <f>IF($C151-AC$1&lt;År1,0,AB150*(1-VLOOKUP($A151,[1]Hugst!$R$5:$W$9,MATCH(ROUNDUP((AC$1)/10,0)*10,[1]Hugst!$R$4:$W$4,0))))</f>
        <v>4415.7040973692729</v>
      </c>
      <c r="AD151" s="169">
        <f>IF($C151-AD$1&lt;År1,0,AC150*(1-VLOOKUP($A151,[1]Hugst!$R$5:$W$9,MATCH(ROUNDUP((AD$1)/10,0)*10,[1]Hugst!$R$4:$W$4,0))))</f>
        <v>4152.1582429942446</v>
      </c>
      <c r="AE151" s="169">
        <f>IF($C151-AE$1&lt;År1,0,AD150*(1-VLOOKUP($A151,[1]Hugst!$R$5:$W$9,MATCH(ROUNDUP((AE$1)/10,0)*10,[1]Hugst!$R$4:$W$4,0))))</f>
        <v>3614.2541179942436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9">
        <f>IF($C152-G$1&lt;År1,0,F151*(1-VLOOKUP($A152,[1]Hugst!$R$5:$W$9,MATCH(ROUNDUP((G$1)/10,0)*10,[1]Hugst!$R$4:$W$4,0))))</f>
        <v>4454.6361541581527</v>
      </c>
      <c r="H152" s="169">
        <f>IF($C152-H$1&lt;År1,0,G151*(1-VLOOKUP($A152,[1]Hugst!$R$5:$W$9,MATCH(ROUNDUP((H$1)/10,0)*10,[1]Hugst!$R$4:$W$4,0))))</f>
        <v>4464.3198253092987</v>
      </c>
      <c r="I152" s="169">
        <f>IF($C152-I$1&lt;År1,0,H151*(1-VLOOKUP($A152,[1]Hugst!$R$5:$W$9,MATCH(ROUNDUP((I$1)/10,0)*10,[1]Hugst!$R$4:$W$4,0))))</f>
        <v>4474.0521255763333</v>
      </c>
      <c r="J152" s="169">
        <f>IF($C152-J$1&lt;År1,0,I151*(1-VLOOKUP($A152,[1]Hugst!$R$5:$W$9,MATCH(ROUNDUP((J$1)/10,0)*10,[1]Hugst!$R$4:$W$4,0))))</f>
        <v>4483.8332667785353</v>
      </c>
      <c r="K152" s="169">
        <f>IF($C152-K$1&lt;År1,0,J151*(1-VLOOKUP($A152,[1]Hugst!$R$5:$W$9,MATCH(ROUNDUP((K$1)/10,0)*10,[1]Hugst!$R$4:$W$4,0))))</f>
        <v>4493.6634292512781</v>
      </c>
      <c r="L152" s="169">
        <f>IF($C152-L$1&lt;År1,0,K151*(1-VLOOKUP($A152,[1]Hugst!$R$5:$W$9,MATCH(ROUNDUP((L$1)/10,0)*10,[1]Hugst!$R$4:$W$4,0))))</f>
        <v>4503.5427291399783</v>
      </c>
      <c r="M152" s="169">
        <f>IF($C152-M$1&lt;År1,0,L151*(1-VLOOKUP($A152,[1]Hugst!$R$5:$W$9,MATCH(ROUNDUP((M$1)/10,0)*10,[1]Hugst!$R$4:$W$4,0))))</f>
        <v>4513.4711529808619</v>
      </c>
      <c r="N152" s="169">
        <f>IF($C152-N$1&lt;År1,0,M151*(1-VLOOKUP($A152,[1]Hugst!$R$5:$W$9,MATCH(ROUNDUP((N$1)/10,0)*10,[1]Hugst!$R$4:$W$4,0))))</f>
        <v>4523.4484268571423</v>
      </c>
      <c r="O152" s="169">
        <f>IF($C152-O$1&lt;År1,0,N151*(1-VLOOKUP($A152,[1]Hugst!$R$5:$W$9,MATCH(ROUNDUP((O$1)/10,0)*10,[1]Hugst!$R$4:$W$4,0))))</f>
        <v>4533.4737547045324</v>
      </c>
      <c r="P152" s="169">
        <f>IF($C152-P$1&lt;År1,0,O151*(1-VLOOKUP($A152,[1]Hugst!$R$5:$W$9,MATCH(ROUNDUP((P$1)/10,0)*10,[1]Hugst!$R$4:$W$4,0))))</f>
        <v>4543.5452949168384</v>
      </c>
      <c r="Q152" s="169">
        <f>IF($C152-Q$1&lt;År1,0,P151*(1-VLOOKUP($A152,[1]Hugst!$R$5:$W$9,MATCH(ROUNDUP((Q$1)/10,0)*10,[1]Hugst!$R$4:$W$4,0))))</f>
        <v>4553.6591135500084</v>
      </c>
      <c r="R152" s="169">
        <f>IF($C152-R$1&lt;År1,0,Q151*(1-VLOOKUP($A152,[1]Hugst!$R$5:$W$9,MATCH(ROUNDUP((R$1)/10,0)*10,[1]Hugst!$R$4:$W$4,0))))</f>
        <v>4563.8070907244482</v>
      </c>
      <c r="S152" s="169">
        <f>IF($C152-S$1&lt;År1,0,R151*(1-VLOOKUP($A152,[1]Hugst!$R$5:$W$9,MATCH(ROUNDUP((S$1)/10,0)*10,[1]Hugst!$R$4:$W$4,0))))</f>
        <v>4573.9727334231638</v>
      </c>
      <c r="T152" s="169">
        <f>IF($C152-T$1&lt;År1,0,S151*(1-VLOOKUP($A152,[1]Hugst!$R$5:$W$9,MATCH(ROUNDUP((T$1)/10,0)*10,[1]Hugst!$R$4:$W$4,0))))</f>
        <v>4584.1228010817622</v>
      </c>
      <c r="U152" s="169">
        <f>IF($C152-U$1&lt;År1,0,T151*(1-VLOOKUP($A152,[1]Hugst!$R$5:$W$9,MATCH(ROUNDUP((U$1)/10,0)*10,[1]Hugst!$R$4:$W$4,0))))</f>
        <v>4594.1905567619388</v>
      </c>
      <c r="V152" s="169">
        <f>IF($C152-V$1&lt;År1,0,U151*(1-VLOOKUP($A152,[1]Hugst!$R$5:$W$9,MATCH(ROUNDUP((V$1)/10,0)*10,[1]Hugst!$R$4:$W$4,0))))</f>
        <v>4604.0422694921162</v>
      </c>
      <c r="W152" s="169">
        <f>IF($C152-W$1&lt;År1,0,V151*(1-VLOOKUP($A152,[1]Hugst!$R$5:$W$9,MATCH(ROUNDUP((W$1)/10,0)*10,[1]Hugst!$R$4:$W$4,0))))</f>
        <v>4613.4102189421337</v>
      </c>
      <c r="X152" s="169">
        <f>IF($C152-X$1&lt;År1,0,W151*(1-VLOOKUP($A152,[1]Hugst!$R$5:$W$9,MATCH(ROUNDUP((X$1)/10,0)*10,[1]Hugst!$R$4:$W$4,0))))</f>
        <v>4621.7587047666275</v>
      </c>
      <c r="Y152" s="169">
        <f>IF($C152-Y$1&lt;År1,0,X151*(1-VLOOKUP($A152,[1]Hugst!$R$5:$W$9,MATCH(ROUNDUP((Y$1)/10,0)*10,[1]Hugst!$R$4:$W$4,0))))</f>
        <v>4628.0160652843451</v>
      </c>
      <c r="Z152" s="169">
        <f>IF($C152-Z$1&lt;År1,0,Y151*(1-VLOOKUP($A152,[1]Hugst!$R$5:$W$9,MATCH(ROUNDUP((Z$1)/10,0)*10,[1]Hugst!$R$4:$W$4,0))))</f>
        <v>4630.0387148310256</v>
      </c>
      <c r="AA152" s="169">
        <f>IF($C152-AA$1&lt;År1,0,Z151*(1-VLOOKUP($A152,[1]Hugst!$R$5:$W$9,MATCH(ROUNDUP((AA$1)/10,0)*10,[1]Hugst!$R$4:$W$4,0))))</f>
        <v>4623.5392184583234</v>
      </c>
      <c r="AB152" s="169">
        <f>IF($C152-AB$1&lt;År1,0,AA151*(1-VLOOKUP($A152,[1]Hugst!$R$5:$W$9,MATCH(ROUNDUP((AB$1)/10,0)*10,[1]Hugst!$R$4:$W$4,0))))</f>
        <v>4599.9424413249817</v>
      </c>
      <c r="AC152" s="169">
        <f>IF($C152-AC$1&lt;År1,0,AB151*(1-VLOOKUP($A152,[1]Hugst!$R$5:$W$9,MATCH(ROUNDUP((AC$1)/10,0)*10,[1]Hugst!$R$4:$W$4,0))))</f>
        <v>4542.0978474723615</v>
      </c>
      <c r="AD152" s="169">
        <f>IF($C152-AD$1&lt;År1,0,AC151*(1-VLOOKUP($A152,[1]Hugst!$R$5:$W$9,MATCH(ROUNDUP((AD$1)/10,0)*10,[1]Hugst!$R$4:$W$4,0))))</f>
        <v>4415.7040973692729</v>
      </c>
      <c r="AE152" s="169">
        <f>IF($C152-AE$1&lt;År1,0,AD151*(1-VLOOKUP($A152,[1]Hugst!$R$5:$W$9,MATCH(ROUNDUP((AE$1)/10,0)*10,[1]Hugst!$R$4:$W$4,0))))</f>
        <v>4152.1582429942446</v>
      </c>
      <c r="AF152" s="169">
        <f>IF($C152-AF$1&lt;År1,0,AE151*(1-VLOOKUP($A152,[1]Hugst!$R$5:$W$9,MATCH(ROUNDUP((AF$1)/10,0)*10,[1]Hugst!$R$4:$W$4,0))))</f>
        <v>3614.2541179942436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9">
        <f>IF($C153-G$1&lt;År1,0,F152*(1-VLOOKUP($A153,[1]Hugst!$R$5:$W$9,MATCH(ROUNDUP((G$1)/10,0)*10,[1]Hugst!$R$4:$W$4,0))))</f>
        <v>4445.0008851700795</v>
      </c>
      <c r="H153" s="169">
        <f>IF($C153-H$1&lt;År1,0,G152*(1-VLOOKUP($A153,[1]Hugst!$R$5:$W$9,MATCH(ROUNDUP((H$1)/10,0)*10,[1]Hugst!$R$4:$W$4,0))))</f>
        <v>4454.6361541581527</v>
      </c>
      <c r="I153" s="169">
        <f>IF($C153-I$1&lt;År1,0,H152*(1-VLOOKUP($A153,[1]Hugst!$R$5:$W$9,MATCH(ROUNDUP((I$1)/10,0)*10,[1]Hugst!$R$4:$W$4,0))))</f>
        <v>4464.3198253092987</v>
      </c>
      <c r="J153" s="169">
        <f>IF($C153-J$1&lt;År1,0,I152*(1-VLOOKUP($A153,[1]Hugst!$R$5:$W$9,MATCH(ROUNDUP((J$1)/10,0)*10,[1]Hugst!$R$4:$W$4,0))))</f>
        <v>4474.0521255763333</v>
      </c>
      <c r="K153" s="169">
        <f>IF($C153-K$1&lt;År1,0,J152*(1-VLOOKUP($A153,[1]Hugst!$R$5:$W$9,MATCH(ROUNDUP((K$1)/10,0)*10,[1]Hugst!$R$4:$W$4,0))))</f>
        <v>4483.8332667785353</v>
      </c>
      <c r="L153" s="169">
        <f>IF($C153-L$1&lt;År1,0,K152*(1-VLOOKUP($A153,[1]Hugst!$R$5:$W$9,MATCH(ROUNDUP((L$1)/10,0)*10,[1]Hugst!$R$4:$W$4,0))))</f>
        <v>4493.6634292512781</v>
      </c>
      <c r="M153" s="169">
        <f>IF($C153-M$1&lt;År1,0,L152*(1-VLOOKUP($A153,[1]Hugst!$R$5:$W$9,MATCH(ROUNDUP((M$1)/10,0)*10,[1]Hugst!$R$4:$W$4,0))))</f>
        <v>4503.5427291399783</v>
      </c>
      <c r="N153" s="169">
        <f>IF($C153-N$1&lt;År1,0,M152*(1-VLOOKUP($A153,[1]Hugst!$R$5:$W$9,MATCH(ROUNDUP((N$1)/10,0)*10,[1]Hugst!$R$4:$W$4,0))))</f>
        <v>4513.4711529808619</v>
      </c>
      <c r="O153" s="169">
        <f>IF($C153-O$1&lt;År1,0,N152*(1-VLOOKUP($A153,[1]Hugst!$R$5:$W$9,MATCH(ROUNDUP((O$1)/10,0)*10,[1]Hugst!$R$4:$W$4,0))))</f>
        <v>4523.4484268571423</v>
      </c>
      <c r="P153" s="169">
        <f>IF($C153-P$1&lt;År1,0,O152*(1-VLOOKUP($A153,[1]Hugst!$R$5:$W$9,MATCH(ROUNDUP((P$1)/10,0)*10,[1]Hugst!$R$4:$W$4,0))))</f>
        <v>4533.4737547045324</v>
      </c>
      <c r="Q153" s="169">
        <f>IF($C153-Q$1&lt;År1,0,P152*(1-VLOOKUP($A153,[1]Hugst!$R$5:$W$9,MATCH(ROUNDUP((Q$1)/10,0)*10,[1]Hugst!$R$4:$W$4,0))))</f>
        <v>4543.5452949168384</v>
      </c>
      <c r="R153" s="169">
        <f>IF($C153-R$1&lt;År1,0,Q152*(1-VLOOKUP($A153,[1]Hugst!$R$5:$W$9,MATCH(ROUNDUP((R$1)/10,0)*10,[1]Hugst!$R$4:$W$4,0))))</f>
        <v>4553.6591135500084</v>
      </c>
      <c r="S153" s="169">
        <f>IF($C153-S$1&lt;År1,0,R152*(1-VLOOKUP($A153,[1]Hugst!$R$5:$W$9,MATCH(ROUNDUP((S$1)/10,0)*10,[1]Hugst!$R$4:$W$4,0))))</f>
        <v>4563.8070907244482</v>
      </c>
      <c r="T153" s="169">
        <f>IF($C153-T$1&lt;År1,0,S152*(1-VLOOKUP($A153,[1]Hugst!$R$5:$W$9,MATCH(ROUNDUP((T$1)/10,0)*10,[1]Hugst!$R$4:$W$4,0))))</f>
        <v>4573.9727334231638</v>
      </c>
      <c r="U153" s="169">
        <f>IF($C153-U$1&lt;År1,0,T152*(1-VLOOKUP($A153,[1]Hugst!$R$5:$W$9,MATCH(ROUNDUP((U$1)/10,0)*10,[1]Hugst!$R$4:$W$4,0))))</f>
        <v>4584.1228010817622</v>
      </c>
      <c r="V153" s="169">
        <f>IF($C153-V$1&lt;År1,0,U152*(1-VLOOKUP($A153,[1]Hugst!$R$5:$W$9,MATCH(ROUNDUP((V$1)/10,0)*10,[1]Hugst!$R$4:$W$4,0))))</f>
        <v>4594.1905567619388</v>
      </c>
      <c r="W153" s="169">
        <f>IF($C153-W$1&lt;År1,0,V152*(1-VLOOKUP($A153,[1]Hugst!$R$5:$W$9,MATCH(ROUNDUP((W$1)/10,0)*10,[1]Hugst!$R$4:$W$4,0))))</f>
        <v>4604.0422694921162</v>
      </c>
      <c r="X153" s="169">
        <f>IF($C153-X$1&lt;År1,0,W152*(1-VLOOKUP($A153,[1]Hugst!$R$5:$W$9,MATCH(ROUNDUP((X$1)/10,0)*10,[1]Hugst!$R$4:$W$4,0))))</f>
        <v>4613.4102189421337</v>
      </c>
      <c r="Y153" s="169">
        <f>IF($C153-Y$1&lt;År1,0,X152*(1-VLOOKUP($A153,[1]Hugst!$R$5:$W$9,MATCH(ROUNDUP((Y$1)/10,0)*10,[1]Hugst!$R$4:$W$4,0))))</f>
        <v>4621.7587047666275</v>
      </c>
      <c r="Z153" s="169">
        <f>IF($C153-Z$1&lt;År1,0,Y152*(1-VLOOKUP($A153,[1]Hugst!$R$5:$W$9,MATCH(ROUNDUP((Z$1)/10,0)*10,[1]Hugst!$R$4:$W$4,0))))</f>
        <v>4628.0160652843451</v>
      </c>
      <c r="AA153" s="169">
        <f>IF($C153-AA$1&lt;År1,0,Z152*(1-VLOOKUP($A153,[1]Hugst!$R$5:$W$9,MATCH(ROUNDUP((AA$1)/10,0)*10,[1]Hugst!$R$4:$W$4,0))))</f>
        <v>4630.0387148310256</v>
      </c>
      <c r="AB153" s="169">
        <f>IF($C153-AB$1&lt;År1,0,AA152*(1-VLOOKUP($A153,[1]Hugst!$R$5:$W$9,MATCH(ROUNDUP((AB$1)/10,0)*10,[1]Hugst!$R$4:$W$4,0))))</f>
        <v>4623.5392184583234</v>
      </c>
      <c r="AC153" s="169">
        <f>IF($C153-AC$1&lt;År1,0,AB152*(1-VLOOKUP($A153,[1]Hugst!$R$5:$W$9,MATCH(ROUNDUP((AC$1)/10,0)*10,[1]Hugst!$R$4:$W$4,0))))</f>
        <v>4599.9424413249817</v>
      </c>
      <c r="AD153" s="169">
        <f>IF($C153-AD$1&lt;År1,0,AC152*(1-VLOOKUP($A153,[1]Hugst!$R$5:$W$9,MATCH(ROUNDUP((AD$1)/10,0)*10,[1]Hugst!$R$4:$W$4,0))))</f>
        <v>4542.0978474723615</v>
      </c>
      <c r="AE153" s="169">
        <f>IF($C153-AE$1&lt;År1,0,AD152*(1-VLOOKUP($A153,[1]Hugst!$R$5:$W$9,MATCH(ROUNDUP((AE$1)/10,0)*10,[1]Hugst!$R$4:$W$4,0))))</f>
        <v>4415.7040973692729</v>
      </c>
      <c r="AF153" s="169">
        <f>IF($C153-AF$1&lt;År1,0,AE152*(1-VLOOKUP($A153,[1]Hugst!$R$5:$W$9,MATCH(ROUNDUP((AF$1)/10,0)*10,[1]Hugst!$R$4:$W$4,0))))</f>
        <v>4152.1582429942446</v>
      </c>
      <c r="AG153" s="169">
        <f>IF($C153-AG$1&lt;År1,0,AF152*(1-VLOOKUP($A153,[1]Hugst!$R$5:$W$9,MATCH(ROUNDUP((AG$1)/10,0)*10,[1]Hugst!$R$4:$W$4,0))))</f>
        <v>3614.2541179942436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9">
        <f>IF($C154-G$1&lt;År1,0,F153*(1-VLOOKUP($A154,[1]Hugst!$R$5:$W$9,MATCH(ROUNDUP((G$1)/10,0)*10,[1]Hugst!$R$4:$W$4,0))))</f>
        <v>4435.4137844305251</v>
      </c>
      <c r="H154" s="169">
        <f>IF($C154-H$1&lt;År1,0,G153*(1-VLOOKUP($A154,[1]Hugst!$R$5:$W$9,MATCH(ROUNDUP((H$1)/10,0)*10,[1]Hugst!$R$4:$W$4,0))))</f>
        <v>4445.0008851700795</v>
      </c>
      <c r="I154" s="169">
        <f>IF($C154-I$1&lt;År1,0,H153*(1-VLOOKUP($A154,[1]Hugst!$R$5:$W$9,MATCH(ROUNDUP((I$1)/10,0)*10,[1]Hugst!$R$4:$W$4,0))))</f>
        <v>4454.6361541581527</v>
      </c>
      <c r="J154" s="169">
        <f>IF($C154-J$1&lt;År1,0,I153*(1-VLOOKUP($A154,[1]Hugst!$R$5:$W$9,MATCH(ROUNDUP((J$1)/10,0)*10,[1]Hugst!$R$4:$W$4,0))))</f>
        <v>4464.3198253092987</v>
      </c>
      <c r="K154" s="169">
        <f>IF($C154-K$1&lt;År1,0,J153*(1-VLOOKUP($A154,[1]Hugst!$R$5:$W$9,MATCH(ROUNDUP((K$1)/10,0)*10,[1]Hugst!$R$4:$W$4,0))))</f>
        <v>4474.0521255763333</v>
      </c>
      <c r="L154" s="169">
        <f>IF($C154-L$1&lt;År1,0,K153*(1-VLOOKUP($A154,[1]Hugst!$R$5:$W$9,MATCH(ROUNDUP((L$1)/10,0)*10,[1]Hugst!$R$4:$W$4,0))))</f>
        <v>4483.8332667785353</v>
      </c>
      <c r="M154" s="169">
        <f>IF($C154-M$1&lt;År1,0,L153*(1-VLOOKUP($A154,[1]Hugst!$R$5:$W$9,MATCH(ROUNDUP((M$1)/10,0)*10,[1]Hugst!$R$4:$W$4,0))))</f>
        <v>4493.6634292512781</v>
      </c>
      <c r="N154" s="169">
        <f>IF($C154-N$1&lt;År1,0,M153*(1-VLOOKUP($A154,[1]Hugst!$R$5:$W$9,MATCH(ROUNDUP((N$1)/10,0)*10,[1]Hugst!$R$4:$W$4,0))))</f>
        <v>4503.5427291399783</v>
      </c>
      <c r="O154" s="169">
        <f>IF($C154-O$1&lt;År1,0,N153*(1-VLOOKUP($A154,[1]Hugst!$R$5:$W$9,MATCH(ROUNDUP((O$1)/10,0)*10,[1]Hugst!$R$4:$W$4,0))))</f>
        <v>4513.4711529808619</v>
      </c>
      <c r="P154" s="169">
        <f>IF($C154-P$1&lt;År1,0,O153*(1-VLOOKUP($A154,[1]Hugst!$R$5:$W$9,MATCH(ROUNDUP((P$1)/10,0)*10,[1]Hugst!$R$4:$W$4,0))))</f>
        <v>4523.4484268571423</v>
      </c>
      <c r="Q154" s="169">
        <f>IF($C154-Q$1&lt;År1,0,P153*(1-VLOOKUP($A154,[1]Hugst!$R$5:$W$9,MATCH(ROUNDUP((Q$1)/10,0)*10,[1]Hugst!$R$4:$W$4,0))))</f>
        <v>4533.4737547045324</v>
      </c>
      <c r="R154" s="169">
        <f>IF($C154-R$1&lt;År1,0,Q153*(1-VLOOKUP($A154,[1]Hugst!$R$5:$W$9,MATCH(ROUNDUP((R$1)/10,0)*10,[1]Hugst!$R$4:$W$4,0))))</f>
        <v>4543.5452949168384</v>
      </c>
      <c r="S154" s="169">
        <f>IF($C154-S$1&lt;År1,0,R153*(1-VLOOKUP($A154,[1]Hugst!$R$5:$W$9,MATCH(ROUNDUP((S$1)/10,0)*10,[1]Hugst!$R$4:$W$4,0))))</f>
        <v>4553.6591135500084</v>
      </c>
      <c r="T154" s="169">
        <f>IF($C154-T$1&lt;År1,0,S153*(1-VLOOKUP($A154,[1]Hugst!$R$5:$W$9,MATCH(ROUNDUP((T$1)/10,0)*10,[1]Hugst!$R$4:$W$4,0))))</f>
        <v>4563.8070907244482</v>
      </c>
      <c r="U154" s="169">
        <f>IF($C154-U$1&lt;År1,0,T153*(1-VLOOKUP($A154,[1]Hugst!$R$5:$W$9,MATCH(ROUNDUP((U$1)/10,0)*10,[1]Hugst!$R$4:$W$4,0))))</f>
        <v>4573.9727334231638</v>
      </c>
      <c r="V154" s="169">
        <f>IF($C154-V$1&lt;År1,0,U153*(1-VLOOKUP($A154,[1]Hugst!$R$5:$W$9,MATCH(ROUNDUP((V$1)/10,0)*10,[1]Hugst!$R$4:$W$4,0))))</f>
        <v>4584.1228010817622</v>
      </c>
      <c r="W154" s="169">
        <f>IF($C154-W$1&lt;År1,0,V153*(1-VLOOKUP($A154,[1]Hugst!$R$5:$W$9,MATCH(ROUNDUP((W$1)/10,0)*10,[1]Hugst!$R$4:$W$4,0))))</f>
        <v>4594.1905567619388</v>
      </c>
      <c r="X154" s="169">
        <f>IF($C154-X$1&lt;År1,0,W153*(1-VLOOKUP($A154,[1]Hugst!$R$5:$W$9,MATCH(ROUNDUP((X$1)/10,0)*10,[1]Hugst!$R$4:$W$4,0))))</f>
        <v>4604.0422694921162</v>
      </c>
      <c r="Y154" s="169">
        <f>IF($C154-Y$1&lt;År1,0,X153*(1-VLOOKUP($A154,[1]Hugst!$R$5:$W$9,MATCH(ROUNDUP((Y$1)/10,0)*10,[1]Hugst!$R$4:$W$4,0))))</f>
        <v>4613.4102189421337</v>
      </c>
      <c r="Z154" s="169">
        <f>IF($C154-Z$1&lt;År1,0,Y153*(1-VLOOKUP($A154,[1]Hugst!$R$5:$W$9,MATCH(ROUNDUP((Z$1)/10,0)*10,[1]Hugst!$R$4:$W$4,0))))</f>
        <v>4621.7587047666275</v>
      </c>
      <c r="AA154" s="169">
        <f>IF($C154-AA$1&lt;År1,0,Z153*(1-VLOOKUP($A154,[1]Hugst!$R$5:$W$9,MATCH(ROUNDUP((AA$1)/10,0)*10,[1]Hugst!$R$4:$W$4,0))))</f>
        <v>4628.0160652843451</v>
      </c>
      <c r="AB154" s="169">
        <f>IF($C154-AB$1&lt;År1,0,AA153*(1-VLOOKUP($A154,[1]Hugst!$R$5:$W$9,MATCH(ROUNDUP((AB$1)/10,0)*10,[1]Hugst!$R$4:$W$4,0))))</f>
        <v>4630.0387148310256</v>
      </c>
      <c r="AC154" s="169">
        <f>IF($C154-AC$1&lt;År1,0,AB153*(1-VLOOKUP($A154,[1]Hugst!$R$5:$W$9,MATCH(ROUNDUP((AC$1)/10,0)*10,[1]Hugst!$R$4:$W$4,0))))</f>
        <v>4623.5392184583234</v>
      </c>
      <c r="AD154" s="169">
        <f>IF($C154-AD$1&lt;År1,0,AC153*(1-VLOOKUP($A154,[1]Hugst!$R$5:$W$9,MATCH(ROUNDUP((AD$1)/10,0)*10,[1]Hugst!$R$4:$W$4,0))))</f>
        <v>4599.9424413249817</v>
      </c>
      <c r="AE154" s="169">
        <f>IF($C154-AE$1&lt;År1,0,AD153*(1-VLOOKUP($A154,[1]Hugst!$R$5:$W$9,MATCH(ROUNDUP((AE$1)/10,0)*10,[1]Hugst!$R$4:$W$4,0))))</f>
        <v>4542.0978474723615</v>
      </c>
      <c r="AF154" s="169">
        <f>IF($C154-AF$1&lt;År1,0,AE153*(1-VLOOKUP($A154,[1]Hugst!$R$5:$W$9,MATCH(ROUNDUP((AF$1)/10,0)*10,[1]Hugst!$R$4:$W$4,0))))</f>
        <v>4415.7040973692729</v>
      </c>
      <c r="AG154" s="169">
        <f>IF($C154-AG$1&lt;År1,0,AF153*(1-VLOOKUP($A154,[1]Hugst!$R$5:$W$9,MATCH(ROUNDUP((AG$1)/10,0)*10,[1]Hugst!$R$4:$W$4,0))))</f>
        <v>4152.1582429942446</v>
      </c>
      <c r="AH154" s="169">
        <f>IF($C154-AH$1&lt;År1,0,AG153*(1-VLOOKUP($A154,[1]Hugst!$R$5:$W$9,MATCH(ROUNDUP((AH$1)/10,0)*10,[1]Hugst!$R$4:$W$4,0))))</f>
        <v>3614.2541179942436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9">
        <f>IF($C155-G$1&lt;År1,0,F154*(1-VLOOKUP($A155,[1]Hugst!$R$5:$W$9,MATCH(ROUNDUP((G$1)/10,0)*10,[1]Hugst!$R$4:$W$4,0))))</f>
        <v>4425.874615146523</v>
      </c>
      <c r="H155" s="169">
        <f>IF($C155-H$1&lt;År1,0,G154*(1-VLOOKUP($A155,[1]Hugst!$R$5:$W$9,MATCH(ROUNDUP((H$1)/10,0)*10,[1]Hugst!$R$4:$W$4,0))))</f>
        <v>4435.4137844305251</v>
      </c>
      <c r="I155" s="169">
        <f>IF($C155-I$1&lt;År1,0,H154*(1-VLOOKUP($A155,[1]Hugst!$R$5:$W$9,MATCH(ROUNDUP((I$1)/10,0)*10,[1]Hugst!$R$4:$W$4,0))))</f>
        <v>4445.0008851700795</v>
      </c>
      <c r="J155" s="169">
        <f>IF($C155-J$1&lt;År1,0,I154*(1-VLOOKUP($A155,[1]Hugst!$R$5:$W$9,MATCH(ROUNDUP((J$1)/10,0)*10,[1]Hugst!$R$4:$W$4,0))))</f>
        <v>4454.6361541581527</v>
      </c>
      <c r="K155" s="169">
        <f>IF($C155-K$1&lt;År1,0,J154*(1-VLOOKUP($A155,[1]Hugst!$R$5:$W$9,MATCH(ROUNDUP((K$1)/10,0)*10,[1]Hugst!$R$4:$W$4,0))))</f>
        <v>4464.3198253092987</v>
      </c>
      <c r="L155" s="169">
        <f>IF($C155-L$1&lt;År1,0,K154*(1-VLOOKUP($A155,[1]Hugst!$R$5:$W$9,MATCH(ROUNDUP((L$1)/10,0)*10,[1]Hugst!$R$4:$W$4,0))))</f>
        <v>4474.0521255763333</v>
      </c>
      <c r="M155" s="169">
        <f>IF($C155-M$1&lt;År1,0,L154*(1-VLOOKUP($A155,[1]Hugst!$R$5:$W$9,MATCH(ROUNDUP((M$1)/10,0)*10,[1]Hugst!$R$4:$W$4,0))))</f>
        <v>4483.8332667785353</v>
      </c>
      <c r="N155" s="169">
        <f>IF($C155-N$1&lt;År1,0,M154*(1-VLOOKUP($A155,[1]Hugst!$R$5:$W$9,MATCH(ROUNDUP((N$1)/10,0)*10,[1]Hugst!$R$4:$W$4,0))))</f>
        <v>4493.6634292512781</v>
      </c>
      <c r="O155" s="169">
        <f>IF($C155-O$1&lt;År1,0,N154*(1-VLOOKUP($A155,[1]Hugst!$R$5:$W$9,MATCH(ROUNDUP((O$1)/10,0)*10,[1]Hugst!$R$4:$W$4,0))))</f>
        <v>4503.5427291399783</v>
      </c>
      <c r="P155" s="169">
        <f>IF($C155-P$1&lt;År1,0,O154*(1-VLOOKUP($A155,[1]Hugst!$R$5:$W$9,MATCH(ROUNDUP((P$1)/10,0)*10,[1]Hugst!$R$4:$W$4,0))))</f>
        <v>4513.4711529808619</v>
      </c>
      <c r="Q155" s="169">
        <f>IF($C155-Q$1&lt;År1,0,P154*(1-VLOOKUP($A155,[1]Hugst!$R$5:$W$9,MATCH(ROUNDUP((Q$1)/10,0)*10,[1]Hugst!$R$4:$W$4,0))))</f>
        <v>4523.4484268571423</v>
      </c>
      <c r="R155" s="169">
        <f>IF($C155-R$1&lt;År1,0,Q154*(1-VLOOKUP($A155,[1]Hugst!$R$5:$W$9,MATCH(ROUNDUP((R$1)/10,0)*10,[1]Hugst!$R$4:$W$4,0))))</f>
        <v>4533.4737547045324</v>
      </c>
      <c r="S155" s="169">
        <f>IF($C155-S$1&lt;År1,0,R154*(1-VLOOKUP($A155,[1]Hugst!$R$5:$W$9,MATCH(ROUNDUP((S$1)/10,0)*10,[1]Hugst!$R$4:$W$4,0))))</f>
        <v>4543.5452949168384</v>
      </c>
      <c r="T155" s="169">
        <f>IF($C155-T$1&lt;År1,0,S154*(1-VLOOKUP($A155,[1]Hugst!$R$5:$W$9,MATCH(ROUNDUP((T$1)/10,0)*10,[1]Hugst!$R$4:$W$4,0))))</f>
        <v>4553.6591135500084</v>
      </c>
      <c r="U155" s="169">
        <f>IF($C155-U$1&lt;År1,0,T154*(1-VLOOKUP($A155,[1]Hugst!$R$5:$W$9,MATCH(ROUNDUP((U$1)/10,0)*10,[1]Hugst!$R$4:$W$4,0))))</f>
        <v>4563.8070907244482</v>
      </c>
      <c r="V155" s="169">
        <f>IF($C155-V$1&lt;År1,0,U154*(1-VLOOKUP($A155,[1]Hugst!$R$5:$W$9,MATCH(ROUNDUP((V$1)/10,0)*10,[1]Hugst!$R$4:$W$4,0))))</f>
        <v>4573.9727334231638</v>
      </c>
      <c r="W155" s="169">
        <f>IF($C155-W$1&lt;År1,0,V154*(1-VLOOKUP($A155,[1]Hugst!$R$5:$W$9,MATCH(ROUNDUP((W$1)/10,0)*10,[1]Hugst!$R$4:$W$4,0))))</f>
        <v>4584.1228010817622</v>
      </c>
      <c r="X155" s="169">
        <f>IF($C155-X$1&lt;År1,0,W154*(1-VLOOKUP($A155,[1]Hugst!$R$5:$W$9,MATCH(ROUNDUP((X$1)/10,0)*10,[1]Hugst!$R$4:$W$4,0))))</f>
        <v>4594.1905567619388</v>
      </c>
      <c r="Y155" s="169">
        <f>IF($C155-Y$1&lt;År1,0,X154*(1-VLOOKUP($A155,[1]Hugst!$R$5:$W$9,MATCH(ROUNDUP((Y$1)/10,0)*10,[1]Hugst!$R$4:$W$4,0))))</f>
        <v>4604.0422694921162</v>
      </c>
      <c r="Z155" s="169">
        <f>IF($C155-Z$1&lt;År1,0,Y154*(1-VLOOKUP($A155,[1]Hugst!$R$5:$W$9,MATCH(ROUNDUP((Z$1)/10,0)*10,[1]Hugst!$R$4:$W$4,0))))</f>
        <v>4613.4102189421337</v>
      </c>
      <c r="AA155" s="169">
        <f>IF($C155-AA$1&lt;År1,0,Z154*(1-VLOOKUP($A155,[1]Hugst!$R$5:$W$9,MATCH(ROUNDUP((AA$1)/10,0)*10,[1]Hugst!$R$4:$W$4,0))))</f>
        <v>4621.7587047666275</v>
      </c>
      <c r="AB155" s="169">
        <f>IF($C155-AB$1&lt;År1,0,AA154*(1-VLOOKUP($A155,[1]Hugst!$R$5:$W$9,MATCH(ROUNDUP((AB$1)/10,0)*10,[1]Hugst!$R$4:$W$4,0))))</f>
        <v>4628.0160652843451</v>
      </c>
      <c r="AC155" s="169">
        <f>IF($C155-AC$1&lt;År1,0,AB154*(1-VLOOKUP($A155,[1]Hugst!$R$5:$W$9,MATCH(ROUNDUP((AC$1)/10,0)*10,[1]Hugst!$R$4:$W$4,0))))</f>
        <v>4630.0387148310256</v>
      </c>
      <c r="AD155" s="169">
        <f>IF($C155-AD$1&lt;År1,0,AC154*(1-VLOOKUP($A155,[1]Hugst!$R$5:$W$9,MATCH(ROUNDUP((AD$1)/10,0)*10,[1]Hugst!$R$4:$W$4,0))))</f>
        <v>4623.5392184583234</v>
      </c>
      <c r="AE155" s="169">
        <f>IF($C155-AE$1&lt;År1,0,AD154*(1-VLOOKUP($A155,[1]Hugst!$R$5:$W$9,MATCH(ROUNDUP((AE$1)/10,0)*10,[1]Hugst!$R$4:$W$4,0))))</f>
        <v>4599.9424413249817</v>
      </c>
      <c r="AF155" s="169">
        <f>IF($C155-AF$1&lt;År1,0,AE154*(1-VLOOKUP($A155,[1]Hugst!$R$5:$W$9,MATCH(ROUNDUP((AF$1)/10,0)*10,[1]Hugst!$R$4:$W$4,0))))</f>
        <v>4542.0978474723615</v>
      </c>
      <c r="AG155" s="169">
        <f>IF($C155-AG$1&lt;År1,0,AF154*(1-VLOOKUP($A155,[1]Hugst!$R$5:$W$9,MATCH(ROUNDUP((AG$1)/10,0)*10,[1]Hugst!$R$4:$W$4,0))))</f>
        <v>4415.7040973692729</v>
      </c>
      <c r="AH155" s="169">
        <f>IF($C155-AH$1&lt;År1,0,AG154*(1-VLOOKUP($A155,[1]Hugst!$R$5:$W$9,MATCH(ROUNDUP((AH$1)/10,0)*10,[1]Hugst!$R$4:$W$4,0))))</f>
        <v>4152.1582429942446</v>
      </c>
      <c r="AI155" s="169">
        <f>IF($C155-AI$1&lt;År1,0,AH154*(1-VLOOKUP($A155,[1]Hugst!$R$5:$W$9,MATCH(ROUNDUP((AI$1)/10,0)*10,[1]Hugst!$R$4:$W$4,0))))</f>
        <v>3614.2541179942436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9">
        <f t="shared" si="3"/>
        <v>6.571371123631252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9">
        <f>IF($C156-G$1&lt;År1,0,F155*(1-VLOOKUP($A156,[1]Hugst!$R$5:$W$9,MATCH(ROUNDUP((G$1)/10,0)*10,[1]Hugst!$R$4:$W$4,0))))</f>
        <v>4416.3831396848864</v>
      </c>
      <c r="H156" s="169">
        <f>IF($C156-H$1&lt;År1,0,G155*(1-VLOOKUP($A156,[1]Hugst!$R$5:$W$9,MATCH(ROUNDUP((H$1)/10,0)*10,[1]Hugst!$R$4:$W$4,0))))</f>
        <v>4425.874615146523</v>
      </c>
      <c r="I156" s="169">
        <f>IF($C156-I$1&lt;År1,0,H155*(1-VLOOKUP($A156,[1]Hugst!$R$5:$W$9,MATCH(ROUNDUP((I$1)/10,0)*10,[1]Hugst!$R$4:$W$4,0))))</f>
        <v>4435.4137844305251</v>
      </c>
      <c r="J156" s="169">
        <f>IF($C156-J$1&lt;År1,0,I155*(1-VLOOKUP($A156,[1]Hugst!$R$5:$W$9,MATCH(ROUNDUP((J$1)/10,0)*10,[1]Hugst!$R$4:$W$4,0))))</f>
        <v>4445.0008851700795</v>
      </c>
      <c r="K156" s="169">
        <f>IF($C156-K$1&lt;År1,0,J155*(1-VLOOKUP($A156,[1]Hugst!$R$5:$W$9,MATCH(ROUNDUP((K$1)/10,0)*10,[1]Hugst!$R$4:$W$4,0))))</f>
        <v>4454.6361541581527</v>
      </c>
      <c r="L156" s="169">
        <f>IF($C156-L$1&lt;År1,0,K155*(1-VLOOKUP($A156,[1]Hugst!$R$5:$W$9,MATCH(ROUNDUP((L$1)/10,0)*10,[1]Hugst!$R$4:$W$4,0))))</f>
        <v>4464.3198253092987</v>
      </c>
      <c r="M156" s="169">
        <f>IF($C156-M$1&lt;År1,0,L155*(1-VLOOKUP($A156,[1]Hugst!$R$5:$W$9,MATCH(ROUNDUP((M$1)/10,0)*10,[1]Hugst!$R$4:$W$4,0))))</f>
        <v>4474.0521255763333</v>
      </c>
      <c r="N156" s="169">
        <f>IF($C156-N$1&lt;År1,0,M155*(1-VLOOKUP($A156,[1]Hugst!$R$5:$W$9,MATCH(ROUNDUP((N$1)/10,0)*10,[1]Hugst!$R$4:$W$4,0))))</f>
        <v>4483.8332667785353</v>
      </c>
      <c r="O156" s="169">
        <f>IF($C156-O$1&lt;År1,0,N155*(1-VLOOKUP($A156,[1]Hugst!$R$5:$W$9,MATCH(ROUNDUP((O$1)/10,0)*10,[1]Hugst!$R$4:$W$4,0))))</f>
        <v>4493.6634292512781</v>
      </c>
      <c r="P156" s="169">
        <f>IF($C156-P$1&lt;År1,0,O155*(1-VLOOKUP($A156,[1]Hugst!$R$5:$W$9,MATCH(ROUNDUP((P$1)/10,0)*10,[1]Hugst!$R$4:$W$4,0))))</f>
        <v>4503.5427291399783</v>
      </c>
      <c r="Q156" s="169">
        <f>IF($C156-Q$1&lt;År1,0,P155*(1-VLOOKUP($A156,[1]Hugst!$R$5:$W$9,MATCH(ROUNDUP((Q$1)/10,0)*10,[1]Hugst!$R$4:$W$4,0))))</f>
        <v>4513.4711529808619</v>
      </c>
      <c r="R156" s="169">
        <f>IF($C156-R$1&lt;År1,0,Q155*(1-VLOOKUP($A156,[1]Hugst!$R$5:$W$9,MATCH(ROUNDUP((R$1)/10,0)*10,[1]Hugst!$R$4:$W$4,0))))</f>
        <v>4523.4484268571423</v>
      </c>
      <c r="S156" s="169">
        <f>IF($C156-S$1&lt;År1,0,R155*(1-VLOOKUP($A156,[1]Hugst!$R$5:$W$9,MATCH(ROUNDUP((S$1)/10,0)*10,[1]Hugst!$R$4:$W$4,0))))</f>
        <v>4533.4737547045324</v>
      </c>
      <c r="T156" s="169">
        <f>IF($C156-T$1&lt;År1,0,S155*(1-VLOOKUP($A156,[1]Hugst!$R$5:$W$9,MATCH(ROUNDUP((T$1)/10,0)*10,[1]Hugst!$R$4:$W$4,0))))</f>
        <v>4543.5452949168384</v>
      </c>
      <c r="U156" s="169">
        <f>IF($C156-U$1&lt;År1,0,T155*(1-VLOOKUP($A156,[1]Hugst!$R$5:$W$9,MATCH(ROUNDUP((U$1)/10,0)*10,[1]Hugst!$R$4:$W$4,0))))</f>
        <v>4553.6591135500084</v>
      </c>
      <c r="V156" s="169">
        <f>IF($C156-V$1&lt;År1,0,U155*(1-VLOOKUP($A156,[1]Hugst!$R$5:$W$9,MATCH(ROUNDUP((V$1)/10,0)*10,[1]Hugst!$R$4:$W$4,0))))</f>
        <v>4563.8070907244482</v>
      </c>
      <c r="W156" s="169">
        <f>IF($C156-W$1&lt;År1,0,V155*(1-VLOOKUP($A156,[1]Hugst!$R$5:$W$9,MATCH(ROUNDUP((W$1)/10,0)*10,[1]Hugst!$R$4:$W$4,0))))</f>
        <v>4573.9727334231638</v>
      </c>
      <c r="X156" s="169">
        <f>IF($C156-X$1&lt;År1,0,W155*(1-VLOOKUP($A156,[1]Hugst!$R$5:$W$9,MATCH(ROUNDUP((X$1)/10,0)*10,[1]Hugst!$R$4:$W$4,0))))</f>
        <v>4584.1228010817622</v>
      </c>
      <c r="Y156" s="169">
        <f>IF($C156-Y$1&lt;År1,0,X155*(1-VLOOKUP($A156,[1]Hugst!$R$5:$W$9,MATCH(ROUNDUP((Y$1)/10,0)*10,[1]Hugst!$R$4:$W$4,0))))</f>
        <v>4594.1905567619388</v>
      </c>
      <c r="Z156" s="169">
        <f>IF($C156-Z$1&lt;År1,0,Y155*(1-VLOOKUP($A156,[1]Hugst!$R$5:$W$9,MATCH(ROUNDUP((Z$1)/10,0)*10,[1]Hugst!$R$4:$W$4,0))))</f>
        <v>4604.0422694921162</v>
      </c>
      <c r="AA156" s="169">
        <f>IF($C156-AA$1&lt;År1,0,Z155*(1-VLOOKUP($A156,[1]Hugst!$R$5:$W$9,MATCH(ROUNDUP((AA$1)/10,0)*10,[1]Hugst!$R$4:$W$4,0))))</f>
        <v>4613.4102189421337</v>
      </c>
      <c r="AB156" s="169">
        <f>IF($C156-AB$1&lt;År1,0,AA155*(1-VLOOKUP($A156,[1]Hugst!$R$5:$W$9,MATCH(ROUNDUP((AB$1)/10,0)*10,[1]Hugst!$R$4:$W$4,0))))</f>
        <v>4621.7587047666275</v>
      </c>
      <c r="AC156" s="169">
        <f>IF($C156-AC$1&lt;År1,0,AB155*(1-VLOOKUP($A156,[1]Hugst!$R$5:$W$9,MATCH(ROUNDUP((AC$1)/10,0)*10,[1]Hugst!$R$4:$W$4,0))))</f>
        <v>4628.0160652843451</v>
      </c>
      <c r="AD156" s="169">
        <f>IF($C156-AD$1&lt;År1,0,AC155*(1-VLOOKUP($A156,[1]Hugst!$R$5:$W$9,MATCH(ROUNDUP((AD$1)/10,0)*10,[1]Hugst!$R$4:$W$4,0))))</f>
        <v>4630.0387148310256</v>
      </c>
      <c r="AE156" s="169">
        <f>IF($C156-AE$1&lt;År1,0,AD155*(1-VLOOKUP($A156,[1]Hugst!$R$5:$W$9,MATCH(ROUNDUP((AE$1)/10,0)*10,[1]Hugst!$R$4:$W$4,0))))</f>
        <v>4623.5392184583234</v>
      </c>
      <c r="AF156" s="169">
        <f>IF($C156-AF$1&lt;År1,0,AE155*(1-VLOOKUP($A156,[1]Hugst!$R$5:$W$9,MATCH(ROUNDUP((AF$1)/10,0)*10,[1]Hugst!$R$4:$W$4,0))))</f>
        <v>4599.9424413249817</v>
      </c>
      <c r="AG156" s="169">
        <f>IF($C156-AG$1&lt;År1,0,AF155*(1-VLOOKUP($A156,[1]Hugst!$R$5:$W$9,MATCH(ROUNDUP((AG$1)/10,0)*10,[1]Hugst!$R$4:$W$4,0))))</f>
        <v>4542.0978474723615</v>
      </c>
      <c r="AH156" s="169">
        <f>IF($C156-AH$1&lt;År1,0,AG155*(1-VLOOKUP($A156,[1]Hugst!$R$5:$W$9,MATCH(ROUNDUP((AH$1)/10,0)*10,[1]Hugst!$R$4:$W$4,0))))</f>
        <v>4415.7040973692729</v>
      </c>
      <c r="AI156" s="169">
        <f>IF($C156-AI$1&lt;År1,0,AH155*(1-VLOOKUP($A156,[1]Hugst!$R$5:$W$9,MATCH(ROUNDUP((AI$1)/10,0)*10,[1]Hugst!$R$4:$W$4,0))))</f>
        <v>4152.1582429942446</v>
      </c>
      <c r="AJ156" s="169">
        <f>IF($C156-AJ$1&lt;År1,0,AI155*(1-VLOOKUP($A156,[1]Hugst!$R$5:$W$9,MATCH(ROUNDUP((AJ$1)/10,0)*10,[1]Hugst!$R$4:$W$4,0))))</f>
        <v>3607.6827468706178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9">
        <f>IF($C158-G$1&lt;År1,0,F157*(1-VLOOKUP($A158,[1]Hugst!$R$5:$W$9,MATCH(ROUNDUP((G$1)/10,0)*10,[1]Hugst!$R$4:$W$4,0))))</f>
        <v>590.49588200574033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9">
        <f>IF($C159-G$1&lt;År1,0,F158*(1-VLOOKUP($A159,[1]Hugst!$R$5:$W$9,MATCH(ROUNDUP((G$1)/10,0)*10,[1]Hugst!$R$4:$W$4,0))))</f>
        <v>747.9430070057391</v>
      </c>
      <c r="H159" s="169">
        <f>IF($C159-H$1&lt;År1,0,G158*(1-VLOOKUP($A159,[1]Hugst!$R$5:$W$9,MATCH(ROUNDUP((H$1)/10,0)*10,[1]Hugst!$R$4:$W$4,0))))</f>
        <v>590.49588200574033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9">
        <f>IF($C160-G$1&lt;År1,0,F159*(1-VLOOKUP($A160,[1]Hugst!$R$5:$W$9,MATCH(ROUNDUP((G$1)/10,0)*10,[1]Hugst!$R$4:$W$4,0))))</f>
        <v>825.08414638074498</v>
      </c>
      <c r="H160" s="169">
        <f>IF($C160-H$1&lt;År1,0,G159*(1-VLOOKUP($A160,[1]Hugst!$R$5:$W$9,MATCH(ROUNDUP((H$1)/10,0)*10,[1]Hugst!$R$4:$W$4,0))))</f>
        <v>747.9430070057391</v>
      </c>
      <c r="I160" s="169">
        <f>IF($C160-I$1&lt;År1,0,H159*(1-VLOOKUP($A160,[1]Hugst!$R$5:$W$9,MATCH(ROUNDUP((I$1)/10,0)*10,[1]Hugst!$R$4:$W$4,0))))</f>
        <v>590.49588200574033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9">
        <f>IF($C161-G$1&lt;År1,0,F160*(1-VLOOKUP($A161,[1]Hugst!$R$5:$W$9,MATCH(ROUNDUP((G$1)/10,0)*10,[1]Hugst!$R$4:$W$4,0))))</f>
        <v>862.08020505887032</v>
      </c>
      <c r="H161" s="169">
        <f>IF($C161-H$1&lt;År1,0,G160*(1-VLOOKUP($A161,[1]Hugst!$R$5:$W$9,MATCH(ROUNDUP((H$1)/10,0)*10,[1]Hugst!$R$4:$W$4,0))))</f>
        <v>825.08414638074498</v>
      </c>
      <c r="I161" s="169">
        <f>IF($C161-I$1&lt;År1,0,H160*(1-VLOOKUP($A161,[1]Hugst!$R$5:$W$9,MATCH(ROUNDUP((I$1)/10,0)*10,[1]Hugst!$R$4:$W$4,0))))</f>
        <v>747.9430070057391</v>
      </c>
      <c r="J161" s="169">
        <f>IF($C161-J$1&lt;År1,0,I160*(1-VLOOKUP($A161,[1]Hugst!$R$5:$W$9,MATCH(ROUNDUP((J$1)/10,0)*10,[1]Hugst!$R$4:$W$4,0))))</f>
        <v>590.49588200574033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9">
        <f>IF($C162-G$1&lt;År1,0,F161*(1-VLOOKUP($A162,[1]Hugst!$R$5:$W$9,MATCH(ROUNDUP((G$1)/10,0)*10,[1]Hugst!$R$4:$W$4,0))))</f>
        <v>879.01159594359649</v>
      </c>
      <c r="H162" s="169">
        <f>IF($C162-H$1&lt;År1,0,G161*(1-VLOOKUP($A162,[1]Hugst!$R$5:$W$9,MATCH(ROUNDUP((H$1)/10,0)*10,[1]Hugst!$R$4:$W$4,0))))</f>
        <v>862.08020505887032</v>
      </c>
      <c r="I162" s="169">
        <f>IF($C162-I$1&lt;År1,0,H161*(1-VLOOKUP($A162,[1]Hugst!$R$5:$W$9,MATCH(ROUNDUP((I$1)/10,0)*10,[1]Hugst!$R$4:$W$4,0))))</f>
        <v>825.08414638074498</v>
      </c>
      <c r="J162" s="169">
        <f>IF($C162-J$1&lt;År1,0,I161*(1-VLOOKUP($A162,[1]Hugst!$R$5:$W$9,MATCH(ROUNDUP((J$1)/10,0)*10,[1]Hugst!$R$4:$W$4,0))))</f>
        <v>747.9430070057391</v>
      </c>
      <c r="K162" s="169">
        <f>IF($C162-K$1&lt;År1,0,J161*(1-VLOOKUP($A162,[1]Hugst!$R$5:$W$9,MATCH(ROUNDUP((K$1)/10,0)*10,[1]Hugst!$R$4:$W$4,0))))</f>
        <v>590.49588200574033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9">
        <f>IF($C163-G$1&lt;År1,0,F162*(1-VLOOKUP($A163,[1]Hugst!$R$5:$W$9,MATCH(ROUNDUP((G$1)/10,0)*10,[1]Hugst!$R$4:$W$4,0))))</f>
        <v>885.91848612390811</v>
      </c>
      <c r="H163" s="169">
        <f>IF($C163-H$1&lt;År1,0,G162*(1-VLOOKUP($A163,[1]Hugst!$R$5:$W$9,MATCH(ROUNDUP((H$1)/10,0)*10,[1]Hugst!$R$4:$W$4,0))))</f>
        <v>879.01159594359649</v>
      </c>
      <c r="I163" s="169">
        <f>IF($C163-I$1&lt;År1,0,H162*(1-VLOOKUP($A163,[1]Hugst!$R$5:$W$9,MATCH(ROUNDUP((I$1)/10,0)*10,[1]Hugst!$R$4:$W$4,0))))</f>
        <v>862.08020505887032</v>
      </c>
      <c r="J163" s="169">
        <f>IF($C163-J$1&lt;År1,0,I162*(1-VLOOKUP($A163,[1]Hugst!$R$5:$W$9,MATCH(ROUNDUP((J$1)/10,0)*10,[1]Hugst!$R$4:$W$4,0))))</f>
        <v>825.08414638074498</v>
      </c>
      <c r="K163" s="169">
        <f>IF($C163-K$1&lt;År1,0,J162*(1-VLOOKUP($A163,[1]Hugst!$R$5:$W$9,MATCH(ROUNDUP((K$1)/10,0)*10,[1]Hugst!$R$4:$W$4,0))))</f>
        <v>747.9430070057391</v>
      </c>
      <c r="L163" s="169">
        <f>IF($C163-L$1&lt;År1,0,K162*(1-VLOOKUP($A163,[1]Hugst!$R$5:$W$9,MATCH(ROUNDUP((L$1)/10,0)*10,[1]Hugst!$R$4:$W$4,0))))</f>
        <v>590.49588200574033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9">
        <f>IF($C164-G$1&lt;År1,0,F163*(1-VLOOKUP($A164,[1]Hugst!$R$5:$W$9,MATCH(ROUNDUP((G$1)/10,0)*10,[1]Hugst!$R$4:$W$4,0))))</f>
        <v>887.82091997832697</v>
      </c>
      <c r="H164" s="169">
        <f>IF($C164-H$1&lt;År1,0,G163*(1-VLOOKUP($A164,[1]Hugst!$R$5:$W$9,MATCH(ROUNDUP((H$1)/10,0)*10,[1]Hugst!$R$4:$W$4,0))))</f>
        <v>885.91848612390811</v>
      </c>
      <c r="I164" s="169">
        <f>IF($C164-I$1&lt;År1,0,H163*(1-VLOOKUP($A164,[1]Hugst!$R$5:$W$9,MATCH(ROUNDUP((I$1)/10,0)*10,[1]Hugst!$R$4:$W$4,0))))</f>
        <v>879.01159594359649</v>
      </c>
      <c r="J164" s="169">
        <f>IF($C164-J$1&lt;År1,0,I163*(1-VLOOKUP($A164,[1]Hugst!$R$5:$W$9,MATCH(ROUNDUP((J$1)/10,0)*10,[1]Hugst!$R$4:$W$4,0))))</f>
        <v>862.08020505887032</v>
      </c>
      <c r="K164" s="169">
        <f>IF($C164-K$1&lt;År1,0,J163*(1-VLOOKUP($A164,[1]Hugst!$R$5:$W$9,MATCH(ROUNDUP((K$1)/10,0)*10,[1]Hugst!$R$4:$W$4,0))))</f>
        <v>825.08414638074498</v>
      </c>
      <c r="L164" s="169">
        <f>IF($C164-L$1&lt;År1,0,K163*(1-VLOOKUP($A164,[1]Hugst!$R$5:$W$9,MATCH(ROUNDUP((L$1)/10,0)*10,[1]Hugst!$R$4:$W$4,0))))</f>
        <v>747.9430070057391</v>
      </c>
      <c r="M164" s="169">
        <f>IF($C164-M$1&lt;År1,0,L163*(1-VLOOKUP($A164,[1]Hugst!$R$5:$W$9,MATCH(ROUNDUP((M$1)/10,0)*10,[1]Hugst!$R$4:$W$4,0))))</f>
        <v>590.49588200574033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9">
        <f>IF($C165-G$1&lt;År1,0,F164*(1-VLOOKUP($A165,[1]Hugst!$R$5:$W$9,MATCH(ROUNDUP((G$1)/10,0)*10,[1]Hugst!$R$4:$W$4,0))))</f>
        <v>887.2288807259614</v>
      </c>
      <c r="H165" s="169">
        <f>IF($C165-H$1&lt;År1,0,G164*(1-VLOOKUP($A165,[1]Hugst!$R$5:$W$9,MATCH(ROUNDUP((H$1)/10,0)*10,[1]Hugst!$R$4:$W$4,0))))</f>
        <v>887.82091997832697</v>
      </c>
      <c r="I165" s="169">
        <f>IF($C165-I$1&lt;År1,0,H164*(1-VLOOKUP($A165,[1]Hugst!$R$5:$W$9,MATCH(ROUNDUP((I$1)/10,0)*10,[1]Hugst!$R$4:$W$4,0))))</f>
        <v>885.91848612390811</v>
      </c>
      <c r="J165" s="169">
        <f>IF($C165-J$1&lt;År1,0,I164*(1-VLOOKUP($A165,[1]Hugst!$R$5:$W$9,MATCH(ROUNDUP((J$1)/10,0)*10,[1]Hugst!$R$4:$W$4,0))))</f>
        <v>879.01159594359649</v>
      </c>
      <c r="K165" s="169">
        <f>IF($C165-K$1&lt;År1,0,J164*(1-VLOOKUP($A165,[1]Hugst!$R$5:$W$9,MATCH(ROUNDUP((K$1)/10,0)*10,[1]Hugst!$R$4:$W$4,0))))</f>
        <v>862.08020505887032</v>
      </c>
      <c r="L165" s="169">
        <f>IF($C165-L$1&lt;År1,0,K164*(1-VLOOKUP($A165,[1]Hugst!$R$5:$W$9,MATCH(ROUNDUP((L$1)/10,0)*10,[1]Hugst!$R$4:$W$4,0))))</f>
        <v>825.08414638074498</v>
      </c>
      <c r="M165" s="169">
        <f>IF($C165-M$1&lt;År1,0,L164*(1-VLOOKUP($A165,[1]Hugst!$R$5:$W$9,MATCH(ROUNDUP((M$1)/10,0)*10,[1]Hugst!$R$4:$W$4,0))))</f>
        <v>747.9430070057391</v>
      </c>
      <c r="N165" s="169">
        <f>IF($C165-N$1&lt;År1,0,M164*(1-VLOOKUP($A165,[1]Hugst!$R$5:$W$9,MATCH(ROUNDUP((N$1)/10,0)*10,[1]Hugst!$R$4:$W$4,0))))</f>
        <v>590.49588200574033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9">
        <f>IF($C166-G$1&lt;År1,0,F165*(1-VLOOKUP($A166,[1]Hugst!$R$5:$W$9,MATCH(ROUNDUP((G$1)/10,0)*10,[1]Hugst!$R$4:$W$4,0))))</f>
        <v>885.39732120111364</v>
      </c>
      <c r="H166" s="169">
        <f>IF($C166-H$1&lt;År1,0,G165*(1-VLOOKUP($A166,[1]Hugst!$R$5:$W$9,MATCH(ROUNDUP((H$1)/10,0)*10,[1]Hugst!$R$4:$W$4,0))))</f>
        <v>887.2288807259614</v>
      </c>
      <c r="I166" s="169">
        <f>IF($C166-I$1&lt;År1,0,H165*(1-VLOOKUP($A166,[1]Hugst!$R$5:$W$9,MATCH(ROUNDUP((I$1)/10,0)*10,[1]Hugst!$R$4:$W$4,0))))</f>
        <v>887.82091997832697</v>
      </c>
      <c r="J166" s="169">
        <f>IF($C166-J$1&lt;År1,0,I165*(1-VLOOKUP($A166,[1]Hugst!$R$5:$W$9,MATCH(ROUNDUP((J$1)/10,0)*10,[1]Hugst!$R$4:$W$4,0))))</f>
        <v>885.91848612390811</v>
      </c>
      <c r="K166" s="169">
        <f>IF($C166-K$1&lt;År1,0,J165*(1-VLOOKUP($A166,[1]Hugst!$R$5:$W$9,MATCH(ROUNDUP((K$1)/10,0)*10,[1]Hugst!$R$4:$W$4,0))))</f>
        <v>879.01159594359649</v>
      </c>
      <c r="L166" s="169">
        <f>IF($C166-L$1&lt;År1,0,K165*(1-VLOOKUP($A166,[1]Hugst!$R$5:$W$9,MATCH(ROUNDUP((L$1)/10,0)*10,[1]Hugst!$R$4:$W$4,0))))</f>
        <v>862.08020505887032</v>
      </c>
      <c r="M166" s="169">
        <f>IF($C166-M$1&lt;År1,0,L165*(1-VLOOKUP($A166,[1]Hugst!$R$5:$W$9,MATCH(ROUNDUP((M$1)/10,0)*10,[1]Hugst!$R$4:$W$4,0))))</f>
        <v>825.08414638074498</v>
      </c>
      <c r="N166" s="169">
        <f>IF($C166-N$1&lt;År1,0,M165*(1-VLOOKUP($A166,[1]Hugst!$R$5:$W$9,MATCH(ROUNDUP((N$1)/10,0)*10,[1]Hugst!$R$4:$W$4,0))))</f>
        <v>747.9430070057391</v>
      </c>
      <c r="O166" s="169">
        <f>IF($C166-O$1&lt;År1,0,N165*(1-VLOOKUP($A166,[1]Hugst!$R$5:$W$9,MATCH(ROUNDUP((O$1)/10,0)*10,[1]Hugst!$R$4:$W$4,0))))</f>
        <v>590.49588200574033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9">
        <f>IF($C167-G$1&lt;År1,0,F166*(1-VLOOKUP($A167,[1]Hugst!$R$5:$W$9,MATCH(ROUNDUP((G$1)/10,0)*10,[1]Hugst!$R$4:$W$4,0))))</f>
        <v>882.9536792395005</v>
      </c>
      <c r="H167" s="169">
        <f>IF($C167-H$1&lt;År1,0,G166*(1-VLOOKUP($A167,[1]Hugst!$R$5:$W$9,MATCH(ROUNDUP((H$1)/10,0)*10,[1]Hugst!$R$4:$W$4,0))))</f>
        <v>885.39732120111364</v>
      </c>
      <c r="I167" s="169">
        <f>IF($C167-I$1&lt;År1,0,H166*(1-VLOOKUP($A167,[1]Hugst!$R$5:$W$9,MATCH(ROUNDUP((I$1)/10,0)*10,[1]Hugst!$R$4:$W$4,0))))</f>
        <v>887.2288807259614</v>
      </c>
      <c r="J167" s="169">
        <f>IF($C167-J$1&lt;År1,0,I166*(1-VLOOKUP($A167,[1]Hugst!$R$5:$W$9,MATCH(ROUNDUP((J$1)/10,0)*10,[1]Hugst!$R$4:$W$4,0))))</f>
        <v>887.82091997832697</v>
      </c>
      <c r="K167" s="169">
        <f>IF($C167-K$1&lt;År1,0,J166*(1-VLOOKUP($A167,[1]Hugst!$R$5:$W$9,MATCH(ROUNDUP((K$1)/10,0)*10,[1]Hugst!$R$4:$W$4,0))))</f>
        <v>885.91848612390811</v>
      </c>
      <c r="L167" s="169">
        <f>IF($C167-L$1&lt;År1,0,K166*(1-VLOOKUP($A167,[1]Hugst!$R$5:$W$9,MATCH(ROUNDUP((L$1)/10,0)*10,[1]Hugst!$R$4:$W$4,0))))</f>
        <v>879.01159594359649</v>
      </c>
      <c r="M167" s="169">
        <f>IF($C167-M$1&lt;År1,0,L166*(1-VLOOKUP($A167,[1]Hugst!$R$5:$W$9,MATCH(ROUNDUP((M$1)/10,0)*10,[1]Hugst!$R$4:$W$4,0))))</f>
        <v>862.08020505887032</v>
      </c>
      <c r="N167" s="169">
        <f>IF($C167-N$1&lt;År1,0,M166*(1-VLOOKUP($A167,[1]Hugst!$R$5:$W$9,MATCH(ROUNDUP((N$1)/10,0)*10,[1]Hugst!$R$4:$W$4,0))))</f>
        <v>825.08414638074498</v>
      </c>
      <c r="O167" s="169">
        <f>IF($C167-O$1&lt;År1,0,N166*(1-VLOOKUP($A167,[1]Hugst!$R$5:$W$9,MATCH(ROUNDUP((O$1)/10,0)*10,[1]Hugst!$R$4:$W$4,0))))</f>
        <v>747.9430070057391</v>
      </c>
      <c r="P167" s="169">
        <f>IF($C167-P$1&lt;År1,0,O166*(1-VLOOKUP($A167,[1]Hugst!$R$5:$W$9,MATCH(ROUNDUP((P$1)/10,0)*10,[1]Hugst!$R$4:$W$4,0))))</f>
        <v>590.49588200574033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9">
        <f>IF($C168-G$1&lt;År1,0,F167*(1-VLOOKUP($A168,[1]Hugst!$R$5:$W$9,MATCH(ROUNDUP((G$1)/10,0)*10,[1]Hugst!$R$4:$W$4,0))))</f>
        <v>880.21163537052587</v>
      </c>
      <c r="H168" s="169">
        <f>IF($C168-H$1&lt;År1,0,G167*(1-VLOOKUP($A168,[1]Hugst!$R$5:$W$9,MATCH(ROUNDUP((H$1)/10,0)*10,[1]Hugst!$R$4:$W$4,0))))</f>
        <v>882.9536792395005</v>
      </c>
      <c r="I168" s="169">
        <f>IF($C168-I$1&lt;År1,0,H167*(1-VLOOKUP($A168,[1]Hugst!$R$5:$W$9,MATCH(ROUNDUP((I$1)/10,0)*10,[1]Hugst!$R$4:$W$4,0))))</f>
        <v>885.39732120111364</v>
      </c>
      <c r="J168" s="169">
        <f>IF($C168-J$1&lt;År1,0,I167*(1-VLOOKUP($A168,[1]Hugst!$R$5:$W$9,MATCH(ROUNDUP((J$1)/10,0)*10,[1]Hugst!$R$4:$W$4,0))))</f>
        <v>887.2288807259614</v>
      </c>
      <c r="K168" s="169">
        <f>IF($C168-K$1&lt;År1,0,J167*(1-VLOOKUP($A168,[1]Hugst!$R$5:$W$9,MATCH(ROUNDUP((K$1)/10,0)*10,[1]Hugst!$R$4:$W$4,0))))</f>
        <v>887.82091997832697</v>
      </c>
      <c r="L168" s="169">
        <f>IF($C168-L$1&lt;År1,0,K167*(1-VLOOKUP($A168,[1]Hugst!$R$5:$W$9,MATCH(ROUNDUP((L$1)/10,0)*10,[1]Hugst!$R$4:$W$4,0))))</f>
        <v>885.91848612390811</v>
      </c>
      <c r="M168" s="169">
        <f>IF($C168-M$1&lt;År1,0,L167*(1-VLOOKUP($A168,[1]Hugst!$R$5:$W$9,MATCH(ROUNDUP((M$1)/10,0)*10,[1]Hugst!$R$4:$W$4,0))))</f>
        <v>879.01159594359649</v>
      </c>
      <c r="N168" s="169">
        <f>IF($C168-N$1&lt;År1,0,M167*(1-VLOOKUP($A168,[1]Hugst!$R$5:$W$9,MATCH(ROUNDUP((N$1)/10,0)*10,[1]Hugst!$R$4:$W$4,0))))</f>
        <v>862.08020505887032</v>
      </c>
      <c r="O168" s="169">
        <f>IF($C168-O$1&lt;År1,0,N167*(1-VLOOKUP($A168,[1]Hugst!$R$5:$W$9,MATCH(ROUNDUP((O$1)/10,0)*10,[1]Hugst!$R$4:$W$4,0))))</f>
        <v>825.08414638074498</v>
      </c>
      <c r="P168" s="169">
        <f>IF($C168-P$1&lt;År1,0,O167*(1-VLOOKUP($A168,[1]Hugst!$R$5:$W$9,MATCH(ROUNDUP((P$1)/10,0)*10,[1]Hugst!$R$4:$W$4,0))))</f>
        <v>747.9430070057391</v>
      </c>
      <c r="Q168" s="169">
        <f>IF($C168-Q$1&lt;År1,0,P167*(1-VLOOKUP($A168,[1]Hugst!$R$5:$W$9,MATCH(ROUNDUP((Q$1)/10,0)*10,[1]Hugst!$R$4:$W$4,0))))</f>
        <v>590.49588200574033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9">
        <f>IF($C169-G$1&lt;År1,0,F168*(1-VLOOKUP($A169,[1]Hugst!$R$5:$W$9,MATCH(ROUNDUP((G$1)/10,0)*10,[1]Hugst!$R$4:$W$4,0))))</f>
        <v>877.32799166229108</v>
      </c>
      <c r="H169" s="169">
        <f>IF($C169-H$1&lt;År1,0,G168*(1-VLOOKUP($A169,[1]Hugst!$R$5:$W$9,MATCH(ROUNDUP((H$1)/10,0)*10,[1]Hugst!$R$4:$W$4,0))))</f>
        <v>880.21163537052587</v>
      </c>
      <c r="I169" s="169">
        <f>IF($C169-I$1&lt;År1,0,H168*(1-VLOOKUP($A169,[1]Hugst!$R$5:$W$9,MATCH(ROUNDUP((I$1)/10,0)*10,[1]Hugst!$R$4:$W$4,0))))</f>
        <v>882.9536792395005</v>
      </c>
      <c r="J169" s="169">
        <f>IF($C169-J$1&lt;År1,0,I168*(1-VLOOKUP($A169,[1]Hugst!$R$5:$W$9,MATCH(ROUNDUP((J$1)/10,0)*10,[1]Hugst!$R$4:$W$4,0))))</f>
        <v>885.39732120111364</v>
      </c>
      <c r="K169" s="169">
        <f>IF($C169-K$1&lt;År1,0,J168*(1-VLOOKUP($A169,[1]Hugst!$R$5:$W$9,MATCH(ROUNDUP((K$1)/10,0)*10,[1]Hugst!$R$4:$W$4,0))))</f>
        <v>887.2288807259614</v>
      </c>
      <c r="L169" s="169">
        <f>IF($C169-L$1&lt;År1,0,K168*(1-VLOOKUP($A169,[1]Hugst!$R$5:$W$9,MATCH(ROUNDUP((L$1)/10,0)*10,[1]Hugst!$R$4:$W$4,0))))</f>
        <v>887.82091997832697</v>
      </c>
      <c r="M169" s="169">
        <f>IF($C169-M$1&lt;År1,0,L168*(1-VLOOKUP($A169,[1]Hugst!$R$5:$W$9,MATCH(ROUNDUP((M$1)/10,0)*10,[1]Hugst!$R$4:$W$4,0))))</f>
        <v>885.91848612390811</v>
      </c>
      <c r="N169" s="169">
        <f>IF($C169-N$1&lt;År1,0,M168*(1-VLOOKUP($A169,[1]Hugst!$R$5:$W$9,MATCH(ROUNDUP((N$1)/10,0)*10,[1]Hugst!$R$4:$W$4,0))))</f>
        <v>879.01159594359649</v>
      </c>
      <c r="O169" s="169">
        <f>IF($C169-O$1&lt;År1,0,N168*(1-VLOOKUP($A169,[1]Hugst!$R$5:$W$9,MATCH(ROUNDUP((O$1)/10,0)*10,[1]Hugst!$R$4:$W$4,0))))</f>
        <v>862.08020505887032</v>
      </c>
      <c r="P169" s="169">
        <f>IF($C169-P$1&lt;År1,0,O168*(1-VLOOKUP($A169,[1]Hugst!$R$5:$W$9,MATCH(ROUNDUP((P$1)/10,0)*10,[1]Hugst!$R$4:$W$4,0))))</f>
        <v>825.08414638074498</v>
      </c>
      <c r="Q169" s="169">
        <f>IF($C169-Q$1&lt;År1,0,P168*(1-VLOOKUP($A169,[1]Hugst!$R$5:$W$9,MATCH(ROUNDUP((Q$1)/10,0)*10,[1]Hugst!$R$4:$W$4,0))))</f>
        <v>747.9430070057391</v>
      </c>
      <c r="R169" s="169">
        <f>IF($C169-R$1&lt;År1,0,Q168*(1-VLOOKUP($A169,[1]Hugst!$R$5:$W$9,MATCH(ROUNDUP((R$1)/10,0)*10,[1]Hugst!$R$4:$W$4,0))))</f>
        <v>590.49588200574033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9">
        <f>IF($C170-G$1&lt;År1,0,F169*(1-VLOOKUP($A170,[1]Hugst!$R$5:$W$9,MATCH(ROUNDUP((G$1)/10,0)*10,[1]Hugst!$R$4:$W$4,0))))</f>
        <v>874.38111114330798</v>
      </c>
      <c r="H170" s="169">
        <f>IF($C170-H$1&lt;År1,0,G169*(1-VLOOKUP($A170,[1]Hugst!$R$5:$W$9,MATCH(ROUNDUP((H$1)/10,0)*10,[1]Hugst!$R$4:$W$4,0))))</f>
        <v>877.32799166229108</v>
      </c>
      <c r="I170" s="169">
        <f>IF($C170-I$1&lt;År1,0,H169*(1-VLOOKUP($A170,[1]Hugst!$R$5:$W$9,MATCH(ROUNDUP((I$1)/10,0)*10,[1]Hugst!$R$4:$W$4,0))))</f>
        <v>880.21163537052587</v>
      </c>
      <c r="J170" s="169">
        <f>IF($C170-J$1&lt;År1,0,I169*(1-VLOOKUP($A170,[1]Hugst!$R$5:$W$9,MATCH(ROUNDUP((J$1)/10,0)*10,[1]Hugst!$R$4:$W$4,0))))</f>
        <v>882.9536792395005</v>
      </c>
      <c r="K170" s="169">
        <f>IF($C170-K$1&lt;År1,0,J169*(1-VLOOKUP($A170,[1]Hugst!$R$5:$W$9,MATCH(ROUNDUP((K$1)/10,0)*10,[1]Hugst!$R$4:$W$4,0))))</f>
        <v>885.39732120111364</v>
      </c>
      <c r="L170" s="169">
        <f>IF($C170-L$1&lt;År1,0,K169*(1-VLOOKUP($A170,[1]Hugst!$R$5:$W$9,MATCH(ROUNDUP((L$1)/10,0)*10,[1]Hugst!$R$4:$W$4,0))))</f>
        <v>887.2288807259614</v>
      </c>
      <c r="M170" s="169">
        <f>IF($C170-M$1&lt;År1,0,L169*(1-VLOOKUP($A170,[1]Hugst!$R$5:$W$9,MATCH(ROUNDUP((M$1)/10,0)*10,[1]Hugst!$R$4:$W$4,0))))</f>
        <v>887.82091997832697</v>
      </c>
      <c r="N170" s="169">
        <f>IF($C170-N$1&lt;År1,0,M169*(1-VLOOKUP($A170,[1]Hugst!$R$5:$W$9,MATCH(ROUNDUP((N$1)/10,0)*10,[1]Hugst!$R$4:$W$4,0))))</f>
        <v>885.91848612390811</v>
      </c>
      <c r="O170" s="169">
        <f>IF($C170-O$1&lt;År1,0,N169*(1-VLOOKUP($A170,[1]Hugst!$R$5:$W$9,MATCH(ROUNDUP((O$1)/10,0)*10,[1]Hugst!$R$4:$W$4,0))))</f>
        <v>879.01159594359649</v>
      </c>
      <c r="P170" s="169">
        <f>IF($C170-P$1&lt;År1,0,O169*(1-VLOOKUP($A170,[1]Hugst!$R$5:$W$9,MATCH(ROUNDUP((P$1)/10,0)*10,[1]Hugst!$R$4:$W$4,0))))</f>
        <v>862.08020505887032</v>
      </c>
      <c r="Q170" s="169">
        <f>IF($C170-Q$1&lt;År1,0,P169*(1-VLOOKUP($A170,[1]Hugst!$R$5:$W$9,MATCH(ROUNDUP((Q$1)/10,0)*10,[1]Hugst!$R$4:$W$4,0))))</f>
        <v>825.08414638074498</v>
      </c>
      <c r="R170" s="169">
        <f>IF($C170-R$1&lt;År1,0,Q169*(1-VLOOKUP($A170,[1]Hugst!$R$5:$W$9,MATCH(ROUNDUP((R$1)/10,0)*10,[1]Hugst!$R$4:$W$4,0))))</f>
        <v>747.9430070057391</v>
      </c>
      <c r="S170" s="169">
        <f>IF($C170-S$1&lt;År1,0,R169*(1-VLOOKUP($A170,[1]Hugst!$R$5:$W$9,MATCH(ROUNDUP((S$1)/10,0)*10,[1]Hugst!$R$4:$W$4,0))))</f>
        <v>590.49588200574033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9">
        <f>IF($C171-G$1&lt;År1,0,F170*(1-VLOOKUP($A171,[1]Hugst!$R$5:$W$9,MATCH(ROUNDUP((G$1)/10,0)*10,[1]Hugst!$R$4:$W$4,0))))</f>
        <v>871.41013751226785</v>
      </c>
      <c r="H171" s="169">
        <f>IF($C171-H$1&lt;År1,0,G170*(1-VLOOKUP($A171,[1]Hugst!$R$5:$W$9,MATCH(ROUNDUP((H$1)/10,0)*10,[1]Hugst!$R$4:$W$4,0))))</f>
        <v>874.38111114330798</v>
      </c>
      <c r="I171" s="169">
        <f>IF($C171-I$1&lt;År1,0,H170*(1-VLOOKUP($A171,[1]Hugst!$R$5:$W$9,MATCH(ROUNDUP((I$1)/10,0)*10,[1]Hugst!$R$4:$W$4,0))))</f>
        <v>877.32799166229108</v>
      </c>
      <c r="J171" s="169">
        <f>IF($C171-J$1&lt;År1,0,I170*(1-VLOOKUP($A171,[1]Hugst!$R$5:$W$9,MATCH(ROUNDUP((J$1)/10,0)*10,[1]Hugst!$R$4:$W$4,0))))</f>
        <v>880.21163537052587</v>
      </c>
      <c r="K171" s="169">
        <f>IF($C171-K$1&lt;År1,0,J170*(1-VLOOKUP($A171,[1]Hugst!$R$5:$W$9,MATCH(ROUNDUP((K$1)/10,0)*10,[1]Hugst!$R$4:$W$4,0))))</f>
        <v>882.9536792395005</v>
      </c>
      <c r="L171" s="169">
        <f>IF($C171-L$1&lt;År1,0,K170*(1-VLOOKUP($A171,[1]Hugst!$R$5:$W$9,MATCH(ROUNDUP((L$1)/10,0)*10,[1]Hugst!$R$4:$W$4,0))))</f>
        <v>885.39732120111364</v>
      </c>
      <c r="M171" s="169">
        <f>IF($C171-M$1&lt;År1,0,L170*(1-VLOOKUP($A171,[1]Hugst!$R$5:$W$9,MATCH(ROUNDUP((M$1)/10,0)*10,[1]Hugst!$R$4:$W$4,0))))</f>
        <v>887.2288807259614</v>
      </c>
      <c r="N171" s="169">
        <f>IF($C171-N$1&lt;År1,0,M170*(1-VLOOKUP($A171,[1]Hugst!$R$5:$W$9,MATCH(ROUNDUP((N$1)/10,0)*10,[1]Hugst!$R$4:$W$4,0))))</f>
        <v>887.82091997832697</v>
      </c>
      <c r="O171" s="169">
        <f>IF($C171-O$1&lt;År1,0,N170*(1-VLOOKUP($A171,[1]Hugst!$R$5:$W$9,MATCH(ROUNDUP((O$1)/10,0)*10,[1]Hugst!$R$4:$W$4,0))))</f>
        <v>885.91848612390811</v>
      </c>
      <c r="P171" s="169">
        <f>IF($C171-P$1&lt;År1,0,O170*(1-VLOOKUP($A171,[1]Hugst!$R$5:$W$9,MATCH(ROUNDUP((P$1)/10,0)*10,[1]Hugst!$R$4:$W$4,0))))</f>
        <v>879.01159594359649</v>
      </c>
      <c r="Q171" s="169">
        <f>IF($C171-Q$1&lt;År1,0,P170*(1-VLOOKUP($A171,[1]Hugst!$R$5:$W$9,MATCH(ROUNDUP((Q$1)/10,0)*10,[1]Hugst!$R$4:$W$4,0))))</f>
        <v>862.08020505887032</v>
      </c>
      <c r="R171" s="169">
        <f>IF($C171-R$1&lt;År1,0,Q170*(1-VLOOKUP($A171,[1]Hugst!$R$5:$W$9,MATCH(ROUNDUP((R$1)/10,0)*10,[1]Hugst!$R$4:$W$4,0))))</f>
        <v>825.08414638074498</v>
      </c>
      <c r="S171" s="169">
        <f>IF($C171-S$1&lt;År1,0,R170*(1-VLOOKUP($A171,[1]Hugst!$R$5:$W$9,MATCH(ROUNDUP((S$1)/10,0)*10,[1]Hugst!$R$4:$W$4,0))))</f>
        <v>747.9430070057391</v>
      </c>
      <c r="T171" s="169">
        <f>IF($C171-T$1&lt;År1,0,S170*(1-VLOOKUP($A171,[1]Hugst!$R$5:$W$9,MATCH(ROUNDUP((T$1)/10,0)*10,[1]Hugst!$R$4:$W$4,0))))</f>
        <v>590.49588200574033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9">
        <f>IF($C172-G$1&lt;År1,0,F171*(1-VLOOKUP($A172,[1]Hugst!$R$5:$W$9,MATCH(ROUNDUP((G$1)/10,0)*10,[1]Hugst!$R$4:$W$4,0))))</f>
        <v>868.43460499205833</v>
      </c>
      <c r="H172" s="169">
        <f>IF($C172-H$1&lt;År1,0,G171*(1-VLOOKUP($A172,[1]Hugst!$R$5:$W$9,MATCH(ROUNDUP((H$1)/10,0)*10,[1]Hugst!$R$4:$W$4,0))))</f>
        <v>871.41013751226785</v>
      </c>
      <c r="I172" s="169">
        <f>IF($C172-I$1&lt;År1,0,H171*(1-VLOOKUP($A172,[1]Hugst!$R$5:$W$9,MATCH(ROUNDUP((I$1)/10,0)*10,[1]Hugst!$R$4:$W$4,0))))</f>
        <v>874.38111114330798</v>
      </c>
      <c r="J172" s="169">
        <f>IF($C172-J$1&lt;År1,0,I171*(1-VLOOKUP($A172,[1]Hugst!$R$5:$W$9,MATCH(ROUNDUP((J$1)/10,0)*10,[1]Hugst!$R$4:$W$4,0))))</f>
        <v>877.32799166229108</v>
      </c>
      <c r="K172" s="169">
        <f>IF($C172-K$1&lt;År1,0,J171*(1-VLOOKUP($A172,[1]Hugst!$R$5:$W$9,MATCH(ROUNDUP((K$1)/10,0)*10,[1]Hugst!$R$4:$W$4,0))))</f>
        <v>880.21163537052587</v>
      </c>
      <c r="L172" s="169">
        <f>IF($C172-L$1&lt;År1,0,K171*(1-VLOOKUP($A172,[1]Hugst!$R$5:$W$9,MATCH(ROUNDUP((L$1)/10,0)*10,[1]Hugst!$R$4:$W$4,0))))</f>
        <v>882.9536792395005</v>
      </c>
      <c r="M172" s="169">
        <f>IF($C172-M$1&lt;År1,0,L171*(1-VLOOKUP($A172,[1]Hugst!$R$5:$W$9,MATCH(ROUNDUP((M$1)/10,0)*10,[1]Hugst!$R$4:$W$4,0))))</f>
        <v>885.39732120111364</v>
      </c>
      <c r="N172" s="169">
        <f>IF($C172-N$1&lt;År1,0,M171*(1-VLOOKUP($A172,[1]Hugst!$R$5:$W$9,MATCH(ROUNDUP((N$1)/10,0)*10,[1]Hugst!$R$4:$W$4,0))))</f>
        <v>887.2288807259614</v>
      </c>
      <c r="O172" s="169">
        <f>IF($C172-O$1&lt;År1,0,N171*(1-VLOOKUP($A172,[1]Hugst!$R$5:$W$9,MATCH(ROUNDUP((O$1)/10,0)*10,[1]Hugst!$R$4:$W$4,0))))</f>
        <v>887.82091997832697</v>
      </c>
      <c r="P172" s="169">
        <f>IF($C172-P$1&lt;År1,0,O171*(1-VLOOKUP($A172,[1]Hugst!$R$5:$W$9,MATCH(ROUNDUP((P$1)/10,0)*10,[1]Hugst!$R$4:$W$4,0))))</f>
        <v>885.91848612390811</v>
      </c>
      <c r="Q172" s="169">
        <f>IF($C172-Q$1&lt;År1,0,P171*(1-VLOOKUP($A172,[1]Hugst!$R$5:$W$9,MATCH(ROUNDUP((Q$1)/10,0)*10,[1]Hugst!$R$4:$W$4,0))))</f>
        <v>879.01159594359649</v>
      </c>
      <c r="R172" s="169">
        <f>IF($C172-R$1&lt;År1,0,Q171*(1-VLOOKUP($A172,[1]Hugst!$R$5:$W$9,MATCH(ROUNDUP((R$1)/10,0)*10,[1]Hugst!$R$4:$W$4,0))))</f>
        <v>862.08020505887032</v>
      </c>
      <c r="S172" s="169">
        <f>IF($C172-S$1&lt;År1,0,R171*(1-VLOOKUP($A172,[1]Hugst!$R$5:$W$9,MATCH(ROUNDUP((S$1)/10,0)*10,[1]Hugst!$R$4:$W$4,0))))</f>
        <v>825.08414638074498</v>
      </c>
      <c r="T172" s="169">
        <f>IF($C172-T$1&lt;År1,0,S171*(1-VLOOKUP($A172,[1]Hugst!$R$5:$W$9,MATCH(ROUNDUP((T$1)/10,0)*10,[1]Hugst!$R$4:$W$4,0))))</f>
        <v>747.9430070057391</v>
      </c>
      <c r="U172" s="169">
        <f>IF($C172-U$1&lt;År1,0,T171*(1-VLOOKUP($A172,[1]Hugst!$R$5:$W$9,MATCH(ROUNDUP((U$1)/10,0)*10,[1]Hugst!$R$4:$W$4,0))))</f>
        <v>590.49588200574033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9">
        <f>IF($C173-G$1&lt;År1,0,F172*(1-VLOOKUP($A173,[1]Hugst!$R$5:$W$9,MATCH(ROUNDUP((G$1)/10,0)*10,[1]Hugst!$R$4:$W$4,0))))</f>
        <v>865.46424325579903</v>
      </c>
      <c r="H173" s="169">
        <f>IF($C173-H$1&lt;År1,0,G172*(1-VLOOKUP($A173,[1]Hugst!$R$5:$W$9,MATCH(ROUNDUP((H$1)/10,0)*10,[1]Hugst!$R$4:$W$4,0))))</f>
        <v>868.43460499205833</v>
      </c>
      <c r="I173" s="169">
        <f>IF($C173-I$1&lt;År1,0,H172*(1-VLOOKUP($A173,[1]Hugst!$R$5:$W$9,MATCH(ROUNDUP((I$1)/10,0)*10,[1]Hugst!$R$4:$W$4,0))))</f>
        <v>871.41013751226785</v>
      </c>
      <c r="J173" s="169">
        <f>IF($C173-J$1&lt;År1,0,I172*(1-VLOOKUP($A173,[1]Hugst!$R$5:$W$9,MATCH(ROUNDUP((J$1)/10,0)*10,[1]Hugst!$R$4:$W$4,0))))</f>
        <v>874.38111114330798</v>
      </c>
      <c r="K173" s="169">
        <f>IF($C173-K$1&lt;År1,0,J172*(1-VLOOKUP($A173,[1]Hugst!$R$5:$W$9,MATCH(ROUNDUP((K$1)/10,0)*10,[1]Hugst!$R$4:$W$4,0))))</f>
        <v>877.32799166229108</v>
      </c>
      <c r="L173" s="169">
        <f>IF($C173-L$1&lt;År1,0,K172*(1-VLOOKUP($A173,[1]Hugst!$R$5:$W$9,MATCH(ROUNDUP((L$1)/10,0)*10,[1]Hugst!$R$4:$W$4,0))))</f>
        <v>880.21163537052587</v>
      </c>
      <c r="M173" s="169">
        <f>IF($C173-M$1&lt;År1,0,L172*(1-VLOOKUP($A173,[1]Hugst!$R$5:$W$9,MATCH(ROUNDUP((M$1)/10,0)*10,[1]Hugst!$R$4:$W$4,0))))</f>
        <v>882.9536792395005</v>
      </c>
      <c r="N173" s="169">
        <f>IF($C173-N$1&lt;År1,0,M172*(1-VLOOKUP($A173,[1]Hugst!$R$5:$W$9,MATCH(ROUNDUP((N$1)/10,0)*10,[1]Hugst!$R$4:$W$4,0))))</f>
        <v>885.39732120111364</v>
      </c>
      <c r="O173" s="169">
        <f>IF($C173-O$1&lt;År1,0,N172*(1-VLOOKUP($A173,[1]Hugst!$R$5:$W$9,MATCH(ROUNDUP((O$1)/10,0)*10,[1]Hugst!$R$4:$W$4,0))))</f>
        <v>887.2288807259614</v>
      </c>
      <c r="P173" s="169">
        <f>IF($C173-P$1&lt;År1,0,O172*(1-VLOOKUP($A173,[1]Hugst!$R$5:$W$9,MATCH(ROUNDUP((P$1)/10,0)*10,[1]Hugst!$R$4:$W$4,0))))</f>
        <v>887.82091997832697</v>
      </c>
      <c r="Q173" s="169">
        <f>IF($C173-Q$1&lt;År1,0,P172*(1-VLOOKUP($A173,[1]Hugst!$R$5:$W$9,MATCH(ROUNDUP((Q$1)/10,0)*10,[1]Hugst!$R$4:$W$4,0))))</f>
        <v>885.91848612390811</v>
      </c>
      <c r="R173" s="169">
        <f>IF($C173-R$1&lt;År1,0,Q172*(1-VLOOKUP($A173,[1]Hugst!$R$5:$W$9,MATCH(ROUNDUP((R$1)/10,0)*10,[1]Hugst!$R$4:$W$4,0))))</f>
        <v>879.01159594359649</v>
      </c>
      <c r="S173" s="169">
        <f>IF($C173-S$1&lt;År1,0,R172*(1-VLOOKUP($A173,[1]Hugst!$R$5:$W$9,MATCH(ROUNDUP((S$1)/10,0)*10,[1]Hugst!$R$4:$W$4,0))))</f>
        <v>862.08020505887032</v>
      </c>
      <c r="T173" s="169">
        <f>IF($C173-T$1&lt;År1,0,S172*(1-VLOOKUP($A173,[1]Hugst!$R$5:$W$9,MATCH(ROUNDUP((T$1)/10,0)*10,[1]Hugst!$R$4:$W$4,0))))</f>
        <v>825.08414638074498</v>
      </c>
      <c r="U173" s="169">
        <f>IF($C173-U$1&lt;År1,0,T172*(1-VLOOKUP($A173,[1]Hugst!$R$5:$W$9,MATCH(ROUNDUP((U$1)/10,0)*10,[1]Hugst!$R$4:$W$4,0))))</f>
        <v>747.9430070057391</v>
      </c>
      <c r="V173" s="169">
        <f>IF($C173-V$1&lt;År1,0,U172*(1-VLOOKUP($A173,[1]Hugst!$R$5:$W$9,MATCH(ROUNDUP((V$1)/10,0)*10,[1]Hugst!$R$4:$W$4,0))))</f>
        <v>590.49588200574033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9">
        <f>IF($C174-G$1&lt;År1,0,F173*(1-VLOOKUP($A174,[1]Hugst!$R$5:$W$9,MATCH(ROUNDUP((G$1)/10,0)*10,[1]Hugst!$R$4:$W$4,0))))</f>
        <v>862.50387988887144</v>
      </c>
      <c r="H174" s="169">
        <f>IF($C174-H$1&lt;År1,0,G173*(1-VLOOKUP($A174,[1]Hugst!$R$5:$W$9,MATCH(ROUNDUP((H$1)/10,0)*10,[1]Hugst!$R$4:$W$4,0))))</f>
        <v>865.46424325579903</v>
      </c>
      <c r="I174" s="169">
        <f>IF($C174-I$1&lt;År1,0,H173*(1-VLOOKUP($A174,[1]Hugst!$R$5:$W$9,MATCH(ROUNDUP((I$1)/10,0)*10,[1]Hugst!$R$4:$W$4,0))))</f>
        <v>868.43460499205833</v>
      </c>
      <c r="J174" s="169">
        <f>IF($C174-J$1&lt;År1,0,I173*(1-VLOOKUP($A174,[1]Hugst!$R$5:$W$9,MATCH(ROUNDUP((J$1)/10,0)*10,[1]Hugst!$R$4:$W$4,0))))</f>
        <v>871.41013751226785</v>
      </c>
      <c r="K174" s="169">
        <f>IF($C174-K$1&lt;År1,0,J173*(1-VLOOKUP($A174,[1]Hugst!$R$5:$W$9,MATCH(ROUNDUP((K$1)/10,0)*10,[1]Hugst!$R$4:$W$4,0))))</f>
        <v>874.38111114330798</v>
      </c>
      <c r="L174" s="169">
        <f>IF($C174-L$1&lt;År1,0,K173*(1-VLOOKUP($A174,[1]Hugst!$R$5:$W$9,MATCH(ROUNDUP((L$1)/10,0)*10,[1]Hugst!$R$4:$W$4,0))))</f>
        <v>877.32799166229108</v>
      </c>
      <c r="M174" s="169">
        <f>IF($C174-M$1&lt;År1,0,L173*(1-VLOOKUP($A174,[1]Hugst!$R$5:$W$9,MATCH(ROUNDUP((M$1)/10,0)*10,[1]Hugst!$R$4:$W$4,0))))</f>
        <v>880.21163537052587</v>
      </c>
      <c r="N174" s="169">
        <f>IF($C174-N$1&lt;År1,0,M173*(1-VLOOKUP($A174,[1]Hugst!$R$5:$W$9,MATCH(ROUNDUP((N$1)/10,0)*10,[1]Hugst!$R$4:$W$4,0))))</f>
        <v>882.9536792395005</v>
      </c>
      <c r="O174" s="169">
        <f>IF($C174-O$1&lt;År1,0,N173*(1-VLOOKUP($A174,[1]Hugst!$R$5:$W$9,MATCH(ROUNDUP((O$1)/10,0)*10,[1]Hugst!$R$4:$W$4,0))))</f>
        <v>885.39732120111364</v>
      </c>
      <c r="P174" s="169">
        <f>IF($C174-P$1&lt;År1,0,O173*(1-VLOOKUP($A174,[1]Hugst!$R$5:$W$9,MATCH(ROUNDUP((P$1)/10,0)*10,[1]Hugst!$R$4:$W$4,0))))</f>
        <v>887.2288807259614</v>
      </c>
      <c r="Q174" s="169">
        <f>IF($C174-Q$1&lt;År1,0,P173*(1-VLOOKUP($A174,[1]Hugst!$R$5:$W$9,MATCH(ROUNDUP((Q$1)/10,0)*10,[1]Hugst!$R$4:$W$4,0))))</f>
        <v>887.82091997832697</v>
      </c>
      <c r="R174" s="169">
        <f>IF($C174-R$1&lt;År1,0,Q173*(1-VLOOKUP($A174,[1]Hugst!$R$5:$W$9,MATCH(ROUNDUP((R$1)/10,0)*10,[1]Hugst!$R$4:$W$4,0))))</f>
        <v>885.91848612390811</v>
      </c>
      <c r="S174" s="169">
        <f>IF($C174-S$1&lt;År1,0,R173*(1-VLOOKUP($A174,[1]Hugst!$R$5:$W$9,MATCH(ROUNDUP((S$1)/10,0)*10,[1]Hugst!$R$4:$W$4,0))))</f>
        <v>879.01159594359649</v>
      </c>
      <c r="T174" s="169">
        <f>IF($C174-T$1&lt;År1,0,S173*(1-VLOOKUP($A174,[1]Hugst!$R$5:$W$9,MATCH(ROUNDUP((T$1)/10,0)*10,[1]Hugst!$R$4:$W$4,0))))</f>
        <v>862.08020505887032</v>
      </c>
      <c r="U174" s="169">
        <f>IF($C174-U$1&lt;År1,0,T173*(1-VLOOKUP($A174,[1]Hugst!$R$5:$W$9,MATCH(ROUNDUP((U$1)/10,0)*10,[1]Hugst!$R$4:$W$4,0))))</f>
        <v>825.08414638074498</v>
      </c>
      <c r="V174" s="169">
        <f>IF($C174-V$1&lt;År1,0,U173*(1-VLOOKUP($A174,[1]Hugst!$R$5:$W$9,MATCH(ROUNDUP((V$1)/10,0)*10,[1]Hugst!$R$4:$W$4,0))))</f>
        <v>747.9430070057391</v>
      </c>
      <c r="W174" s="169">
        <f>IF($C174-W$1&lt;År1,0,V173*(1-VLOOKUP($A174,[1]Hugst!$R$5:$W$9,MATCH(ROUNDUP((W$1)/10,0)*10,[1]Hugst!$R$4:$W$4,0))))</f>
        <v>590.49588200574033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9">
        <f>IF($C175-G$1&lt;År1,0,F174*(1-VLOOKUP($A175,[1]Hugst!$R$5:$W$9,MATCH(ROUNDUP((G$1)/10,0)*10,[1]Hugst!$R$4:$W$4,0))))</f>
        <v>859.55589161912542</v>
      </c>
      <c r="H175" s="169">
        <f>IF($C175-H$1&lt;År1,0,G174*(1-VLOOKUP($A175,[1]Hugst!$R$5:$W$9,MATCH(ROUNDUP((H$1)/10,0)*10,[1]Hugst!$R$4:$W$4,0))))</f>
        <v>862.50387988887144</v>
      </c>
      <c r="I175" s="169">
        <f>IF($C175-I$1&lt;År1,0,H174*(1-VLOOKUP($A175,[1]Hugst!$R$5:$W$9,MATCH(ROUNDUP((I$1)/10,0)*10,[1]Hugst!$R$4:$W$4,0))))</f>
        <v>865.46424325579903</v>
      </c>
      <c r="J175" s="169">
        <f>IF($C175-J$1&lt;År1,0,I174*(1-VLOOKUP($A175,[1]Hugst!$R$5:$W$9,MATCH(ROUNDUP((J$1)/10,0)*10,[1]Hugst!$R$4:$W$4,0))))</f>
        <v>868.43460499205833</v>
      </c>
      <c r="K175" s="169">
        <f>IF($C175-K$1&lt;År1,0,J174*(1-VLOOKUP($A175,[1]Hugst!$R$5:$W$9,MATCH(ROUNDUP((K$1)/10,0)*10,[1]Hugst!$R$4:$W$4,0))))</f>
        <v>871.41013751226785</v>
      </c>
      <c r="L175" s="169">
        <f>IF($C175-L$1&lt;År1,0,K174*(1-VLOOKUP($A175,[1]Hugst!$R$5:$W$9,MATCH(ROUNDUP((L$1)/10,0)*10,[1]Hugst!$R$4:$W$4,0))))</f>
        <v>874.38111114330798</v>
      </c>
      <c r="M175" s="169">
        <f>IF($C175-M$1&lt;År1,0,L174*(1-VLOOKUP($A175,[1]Hugst!$R$5:$W$9,MATCH(ROUNDUP((M$1)/10,0)*10,[1]Hugst!$R$4:$W$4,0))))</f>
        <v>877.32799166229108</v>
      </c>
      <c r="N175" s="169">
        <f>IF($C175-N$1&lt;År1,0,M174*(1-VLOOKUP($A175,[1]Hugst!$R$5:$W$9,MATCH(ROUNDUP((N$1)/10,0)*10,[1]Hugst!$R$4:$W$4,0))))</f>
        <v>880.21163537052587</v>
      </c>
      <c r="O175" s="169">
        <f>IF($C175-O$1&lt;År1,0,N174*(1-VLOOKUP($A175,[1]Hugst!$R$5:$W$9,MATCH(ROUNDUP((O$1)/10,0)*10,[1]Hugst!$R$4:$W$4,0))))</f>
        <v>882.9536792395005</v>
      </c>
      <c r="P175" s="169">
        <f>IF($C175-P$1&lt;År1,0,O174*(1-VLOOKUP($A175,[1]Hugst!$R$5:$W$9,MATCH(ROUNDUP((P$1)/10,0)*10,[1]Hugst!$R$4:$W$4,0))))</f>
        <v>885.39732120111364</v>
      </c>
      <c r="Q175" s="169">
        <f>IF($C175-Q$1&lt;År1,0,P174*(1-VLOOKUP($A175,[1]Hugst!$R$5:$W$9,MATCH(ROUNDUP((Q$1)/10,0)*10,[1]Hugst!$R$4:$W$4,0))))</f>
        <v>887.2288807259614</v>
      </c>
      <c r="R175" s="169">
        <f>IF($C175-R$1&lt;År1,0,Q174*(1-VLOOKUP($A175,[1]Hugst!$R$5:$W$9,MATCH(ROUNDUP((R$1)/10,0)*10,[1]Hugst!$R$4:$W$4,0))))</f>
        <v>887.82091997832697</v>
      </c>
      <c r="S175" s="169">
        <f>IF($C175-S$1&lt;År1,0,R174*(1-VLOOKUP($A175,[1]Hugst!$R$5:$W$9,MATCH(ROUNDUP((S$1)/10,0)*10,[1]Hugst!$R$4:$W$4,0))))</f>
        <v>885.91848612390811</v>
      </c>
      <c r="T175" s="169">
        <f>IF($C175-T$1&lt;År1,0,S174*(1-VLOOKUP($A175,[1]Hugst!$R$5:$W$9,MATCH(ROUNDUP((T$1)/10,0)*10,[1]Hugst!$R$4:$W$4,0))))</f>
        <v>879.01159594359649</v>
      </c>
      <c r="U175" s="169">
        <f>IF($C175-U$1&lt;År1,0,T174*(1-VLOOKUP($A175,[1]Hugst!$R$5:$W$9,MATCH(ROUNDUP((U$1)/10,0)*10,[1]Hugst!$R$4:$W$4,0))))</f>
        <v>862.08020505887032</v>
      </c>
      <c r="V175" s="169">
        <f>IF($C175-V$1&lt;År1,0,U174*(1-VLOOKUP($A175,[1]Hugst!$R$5:$W$9,MATCH(ROUNDUP((V$1)/10,0)*10,[1]Hugst!$R$4:$W$4,0))))</f>
        <v>825.08414638074498</v>
      </c>
      <c r="W175" s="169">
        <f>IF($C175-W$1&lt;År1,0,V174*(1-VLOOKUP($A175,[1]Hugst!$R$5:$W$9,MATCH(ROUNDUP((W$1)/10,0)*10,[1]Hugst!$R$4:$W$4,0))))</f>
        <v>747.9430070057391</v>
      </c>
      <c r="X175" s="169">
        <f>IF($C175-X$1&lt;År1,0,W174*(1-VLOOKUP($A175,[1]Hugst!$R$5:$W$9,MATCH(ROUNDUP((X$1)/10,0)*10,[1]Hugst!$R$4:$W$4,0))))</f>
        <v>590.49588200574033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9">
        <f>IF($C176-G$1&lt;År1,0,F175*(1-VLOOKUP($A176,[1]Hugst!$R$5:$W$9,MATCH(ROUNDUP((G$1)/10,0)*10,[1]Hugst!$R$4:$W$4,0))))</f>
        <v>856.6214299308964</v>
      </c>
      <c r="H176" s="169">
        <f>IF($C176-H$1&lt;År1,0,G175*(1-VLOOKUP($A176,[1]Hugst!$R$5:$W$9,MATCH(ROUNDUP((H$1)/10,0)*10,[1]Hugst!$R$4:$W$4,0))))</f>
        <v>859.55589161912542</v>
      </c>
      <c r="I176" s="169">
        <f>IF($C176-I$1&lt;År1,0,H175*(1-VLOOKUP($A176,[1]Hugst!$R$5:$W$9,MATCH(ROUNDUP((I$1)/10,0)*10,[1]Hugst!$R$4:$W$4,0))))</f>
        <v>862.50387988887144</v>
      </c>
      <c r="J176" s="169">
        <f>IF($C176-J$1&lt;År1,0,I175*(1-VLOOKUP($A176,[1]Hugst!$R$5:$W$9,MATCH(ROUNDUP((J$1)/10,0)*10,[1]Hugst!$R$4:$W$4,0))))</f>
        <v>865.46424325579903</v>
      </c>
      <c r="K176" s="169">
        <f>IF($C176-K$1&lt;År1,0,J175*(1-VLOOKUP($A176,[1]Hugst!$R$5:$W$9,MATCH(ROUNDUP((K$1)/10,0)*10,[1]Hugst!$R$4:$W$4,0))))</f>
        <v>868.43460499205833</v>
      </c>
      <c r="L176" s="169">
        <f>IF($C176-L$1&lt;År1,0,K175*(1-VLOOKUP($A176,[1]Hugst!$R$5:$W$9,MATCH(ROUNDUP((L$1)/10,0)*10,[1]Hugst!$R$4:$W$4,0))))</f>
        <v>871.41013751226785</v>
      </c>
      <c r="M176" s="169">
        <f>IF($C176-M$1&lt;År1,0,L175*(1-VLOOKUP($A176,[1]Hugst!$R$5:$W$9,MATCH(ROUNDUP((M$1)/10,0)*10,[1]Hugst!$R$4:$W$4,0))))</f>
        <v>874.38111114330798</v>
      </c>
      <c r="N176" s="169">
        <f>IF($C176-N$1&lt;År1,0,M175*(1-VLOOKUP($A176,[1]Hugst!$R$5:$W$9,MATCH(ROUNDUP((N$1)/10,0)*10,[1]Hugst!$R$4:$W$4,0))))</f>
        <v>877.32799166229108</v>
      </c>
      <c r="O176" s="169">
        <f>IF($C176-O$1&lt;År1,0,N175*(1-VLOOKUP($A176,[1]Hugst!$R$5:$W$9,MATCH(ROUNDUP((O$1)/10,0)*10,[1]Hugst!$R$4:$W$4,0))))</f>
        <v>880.21163537052587</v>
      </c>
      <c r="P176" s="169">
        <f>IF($C176-P$1&lt;År1,0,O175*(1-VLOOKUP($A176,[1]Hugst!$R$5:$W$9,MATCH(ROUNDUP((P$1)/10,0)*10,[1]Hugst!$R$4:$W$4,0))))</f>
        <v>882.9536792395005</v>
      </c>
      <c r="Q176" s="169">
        <f>IF($C176-Q$1&lt;År1,0,P175*(1-VLOOKUP($A176,[1]Hugst!$R$5:$W$9,MATCH(ROUNDUP((Q$1)/10,0)*10,[1]Hugst!$R$4:$W$4,0))))</f>
        <v>885.39732120111364</v>
      </c>
      <c r="R176" s="169">
        <f>IF($C176-R$1&lt;År1,0,Q175*(1-VLOOKUP($A176,[1]Hugst!$R$5:$W$9,MATCH(ROUNDUP((R$1)/10,0)*10,[1]Hugst!$R$4:$W$4,0))))</f>
        <v>887.2288807259614</v>
      </c>
      <c r="S176" s="169">
        <f>IF($C176-S$1&lt;År1,0,R175*(1-VLOOKUP($A176,[1]Hugst!$R$5:$W$9,MATCH(ROUNDUP((S$1)/10,0)*10,[1]Hugst!$R$4:$W$4,0))))</f>
        <v>887.82091997832697</v>
      </c>
      <c r="T176" s="169">
        <f>IF($C176-T$1&lt;År1,0,S175*(1-VLOOKUP($A176,[1]Hugst!$R$5:$W$9,MATCH(ROUNDUP((T$1)/10,0)*10,[1]Hugst!$R$4:$W$4,0))))</f>
        <v>885.91848612390811</v>
      </c>
      <c r="U176" s="169">
        <f>IF($C176-U$1&lt;År1,0,T175*(1-VLOOKUP($A176,[1]Hugst!$R$5:$W$9,MATCH(ROUNDUP((U$1)/10,0)*10,[1]Hugst!$R$4:$W$4,0))))</f>
        <v>879.01159594359649</v>
      </c>
      <c r="V176" s="169">
        <f>IF($C176-V$1&lt;År1,0,U175*(1-VLOOKUP($A176,[1]Hugst!$R$5:$W$9,MATCH(ROUNDUP((V$1)/10,0)*10,[1]Hugst!$R$4:$W$4,0))))</f>
        <v>862.08020505887032</v>
      </c>
      <c r="W176" s="169">
        <f>IF($C176-W$1&lt;År1,0,V175*(1-VLOOKUP($A176,[1]Hugst!$R$5:$W$9,MATCH(ROUNDUP((W$1)/10,0)*10,[1]Hugst!$R$4:$W$4,0))))</f>
        <v>825.08414638074498</v>
      </c>
      <c r="X176" s="169">
        <f>IF($C176-X$1&lt;År1,0,W175*(1-VLOOKUP($A176,[1]Hugst!$R$5:$W$9,MATCH(ROUNDUP((X$1)/10,0)*10,[1]Hugst!$R$4:$W$4,0))))</f>
        <v>747.9430070057391</v>
      </c>
      <c r="Y176" s="169">
        <f>IF($C176-Y$1&lt;År1,0,X175*(1-VLOOKUP($A176,[1]Hugst!$R$5:$W$9,MATCH(ROUNDUP((Y$1)/10,0)*10,[1]Hugst!$R$4:$W$4,0))))</f>
        <v>590.49588200574033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9">
        <f>IF($C177-G$1&lt;År1,0,F176*(1-VLOOKUP($A177,[1]Hugst!$R$5:$W$9,MATCH(ROUNDUP((G$1)/10,0)*10,[1]Hugst!$R$4:$W$4,0))))</f>
        <v>853.70103387118218</v>
      </c>
      <c r="H177" s="169">
        <f>IF($C177-H$1&lt;År1,0,G176*(1-VLOOKUP($A177,[1]Hugst!$R$5:$W$9,MATCH(ROUNDUP((H$1)/10,0)*10,[1]Hugst!$R$4:$W$4,0))))</f>
        <v>856.6214299308964</v>
      </c>
      <c r="I177" s="169">
        <f>IF($C177-I$1&lt;År1,0,H176*(1-VLOOKUP($A177,[1]Hugst!$R$5:$W$9,MATCH(ROUNDUP((I$1)/10,0)*10,[1]Hugst!$R$4:$W$4,0))))</f>
        <v>859.55589161912542</v>
      </c>
      <c r="J177" s="169">
        <f>IF($C177-J$1&lt;År1,0,I176*(1-VLOOKUP($A177,[1]Hugst!$R$5:$W$9,MATCH(ROUNDUP((J$1)/10,0)*10,[1]Hugst!$R$4:$W$4,0))))</f>
        <v>862.50387988887144</v>
      </c>
      <c r="K177" s="169">
        <f>IF($C177-K$1&lt;År1,0,J176*(1-VLOOKUP($A177,[1]Hugst!$R$5:$W$9,MATCH(ROUNDUP((K$1)/10,0)*10,[1]Hugst!$R$4:$W$4,0))))</f>
        <v>865.46424325579903</v>
      </c>
      <c r="L177" s="169">
        <f>IF($C177-L$1&lt;År1,0,K176*(1-VLOOKUP($A177,[1]Hugst!$R$5:$W$9,MATCH(ROUNDUP((L$1)/10,0)*10,[1]Hugst!$R$4:$W$4,0))))</f>
        <v>868.43460499205833</v>
      </c>
      <c r="M177" s="169">
        <f>IF($C177-M$1&lt;År1,0,L176*(1-VLOOKUP($A177,[1]Hugst!$R$5:$W$9,MATCH(ROUNDUP((M$1)/10,0)*10,[1]Hugst!$R$4:$W$4,0))))</f>
        <v>871.41013751226785</v>
      </c>
      <c r="N177" s="169">
        <f>IF($C177-N$1&lt;År1,0,M176*(1-VLOOKUP($A177,[1]Hugst!$R$5:$W$9,MATCH(ROUNDUP((N$1)/10,0)*10,[1]Hugst!$R$4:$W$4,0))))</f>
        <v>874.38111114330798</v>
      </c>
      <c r="O177" s="169">
        <f>IF($C177-O$1&lt;År1,0,N176*(1-VLOOKUP($A177,[1]Hugst!$R$5:$W$9,MATCH(ROUNDUP((O$1)/10,0)*10,[1]Hugst!$R$4:$W$4,0))))</f>
        <v>877.32799166229108</v>
      </c>
      <c r="P177" s="169">
        <f>IF($C177-P$1&lt;År1,0,O176*(1-VLOOKUP($A177,[1]Hugst!$R$5:$W$9,MATCH(ROUNDUP((P$1)/10,0)*10,[1]Hugst!$R$4:$W$4,0))))</f>
        <v>880.21163537052587</v>
      </c>
      <c r="Q177" s="169">
        <f>IF($C177-Q$1&lt;År1,0,P176*(1-VLOOKUP($A177,[1]Hugst!$R$5:$W$9,MATCH(ROUNDUP((Q$1)/10,0)*10,[1]Hugst!$R$4:$W$4,0))))</f>
        <v>882.9536792395005</v>
      </c>
      <c r="R177" s="169">
        <f>IF($C177-R$1&lt;År1,0,Q176*(1-VLOOKUP($A177,[1]Hugst!$R$5:$W$9,MATCH(ROUNDUP((R$1)/10,0)*10,[1]Hugst!$R$4:$W$4,0))))</f>
        <v>885.39732120111364</v>
      </c>
      <c r="S177" s="169">
        <f>IF($C177-S$1&lt;År1,0,R176*(1-VLOOKUP($A177,[1]Hugst!$R$5:$W$9,MATCH(ROUNDUP((S$1)/10,0)*10,[1]Hugst!$R$4:$W$4,0))))</f>
        <v>887.2288807259614</v>
      </c>
      <c r="T177" s="169">
        <f>IF($C177-T$1&lt;År1,0,S176*(1-VLOOKUP($A177,[1]Hugst!$R$5:$W$9,MATCH(ROUNDUP((T$1)/10,0)*10,[1]Hugst!$R$4:$W$4,0))))</f>
        <v>887.82091997832697</v>
      </c>
      <c r="U177" s="169">
        <f>IF($C177-U$1&lt;År1,0,T176*(1-VLOOKUP($A177,[1]Hugst!$R$5:$W$9,MATCH(ROUNDUP((U$1)/10,0)*10,[1]Hugst!$R$4:$W$4,0))))</f>
        <v>885.91848612390811</v>
      </c>
      <c r="V177" s="169">
        <f>IF($C177-V$1&lt;År1,0,U176*(1-VLOOKUP($A177,[1]Hugst!$R$5:$W$9,MATCH(ROUNDUP((V$1)/10,0)*10,[1]Hugst!$R$4:$W$4,0))))</f>
        <v>879.01159594359649</v>
      </c>
      <c r="W177" s="169">
        <f>IF($C177-W$1&lt;År1,0,V176*(1-VLOOKUP($A177,[1]Hugst!$R$5:$W$9,MATCH(ROUNDUP((W$1)/10,0)*10,[1]Hugst!$R$4:$W$4,0))))</f>
        <v>862.08020505887032</v>
      </c>
      <c r="X177" s="169">
        <f>IF($C177-X$1&lt;År1,0,W176*(1-VLOOKUP($A177,[1]Hugst!$R$5:$W$9,MATCH(ROUNDUP((X$1)/10,0)*10,[1]Hugst!$R$4:$W$4,0))))</f>
        <v>825.08414638074498</v>
      </c>
      <c r="Y177" s="169">
        <f>IF($C177-Y$1&lt;År1,0,X176*(1-VLOOKUP($A177,[1]Hugst!$R$5:$W$9,MATCH(ROUNDUP((Y$1)/10,0)*10,[1]Hugst!$R$4:$W$4,0))))</f>
        <v>747.9430070057391</v>
      </c>
      <c r="Z177" s="169">
        <f>IF($C177-Z$1&lt;År1,0,Y176*(1-VLOOKUP($A177,[1]Hugst!$R$5:$W$9,MATCH(ROUNDUP((Z$1)/10,0)*10,[1]Hugst!$R$4:$W$4,0))))</f>
        <v>590.49588200574033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9">
        <f>IF($C178-G$1&lt;År1,0,F177*(1-VLOOKUP($A178,[1]Hugst!$R$5:$W$9,MATCH(ROUNDUP((G$1)/10,0)*10,[1]Hugst!$R$4:$W$4,0))))</f>
        <v>850.79493645180776</v>
      </c>
      <c r="H178" s="169">
        <f>IF($C178-H$1&lt;År1,0,G177*(1-VLOOKUP($A178,[1]Hugst!$R$5:$W$9,MATCH(ROUNDUP((H$1)/10,0)*10,[1]Hugst!$R$4:$W$4,0))))</f>
        <v>853.70103387118218</v>
      </c>
      <c r="I178" s="169">
        <f>IF($C178-I$1&lt;År1,0,H177*(1-VLOOKUP($A178,[1]Hugst!$R$5:$W$9,MATCH(ROUNDUP((I$1)/10,0)*10,[1]Hugst!$R$4:$W$4,0))))</f>
        <v>856.6214299308964</v>
      </c>
      <c r="J178" s="169">
        <f>IF($C178-J$1&lt;År1,0,I177*(1-VLOOKUP($A178,[1]Hugst!$R$5:$W$9,MATCH(ROUNDUP((J$1)/10,0)*10,[1]Hugst!$R$4:$W$4,0))))</f>
        <v>859.55589161912542</v>
      </c>
      <c r="K178" s="169">
        <f>IF($C178-K$1&lt;År1,0,J177*(1-VLOOKUP($A178,[1]Hugst!$R$5:$W$9,MATCH(ROUNDUP((K$1)/10,0)*10,[1]Hugst!$R$4:$W$4,0))))</f>
        <v>862.50387988887144</v>
      </c>
      <c r="L178" s="169">
        <f>IF($C178-L$1&lt;År1,0,K177*(1-VLOOKUP($A178,[1]Hugst!$R$5:$W$9,MATCH(ROUNDUP((L$1)/10,0)*10,[1]Hugst!$R$4:$W$4,0))))</f>
        <v>865.46424325579903</v>
      </c>
      <c r="M178" s="169">
        <f>IF($C178-M$1&lt;År1,0,L177*(1-VLOOKUP($A178,[1]Hugst!$R$5:$W$9,MATCH(ROUNDUP((M$1)/10,0)*10,[1]Hugst!$R$4:$W$4,0))))</f>
        <v>868.43460499205833</v>
      </c>
      <c r="N178" s="169">
        <f>IF($C178-N$1&lt;År1,0,M177*(1-VLOOKUP($A178,[1]Hugst!$R$5:$W$9,MATCH(ROUNDUP((N$1)/10,0)*10,[1]Hugst!$R$4:$W$4,0))))</f>
        <v>871.41013751226785</v>
      </c>
      <c r="O178" s="169">
        <f>IF($C178-O$1&lt;År1,0,N177*(1-VLOOKUP($A178,[1]Hugst!$R$5:$W$9,MATCH(ROUNDUP((O$1)/10,0)*10,[1]Hugst!$R$4:$W$4,0))))</f>
        <v>874.38111114330798</v>
      </c>
      <c r="P178" s="169">
        <f>IF($C178-P$1&lt;År1,0,O177*(1-VLOOKUP($A178,[1]Hugst!$R$5:$W$9,MATCH(ROUNDUP((P$1)/10,0)*10,[1]Hugst!$R$4:$W$4,0))))</f>
        <v>877.32799166229108</v>
      </c>
      <c r="Q178" s="169">
        <f>IF($C178-Q$1&lt;År1,0,P177*(1-VLOOKUP($A178,[1]Hugst!$R$5:$W$9,MATCH(ROUNDUP((Q$1)/10,0)*10,[1]Hugst!$R$4:$W$4,0))))</f>
        <v>880.21163537052587</v>
      </c>
      <c r="R178" s="169">
        <f>IF($C178-R$1&lt;År1,0,Q177*(1-VLOOKUP($A178,[1]Hugst!$R$5:$W$9,MATCH(ROUNDUP((R$1)/10,0)*10,[1]Hugst!$R$4:$W$4,0))))</f>
        <v>882.9536792395005</v>
      </c>
      <c r="S178" s="169">
        <f>IF($C178-S$1&lt;År1,0,R177*(1-VLOOKUP($A178,[1]Hugst!$R$5:$W$9,MATCH(ROUNDUP((S$1)/10,0)*10,[1]Hugst!$R$4:$W$4,0))))</f>
        <v>885.39732120111364</v>
      </c>
      <c r="T178" s="169">
        <f>IF($C178-T$1&lt;År1,0,S177*(1-VLOOKUP($A178,[1]Hugst!$R$5:$W$9,MATCH(ROUNDUP((T$1)/10,0)*10,[1]Hugst!$R$4:$W$4,0))))</f>
        <v>887.2288807259614</v>
      </c>
      <c r="U178" s="169">
        <f>IF($C178-U$1&lt;År1,0,T177*(1-VLOOKUP($A178,[1]Hugst!$R$5:$W$9,MATCH(ROUNDUP((U$1)/10,0)*10,[1]Hugst!$R$4:$W$4,0))))</f>
        <v>887.82091997832697</v>
      </c>
      <c r="V178" s="169">
        <f>IF($C178-V$1&lt;År1,0,U177*(1-VLOOKUP($A178,[1]Hugst!$R$5:$W$9,MATCH(ROUNDUP((V$1)/10,0)*10,[1]Hugst!$R$4:$W$4,0))))</f>
        <v>885.91848612390811</v>
      </c>
      <c r="W178" s="169">
        <f>IF($C178-W$1&lt;År1,0,V177*(1-VLOOKUP($A178,[1]Hugst!$R$5:$W$9,MATCH(ROUNDUP((W$1)/10,0)*10,[1]Hugst!$R$4:$W$4,0))))</f>
        <v>879.01159594359649</v>
      </c>
      <c r="X178" s="169">
        <f>IF($C178-X$1&lt;År1,0,W177*(1-VLOOKUP($A178,[1]Hugst!$R$5:$W$9,MATCH(ROUNDUP((X$1)/10,0)*10,[1]Hugst!$R$4:$W$4,0))))</f>
        <v>862.08020505887032</v>
      </c>
      <c r="Y178" s="169">
        <f>IF($C178-Y$1&lt;År1,0,X177*(1-VLOOKUP($A178,[1]Hugst!$R$5:$W$9,MATCH(ROUNDUP((Y$1)/10,0)*10,[1]Hugst!$R$4:$W$4,0))))</f>
        <v>825.08414638074498</v>
      </c>
      <c r="Z178" s="169">
        <f>IF($C178-Z$1&lt;År1,0,Y177*(1-VLOOKUP($A178,[1]Hugst!$R$5:$W$9,MATCH(ROUNDUP((Z$1)/10,0)*10,[1]Hugst!$R$4:$W$4,0))))</f>
        <v>747.9430070057391</v>
      </c>
      <c r="AA178" s="169">
        <f>IF($C178-AA$1&lt;År1,0,Z177*(1-VLOOKUP($A178,[1]Hugst!$R$5:$W$9,MATCH(ROUNDUP((AA$1)/10,0)*10,[1]Hugst!$R$4:$W$4,0))))</f>
        <v>590.49588200574033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9">
        <f>IF($C179-G$1&lt;År1,0,F178*(1-VLOOKUP($A179,[1]Hugst!$R$5:$W$9,MATCH(ROUNDUP((G$1)/10,0)*10,[1]Hugst!$R$4:$W$4,0))))</f>
        <v>847.90321784955415</v>
      </c>
      <c r="H179" s="169">
        <f>IF($C179-H$1&lt;År1,0,G178*(1-VLOOKUP($A179,[1]Hugst!$R$5:$W$9,MATCH(ROUNDUP((H$1)/10,0)*10,[1]Hugst!$R$4:$W$4,0))))</f>
        <v>850.79493645180776</v>
      </c>
      <c r="I179" s="169">
        <f>IF($C179-I$1&lt;År1,0,H178*(1-VLOOKUP($A179,[1]Hugst!$R$5:$W$9,MATCH(ROUNDUP((I$1)/10,0)*10,[1]Hugst!$R$4:$W$4,0))))</f>
        <v>853.70103387118218</v>
      </c>
      <c r="J179" s="169">
        <f>IF($C179-J$1&lt;År1,0,I178*(1-VLOOKUP($A179,[1]Hugst!$R$5:$W$9,MATCH(ROUNDUP((J$1)/10,0)*10,[1]Hugst!$R$4:$W$4,0))))</f>
        <v>856.6214299308964</v>
      </c>
      <c r="K179" s="169">
        <f>IF($C179-K$1&lt;År1,0,J178*(1-VLOOKUP($A179,[1]Hugst!$R$5:$W$9,MATCH(ROUNDUP((K$1)/10,0)*10,[1]Hugst!$R$4:$W$4,0))))</f>
        <v>859.55589161912542</v>
      </c>
      <c r="L179" s="169">
        <f>IF($C179-L$1&lt;År1,0,K178*(1-VLOOKUP($A179,[1]Hugst!$R$5:$W$9,MATCH(ROUNDUP((L$1)/10,0)*10,[1]Hugst!$R$4:$W$4,0))))</f>
        <v>862.50387988887144</v>
      </c>
      <c r="M179" s="169">
        <f>IF($C179-M$1&lt;År1,0,L178*(1-VLOOKUP($A179,[1]Hugst!$R$5:$W$9,MATCH(ROUNDUP((M$1)/10,0)*10,[1]Hugst!$R$4:$W$4,0))))</f>
        <v>865.46424325579903</v>
      </c>
      <c r="N179" s="169">
        <f>IF($C179-N$1&lt;År1,0,M178*(1-VLOOKUP($A179,[1]Hugst!$R$5:$W$9,MATCH(ROUNDUP((N$1)/10,0)*10,[1]Hugst!$R$4:$W$4,0))))</f>
        <v>868.43460499205833</v>
      </c>
      <c r="O179" s="169">
        <f>IF($C179-O$1&lt;År1,0,N178*(1-VLOOKUP($A179,[1]Hugst!$R$5:$W$9,MATCH(ROUNDUP((O$1)/10,0)*10,[1]Hugst!$R$4:$W$4,0))))</f>
        <v>871.41013751226785</v>
      </c>
      <c r="P179" s="169">
        <f>IF($C179-P$1&lt;År1,0,O178*(1-VLOOKUP($A179,[1]Hugst!$R$5:$W$9,MATCH(ROUNDUP((P$1)/10,0)*10,[1]Hugst!$R$4:$W$4,0))))</f>
        <v>874.38111114330798</v>
      </c>
      <c r="Q179" s="169">
        <f>IF($C179-Q$1&lt;År1,0,P178*(1-VLOOKUP($A179,[1]Hugst!$R$5:$W$9,MATCH(ROUNDUP((Q$1)/10,0)*10,[1]Hugst!$R$4:$W$4,0))))</f>
        <v>877.32799166229108</v>
      </c>
      <c r="R179" s="169">
        <f>IF($C179-R$1&lt;År1,0,Q178*(1-VLOOKUP($A179,[1]Hugst!$R$5:$W$9,MATCH(ROUNDUP((R$1)/10,0)*10,[1]Hugst!$R$4:$W$4,0))))</f>
        <v>880.21163537052587</v>
      </c>
      <c r="S179" s="169">
        <f>IF($C179-S$1&lt;År1,0,R178*(1-VLOOKUP($A179,[1]Hugst!$R$5:$W$9,MATCH(ROUNDUP((S$1)/10,0)*10,[1]Hugst!$R$4:$W$4,0))))</f>
        <v>882.9536792395005</v>
      </c>
      <c r="T179" s="169">
        <f>IF($C179-T$1&lt;År1,0,S178*(1-VLOOKUP($A179,[1]Hugst!$R$5:$W$9,MATCH(ROUNDUP((T$1)/10,0)*10,[1]Hugst!$R$4:$W$4,0))))</f>
        <v>885.39732120111364</v>
      </c>
      <c r="U179" s="169">
        <f>IF($C179-U$1&lt;År1,0,T178*(1-VLOOKUP($A179,[1]Hugst!$R$5:$W$9,MATCH(ROUNDUP((U$1)/10,0)*10,[1]Hugst!$R$4:$W$4,0))))</f>
        <v>887.2288807259614</v>
      </c>
      <c r="V179" s="169">
        <f>IF($C179-V$1&lt;År1,0,U178*(1-VLOOKUP($A179,[1]Hugst!$R$5:$W$9,MATCH(ROUNDUP((V$1)/10,0)*10,[1]Hugst!$R$4:$W$4,0))))</f>
        <v>887.82091997832697</v>
      </c>
      <c r="W179" s="169">
        <f>IF($C179-W$1&lt;År1,0,V178*(1-VLOOKUP($A179,[1]Hugst!$R$5:$W$9,MATCH(ROUNDUP((W$1)/10,0)*10,[1]Hugst!$R$4:$W$4,0))))</f>
        <v>885.91848612390811</v>
      </c>
      <c r="X179" s="169">
        <f>IF($C179-X$1&lt;År1,0,W178*(1-VLOOKUP($A179,[1]Hugst!$R$5:$W$9,MATCH(ROUNDUP((X$1)/10,0)*10,[1]Hugst!$R$4:$W$4,0))))</f>
        <v>879.01159594359649</v>
      </c>
      <c r="Y179" s="169">
        <f>IF($C179-Y$1&lt;År1,0,X178*(1-VLOOKUP($A179,[1]Hugst!$R$5:$W$9,MATCH(ROUNDUP((Y$1)/10,0)*10,[1]Hugst!$R$4:$W$4,0))))</f>
        <v>862.08020505887032</v>
      </c>
      <c r="Z179" s="169">
        <f>IF($C179-Z$1&lt;År1,0,Y178*(1-VLOOKUP($A179,[1]Hugst!$R$5:$W$9,MATCH(ROUNDUP((Z$1)/10,0)*10,[1]Hugst!$R$4:$W$4,0))))</f>
        <v>825.08414638074498</v>
      </c>
      <c r="AA179" s="169">
        <f>IF($C179-AA$1&lt;År1,0,Z178*(1-VLOOKUP($A179,[1]Hugst!$R$5:$W$9,MATCH(ROUNDUP((AA$1)/10,0)*10,[1]Hugst!$R$4:$W$4,0))))</f>
        <v>747.9430070057391</v>
      </c>
      <c r="AB179" s="169">
        <f>IF($C179-AB$1&lt;År1,0,AA178*(1-VLOOKUP($A179,[1]Hugst!$R$5:$W$9,MATCH(ROUNDUP((AB$1)/10,0)*10,[1]Hugst!$R$4:$W$4,0))))</f>
        <v>590.49588200574033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9">
        <f>IF($C180-G$1&lt;År1,0,F179*(1-VLOOKUP($A180,[1]Hugst!$R$5:$W$9,MATCH(ROUNDUP((G$1)/10,0)*10,[1]Hugst!$R$4:$W$4,0))))</f>
        <v>845.02588200533739</v>
      </c>
      <c r="H180" s="169">
        <f>IF($C180-H$1&lt;År1,0,G179*(1-VLOOKUP($A180,[1]Hugst!$R$5:$W$9,MATCH(ROUNDUP((H$1)/10,0)*10,[1]Hugst!$R$4:$W$4,0))))</f>
        <v>847.90321784955415</v>
      </c>
      <c r="I180" s="169">
        <f>IF($C180-I$1&lt;År1,0,H179*(1-VLOOKUP($A180,[1]Hugst!$R$5:$W$9,MATCH(ROUNDUP((I$1)/10,0)*10,[1]Hugst!$R$4:$W$4,0))))</f>
        <v>850.79493645180776</v>
      </c>
      <c r="J180" s="169">
        <f>IF($C180-J$1&lt;År1,0,I179*(1-VLOOKUP($A180,[1]Hugst!$R$5:$W$9,MATCH(ROUNDUP((J$1)/10,0)*10,[1]Hugst!$R$4:$W$4,0))))</f>
        <v>853.70103387118218</v>
      </c>
      <c r="K180" s="169">
        <f>IF($C180-K$1&lt;År1,0,J179*(1-VLOOKUP($A180,[1]Hugst!$R$5:$W$9,MATCH(ROUNDUP((K$1)/10,0)*10,[1]Hugst!$R$4:$W$4,0))))</f>
        <v>856.6214299308964</v>
      </c>
      <c r="L180" s="169">
        <f>IF($C180-L$1&lt;År1,0,K179*(1-VLOOKUP($A180,[1]Hugst!$R$5:$W$9,MATCH(ROUNDUP((L$1)/10,0)*10,[1]Hugst!$R$4:$W$4,0))))</f>
        <v>859.55589161912542</v>
      </c>
      <c r="M180" s="169">
        <f>IF($C180-M$1&lt;År1,0,L179*(1-VLOOKUP($A180,[1]Hugst!$R$5:$W$9,MATCH(ROUNDUP((M$1)/10,0)*10,[1]Hugst!$R$4:$W$4,0))))</f>
        <v>862.50387988887144</v>
      </c>
      <c r="N180" s="169">
        <f>IF($C180-N$1&lt;År1,0,M179*(1-VLOOKUP($A180,[1]Hugst!$R$5:$W$9,MATCH(ROUNDUP((N$1)/10,0)*10,[1]Hugst!$R$4:$W$4,0))))</f>
        <v>865.46424325579903</v>
      </c>
      <c r="O180" s="169">
        <f>IF($C180-O$1&lt;År1,0,N179*(1-VLOOKUP($A180,[1]Hugst!$R$5:$W$9,MATCH(ROUNDUP((O$1)/10,0)*10,[1]Hugst!$R$4:$W$4,0))))</f>
        <v>868.43460499205833</v>
      </c>
      <c r="P180" s="169">
        <f>IF($C180-P$1&lt;År1,0,O179*(1-VLOOKUP($A180,[1]Hugst!$R$5:$W$9,MATCH(ROUNDUP((P$1)/10,0)*10,[1]Hugst!$R$4:$W$4,0))))</f>
        <v>871.41013751226785</v>
      </c>
      <c r="Q180" s="169">
        <f>IF($C180-Q$1&lt;År1,0,P179*(1-VLOOKUP($A180,[1]Hugst!$R$5:$W$9,MATCH(ROUNDUP((Q$1)/10,0)*10,[1]Hugst!$R$4:$W$4,0))))</f>
        <v>874.38111114330798</v>
      </c>
      <c r="R180" s="169">
        <f>IF($C180-R$1&lt;År1,0,Q179*(1-VLOOKUP($A180,[1]Hugst!$R$5:$W$9,MATCH(ROUNDUP((R$1)/10,0)*10,[1]Hugst!$R$4:$W$4,0))))</f>
        <v>877.32799166229108</v>
      </c>
      <c r="S180" s="169">
        <f>IF($C180-S$1&lt;År1,0,R179*(1-VLOOKUP($A180,[1]Hugst!$R$5:$W$9,MATCH(ROUNDUP((S$1)/10,0)*10,[1]Hugst!$R$4:$W$4,0))))</f>
        <v>880.21163537052587</v>
      </c>
      <c r="T180" s="169">
        <f>IF($C180-T$1&lt;År1,0,S179*(1-VLOOKUP($A180,[1]Hugst!$R$5:$W$9,MATCH(ROUNDUP((T$1)/10,0)*10,[1]Hugst!$R$4:$W$4,0))))</f>
        <v>882.9536792395005</v>
      </c>
      <c r="U180" s="169">
        <f>IF($C180-U$1&lt;År1,0,T179*(1-VLOOKUP($A180,[1]Hugst!$R$5:$W$9,MATCH(ROUNDUP((U$1)/10,0)*10,[1]Hugst!$R$4:$W$4,0))))</f>
        <v>885.39732120111364</v>
      </c>
      <c r="V180" s="169">
        <f>IF($C180-V$1&lt;År1,0,U179*(1-VLOOKUP($A180,[1]Hugst!$R$5:$W$9,MATCH(ROUNDUP((V$1)/10,0)*10,[1]Hugst!$R$4:$W$4,0))))</f>
        <v>887.2288807259614</v>
      </c>
      <c r="W180" s="169">
        <f>IF($C180-W$1&lt;År1,0,V179*(1-VLOOKUP($A180,[1]Hugst!$R$5:$W$9,MATCH(ROUNDUP((W$1)/10,0)*10,[1]Hugst!$R$4:$W$4,0))))</f>
        <v>887.82091997832697</v>
      </c>
      <c r="X180" s="169">
        <f>IF($C180-X$1&lt;År1,0,W179*(1-VLOOKUP($A180,[1]Hugst!$R$5:$W$9,MATCH(ROUNDUP((X$1)/10,0)*10,[1]Hugst!$R$4:$W$4,0))))</f>
        <v>885.91848612390811</v>
      </c>
      <c r="Y180" s="169">
        <f>IF($C180-Y$1&lt;År1,0,X179*(1-VLOOKUP($A180,[1]Hugst!$R$5:$W$9,MATCH(ROUNDUP((Y$1)/10,0)*10,[1]Hugst!$R$4:$W$4,0))))</f>
        <v>879.01159594359649</v>
      </c>
      <c r="Z180" s="169">
        <f>IF($C180-Z$1&lt;År1,0,Y179*(1-VLOOKUP($A180,[1]Hugst!$R$5:$W$9,MATCH(ROUNDUP((Z$1)/10,0)*10,[1]Hugst!$R$4:$W$4,0))))</f>
        <v>862.08020505887032</v>
      </c>
      <c r="AA180" s="169">
        <f>IF($C180-AA$1&lt;År1,0,Z179*(1-VLOOKUP($A180,[1]Hugst!$R$5:$W$9,MATCH(ROUNDUP((AA$1)/10,0)*10,[1]Hugst!$R$4:$W$4,0))))</f>
        <v>825.08414638074498</v>
      </c>
      <c r="AB180" s="169">
        <f>IF($C180-AB$1&lt;År1,0,AA179*(1-VLOOKUP($A180,[1]Hugst!$R$5:$W$9,MATCH(ROUNDUP((AB$1)/10,0)*10,[1]Hugst!$R$4:$W$4,0))))</f>
        <v>747.9430070057391</v>
      </c>
      <c r="AC180" s="169">
        <f>IF($C180-AC$1&lt;År1,0,AB179*(1-VLOOKUP($A180,[1]Hugst!$R$5:$W$9,MATCH(ROUNDUP((AC$1)/10,0)*10,[1]Hugst!$R$4:$W$4,0))))</f>
        <v>590.49588200574033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9">
        <f>IF($C181-G$1&lt;År1,0,F180*(1-VLOOKUP($A181,[1]Hugst!$R$5:$W$9,MATCH(ROUNDUP((G$1)/10,0)*10,[1]Hugst!$R$4:$W$4,0))))</f>
        <v>842.16289492282488</v>
      </c>
      <c r="H181" s="169">
        <f>IF($C181-H$1&lt;År1,0,G180*(1-VLOOKUP($A181,[1]Hugst!$R$5:$W$9,MATCH(ROUNDUP((H$1)/10,0)*10,[1]Hugst!$R$4:$W$4,0))))</f>
        <v>845.02588200533739</v>
      </c>
      <c r="I181" s="169">
        <f>IF($C181-I$1&lt;År1,0,H180*(1-VLOOKUP($A181,[1]Hugst!$R$5:$W$9,MATCH(ROUNDUP((I$1)/10,0)*10,[1]Hugst!$R$4:$W$4,0))))</f>
        <v>847.90321784955415</v>
      </c>
      <c r="J181" s="169">
        <f>IF($C181-J$1&lt;År1,0,I180*(1-VLOOKUP($A181,[1]Hugst!$R$5:$W$9,MATCH(ROUNDUP((J$1)/10,0)*10,[1]Hugst!$R$4:$W$4,0))))</f>
        <v>850.79493645180776</v>
      </c>
      <c r="K181" s="169">
        <f>IF($C181-K$1&lt;År1,0,J180*(1-VLOOKUP($A181,[1]Hugst!$R$5:$W$9,MATCH(ROUNDUP((K$1)/10,0)*10,[1]Hugst!$R$4:$W$4,0))))</f>
        <v>853.70103387118218</v>
      </c>
      <c r="L181" s="169">
        <f>IF($C181-L$1&lt;År1,0,K180*(1-VLOOKUP($A181,[1]Hugst!$R$5:$W$9,MATCH(ROUNDUP((L$1)/10,0)*10,[1]Hugst!$R$4:$W$4,0))))</f>
        <v>856.6214299308964</v>
      </c>
      <c r="M181" s="169">
        <f>IF($C181-M$1&lt;År1,0,L180*(1-VLOOKUP($A181,[1]Hugst!$R$5:$W$9,MATCH(ROUNDUP((M$1)/10,0)*10,[1]Hugst!$R$4:$W$4,0))))</f>
        <v>859.55589161912542</v>
      </c>
      <c r="N181" s="169">
        <f>IF($C181-N$1&lt;År1,0,M180*(1-VLOOKUP($A181,[1]Hugst!$R$5:$W$9,MATCH(ROUNDUP((N$1)/10,0)*10,[1]Hugst!$R$4:$W$4,0))))</f>
        <v>862.50387988887144</v>
      </c>
      <c r="O181" s="169">
        <f>IF($C181-O$1&lt;År1,0,N180*(1-VLOOKUP($A181,[1]Hugst!$R$5:$W$9,MATCH(ROUNDUP((O$1)/10,0)*10,[1]Hugst!$R$4:$W$4,0))))</f>
        <v>865.46424325579903</v>
      </c>
      <c r="P181" s="169">
        <f>IF($C181-P$1&lt;År1,0,O180*(1-VLOOKUP($A181,[1]Hugst!$R$5:$W$9,MATCH(ROUNDUP((P$1)/10,0)*10,[1]Hugst!$R$4:$W$4,0))))</f>
        <v>868.43460499205833</v>
      </c>
      <c r="Q181" s="169">
        <f>IF($C181-Q$1&lt;År1,0,P180*(1-VLOOKUP($A181,[1]Hugst!$R$5:$W$9,MATCH(ROUNDUP((Q$1)/10,0)*10,[1]Hugst!$R$4:$W$4,0))))</f>
        <v>871.41013751226785</v>
      </c>
      <c r="R181" s="169">
        <f>IF($C181-R$1&lt;År1,0,Q180*(1-VLOOKUP($A181,[1]Hugst!$R$5:$W$9,MATCH(ROUNDUP((R$1)/10,0)*10,[1]Hugst!$R$4:$W$4,0))))</f>
        <v>874.38111114330798</v>
      </c>
      <c r="S181" s="169">
        <f>IF($C181-S$1&lt;År1,0,R180*(1-VLOOKUP($A181,[1]Hugst!$R$5:$W$9,MATCH(ROUNDUP((S$1)/10,0)*10,[1]Hugst!$R$4:$W$4,0))))</f>
        <v>877.32799166229108</v>
      </c>
      <c r="T181" s="169">
        <f>IF($C181-T$1&lt;År1,0,S180*(1-VLOOKUP($A181,[1]Hugst!$R$5:$W$9,MATCH(ROUNDUP((T$1)/10,0)*10,[1]Hugst!$R$4:$W$4,0))))</f>
        <v>880.21163537052587</v>
      </c>
      <c r="U181" s="169">
        <f>IF($C181-U$1&lt;År1,0,T180*(1-VLOOKUP($A181,[1]Hugst!$R$5:$W$9,MATCH(ROUNDUP((U$1)/10,0)*10,[1]Hugst!$R$4:$W$4,0))))</f>
        <v>882.9536792395005</v>
      </c>
      <c r="V181" s="169">
        <f>IF($C181-V$1&lt;År1,0,U180*(1-VLOOKUP($A181,[1]Hugst!$R$5:$W$9,MATCH(ROUNDUP((V$1)/10,0)*10,[1]Hugst!$R$4:$W$4,0))))</f>
        <v>885.39732120111364</v>
      </c>
      <c r="W181" s="169">
        <f>IF($C181-W$1&lt;År1,0,V180*(1-VLOOKUP($A181,[1]Hugst!$R$5:$W$9,MATCH(ROUNDUP((W$1)/10,0)*10,[1]Hugst!$R$4:$W$4,0))))</f>
        <v>887.2288807259614</v>
      </c>
      <c r="X181" s="169">
        <f>IF($C181-X$1&lt;År1,0,W180*(1-VLOOKUP($A181,[1]Hugst!$R$5:$W$9,MATCH(ROUNDUP((X$1)/10,0)*10,[1]Hugst!$R$4:$W$4,0))))</f>
        <v>887.82091997832697</v>
      </c>
      <c r="Y181" s="169">
        <f>IF($C181-Y$1&lt;År1,0,X180*(1-VLOOKUP($A181,[1]Hugst!$R$5:$W$9,MATCH(ROUNDUP((Y$1)/10,0)*10,[1]Hugst!$R$4:$W$4,0))))</f>
        <v>885.91848612390811</v>
      </c>
      <c r="Z181" s="169">
        <f>IF($C181-Z$1&lt;År1,0,Y180*(1-VLOOKUP($A181,[1]Hugst!$R$5:$W$9,MATCH(ROUNDUP((Z$1)/10,0)*10,[1]Hugst!$R$4:$W$4,0))))</f>
        <v>879.01159594359649</v>
      </c>
      <c r="AA181" s="169">
        <f>IF($C181-AA$1&lt;År1,0,Z180*(1-VLOOKUP($A181,[1]Hugst!$R$5:$W$9,MATCH(ROUNDUP((AA$1)/10,0)*10,[1]Hugst!$R$4:$W$4,0))))</f>
        <v>862.08020505887032</v>
      </c>
      <c r="AB181" s="169">
        <f>IF($C181-AB$1&lt;År1,0,AA180*(1-VLOOKUP($A181,[1]Hugst!$R$5:$W$9,MATCH(ROUNDUP((AB$1)/10,0)*10,[1]Hugst!$R$4:$W$4,0))))</f>
        <v>825.08414638074498</v>
      </c>
      <c r="AC181" s="169">
        <f>IF($C181-AC$1&lt;År1,0,AB180*(1-VLOOKUP($A181,[1]Hugst!$R$5:$W$9,MATCH(ROUNDUP((AC$1)/10,0)*10,[1]Hugst!$R$4:$W$4,0))))</f>
        <v>747.9430070057391</v>
      </c>
      <c r="AD181" s="169">
        <f>IF($C181-AD$1&lt;År1,0,AC180*(1-VLOOKUP($A181,[1]Hugst!$R$5:$W$9,MATCH(ROUNDUP((AD$1)/10,0)*10,[1]Hugst!$R$4:$W$4,0))))</f>
        <v>590.49588200574033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9">
        <f>IF($C182-G$1&lt;År1,0,F181*(1-VLOOKUP($A182,[1]Hugst!$R$5:$W$9,MATCH(ROUNDUP((G$1)/10,0)*10,[1]Hugst!$R$4:$W$4,0))))</f>
        <v>839.31420381698865</v>
      </c>
      <c r="H182" s="169">
        <f>IF($C182-H$1&lt;År1,0,G181*(1-VLOOKUP($A182,[1]Hugst!$R$5:$W$9,MATCH(ROUNDUP((H$1)/10,0)*10,[1]Hugst!$R$4:$W$4,0))))</f>
        <v>842.16289492282488</v>
      </c>
      <c r="I182" s="169">
        <f>IF($C182-I$1&lt;År1,0,H181*(1-VLOOKUP($A182,[1]Hugst!$R$5:$W$9,MATCH(ROUNDUP((I$1)/10,0)*10,[1]Hugst!$R$4:$W$4,0))))</f>
        <v>845.02588200533739</v>
      </c>
      <c r="J182" s="169">
        <f>IF($C182-J$1&lt;År1,0,I181*(1-VLOOKUP($A182,[1]Hugst!$R$5:$W$9,MATCH(ROUNDUP((J$1)/10,0)*10,[1]Hugst!$R$4:$W$4,0))))</f>
        <v>847.90321784955415</v>
      </c>
      <c r="K182" s="169">
        <f>IF($C182-K$1&lt;År1,0,J181*(1-VLOOKUP($A182,[1]Hugst!$R$5:$W$9,MATCH(ROUNDUP((K$1)/10,0)*10,[1]Hugst!$R$4:$W$4,0))))</f>
        <v>850.79493645180776</v>
      </c>
      <c r="L182" s="169">
        <f>IF($C182-L$1&lt;År1,0,K181*(1-VLOOKUP($A182,[1]Hugst!$R$5:$W$9,MATCH(ROUNDUP((L$1)/10,0)*10,[1]Hugst!$R$4:$W$4,0))))</f>
        <v>853.70103387118218</v>
      </c>
      <c r="M182" s="169">
        <f>IF($C182-M$1&lt;År1,0,L181*(1-VLOOKUP($A182,[1]Hugst!$R$5:$W$9,MATCH(ROUNDUP((M$1)/10,0)*10,[1]Hugst!$R$4:$W$4,0))))</f>
        <v>856.6214299308964</v>
      </c>
      <c r="N182" s="169">
        <f>IF($C182-N$1&lt;År1,0,M181*(1-VLOOKUP($A182,[1]Hugst!$R$5:$W$9,MATCH(ROUNDUP((N$1)/10,0)*10,[1]Hugst!$R$4:$W$4,0))))</f>
        <v>859.55589161912542</v>
      </c>
      <c r="O182" s="169">
        <f>IF($C182-O$1&lt;År1,0,N181*(1-VLOOKUP($A182,[1]Hugst!$R$5:$W$9,MATCH(ROUNDUP((O$1)/10,0)*10,[1]Hugst!$R$4:$W$4,0))))</f>
        <v>862.50387988887144</v>
      </c>
      <c r="P182" s="169">
        <f>IF($C182-P$1&lt;År1,0,O181*(1-VLOOKUP($A182,[1]Hugst!$R$5:$W$9,MATCH(ROUNDUP((P$1)/10,0)*10,[1]Hugst!$R$4:$W$4,0))))</f>
        <v>865.46424325579903</v>
      </c>
      <c r="Q182" s="169">
        <f>IF($C182-Q$1&lt;År1,0,P181*(1-VLOOKUP($A182,[1]Hugst!$R$5:$W$9,MATCH(ROUNDUP((Q$1)/10,0)*10,[1]Hugst!$R$4:$W$4,0))))</f>
        <v>868.43460499205833</v>
      </c>
      <c r="R182" s="169">
        <f>IF($C182-R$1&lt;År1,0,Q181*(1-VLOOKUP($A182,[1]Hugst!$R$5:$W$9,MATCH(ROUNDUP((R$1)/10,0)*10,[1]Hugst!$R$4:$W$4,0))))</f>
        <v>871.41013751226785</v>
      </c>
      <c r="S182" s="169">
        <f>IF($C182-S$1&lt;År1,0,R181*(1-VLOOKUP($A182,[1]Hugst!$R$5:$W$9,MATCH(ROUNDUP((S$1)/10,0)*10,[1]Hugst!$R$4:$W$4,0))))</f>
        <v>874.38111114330798</v>
      </c>
      <c r="T182" s="169">
        <f>IF($C182-T$1&lt;År1,0,S181*(1-VLOOKUP($A182,[1]Hugst!$R$5:$W$9,MATCH(ROUNDUP((T$1)/10,0)*10,[1]Hugst!$R$4:$W$4,0))))</f>
        <v>877.32799166229108</v>
      </c>
      <c r="U182" s="169">
        <f>IF($C182-U$1&lt;År1,0,T181*(1-VLOOKUP($A182,[1]Hugst!$R$5:$W$9,MATCH(ROUNDUP((U$1)/10,0)*10,[1]Hugst!$R$4:$W$4,0))))</f>
        <v>880.21163537052587</v>
      </c>
      <c r="V182" s="169">
        <f>IF($C182-V$1&lt;År1,0,U181*(1-VLOOKUP($A182,[1]Hugst!$R$5:$W$9,MATCH(ROUNDUP((V$1)/10,0)*10,[1]Hugst!$R$4:$W$4,0))))</f>
        <v>882.9536792395005</v>
      </c>
      <c r="W182" s="169">
        <f>IF($C182-W$1&lt;År1,0,V181*(1-VLOOKUP($A182,[1]Hugst!$R$5:$W$9,MATCH(ROUNDUP((W$1)/10,0)*10,[1]Hugst!$R$4:$W$4,0))))</f>
        <v>885.39732120111364</v>
      </c>
      <c r="X182" s="169">
        <f>IF($C182-X$1&lt;År1,0,W181*(1-VLOOKUP($A182,[1]Hugst!$R$5:$W$9,MATCH(ROUNDUP((X$1)/10,0)*10,[1]Hugst!$R$4:$W$4,0))))</f>
        <v>887.2288807259614</v>
      </c>
      <c r="Y182" s="169">
        <f>IF($C182-Y$1&lt;År1,0,X181*(1-VLOOKUP($A182,[1]Hugst!$R$5:$W$9,MATCH(ROUNDUP((Y$1)/10,0)*10,[1]Hugst!$R$4:$W$4,0))))</f>
        <v>887.82091997832697</v>
      </c>
      <c r="Z182" s="169">
        <f>IF($C182-Z$1&lt;År1,0,Y181*(1-VLOOKUP($A182,[1]Hugst!$R$5:$W$9,MATCH(ROUNDUP((Z$1)/10,0)*10,[1]Hugst!$R$4:$W$4,0))))</f>
        <v>885.91848612390811</v>
      </c>
      <c r="AA182" s="169">
        <f>IF($C182-AA$1&lt;År1,0,Z181*(1-VLOOKUP($A182,[1]Hugst!$R$5:$W$9,MATCH(ROUNDUP((AA$1)/10,0)*10,[1]Hugst!$R$4:$W$4,0))))</f>
        <v>879.01159594359649</v>
      </c>
      <c r="AB182" s="169">
        <f>IF($C182-AB$1&lt;År1,0,AA181*(1-VLOOKUP($A182,[1]Hugst!$R$5:$W$9,MATCH(ROUNDUP((AB$1)/10,0)*10,[1]Hugst!$R$4:$W$4,0))))</f>
        <v>862.08020505887032</v>
      </c>
      <c r="AC182" s="169">
        <f>IF($C182-AC$1&lt;År1,0,AB181*(1-VLOOKUP($A182,[1]Hugst!$R$5:$W$9,MATCH(ROUNDUP((AC$1)/10,0)*10,[1]Hugst!$R$4:$W$4,0))))</f>
        <v>825.08414638074498</v>
      </c>
      <c r="AD182" s="169">
        <f>IF($C182-AD$1&lt;År1,0,AC181*(1-VLOOKUP($A182,[1]Hugst!$R$5:$W$9,MATCH(ROUNDUP((AD$1)/10,0)*10,[1]Hugst!$R$4:$W$4,0))))</f>
        <v>747.9430070057391</v>
      </c>
      <c r="AE182" s="169">
        <f>IF($C182-AE$1&lt;År1,0,AD181*(1-VLOOKUP($A182,[1]Hugst!$R$5:$W$9,MATCH(ROUNDUP((AE$1)/10,0)*10,[1]Hugst!$R$4:$W$4,0))))</f>
        <v>590.49588200574033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9">
        <f>IF($C183-G$1&lt;År1,0,F182*(1-VLOOKUP($A183,[1]Hugst!$R$5:$W$9,MATCH(ROUNDUP((G$1)/10,0)*10,[1]Hugst!$R$4:$W$4,0))))</f>
        <v>836.47974668730023</v>
      </c>
      <c r="H183" s="169">
        <f>IF($C183-H$1&lt;År1,0,G182*(1-VLOOKUP($A183,[1]Hugst!$R$5:$W$9,MATCH(ROUNDUP((H$1)/10,0)*10,[1]Hugst!$R$4:$W$4,0))))</f>
        <v>839.31420381698865</v>
      </c>
      <c r="I183" s="169">
        <f>IF($C183-I$1&lt;År1,0,H182*(1-VLOOKUP($A183,[1]Hugst!$R$5:$W$9,MATCH(ROUNDUP((I$1)/10,0)*10,[1]Hugst!$R$4:$W$4,0))))</f>
        <v>842.16289492282488</v>
      </c>
      <c r="J183" s="169">
        <f>IF($C183-J$1&lt;År1,0,I182*(1-VLOOKUP($A183,[1]Hugst!$R$5:$W$9,MATCH(ROUNDUP((J$1)/10,0)*10,[1]Hugst!$R$4:$W$4,0))))</f>
        <v>845.02588200533739</v>
      </c>
      <c r="K183" s="169">
        <f>IF($C183-K$1&lt;År1,0,J182*(1-VLOOKUP($A183,[1]Hugst!$R$5:$W$9,MATCH(ROUNDUP((K$1)/10,0)*10,[1]Hugst!$R$4:$W$4,0))))</f>
        <v>847.90321784955415</v>
      </c>
      <c r="L183" s="169">
        <f>IF($C183-L$1&lt;År1,0,K182*(1-VLOOKUP($A183,[1]Hugst!$R$5:$W$9,MATCH(ROUNDUP((L$1)/10,0)*10,[1]Hugst!$R$4:$W$4,0))))</f>
        <v>850.79493645180776</v>
      </c>
      <c r="M183" s="169">
        <f>IF($C183-M$1&lt;År1,0,L182*(1-VLOOKUP($A183,[1]Hugst!$R$5:$W$9,MATCH(ROUNDUP((M$1)/10,0)*10,[1]Hugst!$R$4:$W$4,0))))</f>
        <v>853.70103387118218</v>
      </c>
      <c r="N183" s="169">
        <f>IF($C183-N$1&lt;År1,0,M182*(1-VLOOKUP($A183,[1]Hugst!$R$5:$W$9,MATCH(ROUNDUP((N$1)/10,0)*10,[1]Hugst!$R$4:$W$4,0))))</f>
        <v>856.6214299308964</v>
      </c>
      <c r="O183" s="169">
        <f>IF($C183-O$1&lt;År1,0,N182*(1-VLOOKUP($A183,[1]Hugst!$R$5:$W$9,MATCH(ROUNDUP((O$1)/10,0)*10,[1]Hugst!$R$4:$W$4,0))))</f>
        <v>859.55589161912542</v>
      </c>
      <c r="P183" s="169">
        <f>IF($C183-P$1&lt;År1,0,O182*(1-VLOOKUP($A183,[1]Hugst!$R$5:$W$9,MATCH(ROUNDUP((P$1)/10,0)*10,[1]Hugst!$R$4:$W$4,0))))</f>
        <v>862.50387988887144</v>
      </c>
      <c r="Q183" s="169">
        <f>IF($C183-Q$1&lt;År1,0,P182*(1-VLOOKUP($A183,[1]Hugst!$R$5:$W$9,MATCH(ROUNDUP((Q$1)/10,0)*10,[1]Hugst!$R$4:$W$4,0))))</f>
        <v>865.46424325579903</v>
      </c>
      <c r="R183" s="169">
        <f>IF($C183-R$1&lt;År1,0,Q182*(1-VLOOKUP($A183,[1]Hugst!$R$5:$W$9,MATCH(ROUNDUP((R$1)/10,0)*10,[1]Hugst!$R$4:$W$4,0))))</f>
        <v>868.43460499205833</v>
      </c>
      <c r="S183" s="169">
        <f>IF($C183-S$1&lt;År1,0,R182*(1-VLOOKUP($A183,[1]Hugst!$R$5:$W$9,MATCH(ROUNDUP((S$1)/10,0)*10,[1]Hugst!$R$4:$W$4,0))))</f>
        <v>871.41013751226785</v>
      </c>
      <c r="T183" s="169">
        <f>IF($C183-T$1&lt;År1,0,S182*(1-VLOOKUP($A183,[1]Hugst!$R$5:$W$9,MATCH(ROUNDUP((T$1)/10,0)*10,[1]Hugst!$R$4:$W$4,0))))</f>
        <v>874.38111114330798</v>
      </c>
      <c r="U183" s="169">
        <f>IF($C183-U$1&lt;År1,0,T182*(1-VLOOKUP($A183,[1]Hugst!$R$5:$W$9,MATCH(ROUNDUP((U$1)/10,0)*10,[1]Hugst!$R$4:$W$4,0))))</f>
        <v>877.32799166229108</v>
      </c>
      <c r="V183" s="169">
        <f>IF($C183-V$1&lt;År1,0,U182*(1-VLOOKUP($A183,[1]Hugst!$R$5:$W$9,MATCH(ROUNDUP((V$1)/10,0)*10,[1]Hugst!$R$4:$W$4,0))))</f>
        <v>880.21163537052587</v>
      </c>
      <c r="W183" s="169">
        <f>IF($C183-W$1&lt;År1,0,V182*(1-VLOOKUP($A183,[1]Hugst!$R$5:$W$9,MATCH(ROUNDUP((W$1)/10,0)*10,[1]Hugst!$R$4:$W$4,0))))</f>
        <v>882.9536792395005</v>
      </c>
      <c r="X183" s="169">
        <f>IF($C183-X$1&lt;År1,0,W182*(1-VLOOKUP($A183,[1]Hugst!$R$5:$W$9,MATCH(ROUNDUP((X$1)/10,0)*10,[1]Hugst!$R$4:$W$4,0))))</f>
        <v>885.39732120111364</v>
      </c>
      <c r="Y183" s="169">
        <f>IF($C183-Y$1&lt;År1,0,X182*(1-VLOOKUP($A183,[1]Hugst!$R$5:$W$9,MATCH(ROUNDUP((Y$1)/10,0)*10,[1]Hugst!$R$4:$W$4,0))))</f>
        <v>887.2288807259614</v>
      </c>
      <c r="Z183" s="169">
        <f>IF($C183-Z$1&lt;År1,0,Y182*(1-VLOOKUP($A183,[1]Hugst!$R$5:$W$9,MATCH(ROUNDUP((Z$1)/10,0)*10,[1]Hugst!$R$4:$W$4,0))))</f>
        <v>887.82091997832697</v>
      </c>
      <c r="AA183" s="169">
        <f>IF($C183-AA$1&lt;År1,0,Z182*(1-VLOOKUP($A183,[1]Hugst!$R$5:$W$9,MATCH(ROUNDUP((AA$1)/10,0)*10,[1]Hugst!$R$4:$W$4,0))))</f>
        <v>885.91848612390811</v>
      </c>
      <c r="AB183" s="169">
        <f>IF($C183-AB$1&lt;År1,0,AA182*(1-VLOOKUP($A183,[1]Hugst!$R$5:$W$9,MATCH(ROUNDUP((AB$1)/10,0)*10,[1]Hugst!$R$4:$W$4,0))))</f>
        <v>879.01159594359649</v>
      </c>
      <c r="AC183" s="169">
        <f>IF($C183-AC$1&lt;År1,0,AB182*(1-VLOOKUP($A183,[1]Hugst!$R$5:$W$9,MATCH(ROUNDUP((AC$1)/10,0)*10,[1]Hugst!$R$4:$W$4,0))))</f>
        <v>862.08020505887032</v>
      </c>
      <c r="AD183" s="169">
        <f>IF($C183-AD$1&lt;År1,0,AC182*(1-VLOOKUP($A183,[1]Hugst!$R$5:$W$9,MATCH(ROUNDUP((AD$1)/10,0)*10,[1]Hugst!$R$4:$W$4,0))))</f>
        <v>825.08414638074498</v>
      </c>
      <c r="AE183" s="169">
        <f>IF($C183-AE$1&lt;År1,0,AD182*(1-VLOOKUP($A183,[1]Hugst!$R$5:$W$9,MATCH(ROUNDUP((AE$1)/10,0)*10,[1]Hugst!$R$4:$W$4,0))))</f>
        <v>747.9430070057391</v>
      </c>
      <c r="AF183" s="169">
        <f>IF($C183-AF$1&lt;År1,0,AE182*(1-VLOOKUP($A183,[1]Hugst!$R$5:$W$9,MATCH(ROUNDUP((AF$1)/10,0)*10,[1]Hugst!$R$4:$W$4,0))))</f>
        <v>590.49588200574033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9">
        <f>IF($C184-G$1&lt;År1,0,F183*(1-VLOOKUP($A184,[1]Hugst!$R$5:$W$9,MATCH(ROUNDUP((G$1)/10,0)*10,[1]Hugst!$R$4:$W$4,0))))</f>
        <v>833.65945710359267</v>
      </c>
      <c r="H184" s="169">
        <f>IF($C184-H$1&lt;År1,0,G183*(1-VLOOKUP($A184,[1]Hugst!$R$5:$W$9,MATCH(ROUNDUP((H$1)/10,0)*10,[1]Hugst!$R$4:$W$4,0))))</f>
        <v>836.47974668730023</v>
      </c>
      <c r="I184" s="169">
        <f>IF($C184-I$1&lt;År1,0,H183*(1-VLOOKUP($A184,[1]Hugst!$R$5:$W$9,MATCH(ROUNDUP((I$1)/10,0)*10,[1]Hugst!$R$4:$W$4,0))))</f>
        <v>839.31420381698865</v>
      </c>
      <c r="J184" s="169">
        <f>IF($C184-J$1&lt;År1,0,I183*(1-VLOOKUP($A184,[1]Hugst!$R$5:$W$9,MATCH(ROUNDUP((J$1)/10,0)*10,[1]Hugst!$R$4:$W$4,0))))</f>
        <v>842.16289492282488</v>
      </c>
      <c r="K184" s="169">
        <f>IF($C184-K$1&lt;År1,0,J183*(1-VLOOKUP($A184,[1]Hugst!$R$5:$W$9,MATCH(ROUNDUP((K$1)/10,0)*10,[1]Hugst!$R$4:$W$4,0))))</f>
        <v>845.02588200533739</v>
      </c>
      <c r="L184" s="169">
        <f>IF($C184-L$1&lt;År1,0,K183*(1-VLOOKUP($A184,[1]Hugst!$R$5:$W$9,MATCH(ROUNDUP((L$1)/10,0)*10,[1]Hugst!$R$4:$W$4,0))))</f>
        <v>847.90321784955415</v>
      </c>
      <c r="M184" s="169">
        <f>IF($C184-M$1&lt;År1,0,L183*(1-VLOOKUP($A184,[1]Hugst!$R$5:$W$9,MATCH(ROUNDUP((M$1)/10,0)*10,[1]Hugst!$R$4:$W$4,0))))</f>
        <v>850.79493645180776</v>
      </c>
      <c r="N184" s="169">
        <f>IF($C184-N$1&lt;År1,0,M183*(1-VLOOKUP($A184,[1]Hugst!$R$5:$W$9,MATCH(ROUNDUP((N$1)/10,0)*10,[1]Hugst!$R$4:$W$4,0))))</f>
        <v>853.70103387118218</v>
      </c>
      <c r="O184" s="169">
        <f>IF($C184-O$1&lt;År1,0,N183*(1-VLOOKUP($A184,[1]Hugst!$R$5:$W$9,MATCH(ROUNDUP((O$1)/10,0)*10,[1]Hugst!$R$4:$W$4,0))))</f>
        <v>856.6214299308964</v>
      </c>
      <c r="P184" s="169">
        <f>IF($C184-P$1&lt;År1,0,O183*(1-VLOOKUP($A184,[1]Hugst!$R$5:$W$9,MATCH(ROUNDUP((P$1)/10,0)*10,[1]Hugst!$R$4:$W$4,0))))</f>
        <v>859.55589161912542</v>
      </c>
      <c r="Q184" s="169">
        <f>IF($C184-Q$1&lt;År1,0,P183*(1-VLOOKUP($A184,[1]Hugst!$R$5:$W$9,MATCH(ROUNDUP((Q$1)/10,0)*10,[1]Hugst!$R$4:$W$4,0))))</f>
        <v>862.50387988887144</v>
      </c>
      <c r="R184" s="169">
        <f>IF($C184-R$1&lt;År1,0,Q183*(1-VLOOKUP($A184,[1]Hugst!$R$5:$W$9,MATCH(ROUNDUP((R$1)/10,0)*10,[1]Hugst!$R$4:$W$4,0))))</f>
        <v>865.46424325579903</v>
      </c>
      <c r="S184" s="169">
        <f>IF($C184-S$1&lt;År1,0,R183*(1-VLOOKUP($A184,[1]Hugst!$R$5:$W$9,MATCH(ROUNDUP((S$1)/10,0)*10,[1]Hugst!$R$4:$W$4,0))))</f>
        <v>868.43460499205833</v>
      </c>
      <c r="T184" s="169">
        <f>IF($C184-T$1&lt;År1,0,S183*(1-VLOOKUP($A184,[1]Hugst!$R$5:$W$9,MATCH(ROUNDUP((T$1)/10,0)*10,[1]Hugst!$R$4:$W$4,0))))</f>
        <v>871.41013751226785</v>
      </c>
      <c r="U184" s="169">
        <f>IF($C184-U$1&lt;År1,0,T183*(1-VLOOKUP($A184,[1]Hugst!$R$5:$W$9,MATCH(ROUNDUP((U$1)/10,0)*10,[1]Hugst!$R$4:$W$4,0))))</f>
        <v>874.38111114330798</v>
      </c>
      <c r="V184" s="169">
        <f>IF($C184-V$1&lt;År1,0,U183*(1-VLOOKUP($A184,[1]Hugst!$R$5:$W$9,MATCH(ROUNDUP((V$1)/10,0)*10,[1]Hugst!$R$4:$W$4,0))))</f>
        <v>877.32799166229108</v>
      </c>
      <c r="W184" s="169">
        <f>IF($C184-W$1&lt;År1,0,V183*(1-VLOOKUP($A184,[1]Hugst!$R$5:$W$9,MATCH(ROUNDUP((W$1)/10,0)*10,[1]Hugst!$R$4:$W$4,0))))</f>
        <v>880.21163537052587</v>
      </c>
      <c r="X184" s="169">
        <f>IF($C184-X$1&lt;År1,0,W183*(1-VLOOKUP($A184,[1]Hugst!$R$5:$W$9,MATCH(ROUNDUP((X$1)/10,0)*10,[1]Hugst!$R$4:$W$4,0))))</f>
        <v>882.9536792395005</v>
      </c>
      <c r="Y184" s="169">
        <f>IF($C184-Y$1&lt;År1,0,X183*(1-VLOOKUP($A184,[1]Hugst!$R$5:$W$9,MATCH(ROUNDUP((Y$1)/10,0)*10,[1]Hugst!$R$4:$W$4,0))))</f>
        <v>885.39732120111364</v>
      </c>
      <c r="Z184" s="169">
        <f>IF($C184-Z$1&lt;År1,0,Y183*(1-VLOOKUP($A184,[1]Hugst!$R$5:$W$9,MATCH(ROUNDUP((Z$1)/10,0)*10,[1]Hugst!$R$4:$W$4,0))))</f>
        <v>887.2288807259614</v>
      </c>
      <c r="AA184" s="169">
        <f>IF($C184-AA$1&lt;År1,0,Z183*(1-VLOOKUP($A184,[1]Hugst!$R$5:$W$9,MATCH(ROUNDUP((AA$1)/10,0)*10,[1]Hugst!$R$4:$W$4,0))))</f>
        <v>887.82091997832697</v>
      </c>
      <c r="AB184" s="169">
        <f>IF($C184-AB$1&lt;År1,0,AA183*(1-VLOOKUP($A184,[1]Hugst!$R$5:$W$9,MATCH(ROUNDUP((AB$1)/10,0)*10,[1]Hugst!$R$4:$W$4,0))))</f>
        <v>885.91848612390811</v>
      </c>
      <c r="AC184" s="169">
        <f>IF($C184-AC$1&lt;År1,0,AB183*(1-VLOOKUP($A184,[1]Hugst!$R$5:$W$9,MATCH(ROUNDUP((AC$1)/10,0)*10,[1]Hugst!$R$4:$W$4,0))))</f>
        <v>879.01159594359649</v>
      </c>
      <c r="AD184" s="169">
        <f>IF($C184-AD$1&lt;År1,0,AC183*(1-VLOOKUP($A184,[1]Hugst!$R$5:$W$9,MATCH(ROUNDUP((AD$1)/10,0)*10,[1]Hugst!$R$4:$W$4,0))))</f>
        <v>862.08020505887032</v>
      </c>
      <c r="AE184" s="169">
        <f>IF($C184-AE$1&lt;År1,0,AD183*(1-VLOOKUP($A184,[1]Hugst!$R$5:$W$9,MATCH(ROUNDUP((AE$1)/10,0)*10,[1]Hugst!$R$4:$W$4,0))))</f>
        <v>825.08414638074498</v>
      </c>
      <c r="AF184" s="169">
        <f>IF($C184-AF$1&lt;År1,0,AE183*(1-VLOOKUP($A184,[1]Hugst!$R$5:$W$9,MATCH(ROUNDUP((AF$1)/10,0)*10,[1]Hugst!$R$4:$W$4,0))))</f>
        <v>747.9430070057391</v>
      </c>
      <c r="AG184" s="169">
        <f>IF($C184-AG$1&lt;År1,0,AF183*(1-VLOOKUP($A184,[1]Hugst!$R$5:$W$9,MATCH(ROUNDUP((AG$1)/10,0)*10,[1]Hugst!$R$4:$W$4,0))))</f>
        <v>590.49588200574033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9">
        <f>IF($C185-G$1&lt;År1,0,F184*(1-VLOOKUP($A185,[1]Hugst!$R$5:$W$9,MATCH(ROUNDUP((G$1)/10,0)*10,[1]Hugst!$R$4:$W$4,0))))</f>
        <v>830.85326659792975</v>
      </c>
      <c r="H185" s="169">
        <f>IF($C185-H$1&lt;År1,0,G184*(1-VLOOKUP($A185,[1]Hugst!$R$5:$W$9,MATCH(ROUNDUP((H$1)/10,0)*10,[1]Hugst!$R$4:$W$4,0))))</f>
        <v>833.65945710359267</v>
      </c>
      <c r="I185" s="169">
        <f>IF($C185-I$1&lt;År1,0,H184*(1-VLOOKUP($A185,[1]Hugst!$R$5:$W$9,MATCH(ROUNDUP((I$1)/10,0)*10,[1]Hugst!$R$4:$W$4,0))))</f>
        <v>836.47974668730023</v>
      </c>
      <c r="J185" s="169">
        <f>IF($C185-J$1&lt;År1,0,I184*(1-VLOOKUP($A185,[1]Hugst!$R$5:$W$9,MATCH(ROUNDUP((J$1)/10,0)*10,[1]Hugst!$R$4:$W$4,0))))</f>
        <v>839.31420381698865</v>
      </c>
      <c r="K185" s="169">
        <f>IF($C185-K$1&lt;År1,0,J184*(1-VLOOKUP($A185,[1]Hugst!$R$5:$W$9,MATCH(ROUNDUP((K$1)/10,0)*10,[1]Hugst!$R$4:$W$4,0))))</f>
        <v>842.16289492282488</v>
      </c>
      <c r="L185" s="169">
        <f>IF($C185-L$1&lt;År1,0,K184*(1-VLOOKUP($A185,[1]Hugst!$R$5:$W$9,MATCH(ROUNDUP((L$1)/10,0)*10,[1]Hugst!$R$4:$W$4,0))))</f>
        <v>845.02588200533739</v>
      </c>
      <c r="M185" s="169">
        <f>IF($C185-M$1&lt;År1,0,L184*(1-VLOOKUP($A185,[1]Hugst!$R$5:$W$9,MATCH(ROUNDUP((M$1)/10,0)*10,[1]Hugst!$R$4:$W$4,0))))</f>
        <v>847.90321784955415</v>
      </c>
      <c r="N185" s="169">
        <f>IF($C185-N$1&lt;År1,0,M184*(1-VLOOKUP($A185,[1]Hugst!$R$5:$W$9,MATCH(ROUNDUP((N$1)/10,0)*10,[1]Hugst!$R$4:$W$4,0))))</f>
        <v>850.79493645180776</v>
      </c>
      <c r="O185" s="169">
        <f>IF($C185-O$1&lt;År1,0,N184*(1-VLOOKUP($A185,[1]Hugst!$R$5:$W$9,MATCH(ROUNDUP((O$1)/10,0)*10,[1]Hugst!$R$4:$W$4,0))))</f>
        <v>853.70103387118218</v>
      </c>
      <c r="P185" s="169">
        <f>IF($C185-P$1&lt;År1,0,O184*(1-VLOOKUP($A185,[1]Hugst!$R$5:$W$9,MATCH(ROUNDUP((P$1)/10,0)*10,[1]Hugst!$R$4:$W$4,0))))</f>
        <v>856.6214299308964</v>
      </c>
      <c r="Q185" s="169">
        <f>IF($C185-Q$1&lt;År1,0,P184*(1-VLOOKUP($A185,[1]Hugst!$R$5:$W$9,MATCH(ROUNDUP((Q$1)/10,0)*10,[1]Hugst!$R$4:$W$4,0))))</f>
        <v>859.55589161912542</v>
      </c>
      <c r="R185" s="169">
        <f>IF($C185-R$1&lt;År1,0,Q184*(1-VLOOKUP($A185,[1]Hugst!$R$5:$W$9,MATCH(ROUNDUP((R$1)/10,0)*10,[1]Hugst!$R$4:$W$4,0))))</f>
        <v>862.50387988887144</v>
      </c>
      <c r="S185" s="169">
        <f>IF($C185-S$1&lt;År1,0,R184*(1-VLOOKUP($A185,[1]Hugst!$R$5:$W$9,MATCH(ROUNDUP((S$1)/10,0)*10,[1]Hugst!$R$4:$W$4,0))))</f>
        <v>865.46424325579903</v>
      </c>
      <c r="T185" s="169">
        <f>IF($C185-T$1&lt;År1,0,S184*(1-VLOOKUP($A185,[1]Hugst!$R$5:$W$9,MATCH(ROUNDUP((T$1)/10,0)*10,[1]Hugst!$R$4:$W$4,0))))</f>
        <v>868.43460499205833</v>
      </c>
      <c r="U185" s="169">
        <f>IF($C185-U$1&lt;År1,0,T184*(1-VLOOKUP($A185,[1]Hugst!$R$5:$W$9,MATCH(ROUNDUP((U$1)/10,0)*10,[1]Hugst!$R$4:$W$4,0))))</f>
        <v>871.41013751226785</v>
      </c>
      <c r="V185" s="169">
        <f>IF($C185-V$1&lt;År1,0,U184*(1-VLOOKUP($A185,[1]Hugst!$R$5:$W$9,MATCH(ROUNDUP((V$1)/10,0)*10,[1]Hugst!$R$4:$W$4,0))))</f>
        <v>874.38111114330798</v>
      </c>
      <c r="W185" s="169">
        <f>IF($C185-W$1&lt;År1,0,V184*(1-VLOOKUP($A185,[1]Hugst!$R$5:$W$9,MATCH(ROUNDUP((W$1)/10,0)*10,[1]Hugst!$R$4:$W$4,0))))</f>
        <v>877.32799166229108</v>
      </c>
      <c r="X185" s="169">
        <f>IF($C185-X$1&lt;År1,0,W184*(1-VLOOKUP($A185,[1]Hugst!$R$5:$W$9,MATCH(ROUNDUP((X$1)/10,0)*10,[1]Hugst!$R$4:$W$4,0))))</f>
        <v>880.21163537052587</v>
      </c>
      <c r="Y185" s="169">
        <f>IF($C185-Y$1&lt;År1,0,X184*(1-VLOOKUP($A185,[1]Hugst!$R$5:$W$9,MATCH(ROUNDUP((Y$1)/10,0)*10,[1]Hugst!$R$4:$W$4,0))))</f>
        <v>882.9536792395005</v>
      </c>
      <c r="Z185" s="169">
        <f>IF($C185-Z$1&lt;År1,0,Y184*(1-VLOOKUP($A185,[1]Hugst!$R$5:$W$9,MATCH(ROUNDUP((Z$1)/10,0)*10,[1]Hugst!$R$4:$W$4,0))))</f>
        <v>885.39732120111364</v>
      </c>
      <c r="AA185" s="169">
        <f>IF($C185-AA$1&lt;År1,0,Z184*(1-VLOOKUP($A185,[1]Hugst!$R$5:$W$9,MATCH(ROUNDUP((AA$1)/10,0)*10,[1]Hugst!$R$4:$W$4,0))))</f>
        <v>887.2288807259614</v>
      </c>
      <c r="AB185" s="169">
        <f>IF($C185-AB$1&lt;År1,0,AA184*(1-VLOOKUP($A185,[1]Hugst!$R$5:$W$9,MATCH(ROUNDUP((AB$1)/10,0)*10,[1]Hugst!$R$4:$W$4,0))))</f>
        <v>887.82091997832697</v>
      </c>
      <c r="AC185" s="169">
        <f>IF($C185-AC$1&lt;År1,0,AB184*(1-VLOOKUP($A185,[1]Hugst!$R$5:$W$9,MATCH(ROUNDUP((AC$1)/10,0)*10,[1]Hugst!$R$4:$W$4,0))))</f>
        <v>885.91848612390811</v>
      </c>
      <c r="AD185" s="169">
        <f>IF($C185-AD$1&lt;År1,0,AC184*(1-VLOOKUP($A185,[1]Hugst!$R$5:$W$9,MATCH(ROUNDUP((AD$1)/10,0)*10,[1]Hugst!$R$4:$W$4,0))))</f>
        <v>879.01159594359649</v>
      </c>
      <c r="AE185" s="169">
        <f>IF($C185-AE$1&lt;År1,0,AD184*(1-VLOOKUP($A185,[1]Hugst!$R$5:$W$9,MATCH(ROUNDUP((AE$1)/10,0)*10,[1]Hugst!$R$4:$W$4,0))))</f>
        <v>862.08020505887032</v>
      </c>
      <c r="AF185" s="169">
        <f>IF($C185-AF$1&lt;År1,0,AE184*(1-VLOOKUP($A185,[1]Hugst!$R$5:$W$9,MATCH(ROUNDUP((AF$1)/10,0)*10,[1]Hugst!$R$4:$W$4,0))))</f>
        <v>825.08414638074498</v>
      </c>
      <c r="AG185" s="169">
        <f>IF($C185-AG$1&lt;År1,0,AF184*(1-VLOOKUP($A185,[1]Hugst!$R$5:$W$9,MATCH(ROUNDUP((AG$1)/10,0)*10,[1]Hugst!$R$4:$W$4,0))))</f>
        <v>747.9430070057391</v>
      </c>
      <c r="AH185" s="169">
        <f>IF($C185-AH$1&lt;År1,0,AG184*(1-VLOOKUP($A185,[1]Hugst!$R$5:$W$9,MATCH(ROUNDUP((AH$1)/10,0)*10,[1]Hugst!$R$4:$W$4,0))))</f>
        <v>590.49588200574033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9">
        <f>IF($C186-G$1&lt;År1,0,F185*(1-VLOOKUP($A186,[1]Hugst!$R$5:$W$9,MATCH(ROUNDUP((G$1)/10,0)*10,[1]Hugst!$R$4:$W$4,0))))</f>
        <v>828.0611058598912</v>
      </c>
      <c r="H186" s="169">
        <f>IF($C186-H$1&lt;År1,0,G185*(1-VLOOKUP($A186,[1]Hugst!$R$5:$W$9,MATCH(ROUNDUP((H$1)/10,0)*10,[1]Hugst!$R$4:$W$4,0))))</f>
        <v>830.85326659792975</v>
      </c>
      <c r="I186" s="169">
        <f>IF($C186-I$1&lt;År1,0,H185*(1-VLOOKUP($A186,[1]Hugst!$R$5:$W$9,MATCH(ROUNDUP((I$1)/10,0)*10,[1]Hugst!$R$4:$W$4,0))))</f>
        <v>833.65945710359267</v>
      </c>
      <c r="J186" s="169">
        <f>IF($C186-J$1&lt;År1,0,I185*(1-VLOOKUP($A186,[1]Hugst!$R$5:$W$9,MATCH(ROUNDUP((J$1)/10,0)*10,[1]Hugst!$R$4:$W$4,0))))</f>
        <v>836.47974668730023</v>
      </c>
      <c r="K186" s="169">
        <f>IF($C186-K$1&lt;År1,0,J185*(1-VLOOKUP($A186,[1]Hugst!$R$5:$W$9,MATCH(ROUNDUP((K$1)/10,0)*10,[1]Hugst!$R$4:$W$4,0))))</f>
        <v>839.31420381698865</v>
      </c>
      <c r="L186" s="169">
        <f>IF($C186-L$1&lt;År1,0,K185*(1-VLOOKUP($A186,[1]Hugst!$R$5:$W$9,MATCH(ROUNDUP((L$1)/10,0)*10,[1]Hugst!$R$4:$W$4,0))))</f>
        <v>842.16289492282488</v>
      </c>
      <c r="M186" s="169">
        <f>IF($C186-M$1&lt;År1,0,L185*(1-VLOOKUP($A186,[1]Hugst!$R$5:$W$9,MATCH(ROUNDUP((M$1)/10,0)*10,[1]Hugst!$R$4:$W$4,0))))</f>
        <v>845.02588200533739</v>
      </c>
      <c r="N186" s="169">
        <f>IF($C186-N$1&lt;År1,0,M185*(1-VLOOKUP($A186,[1]Hugst!$R$5:$W$9,MATCH(ROUNDUP((N$1)/10,0)*10,[1]Hugst!$R$4:$W$4,0))))</f>
        <v>847.90321784955415</v>
      </c>
      <c r="O186" s="169">
        <f>IF($C186-O$1&lt;År1,0,N185*(1-VLOOKUP($A186,[1]Hugst!$R$5:$W$9,MATCH(ROUNDUP((O$1)/10,0)*10,[1]Hugst!$R$4:$W$4,0))))</f>
        <v>850.79493645180776</v>
      </c>
      <c r="P186" s="169">
        <f>IF($C186-P$1&lt;År1,0,O185*(1-VLOOKUP($A186,[1]Hugst!$R$5:$W$9,MATCH(ROUNDUP((P$1)/10,0)*10,[1]Hugst!$R$4:$W$4,0))))</f>
        <v>853.70103387118218</v>
      </c>
      <c r="Q186" s="169">
        <f>IF($C186-Q$1&lt;År1,0,P185*(1-VLOOKUP($A186,[1]Hugst!$R$5:$W$9,MATCH(ROUNDUP((Q$1)/10,0)*10,[1]Hugst!$R$4:$W$4,0))))</f>
        <v>856.6214299308964</v>
      </c>
      <c r="R186" s="169">
        <f>IF($C186-R$1&lt;År1,0,Q185*(1-VLOOKUP($A186,[1]Hugst!$R$5:$W$9,MATCH(ROUNDUP((R$1)/10,0)*10,[1]Hugst!$R$4:$W$4,0))))</f>
        <v>859.55589161912542</v>
      </c>
      <c r="S186" s="169">
        <f>IF($C186-S$1&lt;År1,0,R185*(1-VLOOKUP($A186,[1]Hugst!$R$5:$W$9,MATCH(ROUNDUP((S$1)/10,0)*10,[1]Hugst!$R$4:$W$4,0))))</f>
        <v>862.50387988887144</v>
      </c>
      <c r="T186" s="169">
        <f>IF($C186-T$1&lt;År1,0,S185*(1-VLOOKUP($A186,[1]Hugst!$R$5:$W$9,MATCH(ROUNDUP((T$1)/10,0)*10,[1]Hugst!$R$4:$W$4,0))))</f>
        <v>865.46424325579903</v>
      </c>
      <c r="U186" s="169">
        <f>IF($C186-U$1&lt;År1,0,T185*(1-VLOOKUP($A186,[1]Hugst!$R$5:$W$9,MATCH(ROUNDUP((U$1)/10,0)*10,[1]Hugst!$R$4:$W$4,0))))</f>
        <v>868.43460499205833</v>
      </c>
      <c r="V186" s="169">
        <f>IF($C186-V$1&lt;År1,0,U185*(1-VLOOKUP($A186,[1]Hugst!$R$5:$W$9,MATCH(ROUNDUP((V$1)/10,0)*10,[1]Hugst!$R$4:$W$4,0))))</f>
        <v>871.41013751226785</v>
      </c>
      <c r="W186" s="169">
        <f>IF($C186-W$1&lt;År1,0,V185*(1-VLOOKUP($A186,[1]Hugst!$R$5:$W$9,MATCH(ROUNDUP((W$1)/10,0)*10,[1]Hugst!$R$4:$W$4,0))))</f>
        <v>874.38111114330798</v>
      </c>
      <c r="X186" s="169">
        <f>IF($C186-X$1&lt;År1,0,W185*(1-VLOOKUP($A186,[1]Hugst!$R$5:$W$9,MATCH(ROUNDUP((X$1)/10,0)*10,[1]Hugst!$R$4:$W$4,0))))</f>
        <v>877.32799166229108</v>
      </c>
      <c r="Y186" s="169">
        <f>IF($C186-Y$1&lt;År1,0,X185*(1-VLOOKUP($A186,[1]Hugst!$R$5:$W$9,MATCH(ROUNDUP((Y$1)/10,0)*10,[1]Hugst!$R$4:$W$4,0))))</f>
        <v>880.21163537052587</v>
      </c>
      <c r="Z186" s="169">
        <f>IF($C186-Z$1&lt;År1,0,Y185*(1-VLOOKUP($A186,[1]Hugst!$R$5:$W$9,MATCH(ROUNDUP((Z$1)/10,0)*10,[1]Hugst!$R$4:$W$4,0))))</f>
        <v>882.9536792395005</v>
      </c>
      <c r="AA186" s="169">
        <f>IF($C186-AA$1&lt;År1,0,Z185*(1-VLOOKUP($A186,[1]Hugst!$R$5:$W$9,MATCH(ROUNDUP((AA$1)/10,0)*10,[1]Hugst!$R$4:$W$4,0))))</f>
        <v>885.39732120111364</v>
      </c>
      <c r="AB186" s="169">
        <f>IF($C186-AB$1&lt;År1,0,AA185*(1-VLOOKUP($A186,[1]Hugst!$R$5:$W$9,MATCH(ROUNDUP((AB$1)/10,0)*10,[1]Hugst!$R$4:$W$4,0))))</f>
        <v>887.2288807259614</v>
      </c>
      <c r="AC186" s="169">
        <f>IF($C186-AC$1&lt;År1,0,AB185*(1-VLOOKUP($A186,[1]Hugst!$R$5:$W$9,MATCH(ROUNDUP((AC$1)/10,0)*10,[1]Hugst!$R$4:$W$4,0))))</f>
        <v>887.82091997832697</v>
      </c>
      <c r="AD186" s="169">
        <f>IF($C186-AD$1&lt;År1,0,AC185*(1-VLOOKUP($A186,[1]Hugst!$R$5:$W$9,MATCH(ROUNDUP((AD$1)/10,0)*10,[1]Hugst!$R$4:$W$4,0))))</f>
        <v>885.91848612390811</v>
      </c>
      <c r="AE186" s="169">
        <f>IF($C186-AE$1&lt;År1,0,AD185*(1-VLOOKUP($A186,[1]Hugst!$R$5:$W$9,MATCH(ROUNDUP((AE$1)/10,0)*10,[1]Hugst!$R$4:$W$4,0))))</f>
        <v>879.01159594359649</v>
      </c>
      <c r="AF186" s="169">
        <f>IF($C186-AF$1&lt;År1,0,AE185*(1-VLOOKUP($A186,[1]Hugst!$R$5:$W$9,MATCH(ROUNDUP((AF$1)/10,0)*10,[1]Hugst!$R$4:$W$4,0))))</f>
        <v>862.08020505887032</v>
      </c>
      <c r="AG186" s="169">
        <f>IF($C186-AG$1&lt;År1,0,AF185*(1-VLOOKUP($A186,[1]Hugst!$R$5:$W$9,MATCH(ROUNDUP((AG$1)/10,0)*10,[1]Hugst!$R$4:$W$4,0))))</f>
        <v>825.08414638074498</v>
      </c>
      <c r="AH186" s="169">
        <f>IF($C186-AH$1&lt;År1,0,AG185*(1-VLOOKUP($A186,[1]Hugst!$R$5:$W$9,MATCH(ROUNDUP((AH$1)/10,0)*10,[1]Hugst!$R$4:$W$4,0))))</f>
        <v>747.9430070057391</v>
      </c>
      <c r="AI186" s="169">
        <f>IF($C186-AI$1&lt;År1,0,AH185*(1-VLOOKUP($A186,[1]Hugst!$R$5:$W$9,MATCH(ROUNDUP((AI$1)/10,0)*10,[1]Hugst!$R$4:$W$4,0))))</f>
        <v>590.49588200574033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9">
        <f t="shared" si="3"/>
        <v>1.0736288763728226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9">
        <f>IF($C187-G$1&lt;År1,0,F186*(1-VLOOKUP($A187,[1]Hugst!$R$5:$W$9,MATCH(ROUNDUP((G$1)/10,0)*10,[1]Hugst!$R$4:$W$4,0))))</f>
        <v>825.28290533309121</v>
      </c>
      <c r="H187" s="169">
        <f>IF($C187-H$1&lt;År1,0,G186*(1-VLOOKUP($A187,[1]Hugst!$R$5:$W$9,MATCH(ROUNDUP((H$1)/10,0)*10,[1]Hugst!$R$4:$W$4,0))))</f>
        <v>828.0611058598912</v>
      </c>
      <c r="I187" s="169">
        <f>IF($C187-I$1&lt;År1,0,H186*(1-VLOOKUP($A187,[1]Hugst!$R$5:$W$9,MATCH(ROUNDUP((I$1)/10,0)*10,[1]Hugst!$R$4:$W$4,0))))</f>
        <v>830.85326659792975</v>
      </c>
      <c r="J187" s="169">
        <f>IF($C187-J$1&lt;År1,0,I186*(1-VLOOKUP($A187,[1]Hugst!$R$5:$W$9,MATCH(ROUNDUP((J$1)/10,0)*10,[1]Hugst!$R$4:$W$4,0))))</f>
        <v>833.65945710359267</v>
      </c>
      <c r="K187" s="169">
        <f>IF($C187-K$1&lt;År1,0,J186*(1-VLOOKUP($A187,[1]Hugst!$R$5:$W$9,MATCH(ROUNDUP((K$1)/10,0)*10,[1]Hugst!$R$4:$W$4,0))))</f>
        <v>836.47974668730023</v>
      </c>
      <c r="L187" s="169">
        <f>IF($C187-L$1&lt;År1,0,K186*(1-VLOOKUP($A187,[1]Hugst!$R$5:$W$9,MATCH(ROUNDUP((L$1)/10,0)*10,[1]Hugst!$R$4:$W$4,0))))</f>
        <v>839.31420381698865</v>
      </c>
      <c r="M187" s="169">
        <f>IF($C187-M$1&lt;År1,0,L186*(1-VLOOKUP($A187,[1]Hugst!$R$5:$W$9,MATCH(ROUNDUP((M$1)/10,0)*10,[1]Hugst!$R$4:$W$4,0))))</f>
        <v>842.16289492282488</v>
      </c>
      <c r="N187" s="169">
        <f>IF($C187-N$1&lt;År1,0,M186*(1-VLOOKUP($A187,[1]Hugst!$R$5:$W$9,MATCH(ROUNDUP((N$1)/10,0)*10,[1]Hugst!$R$4:$W$4,0))))</f>
        <v>845.02588200533739</v>
      </c>
      <c r="O187" s="169">
        <f>IF($C187-O$1&lt;År1,0,N186*(1-VLOOKUP($A187,[1]Hugst!$R$5:$W$9,MATCH(ROUNDUP((O$1)/10,0)*10,[1]Hugst!$R$4:$W$4,0))))</f>
        <v>847.90321784955415</v>
      </c>
      <c r="P187" s="169">
        <f>IF($C187-P$1&lt;År1,0,O186*(1-VLOOKUP($A187,[1]Hugst!$R$5:$W$9,MATCH(ROUNDUP((P$1)/10,0)*10,[1]Hugst!$R$4:$W$4,0))))</f>
        <v>850.79493645180776</v>
      </c>
      <c r="Q187" s="169">
        <f>IF($C187-Q$1&lt;År1,0,P186*(1-VLOOKUP($A187,[1]Hugst!$R$5:$W$9,MATCH(ROUNDUP((Q$1)/10,0)*10,[1]Hugst!$R$4:$W$4,0))))</f>
        <v>853.70103387118218</v>
      </c>
      <c r="R187" s="169">
        <f>IF($C187-R$1&lt;År1,0,Q186*(1-VLOOKUP($A187,[1]Hugst!$R$5:$W$9,MATCH(ROUNDUP((R$1)/10,0)*10,[1]Hugst!$R$4:$W$4,0))))</f>
        <v>856.6214299308964</v>
      </c>
      <c r="S187" s="169">
        <f>IF($C187-S$1&lt;År1,0,R186*(1-VLOOKUP($A187,[1]Hugst!$R$5:$W$9,MATCH(ROUNDUP((S$1)/10,0)*10,[1]Hugst!$R$4:$W$4,0))))</f>
        <v>859.55589161912542</v>
      </c>
      <c r="T187" s="169">
        <f>IF($C187-T$1&lt;År1,0,S186*(1-VLOOKUP($A187,[1]Hugst!$R$5:$W$9,MATCH(ROUNDUP((T$1)/10,0)*10,[1]Hugst!$R$4:$W$4,0))))</f>
        <v>862.50387988887144</v>
      </c>
      <c r="U187" s="169">
        <f>IF($C187-U$1&lt;År1,0,T186*(1-VLOOKUP($A187,[1]Hugst!$R$5:$W$9,MATCH(ROUNDUP((U$1)/10,0)*10,[1]Hugst!$R$4:$W$4,0))))</f>
        <v>865.46424325579903</v>
      </c>
      <c r="V187" s="169">
        <f>IF($C187-V$1&lt;År1,0,U186*(1-VLOOKUP($A187,[1]Hugst!$R$5:$W$9,MATCH(ROUNDUP((V$1)/10,0)*10,[1]Hugst!$R$4:$W$4,0))))</f>
        <v>868.43460499205833</v>
      </c>
      <c r="W187" s="169">
        <f>IF($C187-W$1&lt;År1,0,V186*(1-VLOOKUP($A187,[1]Hugst!$R$5:$W$9,MATCH(ROUNDUP((W$1)/10,0)*10,[1]Hugst!$R$4:$W$4,0))))</f>
        <v>871.41013751226785</v>
      </c>
      <c r="X187" s="169">
        <f>IF($C187-X$1&lt;År1,0,W186*(1-VLOOKUP($A187,[1]Hugst!$R$5:$W$9,MATCH(ROUNDUP((X$1)/10,0)*10,[1]Hugst!$R$4:$W$4,0))))</f>
        <v>874.38111114330798</v>
      </c>
      <c r="Y187" s="169">
        <f>IF($C187-Y$1&lt;År1,0,X186*(1-VLOOKUP($A187,[1]Hugst!$R$5:$W$9,MATCH(ROUNDUP((Y$1)/10,0)*10,[1]Hugst!$R$4:$W$4,0))))</f>
        <v>877.32799166229108</v>
      </c>
      <c r="Z187" s="169">
        <f>IF($C187-Z$1&lt;År1,0,Y186*(1-VLOOKUP($A187,[1]Hugst!$R$5:$W$9,MATCH(ROUNDUP((Z$1)/10,0)*10,[1]Hugst!$R$4:$W$4,0))))</f>
        <v>880.21163537052587</v>
      </c>
      <c r="AA187" s="169">
        <f>IF($C187-AA$1&lt;År1,0,Z186*(1-VLOOKUP($A187,[1]Hugst!$R$5:$W$9,MATCH(ROUNDUP((AA$1)/10,0)*10,[1]Hugst!$R$4:$W$4,0))))</f>
        <v>882.9536792395005</v>
      </c>
      <c r="AB187" s="169">
        <f>IF($C187-AB$1&lt;År1,0,AA186*(1-VLOOKUP($A187,[1]Hugst!$R$5:$W$9,MATCH(ROUNDUP((AB$1)/10,0)*10,[1]Hugst!$R$4:$W$4,0))))</f>
        <v>885.39732120111364</v>
      </c>
      <c r="AC187" s="169">
        <f>IF($C187-AC$1&lt;År1,0,AB186*(1-VLOOKUP($A187,[1]Hugst!$R$5:$W$9,MATCH(ROUNDUP((AC$1)/10,0)*10,[1]Hugst!$R$4:$W$4,0))))</f>
        <v>887.2288807259614</v>
      </c>
      <c r="AD187" s="169">
        <f>IF($C187-AD$1&lt;År1,0,AC186*(1-VLOOKUP($A187,[1]Hugst!$R$5:$W$9,MATCH(ROUNDUP((AD$1)/10,0)*10,[1]Hugst!$R$4:$W$4,0))))</f>
        <v>887.82091997832697</v>
      </c>
      <c r="AE187" s="169">
        <f>IF($C187-AE$1&lt;År1,0,AD186*(1-VLOOKUP($A187,[1]Hugst!$R$5:$W$9,MATCH(ROUNDUP((AE$1)/10,0)*10,[1]Hugst!$R$4:$W$4,0))))</f>
        <v>885.91848612390811</v>
      </c>
      <c r="AF187" s="169">
        <f>IF($C187-AF$1&lt;År1,0,AE186*(1-VLOOKUP($A187,[1]Hugst!$R$5:$W$9,MATCH(ROUNDUP((AF$1)/10,0)*10,[1]Hugst!$R$4:$W$4,0))))</f>
        <v>879.01159594359649</v>
      </c>
      <c r="AG187" s="169">
        <f>IF($C187-AG$1&lt;År1,0,AF186*(1-VLOOKUP($A187,[1]Hugst!$R$5:$W$9,MATCH(ROUNDUP((AG$1)/10,0)*10,[1]Hugst!$R$4:$W$4,0))))</f>
        <v>862.08020505887032</v>
      </c>
      <c r="AH187" s="169">
        <f>IF($C187-AH$1&lt;År1,0,AG186*(1-VLOOKUP($A187,[1]Hugst!$R$5:$W$9,MATCH(ROUNDUP((AH$1)/10,0)*10,[1]Hugst!$R$4:$W$4,0))))</f>
        <v>825.08414638074498</v>
      </c>
      <c r="AI187" s="169">
        <f>IF($C187-AI$1&lt;År1,0,AH186*(1-VLOOKUP($A187,[1]Hugst!$R$5:$W$9,MATCH(ROUNDUP((AI$1)/10,0)*10,[1]Hugst!$R$4:$W$4,0))))</f>
        <v>747.9430070057391</v>
      </c>
      <c r="AJ187" s="169">
        <f>IF($C187-AJ$1&lt;År1,0,AI186*(1-VLOOKUP($A187,[1]Hugst!$R$5:$W$9,MATCH(ROUNDUP((AJ$1)/10,0)*10,[1]Hugst!$R$4:$W$4,0))))</f>
        <v>589.42225312936625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9">
        <f>IF($C251-G$1&lt;År1,0,F250*(1-VLOOKUP($A251,[1]Hugst!$R$5:$W$9,MATCH(ROUNDUP((G$1)/10,0)*10,[1]Hugst!$R$4:$W$4,0))))</f>
        <v>3614.2541179942436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9">
        <f>IF($C252-G$1&lt;År1,0,F251*(1-VLOOKUP($A252,[1]Hugst!$R$5:$W$9,MATCH(ROUNDUP((G$1)/10,0)*10,[1]Hugst!$R$4:$W$4,0))))</f>
        <v>4152.1582429942446</v>
      </c>
      <c r="H252" s="169">
        <f>IF($C252-H$1&lt;År1,0,G251*(1-VLOOKUP($A252,[1]Hugst!$R$5:$W$9,MATCH(ROUNDUP((H$1)/10,0)*10,[1]Hugst!$R$4:$W$4,0))))</f>
        <v>3614.2541179942436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9">
        <f>IF($C253-G$1&lt;År1,0,F252*(1-VLOOKUP($A253,[1]Hugst!$R$5:$W$9,MATCH(ROUNDUP((G$1)/10,0)*10,[1]Hugst!$R$4:$W$4,0))))</f>
        <v>4415.7040973692729</v>
      </c>
      <c r="H253" s="169">
        <f>IF($C253-H$1&lt;År1,0,G252*(1-VLOOKUP($A253,[1]Hugst!$R$5:$W$9,MATCH(ROUNDUP((H$1)/10,0)*10,[1]Hugst!$R$4:$W$4,0))))</f>
        <v>4152.1582429942446</v>
      </c>
      <c r="I253" s="169">
        <f>IF($C253-I$1&lt;År1,0,H252*(1-VLOOKUP($A253,[1]Hugst!$R$5:$W$9,MATCH(ROUNDUP((I$1)/10,0)*10,[1]Hugst!$R$4:$W$4,0))))</f>
        <v>3614.2541179942436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9">
        <f>IF($C254-G$1&lt;År1,0,F253*(1-VLOOKUP($A254,[1]Hugst!$R$5:$W$9,MATCH(ROUNDUP((G$1)/10,0)*10,[1]Hugst!$R$4:$W$4,0))))</f>
        <v>4542.0978474723615</v>
      </c>
      <c r="H254" s="169">
        <f>IF($C254-H$1&lt;År1,0,G253*(1-VLOOKUP($A254,[1]Hugst!$R$5:$W$9,MATCH(ROUNDUP((H$1)/10,0)*10,[1]Hugst!$R$4:$W$4,0))))</f>
        <v>4415.7040973692729</v>
      </c>
      <c r="I254" s="169">
        <f>IF($C254-I$1&lt;År1,0,H253*(1-VLOOKUP($A254,[1]Hugst!$R$5:$W$9,MATCH(ROUNDUP((I$1)/10,0)*10,[1]Hugst!$R$4:$W$4,0))))</f>
        <v>4152.1582429942446</v>
      </c>
      <c r="J254" s="169">
        <f>IF($C254-J$1&lt;År1,0,I253*(1-VLOOKUP($A254,[1]Hugst!$R$5:$W$9,MATCH(ROUNDUP((J$1)/10,0)*10,[1]Hugst!$R$4:$W$4,0))))</f>
        <v>3614.2541179942436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9">
        <f>IF($C255-G$1&lt;År1,0,F254*(1-VLOOKUP($A255,[1]Hugst!$R$5:$W$9,MATCH(ROUNDUP((G$1)/10,0)*10,[1]Hugst!$R$4:$W$4,0))))</f>
        <v>4599.9424413249817</v>
      </c>
      <c r="H255" s="169">
        <f>IF($C255-H$1&lt;År1,0,G254*(1-VLOOKUP($A255,[1]Hugst!$R$5:$W$9,MATCH(ROUNDUP((H$1)/10,0)*10,[1]Hugst!$R$4:$W$4,0))))</f>
        <v>4542.0978474723615</v>
      </c>
      <c r="I255" s="169">
        <f>IF($C255-I$1&lt;År1,0,H254*(1-VLOOKUP($A255,[1]Hugst!$R$5:$W$9,MATCH(ROUNDUP((I$1)/10,0)*10,[1]Hugst!$R$4:$W$4,0))))</f>
        <v>4415.7040973692729</v>
      </c>
      <c r="J255" s="169">
        <f>IF($C255-J$1&lt;År1,0,I254*(1-VLOOKUP($A255,[1]Hugst!$R$5:$W$9,MATCH(ROUNDUP((J$1)/10,0)*10,[1]Hugst!$R$4:$W$4,0))))</f>
        <v>4152.1582429942446</v>
      </c>
      <c r="K255" s="169">
        <f>IF($C255-K$1&lt;År1,0,J254*(1-VLOOKUP($A255,[1]Hugst!$R$5:$W$9,MATCH(ROUNDUP((K$1)/10,0)*10,[1]Hugst!$R$4:$W$4,0))))</f>
        <v>3614.2541179942436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9">
        <f>IF($C256-G$1&lt;År1,0,F255*(1-VLOOKUP($A256,[1]Hugst!$R$5:$W$9,MATCH(ROUNDUP((G$1)/10,0)*10,[1]Hugst!$R$4:$W$4,0))))</f>
        <v>4623.5392184583234</v>
      </c>
      <c r="H256" s="169">
        <f>IF($C256-H$1&lt;År1,0,G255*(1-VLOOKUP($A256,[1]Hugst!$R$5:$W$9,MATCH(ROUNDUP((H$1)/10,0)*10,[1]Hugst!$R$4:$W$4,0))))</f>
        <v>4599.9424413249817</v>
      </c>
      <c r="I256" s="169">
        <f>IF($C256-I$1&lt;År1,0,H255*(1-VLOOKUP($A256,[1]Hugst!$R$5:$W$9,MATCH(ROUNDUP((I$1)/10,0)*10,[1]Hugst!$R$4:$W$4,0))))</f>
        <v>4542.0978474723615</v>
      </c>
      <c r="J256" s="169">
        <f>IF($C256-J$1&lt;År1,0,I255*(1-VLOOKUP($A256,[1]Hugst!$R$5:$W$9,MATCH(ROUNDUP((J$1)/10,0)*10,[1]Hugst!$R$4:$W$4,0))))</f>
        <v>4415.7040973692729</v>
      </c>
      <c r="K256" s="169">
        <f>IF($C256-K$1&lt;År1,0,J255*(1-VLOOKUP($A256,[1]Hugst!$R$5:$W$9,MATCH(ROUNDUP((K$1)/10,0)*10,[1]Hugst!$R$4:$W$4,0))))</f>
        <v>4152.1582429942446</v>
      </c>
      <c r="L256" s="169">
        <f>IF($C256-L$1&lt;År1,0,K255*(1-VLOOKUP($A256,[1]Hugst!$R$5:$W$9,MATCH(ROUNDUP((L$1)/10,0)*10,[1]Hugst!$R$4:$W$4,0))))</f>
        <v>3614.2541179942436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9">
        <f>IF($C257-G$1&lt;År1,0,F256*(1-VLOOKUP($A257,[1]Hugst!$R$5:$W$9,MATCH(ROUNDUP((G$1)/10,0)*10,[1]Hugst!$R$4:$W$4,0))))</f>
        <v>4630.0387148310256</v>
      </c>
      <c r="H257" s="169">
        <f>IF($C257-H$1&lt;År1,0,G256*(1-VLOOKUP($A257,[1]Hugst!$R$5:$W$9,MATCH(ROUNDUP((H$1)/10,0)*10,[1]Hugst!$R$4:$W$4,0))))</f>
        <v>4623.5392184583234</v>
      </c>
      <c r="I257" s="169">
        <f>IF($C257-I$1&lt;År1,0,H256*(1-VLOOKUP($A257,[1]Hugst!$R$5:$W$9,MATCH(ROUNDUP((I$1)/10,0)*10,[1]Hugst!$R$4:$W$4,0))))</f>
        <v>4599.9424413249817</v>
      </c>
      <c r="J257" s="169">
        <f>IF($C257-J$1&lt;År1,0,I256*(1-VLOOKUP($A257,[1]Hugst!$R$5:$W$9,MATCH(ROUNDUP((J$1)/10,0)*10,[1]Hugst!$R$4:$W$4,0))))</f>
        <v>4542.0978474723615</v>
      </c>
      <c r="K257" s="169">
        <f>IF($C257-K$1&lt;År1,0,J256*(1-VLOOKUP($A257,[1]Hugst!$R$5:$W$9,MATCH(ROUNDUP((K$1)/10,0)*10,[1]Hugst!$R$4:$W$4,0))))</f>
        <v>4415.7040973692729</v>
      </c>
      <c r="L257" s="169">
        <f>IF($C257-L$1&lt;År1,0,K256*(1-VLOOKUP($A257,[1]Hugst!$R$5:$W$9,MATCH(ROUNDUP((L$1)/10,0)*10,[1]Hugst!$R$4:$W$4,0))))</f>
        <v>4152.1582429942446</v>
      </c>
      <c r="M257" s="169">
        <f>IF($C257-M$1&lt;År1,0,L256*(1-VLOOKUP($A257,[1]Hugst!$R$5:$W$9,MATCH(ROUNDUP((M$1)/10,0)*10,[1]Hugst!$R$4:$W$4,0))))</f>
        <v>3614.2541179942436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9">
        <f>IF($C258-G$1&lt;År1,0,F257*(1-VLOOKUP($A258,[1]Hugst!$R$5:$W$9,MATCH(ROUNDUP((G$1)/10,0)*10,[1]Hugst!$R$4:$W$4,0))))</f>
        <v>4628.0160652843451</v>
      </c>
      <c r="H258" s="169">
        <f>IF($C258-H$1&lt;År1,0,G257*(1-VLOOKUP($A258,[1]Hugst!$R$5:$W$9,MATCH(ROUNDUP((H$1)/10,0)*10,[1]Hugst!$R$4:$W$4,0))))</f>
        <v>4630.0387148310256</v>
      </c>
      <c r="I258" s="169">
        <f>IF($C258-I$1&lt;År1,0,H257*(1-VLOOKUP($A258,[1]Hugst!$R$5:$W$9,MATCH(ROUNDUP((I$1)/10,0)*10,[1]Hugst!$R$4:$W$4,0))))</f>
        <v>4623.5392184583234</v>
      </c>
      <c r="J258" s="169">
        <f>IF($C258-J$1&lt;År1,0,I257*(1-VLOOKUP($A258,[1]Hugst!$R$5:$W$9,MATCH(ROUNDUP((J$1)/10,0)*10,[1]Hugst!$R$4:$W$4,0))))</f>
        <v>4599.9424413249817</v>
      </c>
      <c r="K258" s="169">
        <f>IF($C258-K$1&lt;År1,0,J257*(1-VLOOKUP($A258,[1]Hugst!$R$5:$W$9,MATCH(ROUNDUP((K$1)/10,0)*10,[1]Hugst!$R$4:$W$4,0))))</f>
        <v>4542.0978474723615</v>
      </c>
      <c r="L258" s="169">
        <f>IF($C258-L$1&lt;År1,0,K257*(1-VLOOKUP($A258,[1]Hugst!$R$5:$W$9,MATCH(ROUNDUP((L$1)/10,0)*10,[1]Hugst!$R$4:$W$4,0))))</f>
        <v>4415.7040973692729</v>
      </c>
      <c r="M258" s="169">
        <f>IF($C258-M$1&lt;År1,0,L257*(1-VLOOKUP($A258,[1]Hugst!$R$5:$W$9,MATCH(ROUNDUP((M$1)/10,0)*10,[1]Hugst!$R$4:$W$4,0))))</f>
        <v>4152.1582429942446</v>
      </c>
      <c r="N258" s="169">
        <f>IF($C258-N$1&lt;År1,0,M257*(1-VLOOKUP($A258,[1]Hugst!$R$5:$W$9,MATCH(ROUNDUP((N$1)/10,0)*10,[1]Hugst!$R$4:$W$4,0))))</f>
        <v>3614.2541179942436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9">
        <f>IF($C259-G$1&lt;År1,0,F258*(1-VLOOKUP($A259,[1]Hugst!$R$5:$W$9,MATCH(ROUNDUP((G$1)/10,0)*10,[1]Hugst!$R$4:$W$4,0))))</f>
        <v>4621.7587047666275</v>
      </c>
      <c r="H259" s="169">
        <f>IF($C259-H$1&lt;År1,0,G258*(1-VLOOKUP($A259,[1]Hugst!$R$5:$W$9,MATCH(ROUNDUP((H$1)/10,0)*10,[1]Hugst!$R$4:$W$4,0))))</f>
        <v>4628.0160652843451</v>
      </c>
      <c r="I259" s="169">
        <f>IF($C259-I$1&lt;År1,0,H258*(1-VLOOKUP($A259,[1]Hugst!$R$5:$W$9,MATCH(ROUNDUP((I$1)/10,0)*10,[1]Hugst!$R$4:$W$4,0))))</f>
        <v>4630.0387148310256</v>
      </c>
      <c r="J259" s="169">
        <f>IF($C259-J$1&lt;År1,0,I258*(1-VLOOKUP($A259,[1]Hugst!$R$5:$W$9,MATCH(ROUNDUP((J$1)/10,0)*10,[1]Hugst!$R$4:$W$4,0))))</f>
        <v>4623.5392184583234</v>
      </c>
      <c r="K259" s="169">
        <f>IF($C259-K$1&lt;År1,0,J258*(1-VLOOKUP($A259,[1]Hugst!$R$5:$W$9,MATCH(ROUNDUP((K$1)/10,0)*10,[1]Hugst!$R$4:$W$4,0))))</f>
        <v>4599.9424413249817</v>
      </c>
      <c r="L259" s="169">
        <f>IF($C259-L$1&lt;År1,0,K258*(1-VLOOKUP($A259,[1]Hugst!$R$5:$W$9,MATCH(ROUNDUP((L$1)/10,0)*10,[1]Hugst!$R$4:$W$4,0))))</f>
        <v>4542.0978474723615</v>
      </c>
      <c r="M259" s="169">
        <f>IF($C259-M$1&lt;År1,0,L258*(1-VLOOKUP($A259,[1]Hugst!$R$5:$W$9,MATCH(ROUNDUP((M$1)/10,0)*10,[1]Hugst!$R$4:$W$4,0))))</f>
        <v>4415.7040973692729</v>
      </c>
      <c r="N259" s="169">
        <f>IF($C259-N$1&lt;År1,0,M258*(1-VLOOKUP($A259,[1]Hugst!$R$5:$W$9,MATCH(ROUNDUP((N$1)/10,0)*10,[1]Hugst!$R$4:$W$4,0))))</f>
        <v>4152.1582429942446</v>
      </c>
      <c r="O259" s="169">
        <f>IF($C259-O$1&lt;År1,0,N258*(1-VLOOKUP($A259,[1]Hugst!$R$5:$W$9,MATCH(ROUNDUP((O$1)/10,0)*10,[1]Hugst!$R$4:$W$4,0))))</f>
        <v>3614.2541179942436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9">
        <f>IF($C260-G$1&lt;År1,0,F259*(1-VLOOKUP($A260,[1]Hugst!$R$5:$W$9,MATCH(ROUNDUP((G$1)/10,0)*10,[1]Hugst!$R$4:$W$4,0))))</f>
        <v>4613.4102189421337</v>
      </c>
      <c r="H260" s="169">
        <f>IF($C260-H$1&lt;År1,0,G259*(1-VLOOKUP($A260,[1]Hugst!$R$5:$W$9,MATCH(ROUNDUP((H$1)/10,0)*10,[1]Hugst!$R$4:$W$4,0))))</f>
        <v>4621.7587047666275</v>
      </c>
      <c r="I260" s="169">
        <f>IF($C260-I$1&lt;År1,0,H259*(1-VLOOKUP($A260,[1]Hugst!$R$5:$W$9,MATCH(ROUNDUP((I$1)/10,0)*10,[1]Hugst!$R$4:$W$4,0))))</f>
        <v>4628.0160652843451</v>
      </c>
      <c r="J260" s="169">
        <f>IF($C260-J$1&lt;År1,0,I259*(1-VLOOKUP($A260,[1]Hugst!$R$5:$W$9,MATCH(ROUNDUP((J$1)/10,0)*10,[1]Hugst!$R$4:$W$4,0))))</f>
        <v>4630.0387148310256</v>
      </c>
      <c r="K260" s="169">
        <f>IF($C260-K$1&lt;År1,0,J259*(1-VLOOKUP($A260,[1]Hugst!$R$5:$W$9,MATCH(ROUNDUP((K$1)/10,0)*10,[1]Hugst!$R$4:$W$4,0))))</f>
        <v>4623.5392184583234</v>
      </c>
      <c r="L260" s="169">
        <f>IF($C260-L$1&lt;År1,0,K259*(1-VLOOKUP($A260,[1]Hugst!$R$5:$W$9,MATCH(ROUNDUP((L$1)/10,0)*10,[1]Hugst!$R$4:$W$4,0))))</f>
        <v>4599.9424413249817</v>
      </c>
      <c r="M260" s="169">
        <f>IF($C260-M$1&lt;År1,0,L259*(1-VLOOKUP($A260,[1]Hugst!$R$5:$W$9,MATCH(ROUNDUP((M$1)/10,0)*10,[1]Hugst!$R$4:$W$4,0))))</f>
        <v>4542.0978474723615</v>
      </c>
      <c r="N260" s="169">
        <f>IF($C260-N$1&lt;År1,0,M259*(1-VLOOKUP($A260,[1]Hugst!$R$5:$W$9,MATCH(ROUNDUP((N$1)/10,0)*10,[1]Hugst!$R$4:$W$4,0))))</f>
        <v>4415.7040973692729</v>
      </c>
      <c r="O260" s="169">
        <f>IF($C260-O$1&lt;År1,0,N259*(1-VLOOKUP($A260,[1]Hugst!$R$5:$W$9,MATCH(ROUNDUP((O$1)/10,0)*10,[1]Hugst!$R$4:$W$4,0))))</f>
        <v>4152.1582429942446</v>
      </c>
      <c r="P260" s="169">
        <f>IF($C260-P$1&lt;År1,0,O259*(1-VLOOKUP($A260,[1]Hugst!$R$5:$W$9,MATCH(ROUNDUP((P$1)/10,0)*10,[1]Hugst!$R$4:$W$4,0))))</f>
        <v>3614.2541179942436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9">
        <f>IF($C261-G$1&lt;År1,0,F260*(1-VLOOKUP($A261,[1]Hugst!$R$5:$W$9,MATCH(ROUNDUP((G$1)/10,0)*10,[1]Hugst!$R$4:$W$4,0))))</f>
        <v>4604.0422694921162</v>
      </c>
      <c r="H261" s="169">
        <f>IF($C261-H$1&lt;År1,0,G260*(1-VLOOKUP($A261,[1]Hugst!$R$5:$W$9,MATCH(ROUNDUP((H$1)/10,0)*10,[1]Hugst!$R$4:$W$4,0))))</f>
        <v>4613.4102189421337</v>
      </c>
      <c r="I261" s="169">
        <f>IF($C261-I$1&lt;År1,0,H260*(1-VLOOKUP($A261,[1]Hugst!$R$5:$W$9,MATCH(ROUNDUP((I$1)/10,0)*10,[1]Hugst!$R$4:$W$4,0))))</f>
        <v>4621.7587047666275</v>
      </c>
      <c r="J261" s="169">
        <f>IF($C261-J$1&lt;År1,0,I260*(1-VLOOKUP($A261,[1]Hugst!$R$5:$W$9,MATCH(ROUNDUP((J$1)/10,0)*10,[1]Hugst!$R$4:$W$4,0))))</f>
        <v>4628.0160652843451</v>
      </c>
      <c r="K261" s="169">
        <f>IF($C261-K$1&lt;År1,0,J260*(1-VLOOKUP($A261,[1]Hugst!$R$5:$W$9,MATCH(ROUNDUP((K$1)/10,0)*10,[1]Hugst!$R$4:$W$4,0))))</f>
        <v>4630.0387148310256</v>
      </c>
      <c r="L261" s="169">
        <f>IF($C261-L$1&lt;År1,0,K260*(1-VLOOKUP($A261,[1]Hugst!$R$5:$W$9,MATCH(ROUNDUP((L$1)/10,0)*10,[1]Hugst!$R$4:$W$4,0))))</f>
        <v>4623.5392184583234</v>
      </c>
      <c r="M261" s="169">
        <f>IF($C261-M$1&lt;År1,0,L260*(1-VLOOKUP($A261,[1]Hugst!$R$5:$W$9,MATCH(ROUNDUP((M$1)/10,0)*10,[1]Hugst!$R$4:$W$4,0))))</f>
        <v>4599.9424413249817</v>
      </c>
      <c r="N261" s="169">
        <f>IF($C261-N$1&lt;År1,0,M260*(1-VLOOKUP($A261,[1]Hugst!$R$5:$W$9,MATCH(ROUNDUP((N$1)/10,0)*10,[1]Hugst!$R$4:$W$4,0))))</f>
        <v>4542.0978474723615</v>
      </c>
      <c r="O261" s="169">
        <f>IF($C261-O$1&lt;År1,0,N260*(1-VLOOKUP($A261,[1]Hugst!$R$5:$W$9,MATCH(ROUNDUP((O$1)/10,0)*10,[1]Hugst!$R$4:$W$4,0))))</f>
        <v>4415.7040973692729</v>
      </c>
      <c r="P261" s="169">
        <f>IF($C261-P$1&lt;År1,0,O260*(1-VLOOKUP($A261,[1]Hugst!$R$5:$W$9,MATCH(ROUNDUP((P$1)/10,0)*10,[1]Hugst!$R$4:$W$4,0))))</f>
        <v>4152.1582429942446</v>
      </c>
      <c r="Q261" s="169">
        <f>IF($C261-Q$1&lt;År1,0,P260*(1-VLOOKUP($A261,[1]Hugst!$R$5:$W$9,MATCH(ROUNDUP((Q$1)/10,0)*10,[1]Hugst!$R$4:$W$4,0))))</f>
        <v>3614.2541179942436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9">
        <f>IF($C262-G$1&lt;År1,0,F261*(1-VLOOKUP($A262,[1]Hugst!$R$5:$W$9,MATCH(ROUNDUP((G$1)/10,0)*10,[1]Hugst!$R$4:$W$4,0))))</f>
        <v>4594.1905567619388</v>
      </c>
      <c r="H262" s="169">
        <f>IF($C262-H$1&lt;År1,0,G261*(1-VLOOKUP($A262,[1]Hugst!$R$5:$W$9,MATCH(ROUNDUP((H$1)/10,0)*10,[1]Hugst!$R$4:$W$4,0))))</f>
        <v>4604.0422694921162</v>
      </c>
      <c r="I262" s="169">
        <f>IF($C262-I$1&lt;År1,0,H261*(1-VLOOKUP($A262,[1]Hugst!$R$5:$W$9,MATCH(ROUNDUP((I$1)/10,0)*10,[1]Hugst!$R$4:$W$4,0))))</f>
        <v>4613.4102189421337</v>
      </c>
      <c r="J262" s="169">
        <f>IF($C262-J$1&lt;År1,0,I261*(1-VLOOKUP($A262,[1]Hugst!$R$5:$W$9,MATCH(ROUNDUP((J$1)/10,0)*10,[1]Hugst!$R$4:$W$4,0))))</f>
        <v>4621.7587047666275</v>
      </c>
      <c r="K262" s="169">
        <f>IF($C262-K$1&lt;År1,0,J261*(1-VLOOKUP($A262,[1]Hugst!$R$5:$W$9,MATCH(ROUNDUP((K$1)/10,0)*10,[1]Hugst!$R$4:$W$4,0))))</f>
        <v>4628.0160652843451</v>
      </c>
      <c r="L262" s="169">
        <f>IF($C262-L$1&lt;År1,0,K261*(1-VLOOKUP($A262,[1]Hugst!$R$5:$W$9,MATCH(ROUNDUP((L$1)/10,0)*10,[1]Hugst!$R$4:$W$4,0))))</f>
        <v>4630.0387148310256</v>
      </c>
      <c r="M262" s="169">
        <f>IF($C262-M$1&lt;År1,0,L261*(1-VLOOKUP($A262,[1]Hugst!$R$5:$W$9,MATCH(ROUNDUP((M$1)/10,0)*10,[1]Hugst!$R$4:$W$4,0))))</f>
        <v>4623.5392184583234</v>
      </c>
      <c r="N262" s="169">
        <f>IF($C262-N$1&lt;År1,0,M261*(1-VLOOKUP($A262,[1]Hugst!$R$5:$W$9,MATCH(ROUNDUP((N$1)/10,0)*10,[1]Hugst!$R$4:$W$4,0))))</f>
        <v>4599.9424413249817</v>
      </c>
      <c r="O262" s="169">
        <f>IF($C262-O$1&lt;År1,0,N261*(1-VLOOKUP($A262,[1]Hugst!$R$5:$W$9,MATCH(ROUNDUP((O$1)/10,0)*10,[1]Hugst!$R$4:$W$4,0))))</f>
        <v>4542.0978474723615</v>
      </c>
      <c r="P262" s="169">
        <f>IF($C262-P$1&lt;År1,0,O261*(1-VLOOKUP($A262,[1]Hugst!$R$5:$W$9,MATCH(ROUNDUP((P$1)/10,0)*10,[1]Hugst!$R$4:$W$4,0))))</f>
        <v>4415.7040973692729</v>
      </c>
      <c r="Q262" s="169">
        <f>IF($C262-Q$1&lt;År1,0,P261*(1-VLOOKUP($A262,[1]Hugst!$R$5:$W$9,MATCH(ROUNDUP((Q$1)/10,0)*10,[1]Hugst!$R$4:$W$4,0))))</f>
        <v>4152.1582429942446</v>
      </c>
      <c r="R262" s="169">
        <f>IF($C262-R$1&lt;År1,0,Q261*(1-VLOOKUP($A262,[1]Hugst!$R$5:$W$9,MATCH(ROUNDUP((R$1)/10,0)*10,[1]Hugst!$R$4:$W$4,0))))</f>
        <v>3614.2541179942436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9">
        <f>IF($C263-G$1&lt;År1,0,F262*(1-VLOOKUP($A263,[1]Hugst!$R$5:$W$9,MATCH(ROUNDUP((G$1)/10,0)*10,[1]Hugst!$R$4:$W$4,0))))</f>
        <v>4584.1228010817622</v>
      </c>
      <c r="H263" s="169">
        <f>IF($C263-H$1&lt;År1,0,G262*(1-VLOOKUP($A263,[1]Hugst!$R$5:$W$9,MATCH(ROUNDUP((H$1)/10,0)*10,[1]Hugst!$R$4:$W$4,0))))</f>
        <v>4594.1905567619388</v>
      </c>
      <c r="I263" s="169">
        <f>IF($C263-I$1&lt;År1,0,H262*(1-VLOOKUP($A263,[1]Hugst!$R$5:$W$9,MATCH(ROUNDUP((I$1)/10,0)*10,[1]Hugst!$R$4:$W$4,0))))</f>
        <v>4604.0422694921162</v>
      </c>
      <c r="J263" s="169">
        <f>IF($C263-J$1&lt;År1,0,I262*(1-VLOOKUP($A263,[1]Hugst!$R$5:$W$9,MATCH(ROUNDUP((J$1)/10,0)*10,[1]Hugst!$R$4:$W$4,0))))</f>
        <v>4613.4102189421337</v>
      </c>
      <c r="K263" s="169">
        <f>IF($C263-K$1&lt;År1,0,J262*(1-VLOOKUP($A263,[1]Hugst!$R$5:$W$9,MATCH(ROUNDUP((K$1)/10,0)*10,[1]Hugst!$R$4:$W$4,0))))</f>
        <v>4621.7587047666275</v>
      </c>
      <c r="L263" s="169">
        <f>IF($C263-L$1&lt;År1,0,K262*(1-VLOOKUP($A263,[1]Hugst!$R$5:$W$9,MATCH(ROUNDUP((L$1)/10,0)*10,[1]Hugst!$R$4:$W$4,0))))</f>
        <v>4628.0160652843451</v>
      </c>
      <c r="M263" s="169">
        <f>IF($C263-M$1&lt;År1,0,L262*(1-VLOOKUP($A263,[1]Hugst!$R$5:$W$9,MATCH(ROUNDUP((M$1)/10,0)*10,[1]Hugst!$R$4:$W$4,0))))</f>
        <v>4630.0387148310256</v>
      </c>
      <c r="N263" s="169">
        <f>IF($C263-N$1&lt;År1,0,M262*(1-VLOOKUP($A263,[1]Hugst!$R$5:$W$9,MATCH(ROUNDUP((N$1)/10,0)*10,[1]Hugst!$R$4:$W$4,0))))</f>
        <v>4623.5392184583234</v>
      </c>
      <c r="O263" s="169">
        <f>IF($C263-O$1&lt;År1,0,N262*(1-VLOOKUP($A263,[1]Hugst!$R$5:$W$9,MATCH(ROUNDUP((O$1)/10,0)*10,[1]Hugst!$R$4:$W$4,0))))</f>
        <v>4599.9424413249817</v>
      </c>
      <c r="P263" s="169">
        <f>IF($C263-P$1&lt;År1,0,O262*(1-VLOOKUP($A263,[1]Hugst!$R$5:$W$9,MATCH(ROUNDUP((P$1)/10,0)*10,[1]Hugst!$R$4:$W$4,0))))</f>
        <v>4542.0978474723615</v>
      </c>
      <c r="Q263" s="169">
        <f>IF($C263-Q$1&lt;År1,0,P262*(1-VLOOKUP($A263,[1]Hugst!$R$5:$W$9,MATCH(ROUNDUP((Q$1)/10,0)*10,[1]Hugst!$R$4:$W$4,0))))</f>
        <v>4415.7040973692729</v>
      </c>
      <c r="R263" s="169">
        <f>IF($C263-R$1&lt;År1,0,Q262*(1-VLOOKUP($A263,[1]Hugst!$R$5:$W$9,MATCH(ROUNDUP((R$1)/10,0)*10,[1]Hugst!$R$4:$W$4,0))))</f>
        <v>4152.1582429942446</v>
      </c>
      <c r="S263" s="169">
        <f>IF($C263-S$1&lt;År1,0,R262*(1-VLOOKUP($A263,[1]Hugst!$R$5:$W$9,MATCH(ROUNDUP((S$1)/10,0)*10,[1]Hugst!$R$4:$W$4,0))))</f>
        <v>3614.2541179942436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9">
        <f>IF($C264-G$1&lt;År1,0,F263*(1-VLOOKUP($A264,[1]Hugst!$R$5:$W$9,MATCH(ROUNDUP((G$1)/10,0)*10,[1]Hugst!$R$4:$W$4,0))))</f>
        <v>4573.9727334231638</v>
      </c>
      <c r="H264" s="169">
        <f>IF($C264-H$1&lt;År1,0,G263*(1-VLOOKUP($A264,[1]Hugst!$R$5:$W$9,MATCH(ROUNDUP((H$1)/10,0)*10,[1]Hugst!$R$4:$W$4,0))))</f>
        <v>4584.1228010817622</v>
      </c>
      <c r="I264" s="169">
        <f>IF($C264-I$1&lt;År1,0,H263*(1-VLOOKUP($A264,[1]Hugst!$R$5:$W$9,MATCH(ROUNDUP((I$1)/10,0)*10,[1]Hugst!$R$4:$W$4,0))))</f>
        <v>4594.1905567619388</v>
      </c>
      <c r="J264" s="169">
        <f>IF($C264-J$1&lt;År1,0,I263*(1-VLOOKUP($A264,[1]Hugst!$R$5:$W$9,MATCH(ROUNDUP((J$1)/10,0)*10,[1]Hugst!$R$4:$W$4,0))))</f>
        <v>4604.0422694921162</v>
      </c>
      <c r="K264" s="169">
        <f>IF($C264-K$1&lt;År1,0,J263*(1-VLOOKUP($A264,[1]Hugst!$R$5:$W$9,MATCH(ROUNDUP((K$1)/10,0)*10,[1]Hugst!$R$4:$W$4,0))))</f>
        <v>4613.4102189421337</v>
      </c>
      <c r="L264" s="169">
        <f>IF($C264-L$1&lt;År1,0,K263*(1-VLOOKUP($A264,[1]Hugst!$R$5:$W$9,MATCH(ROUNDUP((L$1)/10,0)*10,[1]Hugst!$R$4:$W$4,0))))</f>
        <v>4621.7587047666275</v>
      </c>
      <c r="M264" s="169">
        <f>IF($C264-M$1&lt;År1,0,L263*(1-VLOOKUP($A264,[1]Hugst!$R$5:$W$9,MATCH(ROUNDUP((M$1)/10,0)*10,[1]Hugst!$R$4:$W$4,0))))</f>
        <v>4628.0160652843451</v>
      </c>
      <c r="N264" s="169">
        <f>IF($C264-N$1&lt;År1,0,M263*(1-VLOOKUP($A264,[1]Hugst!$R$5:$W$9,MATCH(ROUNDUP((N$1)/10,0)*10,[1]Hugst!$R$4:$W$4,0))))</f>
        <v>4630.0387148310256</v>
      </c>
      <c r="O264" s="169">
        <f>IF($C264-O$1&lt;År1,0,N263*(1-VLOOKUP($A264,[1]Hugst!$R$5:$W$9,MATCH(ROUNDUP((O$1)/10,0)*10,[1]Hugst!$R$4:$W$4,0))))</f>
        <v>4623.5392184583234</v>
      </c>
      <c r="P264" s="169">
        <f>IF($C264-P$1&lt;År1,0,O263*(1-VLOOKUP($A264,[1]Hugst!$R$5:$W$9,MATCH(ROUNDUP((P$1)/10,0)*10,[1]Hugst!$R$4:$W$4,0))))</f>
        <v>4599.9424413249817</v>
      </c>
      <c r="Q264" s="169">
        <f>IF($C264-Q$1&lt;År1,0,P263*(1-VLOOKUP($A264,[1]Hugst!$R$5:$W$9,MATCH(ROUNDUP((Q$1)/10,0)*10,[1]Hugst!$R$4:$W$4,0))))</f>
        <v>4542.0978474723615</v>
      </c>
      <c r="R264" s="169">
        <f>IF($C264-R$1&lt;År1,0,Q263*(1-VLOOKUP($A264,[1]Hugst!$R$5:$W$9,MATCH(ROUNDUP((R$1)/10,0)*10,[1]Hugst!$R$4:$W$4,0))))</f>
        <v>4415.7040973692729</v>
      </c>
      <c r="S264" s="169">
        <f>IF($C264-S$1&lt;År1,0,R263*(1-VLOOKUP($A264,[1]Hugst!$R$5:$W$9,MATCH(ROUNDUP((S$1)/10,0)*10,[1]Hugst!$R$4:$W$4,0))))</f>
        <v>4152.1582429942446</v>
      </c>
      <c r="T264" s="169">
        <f>IF($C264-T$1&lt;År1,0,S263*(1-VLOOKUP($A264,[1]Hugst!$R$5:$W$9,MATCH(ROUNDUP((T$1)/10,0)*10,[1]Hugst!$R$4:$W$4,0))))</f>
        <v>3614.2541179942436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9">
        <f>IF($C265-G$1&lt;År1,0,F264*(1-VLOOKUP($A265,[1]Hugst!$R$5:$W$9,MATCH(ROUNDUP((G$1)/10,0)*10,[1]Hugst!$R$4:$W$4,0))))</f>
        <v>4563.8070907244482</v>
      </c>
      <c r="H265" s="169">
        <f>IF($C265-H$1&lt;År1,0,G264*(1-VLOOKUP($A265,[1]Hugst!$R$5:$W$9,MATCH(ROUNDUP((H$1)/10,0)*10,[1]Hugst!$R$4:$W$4,0))))</f>
        <v>4573.9727334231638</v>
      </c>
      <c r="I265" s="169">
        <f>IF($C265-I$1&lt;År1,0,H264*(1-VLOOKUP($A265,[1]Hugst!$R$5:$W$9,MATCH(ROUNDUP((I$1)/10,0)*10,[1]Hugst!$R$4:$W$4,0))))</f>
        <v>4584.1228010817622</v>
      </c>
      <c r="J265" s="169">
        <f>IF($C265-J$1&lt;År1,0,I264*(1-VLOOKUP($A265,[1]Hugst!$R$5:$W$9,MATCH(ROUNDUP((J$1)/10,0)*10,[1]Hugst!$R$4:$W$4,0))))</f>
        <v>4594.1905567619388</v>
      </c>
      <c r="K265" s="169">
        <f>IF($C265-K$1&lt;År1,0,J264*(1-VLOOKUP($A265,[1]Hugst!$R$5:$W$9,MATCH(ROUNDUP((K$1)/10,0)*10,[1]Hugst!$R$4:$W$4,0))))</f>
        <v>4604.0422694921162</v>
      </c>
      <c r="L265" s="169">
        <f>IF($C265-L$1&lt;År1,0,K264*(1-VLOOKUP($A265,[1]Hugst!$R$5:$W$9,MATCH(ROUNDUP((L$1)/10,0)*10,[1]Hugst!$R$4:$W$4,0))))</f>
        <v>4613.4102189421337</v>
      </c>
      <c r="M265" s="169">
        <f>IF($C265-M$1&lt;År1,0,L264*(1-VLOOKUP($A265,[1]Hugst!$R$5:$W$9,MATCH(ROUNDUP((M$1)/10,0)*10,[1]Hugst!$R$4:$W$4,0))))</f>
        <v>4621.7587047666275</v>
      </c>
      <c r="N265" s="169">
        <f>IF($C265-N$1&lt;År1,0,M264*(1-VLOOKUP($A265,[1]Hugst!$R$5:$W$9,MATCH(ROUNDUP((N$1)/10,0)*10,[1]Hugst!$R$4:$W$4,0))))</f>
        <v>4628.0160652843451</v>
      </c>
      <c r="O265" s="169">
        <f>IF($C265-O$1&lt;År1,0,N264*(1-VLOOKUP($A265,[1]Hugst!$R$5:$W$9,MATCH(ROUNDUP((O$1)/10,0)*10,[1]Hugst!$R$4:$W$4,0))))</f>
        <v>4630.0387148310256</v>
      </c>
      <c r="P265" s="169">
        <f>IF($C265-P$1&lt;År1,0,O264*(1-VLOOKUP($A265,[1]Hugst!$R$5:$W$9,MATCH(ROUNDUP((P$1)/10,0)*10,[1]Hugst!$R$4:$W$4,0))))</f>
        <v>4623.5392184583234</v>
      </c>
      <c r="Q265" s="169">
        <f>IF($C265-Q$1&lt;År1,0,P264*(1-VLOOKUP($A265,[1]Hugst!$R$5:$W$9,MATCH(ROUNDUP((Q$1)/10,0)*10,[1]Hugst!$R$4:$W$4,0))))</f>
        <v>4599.9424413249817</v>
      </c>
      <c r="R265" s="169">
        <f>IF($C265-R$1&lt;År1,0,Q264*(1-VLOOKUP($A265,[1]Hugst!$R$5:$W$9,MATCH(ROUNDUP((R$1)/10,0)*10,[1]Hugst!$R$4:$W$4,0))))</f>
        <v>4542.0978474723615</v>
      </c>
      <c r="S265" s="169">
        <f>IF($C265-S$1&lt;År1,0,R264*(1-VLOOKUP($A265,[1]Hugst!$R$5:$W$9,MATCH(ROUNDUP((S$1)/10,0)*10,[1]Hugst!$R$4:$W$4,0))))</f>
        <v>4415.7040973692729</v>
      </c>
      <c r="T265" s="169">
        <f>IF($C265-T$1&lt;År1,0,S264*(1-VLOOKUP($A265,[1]Hugst!$R$5:$W$9,MATCH(ROUNDUP((T$1)/10,0)*10,[1]Hugst!$R$4:$W$4,0))))</f>
        <v>4152.1582429942446</v>
      </c>
      <c r="U265" s="169">
        <f>IF($C265-U$1&lt;År1,0,T264*(1-VLOOKUP($A265,[1]Hugst!$R$5:$W$9,MATCH(ROUNDUP((U$1)/10,0)*10,[1]Hugst!$R$4:$W$4,0))))</f>
        <v>3614.2541179942436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9">
        <f>IF($C266-G$1&lt;År1,0,F265*(1-VLOOKUP($A266,[1]Hugst!$R$5:$W$9,MATCH(ROUNDUP((G$1)/10,0)*10,[1]Hugst!$R$4:$W$4,0))))</f>
        <v>4553.6591135500084</v>
      </c>
      <c r="H266" s="169">
        <f>IF($C266-H$1&lt;År1,0,G265*(1-VLOOKUP($A266,[1]Hugst!$R$5:$W$9,MATCH(ROUNDUP((H$1)/10,0)*10,[1]Hugst!$R$4:$W$4,0))))</f>
        <v>4563.8070907244482</v>
      </c>
      <c r="I266" s="169">
        <f>IF($C266-I$1&lt;År1,0,H265*(1-VLOOKUP($A266,[1]Hugst!$R$5:$W$9,MATCH(ROUNDUP((I$1)/10,0)*10,[1]Hugst!$R$4:$W$4,0))))</f>
        <v>4573.9727334231638</v>
      </c>
      <c r="J266" s="169">
        <f>IF($C266-J$1&lt;År1,0,I265*(1-VLOOKUP($A266,[1]Hugst!$R$5:$W$9,MATCH(ROUNDUP((J$1)/10,0)*10,[1]Hugst!$R$4:$W$4,0))))</f>
        <v>4584.1228010817622</v>
      </c>
      <c r="K266" s="169">
        <f>IF($C266-K$1&lt;År1,0,J265*(1-VLOOKUP($A266,[1]Hugst!$R$5:$W$9,MATCH(ROUNDUP((K$1)/10,0)*10,[1]Hugst!$R$4:$W$4,0))))</f>
        <v>4594.1905567619388</v>
      </c>
      <c r="L266" s="169">
        <f>IF($C266-L$1&lt;År1,0,K265*(1-VLOOKUP($A266,[1]Hugst!$R$5:$W$9,MATCH(ROUNDUP((L$1)/10,0)*10,[1]Hugst!$R$4:$W$4,0))))</f>
        <v>4604.0422694921162</v>
      </c>
      <c r="M266" s="169">
        <f>IF($C266-M$1&lt;År1,0,L265*(1-VLOOKUP($A266,[1]Hugst!$R$5:$W$9,MATCH(ROUNDUP((M$1)/10,0)*10,[1]Hugst!$R$4:$W$4,0))))</f>
        <v>4613.4102189421337</v>
      </c>
      <c r="N266" s="169">
        <f>IF($C266-N$1&lt;År1,0,M265*(1-VLOOKUP($A266,[1]Hugst!$R$5:$W$9,MATCH(ROUNDUP((N$1)/10,0)*10,[1]Hugst!$R$4:$W$4,0))))</f>
        <v>4621.7587047666275</v>
      </c>
      <c r="O266" s="169">
        <f>IF($C266-O$1&lt;År1,0,N265*(1-VLOOKUP($A266,[1]Hugst!$R$5:$W$9,MATCH(ROUNDUP((O$1)/10,0)*10,[1]Hugst!$R$4:$W$4,0))))</f>
        <v>4628.0160652843451</v>
      </c>
      <c r="P266" s="169">
        <f>IF($C266-P$1&lt;År1,0,O265*(1-VLOOKUP($A266,[1]Hugst!$R$5:$W$9,MATCH(ROUNDUP((P$1)/10,0)*10,[1]Hugst!$R$4:$W$4,0))))</f>
        <v>4630.0387148310256</v>
      </c>
      <c r="Q266" s="169">
        <f>IF($C266-Q$1&lt;År1,0,P265*(1-VLOOKUP($A266,[1]Hugst!$R$5:$W$9,MATCH(ROUNDUP((Q$1)/10,0)*10,[1]Hugst!$R$4:$W$4,0))))</f>
        <v>4623.5392184583234</v>
      </c>
      <c r="R266" s="169">
        <f>IF($C266-R$1&lt;År1,0,Q265*(1-VLOOKUP($A266,[1]Hugst!$R$5:$W$9,MATCH(ROUNDUP((R$1)/10,0)*10,[1]Hugst!$R$4:$W$4,0))))</f>
        <v>4599.9424413249817</v>
      </c>
      <c r="S266" s="169">
        <f>IF($C266-S$1&lt;År1,0,R265*(1-VLOOKUP($A266,[1]Hugst!$R$5:$W$9,MATCH(ROUNDUP((S$1)/10,0)*10,[1]Hugst!$R$4:$W$4,0))))</f>
        <v>4542.0978474723615</v>
      </c>
      <c r="T266" s="169">
        <f>IF($C266-T$1&lt;År1,0,S265*(1-VLOOKUP($A266,[1]Hugst!$R$5:$W$9,MATCH(ROUNDUP((T$1)/10,0)*10,[1]Hugst!$R$4:$W$4,0))))</f>
        <v>4415.7040973692729</v>
      </c>
      <c r="U266" s="169">
        <f>IF($C266-U$1&lt;År1,0,T265*(1-VLOOKUP($A266,[1]Hugst!$R$5:$W$9,MATCH(ROUNDUP((U$1)/10,0)*10,[1]Hugst!$R$4:$W$4,0))))</f>
        <v>4152.1582429942446</v>
      </c>
      <c r="V266" s="169">
        <f>IF($C266-V$1&lt;År1,0,U265*(1-VLOOKUP($A266,[1]Hugst!$R$5:$W$9,MATCH(ROUNDUP((V$1)/10,0)*10,[1]Hugst!$R$4:$W$4,0))))</f>
        <v>3614.2541179942436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9">
        <f>IF($C267-G$1&lt;År1,0,F266*(1-VLOOKUP($A267,[1]Hugst!$R$5:$W$9,MATCH(ROUNDUP((G$1)/10,0)*10,[1]Hugst!$R$4:$W$4,0))))</f>
        <v>4543.5452949168384</v>
      </c>
      <c r="H267" s="169">
        <f>IF($C267-H$1&lt;År1,0,G266*(1-VLOOKUP($A267,[1]Hugst!$R$5:$W$9,MATCH(ROUNDUP((H$1)/10,0)*10,[1]Hugst!$R$4:$W$4,0))))</f>
        <v>4553.6591135500084</v>
      </c>
      <c r="I267" s="169">
        <f>IF($C267-I$1&lt;År1,0,H266*(1-VLOOKUP($A267,[1]Hugst!$R$5:$W$9,MATCH(ROUNDUP((I$1)/10,0)*10,[1]Hugst!$R$4:$W$4,0))))</f>
        <v>4563.8070907244482</v>
      </c>
      <c r="J267" s="169">
        <f>IF($C267-J$1&lt;År1,0,I266*(1-VLOOKUP($A267,[1]Hugst!$R$5:$W$9,MATCH(ROUNDUP((J$1)/10,0)*10,[1]Hugst!$R$4:$W$4,0))))</f>
        <v>4573.9727334231638</v>
      </c>
      <c r="K267" s="169">
        <f>IF($C267-K$1&lt;År1,0,J266*(1-VLOOKUP($A267,[1]Hugst!$R$5:$W$9,MATCH(ROUNDUP((K$1)/10,0)*10,[1]Hugst!$R$4:$W$4,0))))</f>
        <v>4584.1228010817622</v>
      </c>
      <c r="L267" s="169">
        <f>IF($C267-L$1&lt;År1,0,K266*(1-VLOOKUP($A267,[1]Hugst!$R$5:$W$9,MATCH(ROUNDUP((L$1)/10,0)*10,[1]Hugst!$R$4:$W$4,0))))</f>
        <v>4594.1905567619388</v>
      </c>
      <c r="M267" s="169">
        <f>IF($C267-M$1&lt;År1,0,L266*(1-VLOOKUP($A267,[1]Hugst!$R$5:$W$9,MATCH(ROUNDUP((M$1)/10,0)*10,[1]Hugst!$R$4:$W$4,0))))</f>
        <v>4604.0422694921162</v>
      </c>
      <c r="N267" s="169">
        <f>IF($C267-N$1&lt;År1,0,M266*(1-VLOOKUP($A267,[1]Hugst!$R$5:$W$9,MATCH(ROUNDUP((N$1)/10,0)*10,[1]Hugst!$R$4:$W$4,0))))</f>
        <v>4613.4102189421337</v>
      </c>
      <c r="O267" s="169">
        <f>IF($C267-O$1&lt;År1,0,N266*(1-VLOOKUP($A267,[1]Hugst!$R$5:$W$9,MATCH(ROUNDUP((O$1)/10,0)*10,[1]Hugst!$R$4:$W$4,0))))</f>
        <v>4621.7587047666275</v>
      </c>
      <c r="P267" s="169">
        <f>IF($C267-P$1&lt;År1,0,O266*(1-VLOOKUP($A267,[1]Hugst!$R$5:$W$9,MATCH(ROUNDUP((P$1)/10,0)*10,[1]Hugst!$R$4:$W$4,0))))</f>
        <v>4628.0160652843451</v>
      </c>
      <c r="Q267" s="169">
        <f>IF($C267-Q$1&lt;År1,0,P266*(1-VLOOKUP($A267,[1]Hugst!$R$5:$W$9,MATCH(ROUNDUP((Q$1)/10,0)*10,[1]Hugst!$R$4:$W$4,0))))</f>
        <v>4630.0387148310256</v>
      </c>
      <c r="R267" s="169">
        <f>IF($C267-R$1&lt;År1,0,Q266*(1-VLOOKUP($A267,[1]Hugst!$R$5:$W$9,MATCH(ROUNDUP((R$1)/10,0)*10,[1]Hugst!$R$4:$W$4,0))))</f>
        <v>4623.5392184583234</v>
      </c>
      <c r="S267" s="169">
        <f>IF($C267-S$1&lt;År1,0,R266*(1-VLOOKUP($A267,[1]Hugst!$R$5:$W$9,MATCH(ROUNDUP((S$1)/10,0)*10,[1]Hugst!$R$4:$W$4,0))))</f>
        <v>4599.9424413249817</v>
      </c>
      <c r="T267" s="169">
        <f>IF($C267-T$1&lt;År1,0,S266*(1-VLOOKUP($A267,[1]Hugst!$R$5:$W$9,MATCH(ROUNDUP((T$1)/10,0)*10,[1]Hugst!$R$4:$W$4,0))))</f>
        <v>4542.0978474723615</v>
      </c>
      <c r="U267" s="169">
        <f>IF($C267-U$1&lt;År1,0,T266*(1-VLOOKUP($A267,[1]Hugst!$R$5:$W$9,MATCH(ROUNDUP((U$1)/10,0)*10,[1]Hugst!$R$4:$W$4,0))))</f>
        <v>4415.7040973692729</v>
      </c>
      <c r="V267" s="169">
        <f>IF($C267-V$1&lt;År1,0,U266*(1-VLOOKUP($A267,[1]Hugst!$R$5:$W$9,MATCH(ROUNDUP((V$1)/10,0)*10,[1]Hugst!$R$4:$W$4,0))))</f>
        <v>4152.1582429942446</v>
      </c>
      <c r="W267" s="169">
        <f>IF($C267-W$1&lt;År1,0,V266*(1-VLOOKUP($A267,[1]Hugst!$R$5:$W$9,MATCH(ROUNDUP((W$1)/10,0)*10,[1]Hugst!$R$4:$W$4,0))))</f>
        <v>3614.2541179942436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9">
        <f>IF($C268-G$1&lt;År1,0,F267*(1-VLOOKUP($A268,[1]Hugst!$R$5:$W$9,MATCH(ROUNDUP((G$1)/10,0)*10,[1]Hugst!$R$4:$W$4,0))))</f>
        <v>4533.4737547045324</v>
      </c>
      <c r="H268" s="169">
        <f>IF($C268-H$1&lt;År1,0,G267*(1-VLOOKUP($A268,[1]Hugst!$R$5:$W$9,MATCH(ROUNDUP((H$1)/10,0)*10,[1]Hugst!$R$4:$W$4,0))))</f>
        <v>4543.5452949168384</v>
      </c>
      <c r="I268" s="169">
        <f>IF($C268-I$1&lt;År1,0,H267*(1-VLOOKUP($A268,[1]Hugst!$R$5:$W$9,MATCH(ROUNDUP((I$1)/10,0)*10,[1]Hugst!$R$4:$W$4,0))))</f>
        <v>4553.6591135500084</v>
      </c>
      <c r="J268" s="169">
        <f>IF($C268-J$1&lt;År1,0,I267*(1-VLOOKUP($A268,[1]Hugst!$R$5:$W$9,MATCH(ROUNDUP((J$1)/10,0)*10,[1]Hugst!$R$4:$W$4,0))))</f>
        <v>4563.8070907244482</v>
      </c>
      <c r="K268" s="169">
        <f>IF($C268-K$1&lt;År1,0,J267*(1-VLOOKUP($A268,[1]Hugst!$R$5:$W$9,MATCH(ROUNDUP((K$1)/10,0)*10,[1]Hugst!$R$4:$W$4,0))))</f>
        <v>4573.9727334231638</v>
      </c>
      <c r="L268" s="169">
        <f>IF($C268-L$1&lt;År1,0,K267*(1-VLOOKUP($A268,[1]Hugst!$R$5:$W$9,MATCH(ROUNDUP((L$1)/10,0)*10,[1]Hugst!$R$4:$W$4,0))))</f>
        <v>4584.1228010817622</v>
      </c>
      <c r="M268" s="169">
        <f>IF($C268-M$1&lt;År1,0,L267*(1-VLOOKUP($A268,[1]Hugst!$R$5:$W$9,MATCH(ROUNDUP((M$1)/10,0)*10,[1]Hugst!$R$4:$W$4,0))))</f>
        <v>4594.1905567619388</v>
      </c>
      <c r="N268" s="169">
        <f>IF($C268-N$1&lt;År1,0,M267*(1-VLOOKUP($A268,[1]Hugst!$R$5:$W$9,MATCH(ROUNDUP((N$1)/10,0)*10,[1]Hugst!$R$4:$W$4,0))))</f>
        <v>4604.0422694921162</v>
      </c>
      <c r="O268" s="169">
        <f>IF($C268-O$1&lt;År1,0,N267*(1-VLOOKUP($A268,[1]Hugst!$R$5:$W$9,MATCH(ROUNDUP((O$1)/10,0)*10,[1]Hugst!$R$4:$W$4,0))))</f>
        <v>4613.4102189421337</v>
      </c>
      <c r="P268" s="169">
        <f>IF($C268-P$1&lt;År1,0,O267*(1-VLOOKUP($A268,[1]Hugst!$R$5:$W$9,MATCH(ROUNDUP((P$1)/10,0)*10,[1]Hugst!$R$4:$W$4,0))))</f>
        <v>4621.7587047666275</v>
      </c>
      <c r="Q268" s="169">
        <f>IF($C268-Q$1&lt;År1,0,P267*(1-VLOOKUP($A268,[1]Hugst!$R$5:$W$9,MATCH(ROUNDUP((Q$1)/10,0)*10,[1]Hugst!$R$4:$W$4,0))))</f>
        <v>4628.0160652843451</v>
      </c>
      <c r="R268" s="169">
        <f>IF($C268-R$1&lt;År1,0,Q267*(1-VLOOKUP($A268,[1]Hugst!$R$5:$W$9,MATCH(ROUNDUP((R$1)/10,0)*10,[1]Hugst!$R$4:$W$4,0))))</f>
        <v>4630.0387148310256</v>
      </c>
      <c r="S268" s="169">
        <f>IF($C268-S$1&lt;År1,0,R267*(1-VLOOKUP($A268,[1]Hugst!$R$5:$W$9,MATCH(ROUNDUP((S$1)/10,0)*10,[1]Hugst!$R$4:$W$4,0))))</f>
        <v>4623.5392184583234</v>
      </c>
      <c r="T268" s="169">
        <f>IF($C268-T$1&lt;År1,0,S267*(1-VLOOKUP($A268,[1]Hugst!$R$5:$W$9,MATCH(ROUNDUP((T$1)/10,0)*10,[1]Hugst!$R$4:$W$4,0))))</f>
        <v>4599.9424413249817</v>
      </c>
      <c r="U268" s="169">
        <f>IF($C268-U$1&lt;År1,0,T267*(1-VLOOKUP($A268,[1]Hugst!$R$5:$W$9,MATCH(ROUNDUP((U$1)/10,0)*10,[1]Hugst!$R$4:$W$4,0))))</f>
        <v>4542.0978474723615</v>
      </c>
      <c r="V268" s="169">
        <f>IF($C268-V$1&lt;År1,0,U267*(1-VLOOKUP($A268,[1]Hugst!$R$5:$W$9,MATCH(ROUNDUP((V$1)/10,0)*10,[1]Hugst!$R$4:$W$4,0))))</f>
        <v>4415.7040973692729</v>
      </c>
      <c r="W268" s="169">
        <f>IF($C268-W$1&lt;År1,0,V267*(1-VLOOKUP($A268,[1]Hugst!$R$5:$W$9,MATCH(ROUNDUP((W$1)/10,0)*10,[1]Hugst!$R$4:$W$4,0))))</f>
        <v>4152.1582429942446</v>
      </c>
      <c r="X268" s="169">
        <f>IF($C268-X$1&lt;År1,0,W267*(1-VLOOKUP($A268,[1]Hugst!$R$5:$W$9,MATCH(ROUNDUP((X$1)/10,0)*10,[1]Hugst!$R$4:$W$4,0))))</f>
        <v>3614.2541179942436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9">
        <f>IF($C269-G$1&lt;År1,0,F268*(1-VLOOKUP($A269,[1]Hugst!$R$5:$W$9,MATCH(ROUNDUP((G$1)/10,0)*10,[1]Hugst!$R$4:$W$4,0))))</f>
        <v>4523.4484268571423</v>
      </c>
      <c r="H269" s="169">
        <f>IF($C269-H$1&lt;År1,0,G268*(1-VLOOKUP($A269,[1]Hugst!$R$5:$W$9,MATCH(ROUNDUP((H$1)/10,0)*10,[1]Hugst!$R$4:$W$4,0))))</f>
        <v>4533.4737547045324</v>
      </c>
      <c r="I269" s="169">
        <f>IF($C269-I$1&lt;År1,0,H268*(1-VLOOKUP($A269,[1]Hugst!$R$5:$W$9,MATCH(ROUNDUP((I$1)/10,0)*10,[1]Hugst!$R$4:$W$4,0))))</f>
        <v>4543.5452949168384</v>
      </c>
      <c r="J269" s="169">
        <f>IF($C269-J$1&lt;År1,0,I268*(1-VLOOKUP($A269,[1]Hugst!$R$5:$W$9,MATCH(ROUNDUP((J$1)/10,0)*10,[1]Hugst!$R$4:$W$4,0))))</f>
        <v>4553.6591135500084</v>
      </c>
      <c r="K269" s="169">
        <f>IF($C269-K$1&lt;År1,0,J268*(1-VLOOKUP($A269,[1]Hugst!$R$5:$W$9,MATCH(ROUNDUP((K$1)/10,0)*10,[1]Hugst!$R$4:$W$4,0))))</f>
        <v>4563.8070907244482</v>
      </c>
      <c r="L269" s="169">
        <f>IF($C269-L$1&lt;År1,0,K268*(1-VLOOKUP($A269,[1]Hugst!$R$5:$W$9,MATCH(ROUNDUP((L$1)/10,0)*10,[1]Hugst!$R$4:$W$4,0))))</f>
        <v>4573.9727334231638</v>
      </c>
      <c r="M269" s="169">
        <f>IF($C269-M$1&lt;År1,0,L268*(1-VLOOKUP($A269,[1]Hugst!$R$5:$W$9,MATCH(ROUNDUP((M$1)/10,0)*10,[1]Hugst!$R$4:$W$4,0))))</f>
        <v>4584.1228010817622</v>
      </c>
      <c r="N269" s="169">
        <f>IF($C269-N$1&lt;År1,0,M268*(1-VLOOKUP($A269,[1]Hugst!$R$5:$W$9,MATCH(ROUNDUP((N$1)/10,0)*10,[1]Hugst!$R$4:$W$4,0))))</f>
        <v>4594.1905567619388</v>
      </c>
      <c r="O269" s="169">
        <f>IF($C269-O$1&lt;År1,0,N268*(1-VLOOKUP($A269,[1]Hugst!$R$5:$W$9,MATCH(ROUNDUP((O$1)/10,0)*10,[1]Hugst!$R$4:$W$4,0))))</f>
        <v>4604.0422694921162</v>
      </c>
      <c r="P269" s="169">
        <f>IF($C269-P$1&lt;År1,0,O268*(1-VLOOKUP($A269,[1]Hugst!$R$5:$W$9,MATCH(ROUNDUP((P$1)/10,0)*10,[1]Hugst!$R$4:$W$4,0))))</f>
        <v>4613.4102189421337</v>
      </c>
      <c r="Q269" s="169">
        <f>IF($C269-Q$1&lt;År1,0,P268*(1-VLOOKUP($A269,[1]Hugst!$R$5:$W$9,MATCH(ROUNDUP((Q$1)/10,0)*10,[1]Hugst!$R$4:$W$4,0))))</f>
        <v>4621.7587047666275</v>
      </c>
      <c r="R269" s="169">
        <f>IF($C269-R$1&lt;År1,0,Q268*(1-VLOOKUP($A269,[1]Hugst!$R$5:$W$9,MATCH(ROUNDUP((R$1)/10,0)*10,[1]Hugst!$R$4:$W$4,0))))</f>
        <v>4628.0160652843451</v>
      </c>
      <c r="S269" s="169">
        <f>IF($C269-S$1&lt;År1,0,R268*(1-VLOOKUP($A269,[1]Hugst!$R$5:$W$9,MATCH(ROUNDUP((S$1)/10,0)*10,[1]Hugst!$R$4:$W$4,0))))</f>
        <v>4630.0387148310256</v>
      </c>
      <c r="T269" s="169">
        <f>IF($C269-T$1&lt;År1,0,S268*(1-VLOOKUP($A269,[1]Hugst!$R$5:$W$9,MATCH(ROUNDUP((T$1)/10,0)*10,[1]Hugst!$R$4:$W$4,0))))</f>
        <v>4623.5392184583234</v>
      </c>
      <c r="U269" s="169">
        <f>IF($C269-U$1&lt;År1,0,T268*(1-VLOOKUP($A269,[1]Hugst!$R$5:$W$9,MATCH(ROUNDUP((U$1)/10,0)*10,[1]Hugst!$R$4:$W$4,0))))</f>
        <v>4599.9424413249817</v>
      </c>
      <c r="V269" s="169">
        <f>IF($C269-V$1&lt;År1,0,U268*(1-VLOOKUP($A269,[1]Hugst!$R$5:$W$9,MATCH(ROUNDUP((V$1)/10,0)*10,[1]Hugst!$R$4:$W$4,0))))</f>
        <v>4542.0978474723615</v>
      </c>
      <c r="W269" s="169">
        <f>IF($C269-W$1&lt;År1,0,V268*(1-VLOOKUP($A269,[1]Hugst!$R$5:$W$9,MATCH(ROUNDUP((W$1)/10,0)*10,[1]Hugst!$R$4:$W$4,0))))</f>
        <v>4415.7040973692729</v>
      </c>
      <c r="X269" s="169">
        <f>IF($C269-X$1&lt;År1,0,W268*(1-VLOOKUP($A269,[1]Hugst!$R$5:$W$9,MATCH(ROUNDUP((X$1)/10,0)*10,[1]Hugst!$R$4:$W$4,0))))</f>
        <v>4152.1582429942446</v>
      </c>
      <c r="Y269" s="169">
        <f>IF($C269-Y$1&lt;År1,0,X268*(1-VLOOKUP($A269,[1]Hugst!$R$5:$W$9,MATCH(ROUNDUP((Y$1)/10,0)*10,[1]Hugst!$R$4:$W$4,0))))</f>
        <v>3614.2541179942436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9">
        <f t="shared" si="6"/>
        <v>1.2047513726720354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9">
        <f>IF($C270-G$1&lt;År1,0,F269*(1-VLOOKUP($A270,[1]Hugst!$R$5:$W$9,MATCH(ROUNDUP((G$1)/10,0)*10,[1]Hugst!$R$4:$W$4,0))))</f>
        <v>4513.4711529808619</v>
      </c>
      <c r="H270" s="169">
        <f>IF($C270-H$1&lt;År1,0,G269*(1-VLOOKUP($A270,[1]Hugst!$R$5:$W$9,MATCH(ROUNDUP((H$1)/10,0)*10,[1]Hugst!$R$4:$W$4,0))))</f>
        <v>4523.4484268571423</v>
      </c>
      <c r="I270" s="169">
        <f>IF($C270-I$1&lt;År1,0,H269*(1-VLOOKUP($A270,[1]Hugst!$R$5:$W$9,MATCH(ROUNDUP((I$1)/10,0)*10,[1]Hugst!$R$4:$W$4,0))))</f>
        <v>4533.4737547045324</v>
      </c>
      <c r="J270" s="169">
        <f>IF($C270-J$1&lt;År1,0,I269*(1-VLOOKUP($A270,[1]Hugst!$R$5:$W$9,MATCH(ROUNDUP((J$1)/10,0)*10,[1]Hugst!$R$4:$W$4,0))))</f>
        <v>4543.5452949168384</v>
      </c>
      <c r="K270" s="169">
        <f>IF($C270-K$1&lt;År1,0,J269*(1-VLOOKUP($A270,[1]Hugst!$R$5:$W$9,MATCH(ROUNDUP((K$1)/10,0)*10,[1]Hugst!$R$4:$W$4,0))))</f>
        <v>4553.6591135500084</v>
      </c>
      <c r="L270" s="169">
        <f>IF($C270-L$1&lt;År1,0,K269*(1-VLOOKUP($A270,[1]Hugst!$R$5:$W$9,MATCH(ROUNDUP((L$1)/10,0)*10,[1]Hugst!$R$4:$W$4,0))))</f>
        <v>4563.8070907244482</v>
      </c>
      <c r="M270" s="169">
        <f>IF($C270-M$1&lt;År1,0,L269*(1-VLOOKUP($A270,[1]Hugst!$R$5:$W$9,MATCH(ROUNDUP((M$1)/10,0)*10,[1]Hugst!$R$4:$W$4,0))))</f>
        <v>4573.9727334231638</v>
      </c>
      <c r="N270" s="169">
        <f>IF($C270-N$1&lt;År1,0,M269*(1-VLOOKUP($A270,[1]Hugst!$R$5:$W$9,MATCH(ROUNDUP((N$1)/10,0)*10,[1]Hugst!$R$4:$W$4,0))))</f>
        <v>4584.1228010817622</v>
      </c>
      <c r="O270" s="169">
        <f>IF($C270-O$1&lt;År1,0,N269*(1-VLOOKUP($A270,[1]Hugst!$R$5:$W$9,MATCH(ROUNDUP((O$1)/10,0)*10,[1]Hugst!$R$4:$W$4,0))))</f>
        <v>4594.1905567619388</v>
      </c>
      <c r="P270" s="169">
        <f>IF($C270-P$1&lt;År1,0,O269*(1-VLOOKUP($A270,[1]Hugst!$R$5:$W$9,MATCH(ROUNDUP((P$1)/10,0)*10,[1]Hugst!$R$4:$W$4,0))))</f>
        <v>4604.0422694921162</v>
      </c>
      <c r="Q270" s="169">
        <f>IF($C270-Q$1&lt;År1,0,P269*(1-VLOOKUP($A270,[1]Hugst!$R$5:$W$9,MATCH(ROUNDUP((Q$1)/10,0)*10,[1]Hugst!$R$4:$W$4,0))))</f>
        <v>4613.4102189421337</v>
      </c>
      <c r="R270" s="169">
        <f>IF($C270-R$1&lt;År1,0,Q269*(1-VLOOKUP($A270,[1]Hugst!$R$5:$W$9,MATCH(ROUNDUP((R$1)/10,0)*10,[1]Hugst!$R$4:$W$4,0))))</f>
        <v>4621.7587047666275</v>
      </c>
      <c r="S270" s="169">
        <f>IF($C270-S$1&lt;År1,0,R269*(1-VLOOKUP($A270,[1]Hugst!$R$5:$W$9,MATCH(ROUNDUP((S$1)/10,0)*10,[1]Hugst!$R$4:$W$4,0))))</f>
        <v>4628.0160652843451</v>
      </c>
      <c r="T270" s="169">
        <f>IF($C270-T$1&lt;År1,0,S269*(1-VLOOKUP($A270,[1]Hugst!$R$5:$W$9,MATCH(ROUNDUP((T$1)/10,0)*10,[1]Hugst!$R$4:$W$4,0))))</f>
        <v>4630.0387148310256</v>
      </c>
      <c r="U270" s="169">
        <f>IF($C270-U$1&lt;År1,0,T269*(1-VLOOKUP($A270,[1]Hugst!$R$5:$W$9,MATCH(ROUNDUP((U$1)/10,0)*10,[1]Hugst!$R$4:$W$4,0))))</f>
        <v>4623.5392184583234</v>
      </c>
      <c r="V270" s="169">
        <f>IF($C270-V$1&lt;År1,0,U269*(1-VLOOKUP($A270,[1]Hugst!$R$5:$W$9,MATCH(ROUNDUP((V$1)/10,0)*10,[1]Hugst!$R$4:$W$4,0))))</f>
        <v>4599.9424413249817</v>
      </c>
      <c r="W270" s="169">
        <f>IF($C270-W$1&lt;År1,0,V269*(1-VLOOKUP($A270,[1]Hugst!$R$5:$W$9,MATCH(ROUNDUP((W$1)/10,0)*10,[1]Hugst!$R$4:$W$4,0))))</f>
        <v>4542.0978474723615</v>
      </c>
      <c r="X270" s="169">
        <f>IF($C270-X$1&lt;År1,0,W269*(1-VLOOKUP($A270,[1]Hugst!$R$5:$W$9,MATCH(ROUNDUP((X$1)/10,0)*10,[1]Hugst!$R$4:$W$4,0))))</f>
        <v>4415.7040973692729</v>
      </c>
      <c r="Y270" s="169">
        <f>IF($C270-Y$1&lt;År1,0,X269*(1-VLOOKUP($A270,[1]Hugst!$R$5:$W$9,MATCH(ROUNDUP((Y$1)/10,0)*10,[1]Hugst!$R$4:$W$4,0))))</f>
        <v>4152.1582429942446</v>
      </c>
      <c r="Z270" s="169">
        <f>IF($C270-Z$1&lt;År1,0,Y269*(1-VLOOKUP($A270,[1]Hugst!$R$5:$W$9,MATCH(ROUNDUP((Z$1)/10,0)*10,[1]Hugst!$R$4:$W$4,0))))</f>
        <v>3613.0493666215789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9">
        <f t="shared" si="6"/>
        <v>2.5884025365376147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9">
        <f>IF($C271-G$1&lt;År1,0,F270*(1-VLOOKUP($A271,[1]Hugst!$R$5:$W$9,MATCH(ROUNDUP((G$1)/10,0)*10,[1]Hugst!$R$4:$W$4,0))))</f>
        <v>4504.7474805126503</v>
      </c>
      <c r="H271" s="169">
        <f>IF($C271-H$1&lt;År1,0,G270*(1-VLOOKUP($A271,[1]Hugst!$R$5:$W$9,MATCH(ROUNDUP((H$1)/10,0)*10,[1]Hugst!$R$4:$W$4,0))))</f>
        <v>4513.4711529808619</v>
      </c>
      <c r="I271" s="169">
        <f>IF($C271-I$1&lt;År1,0,H270*(1-VLOOKUP($A271,[1]Hugst!$R$5:$W$9,MATCH(ROUNDUP((I$1)/10,0)*10,[1]Hugst!$R$4:$W$4,0))))</f>
        <v>4523.4484268571423</v>
      </c>
      <c r="J271" s="169">
        <f>IF($C271-J$1&lt;År1,0,I270*(1-VLOOKUP($A271,[1]Hugst!$R$5:$W$9,MATCH(ROUNDUP((J$1)/10,0)*10,[1]Hugst!$R$4:$W$4,0))))</f>
        <v>4533.4737547045324</v>
      </c>
      <c r="K271" s="169">
        <f>IF($C271-K$1&lt;År1,0,J270*(1-VLOOKUP($A271,[1]Hugst!$R$5:$W$9,MATCH(ROUNDUP((K$1)/10,0)*10,[1]Hugst!$R$4:$W$4,0))))</f>
        <v>4543.5452949168384</v>
      </c>
      <c r="L271" s="169">
        <f>IF($C271-L$1&lt;År1,0,K270*(1-VLOOKUP($A271,[1]Hugst!$R$5:$W$9,MATCH(ROUNDUP((L$1)/10,0)*10,[1]Hugst!$R$4:$W$4,0))))</f>
        <v>4553.6591135500084</v>
      </c>
      <c r="M271" s="169">
        <f>IF($C271-M$1&lt;År1,0,L270*(1-VLOOKUP($A271,[1]Hugst!$R$5:$W$9,MATCH(ROUNDUP((M$1)/10,0)*10,[1]Hugst!$R$4:$W$4,0))))</f>
        <v>4563.8070907244482</v>
      </c>
      <c r="N271" s="169">
        <f>IF($C271-N$1&lt;År1,0,M270*(1-VLOOKUP($A271,[1]Hugst!$R$5:$W$9,MATCH(ROUNDUP((N$1)/10,0)*10,[1]Hugst!$R$4:$W$4,0))))</f>
        <v>4573.9727334231638</v>
      </c>
      <c r="O271" s="169">
        <f>IF($C271-O$1&lt;År1,0,N270*(1-VLOOKUP($A271,[1]Hugst!$R$5:$W$9,MATCH(ROUNDUP((O$1)/10,0)*10,[1]Hugst!$R$4:$W$4,0))))</f>
        <v>4584.1228010817622</v>
      </c>
      <c r="P271" s="169">
        <f>IF($C271-P$1&lt;År1,0,O270*(1-VLOOKUP($A271,[1]Hugst!$R$5:$W$9,MATCH(ROUNDUP((P$1)/10,0)*10,[1]Hugst!$R$4:$W$4,0))))</f>
        <v>4594.1905567619388</v>
      </c>
      <c r="Q271" s="169">
        <f>IF($C271-Q$1&lt;År1,0,P270*(1-VLOOKUP($A271,[1]Hugst!$R$5:$W$9,MATCH(ROUNDUP((Q$1)/10,0)*10,[1]Hugst!$R$4:$W$4,0))))</f>
        <v>4604.0422694921162</v>
      </c>
      <c r="R271" s="169">
        <f>IF($C271-R$1&lt;År1,0,Q270*(1-VLOOKUP($A271,[1]Hugst!$R$5:$W$9,MATCH(ROUNDUP((R$1)/10,0)*10,[1]Hugst!$R$4:$W$4,0))))</f>
        <v>4613.4102189421337</v>
      </c>
      <c r="S271" s="169">
        <f>IF($C271-S$1&lt;År1,0,R270*(1-VLOOKUP($A271,[1]Hugst!$R$5:$W$9,MATCH(ROUNDUP((S$1)/10,0)*10,[1]Hugst!$R$4:$W$4,0))))</f>
        <v>4621.7587047666275</v>
      </c>
      <c r="T271" s="169">
        <f>IF($C271-T$1&lt;År1,0,S270*(1-VLOOKUP($A271,[1]Hugst!$R$5:$W$9,MATCH(ROUNDUP((T$1)/10,0)*10,[1]Hugst!$R$4:$W$4,0))))</f>
        <v>4628.0160652843451</v>
      </c>
      <c r="U271" s="169">
        <f>IF($C271-U$1&lt;År1,0,T270*(1-VLOOKUP($A271,[1]Hugst!$R$5:$W$9,MATCH(ROUNDUP((U$1)/10,0)*10,[1]Hugst!$R$4:$W$4,0))))</f>
        <v>4630.0387148310256</v>
      </c>
      <c r="V271" s="169">
        <f>IF($C271-V$1&lt;År1,0,U270*(1-VLOOKUP($A271,[1]Hugst!$R$5:$W$9,MATCH(ROUNDUP((V$1)/10,0)*10,[1]Hugst!$R$4:$W$4,0))))</f>
        <v>4623.5392184583234</v>
      </c>
      <c r="W271" s="169">
        <f>IF($C271-W$1&lt;År1,0,V270*(1-VLOOKUP($A271,[1]Hugst!$R$5:$W$9,MATCH(ROUNDUP((W$1)/10,0)*10,[1]Hugst!$R$4:$W$4,0))))</f>
        <v>4599.9424413249817</v>
      </c>
      <c r="X271" s="169">
        <f>IF($C271-X$1&lt;År1,0,W270*(1-VLOOKUP($A271,[1]Hugst!$R$5:$W$9,MATCH(ROUNDUP((X$1)/10,0)*10,[1]Hugst!$R$4:$W$4,0))))</f>
        <v>4542.0978474723615</v>
      </c>
      <c r="Y271" s="169">
        <f>IF($C271-Y$1&lt;År1,0,X270*(1-VLOOKUP($A271,[1]Hugst!$R$5:$W$9,MATCH(ROUNDUP((Y$1)/10,0)*10,[1]Hugst!$R$4:$W$4,0))))</f>
        <v>4415.7040973692729</v>
      </c>
      <c r="Z271" s="169">
        <f>IF($C271-Z$1&lt;År1,0,Y270*(1-VLOOKUP($A271,[1]Hugst!$R$5:$W$9,MATCH(ROUNDUP((Z$1)/10,0)*10,[1]Hugst!$R$4:$W$4,0))))</f>
        <v>4150.7741902465796</v>
      </c>
      <c r="AA271" s="169">
        <f>IF($C271-AA$1&lt;År1,0,Z270*(1-VLOOKUP($A271,[1]Hugst!$R$5:$W$9,MATCH(ROUNDUP((AA$1)/10,0)*10,[1]Hugst!$R$4:$W$4,0))))</f>
        <v>3611.8450168327054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9">
        <f t="shared" si="6"/>
        <v>4.0594411014899379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9">
        <f>IF($C272-G$1&lt;År1,0,F271*(1-VLOOKUP($A272,[1]Hugst!$R$5:$W$9,MATCH(ROUNDUP((G$1)/10,0)*10,[1]Hugst!$R$4:$W$4,0))))</f>
        <v>4496.2518317878157</v>
      </c>
      <c r="H272" s="169">
        <f>IF($C272-H$1&lt;År1,0,G271*(1-VLOOKUP($A272,[1]Hugst!$R$5:$W$9,MATCH(ROUNDUP((H$1)/10,0)*10,[1]Hugst!$R$4:$W$4,0))))</f>
        <v>4504.7474805126503</v>
      </c>
      <c r="I272" s="169">
        <f>IF($C272-I$1&lt;År1,0,H271*(1-VLOOKUP($A272,[1]Hugst!$R$5:$W$9,MATCH(ROUNDUP((I$1)/10,0)*10,[1]Hugst!$R$4:$W$4,0))))</f>
        <v>4513.4711529808619</v>
      </c>
      <c r="J272" s="169">
        <f>IF($C272-J$1&lt;År1,0,I271*(1-VLOOKUP($A272,[1]Hugst!$R$5:$W$9,MATCH(ROUNDUP((J$1)/10,0)*10,[1]Hugst!$R$4:$W$4,0))))</f>
        <v>4523.4484268571423</v>
      </c>
      <c r="K272" s="169">
        <f>IF($C272-K$1&lt;År1,0,J271*(1-VLOOKUP($A272,[1]Hugst!$R$5:$W$9,MATCH(ROUNDUP((K$1)/10,0)*10,[1]Hugst!$R$4:$W$4,0))))</f>
        <v>4533.4737547045324</v>
      </c>
      <c r="L272" s="169">
        <f>IF($C272-L$1&lt;År1,0,K271*(1-VLOOKUP($A272,[1]Hugst!$R$5:$W$9,MATCH(ROUNDUP((L$1)/10,0)*10,[1]Hugst!$R$4:$W$4,0))))</f>
        <v>4543.5452949168384</v>
      </c>
      <c r="M272" s="169">
        <f>IF($C272-M$1&lt;År1,0,L271*(1-VLOOKUP($A272,[1]Hugst!$R$5:$W$9,MATCH(ROUNDUP((M$1)/10,0)*10,[1]Hugst!$R$4:$W$4,0))))</f>
        <v>4553.6591135500084</v>
      </c>
      <c r="N272" s="169">
        <f>IF($C272-N$1&lt;År1,0,M271*(1-VLOOKUP($A272,[1]Hugst!$R$5:$W$9,MATCH(ROUNDUP((N$1)/10,0)*10,[1]Hugst!$R$4:$W$4,0))))</f>
        <v>4563.8070907244482</v>
      </c>
      <c r="O272" s="169">
        <f>IF($C272-O$1&lt;År1,0,N271*(1-VLOOKUP($A272,[1]Hugst!$R$5:$W$9,MATCH(ROUNDUP((O$1)/10,0)*10,[1]Hugst!$R$4:$W$4,0))))</f>
        <v>4573.9727334231638</v>
      </c>
      <c r="P272" s="169">
        <f>IF($C272-P$1&lt;År1,0,O271*(1-VLOOKUP($A272,[1]Hugst!$R$5:$W$9,MATCH(ROUNDUP((P$1)/10,0)*10,[1]Hugst!$R$4:$W$4,0))))</f>
        <v>4584.1228010817622</v>
      </c>
      <c r="Q272" s="169">
        <f>IF($C272-Q$1&lt;År1,0,P271*(1-VLOOKUP($A272,[1]Hugst!$R$5:$W$9,MATCH(ROUNDUP((Q$1)/10,0)*10,[1]Hugst!$R$4:$W$4,0))))</f>
        <v>4594.1905567619388</v>
      </c>
      <c r="R272" s="169">
        <f>IF($C272-R$1&lt;År1,0,Q271*(1-VLOOKUP($A272,[1]Hugst!$R$5:$W$9,MATCH(ROUNDUP((R$1)/10,0)*10,[1]Hugst!$R$4:$W$4,0))))</f>
        <v>4604.0422694921162</v>
      </c>
      <c r="S272" s="169">
        <f>IF($C272-S$1&lt;År1,0,R271*(1-VLOOKUP($A272,[1]Hugst!$R$5:$W$9,MATCH(ROUNDUP((S$1)/10,0)*10,[1]Hugst!$R$4:$W$4,0))))</f>
        <v>4613.4102189421337</v>
      </c>
      <c r="T272" s="169">
        <f>IF($C272-T$1&lt;År1,0,S271*(1-VLOOKUP($A272,[1]Hugst!$R$5:$W$9,MATCH(ROUNDUP((T$1)/10,0)*10,[1]Hugst!$R$4:$W$4,0))))</f>
        <v>4621.7587047666275</v>
      </c>
      <c r="U272" s="169">
        <f>IF($C272-U$1&lt;År1,0,T271*(1-VLOOKUP($A272,[1]Hugst!$R$5:$W$9,MATCH(ROUNDUP((U$1)/10,0)*10,[1]Hugst!$R$4:$W$4,0))))</f>
        <v>4628.0160652843451</v>
      </c>
      <c r="V272" s="169">
        <f>IF($C272-V$1&lt;År1,0,U271*(1-VLOOKUP($A272,[1]Hugst!$R$5:$W$9,MATCH(ROUNDUP((V$1)/10,0)*10,[1]Hugst!$R$4:$W$4,0))))</f>
        <v>4630.0387148310256</v>
      </c>
      <c r="W272" s="169">
        <f>IF($C272-W$1&lt;År1,0,V271*(1-VLOOKUP($A272,[1]Hugst!$R$5:$W$9,MATCH(ROUNDUP((W$1)/10,0)*10,[1]Hugst!$R$4:$W$4,0))))</f>
        <v>4623.5392184583234</v>
      </c>
      <c r="X272" s="169">
        <f>IF($C272-X$1&lt;År1,0,W271*(1-VLOOKUP($A272,[1]Hugst!$R$5:$W$9,MATCH(ROUNDUP((X$1)/10,0)*10,[1]Hugst!$R$4:$W$4,0))))</f>
        <v>4599.9424413249817</v>
      </c>
      <c r="Y272" s="169">
        <f>IF($C272-Y$1&lt;År1,0,X271*(1-VLOOKUP($A272,[1]Hugst!$R$5:$W$9,MATCH(ROUNDUP((Y$1)/10,0)*10,[1]Hugst!$R$4:$W$4,0))))</f>
        <v>4542.0978474723615</v>
      </c>
      <c r="Z272" s="169">
        <f>IF($C272-Z$1&lt;År1,0,Y271*(1-VLOOKUP($A272,[1]Hugst!$R$5:$W$9,MATCH(ROUNDUP((Z$1)/10,0)*10,[1]Hugst!$R$4:$W$4,0))))</f>
        <v>4414.2321960034833</v>
      </c>
      <c r="AA272" s="169">
        <f>IF($C272-AA$1&lt;År1,0,Z271*(1-VLOOKUP($A272,[1]Hugst!$R$5:$W$9,MATCH(ROUNDUP((AA$1)/10,0)*10,[1]Hugst!$R$4:$W$4,0))))</f>
        <v>4149.3905988498309</v>
      </c>
      <c r="AB272" s="169">
        <f>IF($C272-AB$1&lt;År1,0,AA271*(1-VLOOKUP($A272,[1]Hugst!$R$5:$W$9,MATCH(ROUNDUP((AB$1)/10,0)*10,[1]Hugst!$R$4:$W$4,0))))</f>
        <v>3610.6410684937614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9">
        <f t="shared" si="6"/>
        <v>5.5721205702720908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9">
        <f>IF($C273-G$1&lt;År1,0,F272*(1-VLOOKUP($A273,[1]Hugst!$R$5:$W$9,MATCH(ROUNDUP((G$1)/10,0)*10,[1]Hugst!$R$4:$W$4,0))))</f>
        <v>4487.8927078800252</v>
      </c>
      <c r="H273" s="169">
        <f>IF($C273-H$1&lt;År1,0,G272*(1-VLOOKUP($A273,[1]Hugst!$R$5:$W$9,MATCH(ROUNDUP((H$1)/10,0)*10,[1]Hugst!$R$4:$W$4,0))))</f>
        <v>4496.2518317878157</v>
      </c>
      <c r="I273" s="169">
        <f>IF($C273-I$1&lt;År1,0,H272*(1-VLOOKUP($A273,[1]Hugst!$R$5:$W$9,MATCH(ROUNDUP((I$1)/10,0)*10,[1]Hugst!$R$4:$W$4,0))))</f>
        <v>4504.7474805126503</v>
      </c>
      <c r="J273" s="169">
        <f>IF($C273-J$1&lt;År1,0,I272*(1-VLOOKUP($A273,[1]Hugst!$R$5:$W$9,MATCH(ROUNDUP((J$1)/10,0)*10,[1]Hugst!$R$4:$W$4,0))))</f>
        <v>4513.4711529808619</v>
      </c>
      <c r="K273" s="169">
        <f>IF($C273-K$1&lt;År1,0,J272*(1-VLOOKUP($A273,[1]Hugst!$R$5:$W$9,MATCH(ROUNDUP((K$1)/10,0)*10,[1]Hugst!$R$4:$W$4,0))))</f>
        <v>4523.4484268571423</v>
      </c>
      <c r="L273" s="169">
        <f>IF($C273-L$1&lt;År1,0,K272*(1-VLOOKUP($A273,[1]Hugst!$R$5:$W$9,MATCH(ROUNDUP((L$1)/10,0)*10,[1]Hugst!$R$4:$W$4,0))))</f>
        <v>4533.4737547045324</v>
      </c>
      <c r="M273" s="169">
        <f>IF($C273-M$1&lt;År1,0,L272*(1-VLOOKUP($A273,[1]Hugst!$R$5:$W$9,MATCH(ROUNDUP((M$1)/10,0)*10,[1]Hugst!$R$4:$W$4,0))))</f>
        <v>4543.5452949168384</v>
      </c>
      <c r="N273" s="169">
        <f>IF($C273-N$1&lt;År1,0,M272*(1-VLOOKUP($A273,[1]Hugst!$R$5:$W$9,MATCH(ROUNDUP((N$1)/10,0)*10,[1]Hugst!$R$4:$W$4,0))))</f>
        <v>4553.6591135500084</v>
      </c>
      <c r="O273" s="169">
        <f>IF($C273-O$1&lt;År1,0,N272*(1-VLOOKUP($A273,[1]Hugst!$R$5:$W$9,MATCH(ROUNDUP((O$1)/10,0)*10,[1]Hugst!$R$4:$W$4,0))))</f>
        <v>4563.8070907244482</v>
      </c>
      <c r="P273" s="169">
        <f>IF($C273-P$1&lt;År1,0,O272*(1-VLOOKUP($A273,[1]Hugst!$R$5:$W$9,MATCH(ROUNDUP((P$1)/10,0)*10,[1]Hugst!$R$4:$W$4,0))))</f>
        <v>4573.9727334231638</v>
      </c>
      <c r="Q273" s="169">
        <f>IF($C273-Q$1&lt;År1,0,P272*(1-VLOOKUP($A273,[1]Hugst!$R$5:$W$9,MATCH(ROUNDUP((Q$1)/10,0)*10,[1]Hugst!$R$4:$W$4,0))))</f>
        <v>4584.1228010817622</v>
      </c>
      <c r="R273" s="169">
        <f>IF($C273-R$1&lt;År1,0,Q272*(1-VLOOKUP($A273,[1]Hugst!$R$5:$W$9,MATCH(ROUNDUP((R$1)/10,0)*10,[1]Hugst!$R$4:$W$4,0))))</f>
        <v>4594.1905567619388</v>
      </c>
      <c r="S273" s="169">
        <f>IF($C273-S$1&lt;År1,0,R272*(1-VLOOKUP($A273,[1]Hugst!$R$5:$W$9,MATCH(ROUNDUP((S$1)/10,0)*10,[1]Hugst!$R$4:$W$4,0))))</f>
        <v>4604.0422694921162</v>
      </c>
      <c r="T273" s="169">
        <f>IF($C273-T$1&lt;År1,0,S272*(1-VLOOKUP($A273,[1]Hugst!$R$5:$W$9,MATCH(ROUNDUP((T$1)/10,0)*10,[1]Hugst!$R$4:$W$4,0))))</f>
        <v>4613.4102189421337</v>
      </c>
      <c r="U273" s="169">
        <f>IF($C273-U$1&lt;År1,0,T272*(1-VLOOKUP($A273,[1]Hugst!$R$5:$W$9,MATCH(ROUNDUP((U$1)/10,0)*10,[1]Hugst!$R$4:$W$4,0))))</f>
        <v>4621.7587047666275</v>
      </c>
      <c r="V273" s="169">
        <f>IF($C273-V$1&lt;År1,0,U272*(1-VLOOKUP($A273,[1]Hugst!$R$5:$W$9,MATCH(ROUNDUP((V$1)/10,0)*10,[1]Hugst!$R$4:$W$4,0))))</f>
        <v>4628.0160652843451</v>
      </c>
      <c r="W273" s="169">
        <f>IF($C273-W$1&lt;År1,0,V272*(1-VLOOKUP($A273,[1]Hugst!$R$5:$W$9,MATCH(ROUNDUP((W$1)/10,0)*10,[1]Hugst!$R$4:$W$4,0))))</f>
        <v>4630.0387148310256</v>
      </c>
      <c r="X273" s="169">
        <f>IF($C273-X$1&lt;År1,0,W272*(1-VLOOKUP($A273,[1]Hugst!$R$5:$W$9,MATCH(ROUNDUP((X$1)/10,0)*10,[1]Hugst!$R$4:$W$4,0))))</f>
        <v>4623.5392184583234</v>
      </c>
      <c r="Y273" s="169">
        <f>IF($C273-Y$1&lt;År1,0,X272*(1-VLOOKUP($A273,[1]Hugst!$R$5:$W$9,MATCH(ROUNDUP((Y$1)/10,0)*10,[1]Hugst!$R$4:$W$4,0))))</f>
        <v>4599.9424413249817</v>
      </c>
      <c r="Z273" s="169">
        <f>IF($C273-Z$1&lt;År1,0,Y272*(1-VLOOKUP($A273,[1]Hugst!$R$5:$W$9,MATCH(ROUNDUP((Z$1)/10,0)*10,[1]Hugst!$R$4:$W$4,0))))</f>
        <v>4540.5838148565372</v>
      </c>
      <c r="AA273" s="169">
        <f>IF($C273-AA$1&lt;År1,0,Z272*(1-VLOOKUP($A273,[1]Hugst!$R$5:$W$9,MATCH(ROUNDUP((AA$1)/10,0)*10,[1]Hugst!$R$4:$W$4,0))))</f>
        <v>4412.7607852714827</v>
      </c>
      <c r="AB273" s="169">
        <f>IF($C273-AB$1&lt;År1,0,AA272*(1-VLOOKUP($A273,[1]Hugst!$R$5:$W$9,MATCH(ROUNDUP((AB$1)/10,0)*10,[1]Hugst!$R$4:$W$4,0))))</f>
        <v>4148.0074686502148</v>
      </c>
      <c r="AC273" s="169">
        <f>IF($C273-AC$1&lt;År1,0,AB272*(1-VLOOKUP($A273,[1]Hugst!$R$5:$W$9,MATCH(ROUNDUP((AC$1)/10,0)*10,[1]Hugst!$R$4:$W$4,0))))</f>
        <v>3609.4375214709303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9">
        <f t="shared" si="6"/>
        <v>7.1035773438488832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9">
        <f>IF($C274-G$1&lt;År1,0,F273*(1-VLOOKUP($A274,[1]Hugst!$R$5:$W$9,MATCH(ROUNDUP((G$1)/10,0)*10,[1]Hugst!$R$4:$W$4,0))))</f>
        <v>4479.6242461466054</v>
      </c>
      <c r="H274" s="169">
        <f>IF($C274-H$1&lt;År1,0,G273*(1-VLOOKUP($A274,[1]Hugst!$R$5:$W$9,MATCH(ROUNDUP((H$1)/10,0)*10,[1]Hugst!$R$4:$W$4,0))))</f>
        <v>4487.8927078800252</v>
      </c>
      <c r="I274" s="169">
        <f>IF($C274-I$1&lt;År1,0,H273*(1-VLOOKUP($A274,[1]Hugst!$R$5:$W$9,MATCH(ROUNDUP((I$1)/10,0)*10,[1]Hugst!$R$4:$W$4,0))))</f>
        <v>4496.2518317878157</v>
      </c>
      <c r="J274" s="169">
        <f>IF($C274-J$1&lt;År1,0,I273*(1-VLOOKUP($A274,[1]Hugst!$R$5:$W$9,MATCH(ROUNDUP((J$1)/10,0)*10,[1]Hugst!$R$4:$W$4,0))))</f>
        <v>4504.7474805126503</v>
      </c>
      <c r="K274" s="169">
        <f>IF($C274-K$1&lt;År1,0,J273*(1-VLOOKUP($A274,[1]Hugst!$R$5:$W$9,MATCH(ROUNDUP((K$1)/10,0)*10,[1]Hugst!$R$4:$W$4,0))))</f>
        <v>4513.4711529808619</v>
      </c>
      <c r="L274" s="169">
        <f>IF($C274-L$1&lt;År1,0,K273*(1-VLOOKUP($A274,[1]Hugst!$R$5:$W$9,MATCH(ROUNDUP((L$1)/10,0)*10,[1]Hugst!$R$4:$W$4,0))))</f>
        <v>4523.4484268571423</v>
      </c>
      <c r="M274" s="169">
        <f>IF($C274-M$1&lt;År1,0,L273*(1-VLOOKUP($A274,[1]Hugst!$R$5:$W$9,MATCH(ROUNDUP((M$1)/10,0)*10,[1]Hugst!$R$4:$W$4,0))))</f>
        <v>4533.4737547045324</v>
      </c>
      <c r="N274" s="169">
        <f>IF($C274-N$1&lt;År1,0,M273*(1-VLOOKUP($A274,[1]Hugst!$R$5:$W$9,MATCH(ROUNDUP((N$1)/10,0)*10,[1]Hugst!$R$4:$W$4,0))))</f>
        <v>4543.5452949168384</v>
      </c>
      <c r="O274" s="169">
        <f>IF($C274-O$1&lt;År1,0,N273*(1-VLOOKUP($A274,[1]Hugst!$R$5:$W$9,MATCH(ROUNDUP((O$1)/10,0)*10,[1]Hugst!$R$4:$W$4,0))))</f>
        <v>4553.6591135500084</v>
      </c>
      <c r="P274" s="169">
        <f>IF($C274-P$1&lt;År1,0,O273*(1-VLOOKUP($A274,[1]Hugst!$R$5:$W$9,MATCH(ROUNDUP((P$1)/10,0)*10,[1]Hugst!$R$4:$W$4,0))))</f>
        <v>4563.8070907244482</v>
      </c>
      <c r="Q274" s="169">
        <f>IF($C274-Q$1&lt;År1,0,P273*(1-VLOOKUP($A274,[1]Hugst!$R$5:$W$9,MATCH(ROUNDUP((Q$1)/10,0)*10,[1]Hugst!$R$4:$W$4,0))))</f>
        <v>4573.9727334231638</v>
      </c>
      <c r="R274" s="169">
        <f>IF($C274-R$1&lt;År1,0,Q273*(1-VLOOKUP($A274,[1]Hugst!$R$5:$W$9,MATCH(ROUNDUP((R$1)/10,0)*10,[1]Hugst!$R$4:$W$4,0))))</f>
        <v>4584.1228010817622</v>
      </c>
      <c r="S274" s="169">
        <f>IF($C274-S$1&lt;År1,0,R273*(1-VLOOKUP($A274,[1]Hugst!$R$5:$W$9,MATCH(ROUNDUP((S$1)/10,0)*10,[1]Hugst!$R$4:$W$4,0))))</f>
        <v>4594.1905567619388</v>
      </c>
      <c r="T274" s="169">
        <f>IF($C274-T$1&lt;År1,0,S273*(1-VLOOKUP($A274,[1]Hugst!$R$5:$W$9,MATCH(ROUNDUP((T$1)/10,0)*10,[1]Hugst!$R$4:$W$4,0))))</f>
        <v>4604.0422694921162</v>
      </c>
      <c r="U274" s="169">
        <f>IF($C274-U$1&lt;År1,0,T273*(1-VLOOKUP($A274,[1]Hugst!$R$5:$W$9,MATCH(ROUNDUP((U$1)/10,0)*10,[1]Hugst!$R$4:$W$4,0))))</f>
        <v>4613.4102189421337</v>
      </c>
      <c r="V274" s="169">
        <f>IF($C274-V$1&lt;År1,0,U273*(1-VLOOKUP($A274,[1]Hugst!$R$5:$W$9,MATCH(ROUNDUP((V$1)/10,0)*10,[1]Hugst!$R$4:$W$4,0))))</f>
        <v>4621.7587047666275</v>
      </c>
      <c r="W274" s="169">
        <f>IF($C274-W$1&lt;År1,0,V273*(1-VLOOKUP($A274,[1]Hugst!$R$5:$W$9,MATCH(ROUNDUP((W$1)/10,0)*10,[1]Hugst!$R$4:$W$4,0))))</f>
        <v>4628.0160652843451</v>
      </c>
      <c r="X274" s="169">
        <f>IF($C274-X$1&lt;År1,0,W273*(1-VLOOKUP($A274,[1]Hugst!$R$5:$W$9,MATCH(ROUNDUP((X$1)/10,0)*10,[1]Hugst!$R$4:$W$4,0))))</f>
        <v>4630.0387148310256</v>
      </c>
      <c r="Y274" s="169">
        <f>IF($C274-Y$1&lt;År1,0,X273*(1-VLOOKUP($A274,[1]Hugst!$R$5:$W$9,MATCH(ROUNDUP((Y$1)/10,0)*10,[1]Hugst!$R$4:$W$4,0))))</f>
        <v>4623.5392184583234</v>
      </c>
      <c r="Z274" s="169">
        <f>IF($C274-Z$1&lt;År1,0,Y273*(1-VLOOKUP($A274,[1]Hugst!$R$5:$W$9,MATCH(ROUNDUP((Z$1)/10,0)*10,[1]Hugst!$R$4:$W$4,0))))</f>
        <v>4598.4091271778734</v>
      </c>
      <c r="AA274" s="169">
        <f>IF($C274-AA$1&lt;År1,0,Z273*(1-VLOOKUP($A274,[1]Hugst!$R$5:$W$9,MATCH(ROUNDUP((AA$1)/10,0)*10,[1]Hugst!$R$4:$W$4,0))))</f>
        <v>4539.0702869182514</v>
      </c>
      <c r="AB274" s="169">
        <f>IF($C274-AB$1&lt;År1,0,AA273*(1-VLOOKUP($A274,[1]Hugst!$R$5:$W$9,MATCH(ROUNDUP((AB$1)/10,0)*10,[1]Hugst!$R$4:$W$4,0))))</f>
        <v>4411.2898650097259</v>
      </c>
      <c r="AC274" s="169">
        <f>IF($C274-AC$1&lt;År1,0,AB273*(1-VLOOKUP($A274,[1]Hugst!$R$5:$W$9,MATCH(ROUNDUP((AC$1)/10,0)*10,[1]Hugst!$R$4:$W$4,0))))</f>
        <v>4146.6247994939986</v>
      </c>
      <c r="AD274" s="169">
        <f>IF($C274-AD$1&lt;År1,0,AC273*(1-VLOOKUP($A274,[1]Hugst!$R$5:$W$9,MATCH(ROUNDUP((AD$1)/10,0)*10,[1]Hugst!$R$4:$W$4,0))))</f>
        <v>3608.2343756304399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9">
        <f t="shared" si="6"/>
        <v>8.6423892242310103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9">
        <f>IF($C275-G$1&lt;År1,0,F274*(1-VLOOKUP($A275,[1]Hugst!$R$5:$W$9,MATCH(ROUNDUP((G$1)/10,0)*10,[1]Hugst!$R$4:$W$4,0))))</f>
        <v>4471.4234026531476</v>
      </c>
      <c r="H275" s="169">
        <f>IF($C275-H$1&lt;År1,0,G274*(1-VLOOKUP($A275,[1]Hugst!$R$5:$W$9,MATCH(ROUNDUP((H$1)/10,0)*10,[1]Hugst!$R$4:$W$4,0))))</f>
        <v>4479.6242461466054</v>
      </c>
      <c r="I275" s="169">
        <f>IF($C275-I$1&lt;År1,0,H274*(1-VLOOKUP($A275,[1]Hugst!$R$5:$W$9,MATCH(ROUNDUP((I$1)/10,0)*10,[1]Hugst!$R$4:$W$4,0))))</f>
        <v>4487.8927078800252</v>
      </c>
      <c r="J275" s="169">
        <f>IF($C275-J$1&lt;År1,0,I274*(1-VLOOKUP($A275,[1]Hugst!$R$5:$W$9,MATCH(ROUNDUP((J$1)/10,0)*10,[1]Hugst!$R$4:$W$4,0))))</f>
        <v>4496.2518317878157</v>
      </c>
      <c r="K275" s="169">
        <f>IF($C275-K$1&lt;År1,0,J274*(1-VLOOKUP($A275,[1]Hugst!$R$5:$W$9,MATCH(ROUNDUP((K$1)/10,0)*10,[1]Hugst!$R$4:$W$4,0))))</f>
        <v>4504.7474805126503</v>
      </c>
      <c r="L275" s="169">
        <f>IF($C275-L$1&lt;År1,0,K274*(1-VLOOKUP($A275,[1]Hugst!$R$5:$W$9,MATCH(ROUNDUP((L$1)/10,0)*10,[1]Hugst!$R$4:$W$4,0))))</f>
        <v>4513.4711529808619</v>
      </c>
      <c r="M275" s="169">
        <f>IF($C275-M$1&lt;År1,0,L274*(1-VLOOKUP($A275,[1]Hugst!$R$5:$W$9,MATCH(ROUNDUP((M$1)/10,0)*10,[1]Hugst!$R$4:$W$4,0))))</f>
        <v>4523.4484268571423</v>
      </c>
      <c r="N275" s="169">
        <f>IF($C275-N$1&lt;År1,0,M274*(1-VLOOKUP($A275,[1]Hugst!$R$5:$W$9,MATCH(ROUNDUP((N$1)/10,0)*10,[1]Hugst!$R$4:$W$4,0))))</f>
        <v>4533.4737547045324</v>
      </c>
      <c r="O275" s="169">
        <f>IF($C275-O$1&lt;År1,0,N274*(1-VLOOKUP($A275,[1]Hugst!$R$5:$W$9,MATCH(ROUNDUP((O$1)/10,0)*10,[1]Hugst!$R$4:$W$4,0))))</f>
        <v>4543.5452949168384</v>
      </c>
      <c r="P275" s="169">
        <f>IF($C275-P$1&lt;År1,0,O274*(1-VLOOKUP($A275,[1]Hugst!$R$5:$W$9,MATCH(ROUNDUP((P$1)/10,0)*10,[1]Hugst!$R$4:$W$4,0))))</f>
        <v>4553.6591135500084</v>
      </c>
      <c r="Q275" s="169">
        <f>IF($C275-Q$1&lt;År1,0,P274*(1-VLOOKUP($A275,[1]Hugst!$R$5:$W$9,MATCH(ROUNDUP((Q$1)/10,0)*10,[1]Hugst!$R$4:$W$4,0))))</f>
        <v>4563.8070907244482</v>
      </c>
      <c r="R275" s="169">
        <f>IF($C275-R$1&lt;År1,0,Q274*(1-VLOOKUP($A275,[1]Hugst!$R$5:$W$9,MATCH(ROUNDUP((R$1)/10,0)*10,[1]Hugst!$R$4:$W$4,0))))</f>
        <v>4573.9727334231638</v>
      </c>
      <c r="S275" s="169">
        <f>IF($C275-S$1&lt;År1,0,R274*(1-VLOOKUP($A275,[1]Hugst!$R$5:$W$9,MATCH(ROUNDUP((S$1)/10,0)*10,[1]Hugst!$R$4:$W$4,0))))</f>
        <v>4584.1228010817622</v>
      </c>
      <c r="T275" s="169">
        <f>IF($C275-T$1&lt;År1,0,S274*(1-VLOOKUP($A275,[1]Hugst!$R$5:$W$9,MATCH(ROUNDUP((T$1)/10,0)*10,[1]Hugst!$R$4:$W$4,0))))</f>
        <v>4594.1905567619388</v>
      </c>
      <c r="U275" s="169">
        <f>IF($C275-U$1&lt;År1,0,T274*(1-VLOOKUP($A275,[1]Hugst!$R$5:$W$9,MATCH(ROUNDUP((U$1)/10,0)*10,[1]Hugst!$R$4:$W$4,0))))</f>
        <v>4604.0422694921162</v>
      </c>
      <c r="V275" s="169">
        <f>IF($C275-V$1&lt;År1,0,U274*(1-VLOOKUP($A275,[1]Hugst!$R$5:$W$9,MATCH(ROUNDUP((V$1)/10,0)*10,[1]Hugst!$R$4:$W$4,0))))</f>
        <v>4613.4102189421337</v>
      </c>
      <c r="W275" s="169">
        <f>IF($C275-W$1&lt;År1,0,V274*(1-VLOOKUP($A275,[1]Hugst!$R$5:$W$9,MATCH(ROUNDUP((W$1)/10,0)*10,[1]Hugst!$R$4:$W$4,0))))</f>
        <v>4621.7587047666275</v>
      </c>
      <c r="X275" s="169">
        <f>IF($C275-X$1&lt;År1,0,W274*(1-VLOOKUP($A275,[1]Hugst!$R$5:$W$9,MATCH(ROUNDUP((X$1)/10,0)*10,[1]Hugst!$R$4:$W$4,0))))</f>
        <v>4628.0160652843451</v>
      </c>
      <c r="Y275" s="169">
        <f>IF($C275-Y$1&lt;År1,0,X274*(1-VLOOKUP($A275,[1]Hugst!$R$5:$W$9,MATCH(ROUNDUP((Y$1)/10,0)*10,[1]Hugst!$R$4:$W$4,0))))</f>
        <v>4630.0387148310256</v>
      </c>
      <c r="Z275" s="169">
        <f>IF($C275-Z$1&lt;År1,0,Y274*(1-VLOOKUP($A275,[1]Hugst!$R$5:$W$9,MATCH(ROUNDUP((Z$1)/10,0)*10,[1]Hugst!$R$4:$W$4,0))))</f>
        <v>4621.9980387188371</v>
      </c>
      <c r="AA275" s="169">
        <f>IF($C275-AA$1&lt;År1,0,Z274*(1-VLOOKUP($A275,[1]Hugst!$R$5:$W$9,MATCH(ROUNDUP((AA$1)/10,0)*10,[1]Hugst!$R$4:$W$4,0))))</f>
        <v>4596.8763241354809</v>
      </c>
      <c r="AB275" s="169">
        <f>IF($C275-AB$1&lt;År1,0,AA274*(1-VLOOKUP($A275,[1]Hugst!$R$5:$W$9,MATCH(ROUNDUP((AB$1)/10,0)*10,[1]Hugst!$R$4:$W$4,0))))</f>
        <v>4537.5572634892787</v>
      </c>
      <c r="AC275" s="169">
        <f>IF($C275-AC$1&lt;År1,0,AB274*(1-VLOOKUP($A275,[1]Hugst!$R$5:$W$9,MATCH(ROUNDUP((AC$1)/10,0)*10,[1]Hugst!$R$4:$W$4,0))))</f>
        <v>4409.8194350547228</v>
      </c>
      <c r="AD275" s="169">
        <f>IF($C275-AD$1&lt;År1,0,AC274*(1-VLOOKUP($A275,[1]Hugst!$R$5:$W$9,MATCH(ROUNDUP((AD$1)/10,0)*10,[1]Hugst!$R$4:$W$4,0))))</f>
        <v>4145.2425912275012</v>
      </c>
      <c r="AE275" s="169">
        <f>IF($C275-AE$1&lt;År1,0,AD274*(1-VLOOKUP($A275,[1]Hugst!$R$5:$W$9,MATCH(ROUNDUP((AE$1)/10,0)*10,[1]Hugst!$R$4:$W$4,0))))</f>
        <v>3607.0316308385632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9">
        <f t="shared" si="6"/>
        <v>10.182854666112689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9">
        <f>IF($C276-G$1&lt;År1,0,F275*(1-VLOOKUP($A276,[1]Hugst!$R$5:$W$9,MATCH(ROUNDUP((G$1)/10,0)*10,[1]Hugst!$R$4:$W$4,0))))</f>
        <v>4463.2785433823838</v>
      </c>
      <c r="H276" s="169">
        <f>IF($C276-H$1&lt;År1,0,G275*(1-VLOOKUP($A276,[1]Hugst!$R$5:$W$9,MATCH(ROUNDUP((H$1)/10,0)*10,[1]Hugst!$R$4:$W$4,0))))</f>
        <v>4471.4234026531476</v>
      </c>
      <c r="I276" s="169">
        <f>IF($C276-I$1&lt;År1,0,H275*(1-VLOOKUP($A276,[1]Hugst!$R$5:$W$9,MATCH(ROUNDUP((I$1)/10,0)*10,[1]Hugst!$R$4:$W$4,0))))</f>
        <v>4479.6242461466054</v>
      </c>
      <c r="J276" s="169">
        <f>IF($C276-J$1&lt;År1,0,I275*(1-VLOOKUP($A276,[1]Hugst!$R$5:$W$9,MATCH(ROUNDUP((J$1)/10,0)*10,[1]Hugst!$R$4:$W$4,0))))</f>
        <v>4487.8927078800252</v>
      </c>
      <c r="K276" s="169">
        <f>IF($C276-K$1&lt;År1,0,J275*(1-VLOOKUP($A276,[1]Hugst!$R$5:$W$9,MATCH(ROUNDUP((K$1)/10,0)*10,[1]Hugst!$R$4:$W$4,0))))</f>
        <v>4496.2518317878157</v>
      </c>
      <c r="L276" s="169">
        <f>IF($C276-L$1&lt;År1,0,K275*(1-VLOOKUP($A276,[1]Hugst!$R$5:$W$9,MATCH(ROUNDUP((L$1)/10,0)*10,[1]Hugst!$R$4:$W$4,0))))</f>
        <v>4504.7474805126503</v>
      </c>
      <c r="M276" s="169">
        <f>IF($C276-M$1&lt;År1,0,L275*(1-VLOOKUP($A276,[1]Hugst!$R$5:$W$9,MATCH(ROUNDUP((M$1)/10,0)*10,[1]Hugst!$R$4:$W$4,0))))</f>
        <v>4513.4711529808619</v>
      </c>
      <c r="N276" s="169">
        <f>IF($C276-N$1&lt;År1,0,M275*(1-VLOOKUP($A276,[1]Hugst!$R$5:$W$9,MATCH(ROUNDUP((N$1)/10,0)*10,[1]Hugst!$R$4:$W$4,0))))</f>
        <v>4523.4484268571423</v>
      </c>
      <c r="O276" s="169">
        <f>IF($C276-O$1&lt;År1,0,N275*(1-VLOOKUP($A276,[1]Hugst!$R$5:$W$9,MATCH(ROUNDUP((O$1)/10,0)*10,[1]Hugst!$R$4:$W$4,0))))</f>
        <v>4533.4737547045324</v>
      </c>
      <c r="P276" s="169">
        <f>IF($C276-P$1&lt;År1,0,O275*(1-VLOOKUP($A276,[1]Hugst!$R$5:$W$9,MATCH(ROUNDUP((P$1)/10,0)*10,[1]Hugst!$R$4:$W$4,0))))</f>
        <v>4543.5452949168384</v>
      </c>
      <c r="Q276" s="169">
        <f>IF($C276-Q$1&lt;År1,0,P275*(1-VLOOKUP($A276,[1]Hugst!$R$5:$W$9,MATCH(ROUNDUP((Q$1)/10,0)*10,[1]Hugst!$R$4:$W$4,0))))</f>
        <v>4553.6591135500084</v>
      </c>
      <c r="R276" s="169">
        <f>IF($C276-R$1&lt;År1,0,Q275*(1-VLOOKUP($A276,[1]Hugst!$R$5:$W$9,MATCH(ROUNDUP((R$1)/10,0)*10,[1]Hugst!$R$4:$W$4,0))))</f>
        <v>4563.8070907244482</v>
      </c>
      <c r="S276" s="169">
        <f>IF($C276-S$1&lt;År1,0,R275*(1-VLOOKUP($A276,[1]Hugst!$R$5:$W$9,MATCH(ROUNDUP((S$1)/10,0)*10,[1]Hugst!$R$4:$W$4,0))))</f>
        <v>4573.9727334231638</v>
      </c>
      <c r="T276" s="169">
        <f>IF($C276-T$1&lt;År1,0,S275*(1-VLOOKUP($A276,[1]Hugst!$R$5:$W$9,MATCH(ROUNDUP((T$1)/10,0)*10,[1]Hugst!$R$4:$W$4,0))))</f>
        <v>4584.1228010817622</v>
      </c>
      <c r="U276" s="169">
        <f>IF($C276-U$1&lt;År1,0,T275*(1-VLOOKUP($A276,[1]Hugst!$R$5:$W$9,MATCH(ROUNDUP((U$1)/10,0)*10,[1]Hugst!$R$4:$W$4,0))))</f>
        <v>4594.1905567619388</v>
      </c>
      <c r="V276" s="169">
        <f>IF($C276-V$1&lt;År1,0,U275*(1-VLOOKUP($A276,[1]Hugst!$R$5:$W$9,MATCH(ROUNDUP((V$1)/10,0)*10,[1]Hugst!$R$4:$W$4,0))))</f>
        <v>4604.0422694921162</v>
      </c>
      <c r="W276" s="169">
        <f>IF($C276-W$1&lt;År1,0,V275*(1-VLOOKUP($A276,[1]Hugst!$R$5:$W$9,MATCH(ROUNDUP((W$1)/10,0)*10,[1]Hugst!$R$4:$W$4,0))))</f>
        <v>4613.4102189421337</v>
      </c>
      <c r="X276" s="169">
        <f>IF($C276-X$1&lt;År1,0,W275*(1-VLOOKUP($A276,[1]Hugst!$R$5:$W$9,MATCH(ROUNDUP((X$1)/10,0)*10,[1]Hugst!$R$4:$W$4,0))))</f>
        <v>4621.7587047666275</v>
      </c>
      <c r="Y276" s="169">
        <f>IF($C276-Y$1&lt;År1,0,X275*(1-VLOOKUP($A276,[1]Hugst!$R$5:$W$9,MATCH(ROUNDUP((Y$1)/10,0)*10,[1]Hugst!$R$4:$W$4,0))))</f>
        <v>4628.0160652843451</v>
      </c>
      <c r="Z276" s="169">
        <f>IF($C276-Z$1&lt;År1,0,Y275*(1-VLOOKUP($A276,[1]Hugst!$R$5:$W$9,MATCH(ROUNDUP((Z$1)/10,0)*10,[1]Hugst!$R$4:$W$4,0))))</f>
        <v>4628.4953685927485</v>
      </c>
      <c r="AA276" s="169">
        <f>IF($C276-AA$1&lt;År1,0,Z275*(1-VLOOKUP($A276,[1]Hugst!$R$5:$W$9,MATCH(ROUNDUP((AA$1)/10,0)*10,[1]Hugst!$R$4:$W$4,0))))</f>
        <v>4620.4573727059305</v>
      </c>
      <c r="AB276" s="169">
        <f>IF($C276-AB$1&lt;År1,0,AA275*(1-VLOOKUP($A276,[1]Hugst!$R$5:$W$9,MATCH(ROUNDUP((AB$1)/10,0)*10,[1]Hugst!$R$4:$W$4,0))))</f>
        <v>4595.3440320274358</v>
      </c>
      <c r="AC276" s="169">
        <f>IF($C276-AC$1&lt;År1,0,AB275*(1-VLOOKUP($A276,[1]Hugst!$R$5:$W$9,MATCH(ROUNDUP((AC$1)/10,0)*10,[1]Hugst!$R$4:$W$4,0))))</f>
        <v>4536.044744401449</v>
      </c>
      <c r="AD276" s="169">
        <f>IF($C276-AD$1&lt;År1,0,AC275*(1-VLOOKUP($A276,[1]Hugst!$R$5:$W$9,MATCH(ROUNDUP((AD$1)/10,0)*10,[1]Hugst!$R$4:$W$4,0))))</f>
        <v>4408.3494952430383</v>
      </c>
      <c r="AE276" s="169">
        <f>IF($C276-AE$1&lt;År1,0,AD275*(1-VLOOKUP($A276,[1]Hugst!$R$5:$W$9,MATCH(ROUNDUP((AE$1)/10,0)*10,[1]Hugst!$R$4:$W$4,0))))</f>
        <v>4143.8608436970926</v>
      </c>
      <c r="AF276" s="169">
        <f>IF($C276-AF$1&lt;År1,0,AE275*(1-VLOOKUP($A276,[1]Hugst!$R$5:$W$9,MATCH(ROUNDUP((AF$1)/10,0)*10,[1]Hugst!$R$4:$W$4,0))))</f>
        <v>3605.8292869616171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9">
        <f t="shared" si="6"/>
        <v>11.722132402952411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9">
        <f>IF($C277-G$1&lt;År1,0,F276*(1-VLOOKUP($A277,[1]Hugst!$R$5:$W$9,MATCH(ROUNDUP((G$1)/10,0)*10,[1]Hugst!$R$4:$W$4,0))))</f>
        <v>4455.1837398361922</v>
      </c>
      <c r="H277" s="169">
        <f>IF($C277-H$1&lt;År1,0,G276*(1-VLOOKUP($A277,[1]Hugst!$R$5:$W$9,MATCH(ROUNDUP((H$1)/10,0)*10,[1]Hugst!$R$4:$W$4,0))))</f>
        <v>4463.2785433823838</v>
      </c>
      <c r="I277" s="169">
        <f>IF($C277-I$1&lt;År1,0,H276*(1-VLOOKUP($A277,[1]Hugst!$R$5:$W$9,MATCH(ROUNDUP((I$1)/10,0)*10,[1]Hugst!$R$4:$W$4,0))))</f>
        <v>4471.4234026531476</v>
      </c>
      <c r="J277" s="169">
        <f>IF($C277-J$1&lt;År1,0,I276*(1-VLOOKUP($A277,[1]Hugst!$R$5:$W$9,MATCH(ROUNDUP((J$1)/10,0)*10,[1]Hugst!$R$4:$W$4,0))))</f>
        <v>4479.6242461466054</v>
      </c>
      <c r="K277" s="169">
        <f>IF($C277-K$1&lt;År1,0,J276*(1-VLOOKUP($A277,[1]Hugst!$R$5:$W$9,MATCH(ROUNDUP((K$1)/10,0)*10,[1]Hugst!$R$4:$W$4,0))))</f>
        <v>4487.8927078800252</v>
      </c>
      <c r="L277" s="169">
        <f>IF($C277-L$1&lt;År1,0,K276*(1-VLOOKUP($A277,[1]Hugst!$R$5:$W$9,MATCH(ROUNDUP((L$1)/10,0)*10,[1]Hugst!$R$4:$W$4,0))))</f>
        <v>4496.2518317878157</v>
      </c>
      <c r="M277" s="169">
        <f>IF($C277-M$1&lt;År1,0,L276*(1-VLOOKUP($A277,[1]Hugst!$R$5:$W$9,MATCH(ROUNDUP((M$1)/10,0)*10,[1]Hugst!$R$4:$W$4,0))))</f>
        <v>4504.7474805126503</v>
      </c>
      <c r="N277" s="169">
        <f>IF($C277-N$1&lt;År1,0,M276*(1-VLOOKUP($A277,[1]Hugst!$R$5:$W$9,MATCH(ROUNDUP((N$1)/10,0)*10,[1]Hugst!$R$4:$W$4,0))))</f>
        <v>4513.4711529808619</v>
      </c>
      <c r="O277" s="169">
        <f>IF($C277-O$1&lt;År1,0,N276*(1-VLOOKUP($A277,[1]Hugst!$R$5:$W$9,MATCH(ROUNDUP((O$1)/10,0)*10,[1]Hugst!$R$4:$W$4,0))))</f>
        <v>4523.4484268571423</v>
      </c>
      <c r="P277" s="169">
        <f>IF($C277-P$1&lt;År1,0,O276*(1-VLOOKUP($A277,[1]Hugst!$R$5:$W$9,MATCH(ROUNDUP((P$1)/10,0)*10,[1]Hugst!$R$4:$W$4,0))))</f>
        <v>4533.4737547045324</v>
      </c>
      <c r="Q277" s="169">
        <f>IF($C277-Q$1&lt;År1,0,P276*(1-VLOOKUP($A277,[1]Hugst!$R$5:$W$9,MATCH(ROUNDUP((Q$1)/10,0)*10,[1]Hugst!$R$4:$W$4,0))))</f>
        <v>4543.5452949168384</v>
      </c>
      <c r="R277" s="169">
        <f>IF($C277-R$1&lt;År1,0,Q276*(1-VLOOKUP($A277,[1]Hugst!$R$5:$W$9,MATCH(ROUNDUP((R$1)/10,0)*10,[1]Hugst!$R$4:$W$4,0))))</f>
        <v>4553.6591135500084</v>
      </c>
      <c r="S277" s="169">
        <f>IF($C277-S$1&lt;År1,0,R276*(1-VLOOKUP($A277,[1]Hugst!$R$5:$W$9,MATCH(ROUNDUP((S$1)/10,0)*10,[1]Hugst!$R$4:$W$4,0))))</f>
        <v>4563.8070907244482</v>
      </c>
      <c r="T277" s="169">
        <f>IF($C277-T$1&lt;År1,0,S276*(1-VLOOKUP($A277,[1]Hugst!$R$5:$W$9,MATCH(ROUNDUP((T$1)/10,0)*10,[1]Hugst!$R$4:$W$4,0))))</f>
        <v>4573.9727334231638</v>
      </c>
      <c r="U277" s="169">
        <f>IF($C277-U$1&lt;År1,0,T276*(1-VLOOKUP($A277,[1]Hugst!$R$5:$W$9,MATCH(ROUNDUP((U$1)/10,0)*10,[1]Hugst!$R$4:$W$4,0))))</f>
        <v>4584.1228010817622</v>
      </c>
      <c r="V277" s="169">
        <f>IF($C277-V$1&lt;År1,0,U276*(1-VLOOKUP($A277,[1]Hugst!$R$5:$W$9,MATCH(ROUNDUP((V$1)/10,0)*10,[1]Hugst!$R$4:$W$4,0))))</f>
        <v>4594.1905567619388</v>
      </c>
      <c r="W277" s="169">
        <f>IF($C277-W$1&lt;År1,0,V276*(1-VLOOKUP($A277,[1]Hugst!$R$5:$W$9,MATCH(ROUNDUP((W$1)/10,0)*10,[1]Hugst!$R$4:$W$4,0))))</f>
        <v>4604.0422694921162</v>
      </c>
      <c r="X277" s="169">
        <f>IF($C277-X$1&lt;År1,0,W276*(1-VLOOKUP($A277,[1]Hugst!$R$5:$W$9,MATCH(ROUNDUP((X$1)/10,0)*10,[1]Hugst!$R$4:$W$4,0))))</f>
        <v>4613.4102189421337</v>
      </c>
      <c r="Y277" s="169">
        <f>IF($C277-Y$1&lt;År1,0,X276*(1-VLOOKUP($A277,[1]Hugst!$R$5:$W$9,MATCH(ROUNDUP((Y$1)/10,0)*10,[1]Hugst!$R$4:$W$4,0))))</f>
        <v>4621.7587047666275</v>
      </c>
      <c r="Z277" s="169">
        <f>IF($C277-Z$1&lt;År1,0,Y276*(1-VLOOKUP($A277,[1]Hugst!$R$5:$W$9,MATCH(ROUNDUP((Z$1)/10,0)*10,[1]Hugst!$R$4:$W$4,0))))</f>
        <v>4626.4733932625841</v>
      </c>
      <c r="AA277" s="169">
        <f>IF($C277-AA$1&lt;År1,0,Z276*(1-VLOOKUP($A277,[1]Hugst!$R$5:$W$9,MATCH(ROUNDUP((AA$1)/10,0)*10,[1]Hugst!$R$4:$W$4,0))))</f>
        <v>4626.9525368032173</v>
      </c>
      <c r="AB277" s="169">
        <f>IF($C277-AB$1&lt;År1,0,AA276*(1-VLOOKUP($A277,[1]Hugst!$R$5:$W$9,MATCH(ROUNDUP((AB$1)/10,0)*10,[1]Hugst!$R$4:$W$4,0))))</f>
        <v>4618.9172202483624</v>
      </c>
      <c r="AC277" s="169">
        <f>IF($C277-AC$1&lt;År1,0,AB276*(1-VLOOKUP($A277,[1]Hugst!$R$5:$W$9,MATCH(ROUNDUP((AC$1)/10,0)*10,[1]Hugst!$R$4:$W$4,0))))</f>
        <v>4593.812250683427</v>
      </c>
      <c r="AD277" s="169">
        <f>IF($C277-AD$1&lt;År1,0,AC276*(1-VLOOKUP($A277,[1]Hugst!$R$5:$W$9,MATCH(ROUNDUP((AD$1)/10,0)*10,[1]Hugst!$R$4:$W$4,0))))</f>
        <v>4534.5327294866483</v>
      </c>
      <c r="AE277" s="169">
        <f>IF($C277-AE$1&lt;År1,0,AD276*(1-VLOOKUP($A277,[1]Hugst!$R$5:$W$9,MATCH(ROUNDUP((AE$1)/10,0)*10,[1]Hugst!$R$4:$W$4,0))))</f>
        <v>4406.8800454112907</v>
      </c>
      <c r="AF277" s="169">
        <f>IF($C277-AF$1&lt;År1,0,AE276*(1-VLOOKUP($A277,[1]Hugst!$R$5:$W$9,MATCH(ROUNDUP((AF$1)/10,0)*10,[1]Hugst!$R$4:$W$4,0))))</f>
        <v>4142.4795567491938</v>
      </c>
      <c r="AG277" s="169">
        <f>IF($C277-AG$1&lt;År1,0,AF276*(1-VLOOKUP($A277,[1]Hugst!$R$5:$W$9,MATCH(ROUNDUP((AG$1)/10,0)*10,[1]Hugst!$R$4:$W$4,0))))</f>
        <v>3604.6273438659632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9">
        <f t="shared" si="6"/>
        <v>13.258811260428047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9">
        <f>IF($C278-G$1&lt;År1,0,F277*(1-VLOOKUP($A278,[1]Hugst!$R$5:$W$9,MATCH(ROUNDUP((G$1)/10,0)*10,[1]Hugst!$R$4:$W$4,0))))</f>
        <v>4447.1359168334775</v>
      </c>
      <c r="H278" s="169">
        <f>IF($C278-H$1&lt;År1,0,G277*(1-VLOOKUP($A278,[1]Hugst!$R$5:$W$9,MATCH(ROUNDUP((H$1)/10,0)*10,[1]Hugst!$R$4:$W$4,0))))</f>
        <v>4455.1837398361922</v>
      </c>
      <c r="I278" s="169">
        <f>IF($C278-I$1&lt;År1,0,H277*(1-VLOOKUP($A278,[1]Hugst!$R$5:$W$9,MATCH(ROUNDUP((I$1)/10,0)*10,[1]Hugst!$R$4:$W$4,0))))</f>
        <v>4463.2785433823838</v>
      </c>
      <c r="J278" s="169">
        <f>IF($C278-J$1&lt;År1,0,I277*(1-VLOOKUP($A278,[1]Hugst!$R$5:$W$9,MATCH(ROUNDUP((J$1)/10,0)*10,[1]Hugst!$R$4:$W$4,0))))</f>
        <v>4471.4234026531476</v>
      </c>
      <c r="K278" s="169">
        <f>IF($C278-K$1&lt;År1,0,J277*(1-VLOOKUP($A278,[1]Hugst!$R$5:$W$9,MATCH(ROUNDUP((K$1)/10,0)*10,[1]Hugst!$R$4:$W$4,0))))</f>
        <v>4479.6242461466054</v>
      </c>
      <c r="L278" s="169">
        <f>IF($C278-L$1&lt;År1,0,K277*(1-VLOOKUP($A278,[1]Hugst!$R$5:$W$9,MATCH(ROUNDUP((L$1)/10,0)*10,[1]Hugst!$R$4:$W$4,0))))</f>
        <v>4487.8927078800252</v>
      </c>
      <c r="M278" s="169">
        <f>IF($C278-M$1&lt;År1,0,L277*(1-VLOOKUP($A278,[1]Hugst!$R$5:$W$9,MATCH(ROUNDUP((M$1)/10,0)*10,[1]Hugst!$R$4:$W$4,0))))</f>
        <v>4496.2518317878157</v>
      </c>
      <c r="N278" s="169">
        <f>IF($C278-N$1&lt;År1,0,M277*(1-VLOOKUP($A278,[1]Hugst!$R$5:$W$9,MATCH(ROUNDUP((N$1)/10,0)*10,[1]Hugst!$R$4:$W$4,0))))</f>
        <v>4504.7474805126503</v>
      </c>
      <c r="O278" s="169">
        <f>IF($C278-O$1&lt;År1,0,N277*(1-VLOOKUP($A278,[1]Hugst!$R$5:$W$9,MATCH(ROUNDUP((O$1)/10,0)*10,[1]Hugst!$R$4:$W$4,0))))</f>
        <v>4513.4711529808619</v>
      </c>
      <c r="P278" s="169">
        <f>IF($C278-P$1&lt;År1,0,O277*(1-VLOOKUP($A278,[1]Hugst!$R$5:$W$9,MATCH(ROUNDUP((P$1)/10,0)*10,[1]Hugst!$R$4:$W$4,0))))</f>
        <v>4523.4484268571423</v>
      </c>
      <c r="Q278" s="169">
        <f>IF($C278-Q$1&lt;År1,0,P277*(1-VLOOKUP($A278,[1]Hugst!$R$5:$W$9,MATCH(ROUNDUP((Q$1)/10,0)*10,[1]Hugst!$R$4:$W$4,0))))</f>
        <v>4533.4737547045324</v>
      </c>
      <c r="R278" s="169">
        <f>IF($C278-R$1&lt;År1,0,Q277*(1-VLOOKUP($A278,[1]Hugst!$R$5:$W$9,MATCH(ROUNDUP((R$1)/10,0)*10,[1]Hugst!$R$4:$W$4,0))))</f>
        <v>4543.5452949168384</v>
      </c>
      <c r="S278" s="169">
        <f>IF($C278-S$1&lt;År1,0,R277*(1-VLOOKUP($A278,[1]Hugst!$R$5:$W$9,MATCH(ROUNDUP((S$1)/10,0)*10,[1]Hugst!$R$4:$W$4,0))))</f>
        <v>4553.6591135500084</v>
      </c>
      <c r="T278" s="169">
        <f>IF($C278-T$1&lt;År1,0,S277*(1-VLOOKUP($A278,[1]Hugst!$R$5:$W$9,MATCH(ROUNDUP((T$1)/10,0)*10,[1]Hugst!$R$4:$W$4,0))))</f>
        <v>4563.8070907244482</v>
      </c>
      <c r="U278" s="169">
        <f>IF($C278-U$1&lt;År1,0,T277*(1-VLOOKUP($A278,[1]Hugst!$R$5:$W$9,MATCH(ROUNDUP((U$1)/10,0)*10,[1]Hugst!$R$4:$W$4,0))))</f>
        <v>4573.9727334231638</v>
      </c>
      <c r="V278" s="169">
        <f>IF($C278-V$1&lt;År1,0,U277*(1-VLOOKUP($A278,[1]Hugst!$R$5:$W$9,MATCH(ROUNDUP((V$1)/10,0)*10,[1]Hugst!$R$4:$W$4,0))))</f>
        <v>4584.1228010817622</v>
      </c>
      <c r="W278" s="169">
        <f>IF($C278-W$1&lt;År1,0,V277*(1-VLOOKUP($A278,[1]Hugst!$R$5:$W$9,MATCH(ROUNDUP((W$1)/10,0)*10,[1]Hugst!$R$4:$W$4,0))))</f>
        <v>4594.1905567619388</v>
      </c>
      <c r="X278" s="169">
        <f>IF($C278-X$1&lt;År1,0,W277*(1-VLOOKUP($A278,[1]Hugst!$R$5:$W$9,MATCH(ROUNDUP((X$1)/10,0)*10,[1]Hugst!$R$4:$W$4,0))))</f>
        <v>4604.0422694921162</v>
      </c>
      <c r="Y278" s="169">
        <f>IF($C278-Y$1&lt;År1,0,X277*(1-VLOOKUP($A278,[1]Hugst!$R$5:$W$9,MATCH(ROUNDUP((Y$1)/10,0)*10,[1]Hugst!$R$4:$W$4,0))))</f>
        <v>4613.4102189421337</v>
      </c>
      <c r="Z278" s="169">
        <f>IF($C278-Z$1&lt;År1,0,Y277*(1-VLOOKUP($A278,[1]Hugst!$R$5:$W$9,MATCH(ROUNDUP((Z$1)/10,0)*10,[1]Hugst!$R$4:$W$4,0))))</f>
        <v>4620.2181185317058</v>
      </c>
      <c r="AA278" s="169">
        <f>IF($C278-AA$1&lt;År1,0,Z277*(1-VLOOKUP($A278,[1]Hugst!$R$5:$W$9,MATCH(ROUNDUP((AA$1)/10,0)*10,[1]Hugst!$R$4:$W$4,0))))</f>
        <v>4624.93123546483</v>
      </c>
      <c r="AB278" s="169">
        <f>IF($C278-AB$1&lt;År1,0,AA277*(1-VLOOKUP($A278,[1]Hugst!$R$5:$W$9,MATCH(ROUNDUP((AB$1)/10,0)*10,[1]Hugst!$R$4:$W$4,0))))</f>
        <v>4625.4102192909495</v>
      </c>
      <c r="AC278" s="169">
        <f>IF($C278-AC$1&lt;År1,0,AB277*(1-VLOOKUP($A278,[1]Hugst!$R$5:$W$9,MATCH(ROUNDUP((AC$1)/10,0)*10,[1]Hugst!$R$4:$W$4,0))))</f>
        <v>4617.3775811749465</v>
      </c>
      <c r="AD278" s="169">
        <f>IF($C278-AD$1&lt;År1,0,AC277*(1-VLOOKUP($A278,[1]Hugst!$R$5:$W$9,MATCH(ROUNDUP((AD$1)/10,0)*10,[1]Hugst!$R$4:$W$4,0))))</f>
        <v>4592.280979933199</v>
      </c>
      <c r="AE278" s="169">
        <f>IF($C278-AE$1&lt;År1,0,AD277*(1-VLOOKUP($A278,[1]Hugst!$R$5:$W$9,MATCH(ROUNDUP((AE$1)/10,0)*10,[1]Hugst!$R$4:$W$4,0))))</f>
        <v>4533.0212185768196</v>
      </c>
      <c r="AF278" s="169">
        <f>IF($C278-AF$1&lt;År1,0,AE277*(1-VLOOKUP($A278,[1]Hugst!$R$5:$W$9,MATCH(ROUNDUP((AF$1)/10,0)*10,[1]Hugst!$R$4:$W$4,0))))</f>
        <v>4405.4110853961538</v>
      </c>
      <c r="AG278" s="169">
        <f>IF($C278-AG$1&lt;År1,0,AF277*(1-VLOOKUP($A278,[1]Hugst!$R$5:$W$9,MATCH(ROUNDUP((AG$1)/10,0)*10,[1]Hugst!$R$4:$W$4,0))))</f>
        <v>4141.0987302302774</v>
      </c>
      <c r="AH278" s="169">
        <f>IF($C278-AH$1&lt;År1,0,AG277*(1-VLOOKUP($A278,[1]Hugst!$R$5:$W$9,MATCH(ROUNDUP((AH$1)/10,0)*10,[1]Hugst!$R$4:$W$4,0))))</f>
        <v>3603.4258014180082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9">
        <f t="shared" si="6"/>
        <v>14.792195063026156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9">
        <f>IF($C279-G$1&lt;År1,0,F278*(1-VLOOKUP($A279,[1]Hugst!$R$5:$W$9,MATCH(ROUNDUP((G$1)/10,0)*10,[1]Hugst!$R$4:$W$4,0))))</f>
        <v>4439.133426406951</v>
      </c>
      <c r="H279" s="169">
        <f>IF($C279-H$1&lt;År1,0,G278*(1-VLOOKUP($A279,[1]Hugst!$R$5:$W$9,MATCH(ROUNDUP((H$1)/10,0)*10,[1]Hugst!$R$4:$W$4,0))))</f>
        <v>4447.1359168334775</v>
      </c>
      <c r="I279" s="169">
        <f>IF($C279-I$1&lt;År1,0,H278*(1-VLOOKUP($A279,[1]Hugst!$R$5:$W$9,MATCH(ROUNDUP((I$1)/10,0)*10,[1]Hugst!$R$4:$W$4,0))))</f>
        <v>4455.1837398361922</v>
      </c>
      <c r="J279" s="169">
        <f>IF($C279-J$1&lt;År1,0,I278*(1-VLOOKUP($A279,[1]Hugst!$R$5:$W$9,MATCH(ROUNDUP((J$1)/10,0)*10,[1]Hugst!$R$4:$W$4,0))))</f>
        <v>4463.2785433823838</v>
      </c>
      <c r="K279" s="169">
        <f>IF($C279-K$1&lt;År1,0,J278*(1-VLOOKUP($A279,[1]Hugst!$R$5:$W$9,MATCH(ROUNDUP((K$1)/10,0)*10,[1]Hugst!$R$4:$W$4,0))))</f>
        <v>4471.4234026531476</v>
      </c>
      <c r="L279" s="169">
        <f>IF($C279-L$1&lt;År1,0,K278*(1-VLOOKUP($A279,[1]Hugst!$R$5:$W$9,MATCH(ROUNDUP((L$1)/10,0)*10,[1]Hugst!$R$4:$W$4,0))))</f>
        <v>4479.6242461466054</v>
      </c>
      <c r="M279" s="169">
        <f>IF($C279-M$1&lt;År1,0,L278*(1-VLOOKUP($A279,[1]Hugst!$R$5:$W$9,MATCH(ROUNDUP((M$1)/10,0)*10,[1]Hugst!$R$4:$W$4,0))))</f>
        <v>4487.8927078800252</v>
      </c>
      <c r="N279" s="169">
        <f>IF($C279-N$1&lt;År1,0,M278*(1-VLOOKUP($A279,[1]Hugst!$R$5:$W$9,MATCH(ROUNDUP((N$1)/10,0)*10,[1]Hugst!$R$4:$W$4,0))))</f>
        <v>4496.2518317878157</v>
      </c>
      <c r="O279" s="169">
        <f>IF($C279-O$1&lt;År1,0,N278*(1-VLOOKUP($A279,[1]Hugst!$R$5:$W$9,MATCH(ROUNDUP((O$1)/10,0)*10,[1]Hugst!$R$4:$W$4,0))))</f>
        <v>4504.7474805126503</v>
      </c>
      <c r="P279" s="169">
        <f>IF($C279-P$1&lt;År1,0,O278*(1-VLOOKUP($A279,[1]Hugst!$R$5:$W$9,MATCH(ROUNDUP((P$1)/10,0)*10,[1]Hugst!$R$4:$W$4,0))))</f>
        <v>4513.4711529808619</v>
      </c>
      <c r="Q279" s="169">
        <f>IF($C279-Q$1&lt;År1,0,P278*(1-VLOOKUP($A279,[1]Hugst!$R$5:$W$9,MATCH(ROUNDUP((Q$1)/10,0)*10,[1]Hugst!$R$4:$W$4,0))))</f>
        <v>4523.4484268571423</v>
      </c>
      <c r="R279" s="169">
        <f>IF($C279-R$1&lt;År1,0,Q278*(1-VLOOKUP($A279,[1]Hugst!$R$5:$W$9,MATCH(ROUNDUP((R$1)/10,0)*10,[1]Hugst!$R$4:$W$4,0))))</f>
        <v>4533.4737547045324</v>
      </c>
      <c r="S279" s="169">
        <f>IF($C279-S$1&lt;År1,0,R278*(1-VLOOKUP($A279,[1]Hugst!$R$5:$W$9,MATCH(ROUNDUP((S$1)/10,0)*10,[1]Hugst!$R$4:$W$4,0))))</f>
        <v>4543.5452949168384</v>
      </c>
      <c r="T279" s="169">
        <f>IF($C279-T$1&lt;År1,0,S278*(1-VLOOKUP($A279,[1]Hugst!$R$5:$W$9,MATCH(ROUNDUP((T$1)/10,0)*10,[1]Hugst!$R$4:$W$4,0))))</f>
        <v>4553.6591135500084</v>
      </c>
      <c r="U279" s="169">
        <f>IF($C279-U$1&lt;År1,0,T278*(1-VLOOKUP($A279,[1]Hugst!$R$5:$W$9,MATCH(ROUNDUP((U$1)/10,0)*10,[1]Hugst!$R$4:$W$4,0))))</f>
        <v>4563.8070907244482</v>
      </c>
      <c r="V279" s="169">
        <f>IF($C279-V$1&lt;År1,0,U278*(1-VLOOKUP($A279,[1]Hugst!$R$5:$W$9,MATCH(ROUNDUP((V$1)/10,0)*10,[1]Hugst!$R$4:$W$4,0))))</f>
        <v>4573.9727334231638</v>
      </c>
      <c r="W279" s="169">
        <f>IF($C279-W$1&lt;År1,0,V278*(1-VLOOKUP($A279,[1]Hugst!$R$5:$W$9,MATCH(ROUNDUP((W$1)/10,0)*10,[1]Hugst!$R$4:$W$4,0))))</f>
        <v>4584.1228010817622</v>
      </c>
      <c r="X279" s="169">
        <f>IF($C279-X$1&lt;År1,0,W278*(1-VLOOKUP($A279,[1]Hugst!$R$5:$W$9,MATCH(ROUNDUP((X$1)/10,0)*10,[1]Hugst!$R$4:$W$4,0))))</f>
        <v>4594.1905567619388</v>
      </c>
      <c r="Y279" s="169">
        <f>IF($C279-Y$1&lt;År1,0,X278*(1-VLOOKUP($A279,[1]Hugst!$R$5:$W$9,MATCH(ROUNDUP((Y$1)/10,0)*10,[1]Hugst!$R$4:$W$4,0))))</f>
        <v>4604.0422694921162</v>
      </c>
      <c r="Z279" s="169">
        <f>IF($C279-Z$1&lt;År1,0,Y278*(1-VLOOKUP($A279,[1]Hugst!$R$5:$W$9,MATCH(ROUNDUP((Z$1)/10,0)*10,[1]Hugst!$R$4:$W$4,0))))</f>
        <v>4611.8724155358195</v>
      </c>
      <c r="AA279" s="169">
        <f>IF($C279-AA$1&lt;År1,0,Z278*(1-VLOOKUP($A279,[1]Hugst!$R$5:$W$9,MATCH(ROUNDUP((AA$1)/10,0)*10,[1]Hugst!$R$4:$W$4,0))))</f>
        <v>4618.6780458255289</v>
      </c>
      <c r="AB279" s="169">
        <f>IF($C279-AB$1&lt;År1,0,AA278*(1-VLOOKUP($A279,[1]Hugst!$R$5:$W$9,MATCH(ROUNDUP((AB$1)/10,0)*10,[1]Hugst!$R$4:$W$4,0))))</f>
        <v>4623.3895917196751</v>
      </c>
      <c r="AC279" s="169">
        <f>IF($C279-AC$1&lt;År1,0,AB278*(1-VLOOKUP($A279,[1]Hugst!$R$5:$W$9,MATCH(ROUNDUP((AC$1)/10,0)*10,[1]Hugst!$R$4:$W$4,0))))</f>
        <v>4623.868415884519</v>
      </c>
      <c r="AD279" s="169">
        <f>IF($C279-AD$1&lt;År1,0,AC278*(1-VLOOKUP($A279,[1]Hugst!$R$5:$W$9,MATCH(ROUNDUP((AD$1)/10,0)*10,[1]Hugst!$R$4:$W$4,0))))</f>
        <v>4615.8384553145552</v>
      </c>
      <c r="AE279" s="169">
        <f>IF($C279-AE$1&lt;År1,0,AD278*(1-VLOOKUP($A279,[1]Hugst!$R$5:$W$9,MATCH(ROUNDUP((AE$1)/10,0)*10,[1]Hugst!$R$4:$W$4,0))))</f>
        <v>4590.7502196065543</v>
      </c>
      <c r="AF279" s="169">
        <f>IF($C279-AF$1&lt;År1,0,AE278*(1-VLOOKUP($A279,[1]Hugst!$R$5:$W$9,MATCH(ROUNDUP((AF$1)/10,0)*10,[1]Hugst!$R$4:$W$4,0))))</f>
        <v>4531.5102115039608</v>
      </c>
      <c r="AG279" s="169">
        <f>IF($C279-AG$1&lt;År1,0,AF278*(1-VLOOKUP($A279,[1]Hugst!$R$5:$W$9,MATCH(ROUNDUP((AG$1)/10,0)*10,[1]Hugst!$R$4:$W$4,0))))</f>
        <v>4403.9426150343552</v>
      </c>
      <c r="AH279" s="169">
        <f>IF($C279-AH$1&lt;År1,0,AG278*(1-VLOOKUP($A279,[1]Hugst!$R$5:$W$9,MATCH(ROUNDUP((AH$1)/10,0)*10,[1]Hugst!$R$4:$W$4,0))))</f>
        <v>4139.7183639868672</v>
      </c>
      <c r="AI279" s="169">
        <f>IF($C279-AI$1&lt;År1,0,AH278*(1-VLOOKUP($A279,[1]Hugst!$R$5:$W$9,MATCH(ROUNDUP((AI$1)/10,0)*10,[1]Hugst!$R$4:$W$4,0))))</f>
        <v>3602.2246594842022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9">
        <f t="shared" si="6"/>
        <v>24.727135959925363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9">
        <f>IF($C280-G$1&lt;År1,0,F279*(1-VLOOKUP($A280,[1]Hugst!$R$5:$W$9,MATCH(ROUNDUP((G$1)/10,0)*10,[1]Hugst!$R$4:$W$4,0))))</f>
        <v>4431.1753347479125</v>
      </c>
      <c r="H280" s="169">
        <f>IF($C280-H$1&lt;År1,0,G279*(1-VLOOKUP($A280,[1]Hugst!$R$5:$W$9,MATCH(ROUNDUP((H$1)/10,0)*10,[1]Hugst!$R$4:$W$4,0))))</f>
        <v>4439.133426406951</v>
      </c>
      <c r="I280" s="169">
        <f>IF($C280-I$1&lt;År1,0,H279*(1-VLOOKUP($A280,[1]Hugst!$R$5:$W$9,MATCH(ROUNDUP((I$1)/10,0)*10,[1]Hugst!$R$4:$W$4,0))))</f>
        <v>4447.1359168334775</v>
      </c>
      <c r="J280" s="169">
        <f>IF($C280-J$1&lt;År1,0,I279*(1-VLOOKUP($A280,[1]Hugst!$R$5:$W$9,MATCH(ROUNDUP((J$1)/10,0)*10,[1]Hugst!$R$4:$W$4,0))))</f>
        <v>4455.1837398361922</v>
      </c>
      <c r="K280" s="169">
        <f>IF($C280-K$1&lt;År1,0,J279*(1-VLOOKUP($A280,[1]Hugst!$R$5:$W$9,MATCH(ROUNDUP((K$1)/10,0)*10,[1]Hugst!$R$4:$W$4,0))))</f>
        <v>4463.2785433823838</v>
      </c>
      <c r="L280" s="169">
        <f>IF($C280-L$1&lt;År1,0,K279*(1-VLOOKUP($A280,[1]Hugst!$R$5:$W$9,MATCH(ROUNDUP((L$1)/10,0)*10,[1]Hugst!$R$4:$W$4,0))))</f>
        <v>4471.4234026531476</v>
      </c>
      <c r="M280" s="169">
        <f>IF($C280-M$1&lt;År1,0,L279*(1-VLOOKUP($A280,[1]Hugst!$R$5:$W$9,MATCH(ROUNDUP((M$1)/10,0)*10,[1]Hugst!$R$4:$W$4,0))))</f>
        <v>4479.6242461466054</v>
      </c>
      <c r="N280" s="169">
        <f>IF($C280-N$1&lt;År1,0,M279*(1-VLOOKUP($A280,[1]Hugst!$R$5:$W$9,MATCH(ROUNDUP((N$1)/10,0)*10,[1]Hugst!$R$4:$W$4,0))))</f>
        <v>4487.8927078800252</v>
      </c>
      <c r="O280" s="169">
        <f>IF($C280-O$1&lt;År1,0,N279*(1-VLOOKUP($A280,[1]Hugst!$R$5:$W$9,MATCH(ROUNDUP((O$1)/10,0)*10,[1]Hugst!$R$4:$W$4,0))))</f>
        <v>4496.2518317878157</v>
      </c>
      <c r="P280" s="169">
        <f>IF($C280-P$1&lt;År1,0,O279*(1-VLOOKUP($A280,[1]Hugst!$R$5:$W$9,MATCH(ROUNDUP((P$1)/10,0)*10,[1]Hugst!$R$4:$W$4,0))))</f>
        <v>4504.7474805126503</v>
      </c>
      <c r="Q280" s="169">
        <f>IF($C280-Q$1&lt;År1,0,P279*(1-VLOOKUP($A280,[1]Hugst!$R$5:$W$9,MATCH(ROUNDUP((Q$1)/10,0)*10,[1]Hugst!$R$4:$W$4,0))))</f>
        <v>4513.4711529808619</v>
      </c>
      <c r="R280" s="169">
        <f>IF($C280-R$1&lt;År1,0,Q279*(1-VLOOKUP($A280,[1]Hugst!$R$5:$W$9,MATCH(ROUNDUP((R$1)/10,0)*10,[1]Hugst!$R$4:$W$4,0))))</f>
        <v>4523.4484268571423</v>
      </c>
      <c r="S280" s="169">
        <f>IF($C280-S$1&lt;År1,0,R279*(1-VLOOKUP($A280,[1]Hugst!$R$5:$W$9,MATCH(ROUNDUP((S$1)/10,0)*10,[1]Hugst!$R$4:$W$4,0))))</f>
        <v>4533.4737547045324</v>
      </c>
      <c r="T280" s="169">
        <f>IF($C280-T$1&lt;År1,0,S279*(1-VLOOKUP($A280,[1]Hugst!$R$5:$W$9,MATCH(ROUNDUP((T$1)/10,0)*10,[1]Hugst!$R$4:$W$4,0))))</f>
        <v>4543.5452949168384</v>
      </c>
      <c r="U280" s="169">
        <f>IF($C280-U$1&lt;År1,0,T279*(1-VLOOKUP($A280,[1]Hugst!$R$5:$W$9,MATCH(ROUNDUP((U$1)/10,0)*10,[1]Hugst!$R$4:$W$4,0))))</f>
        <v>4553.6591135500084</v>
      </c>
      <c r="V280" s="169">
        <f>IF($C280-V$1&lt;År1,0,U279*(1-VLOOKUP($A280,[1]Hugst!$R$5:$W$9,MATCH(ROUNDUP((V$1)/10,0)*10,[1]Hugst!$R$4:$W$4,0))))</f>
        <v>4563.8070907244482</v>
      </c>
      <c r="W280" s="169">
        <f>IF($C280-W$1&lt;År1,0,V279*(1-VLOOKUP($A280,[1]Hugst!$R$5:$W$9,MATCH(ROUNDUP((W$1)/10,0)*10,[1]Hugst!$R$4:$W$4,0))))</f>
        <v>4573.9727334231638</v>
      </c>
      <c r="X280" s="169">
        <f>IF($C280-X$1&lt;År1,0,W279*(1-VLOOKUP($A280,[1]Hugst!$R$5:$W$9,MATCH(ROUNDUP((X$1)/10,0)*10,[1]Hugst!$R$4:$W$4,0))))</f>
        <v>4584.1228010817622</v>
      </c>
      <c r="Y280" s="169">
        <f>IF($C280-Y$1&lt;År1,0,X279*(1-VLOOKUP($A280,[1]Hugst!$R$5:$W$9,MATCH(ROUNDUP((Y$1)/10,0)*10,[1]Hugst!$R$4:$W$4,0))))</f>
        <v>4594.1905567619388</v>
      </c>
      <c r="Z280" s="169">
        <f>IF($C280-Z$1&lt;År1,0,Y279*(1-VLOOKUP($A280,[1]Hugst!$R$5:$W$9,MATCH(ROUNDUP((Z$1)/10,0)*10,[1]Hugst!$R$4:$W$4,0))))</f>
        <v>4602.5075887356188</v>
      </c>
      <c r="AA280" s="169">
        <f>IF($C280-AA$1&lt;År1,0,Z279*(1-VLOOKUP($A280,[1]Hugst!$R$5:$W$9,MATCH(ROUNDUP((AA$1)/10,0)*10,[1]Hugst!$R$4:$W$4,0))))</f>
        <v>4610.3351247306409</v>
      </c>
      <c r="AB280" s="169">
        <f>IF($C280-AB$1&lt;År1,0,AA279*(1-VLOOKUP($A280,[1]Hugst!$R$5:$W$9,MATCH(ROUNDUP((AB$1)/10,0)*10,[1]Hugst!$R$4:$W$4,0))))</f>
        <v>4617.1384864769207</v>
      </c>
      <c r="AC280" s="169">
        <f>IF($C280-AC$1&lt;År1,0,AB279*(1-VLOOKUP($A280,[1]Hugst!$R$5:$W$9,MATCH(ROUNDUP((AC$1)/10,0)*10,[1]Hugst!$R$4:$W$4,0))))</f>
        <v>4621.8484618557686</v>
      </c>
      <c r="AD280" s="169">
        <f>IF($C280-AD$1&lt;År1,0,AC279*(1-VLOOKUP($A280,[1]Hugst!$R$5:$W$9,MATCH(ROUNDUP((AD$1)/10,0)*10,[1]Hugst!$R$4:$W$4,0))))</f>
        <v>4622.3271264125578</v>
      </c>
      <c r="AE280" s="169">
        <f>IF($C280-AE$1&lt;År1,0,AD279*(1-VLOOKUP($A280,[1]Hugst!$R$5:$W$9,MATCH(ROUNDUP((AE$1)/10,0)*10,[1]Hugst!$R$4:$W$4,0))))</f>
        <v>4614.299842496117</v>
      </c>
      <c r="AF280" s="169">
        <f>IF($C280-AF$1&lt;År1,0,AE279*(1-VLOOKUP($A280,[1]Hugst!$R$5:$W$9,MATCH(ROUNDUP((AF$1)/10,0)*10,[1]Hugst!$R$4:$W$4,0))))</f>
        <v>4589.219969533352</v>
      </c>
      <c r="AG280" s="169">
        <f>IF($C280-AG$1&lt;År1,0,AF279*(1-VLOOKUP($A280,[1]Hugst!$R$5:$W$9,MATCH(ROUNDUP((AG$1)/10,0)*10,[1]Hugst!$R$4:$W$4,0))))</f>
        <v>4529.9997081001266</v>
      </c>
      <c r="AH280" s="169">
        <f>IF($C280-AH$1&lt;År1,0,AG279*(1-VLOOKUP($A280,[1]Hugst!$R$5:$W$9,MATCH(ROUNDUP((AH$1)/10,0)*10,[1]Hugst!$R$4:$W$4,0))))</f>
        <v>4402.4746341626769</v>
      </c>
      <c r="AI280" s="169">
        <f>IF($C280-AI$1&lt;År1,0,AH279*(1-VLOOKUP($A280,[1]Hugst!$R$5:$W$9,MATCH(ROUNDUP((AI$1)/10,0)*10,[1]Hugst!$R$4:$W$4,0))))</f>
        <v>4138.3384578655387</v>
      </c>
      <c r="AJ280" s="169">
        <f>IF($C280-AJ$1&lt;År1,0,AI279*(1-VLOOKUP($A280,[1]Hugst!$R$5:$W$9,MATCH(ROUNDUP((AJ$1)/10,0)*10,[1]Hugst!$R$4:$W$4,0))))</f>
        <v>3592.6187270589107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9">
        <f>IF($C282-G$1&lt;År1,0,F281*(1-VLOOKUP($A282,[1]Hugst!$R$5:$W$9,MATCH(ROUNDUP((G$1)/10,0)*10,[1]Hugst!$R$4:$W$4,0))))</f>
        <v>590.49588200574033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9">
        <f>IF($C283-G$1&lt;År1,0,F282*(1-VLOOKUP($A283,[1]Hugst!$R$5:$W$9,MATCH(ROUNDUP((G$1)/10,0)*10,[1]Hugst!$R$4:$W$4,0))))</f>
        <v>747.9430070057391</v>
      </c>
      <c r="H283" s="169">
        <f>IF($C283-H$1&lt;År1,0,G282*(1-VLOOKUP($A283,[1]Hugst!$R$5:$W$9,MATCH(ROUNDUP((H$1)/10,0)*10,[1]Hugst!$R$4:$W$4,0))))</f>
        <v>590.49588200574033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9">
        <f>IF($C284-G$1&lt;År1,0,F283*(1-VLOOKUP($A284,[1]Hugst!$R$5:$W$9,MATCH(ROUNDUP((G$1)/10,0)*10,[1]Hugst!$R$4:$W$4,0))))</f>
        <v>825.08414638074498</v>
      </c>
      <c r="H284" s="169">
        <f>IF($C284-H$1&lt;År1,0,G283*(1-VLOOKUP($A284,[1]Hugst!$R$5:$W$9,MATCH(ROUNDUP((H$1)/10,0)*10,[1]Hugst!$R$4:$W$4,0))))</f>
        <v>747.9430070057391</v>
      </c>
      <c r="I284" s="169">
        <f>IF($C284-I$1&lt;År1,0,H283*(1-VLOOKUP($A284,[1]Hugst!$R$5:$W$9,MATCH(ROUNDUP((I$1)/10,0)*10,[1]Hugst!$R$4:$W$4,0))))</f>
        <v>590.49588200574033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9">
        <f>IF($C285-G$1&lt;År1,0,F284*(1-VLOOKUP($A285,[1]Hugst!$R$5:$W$9,MATCH(ROUNDUP((G$1)/10,0)*10,[1]Hugst!$R$4:$W$4,0))))</f>
        <v>862.08020505887032</v>
      </c>
      <c r="H285" s="169">
        <f>IF($C285-H$1&lt;År1,0,G284*(1-VLOOKUP($A285,[1]Hugst!$R$5:$W$9,MATCH(ROUNDUP((H$1)/10,0)*10,[1]Hugst!$R$4:$W$4,0))))</f>
        <v>825.08414638074498</v>
      </c>
      <c r="I285" s="169">
        <f>IF($C285-I$1&lt;År1,0,H284*(1-VLOOKUP($A285,[1]Hugst!$R$5:$W$9,MATCH(ROUNDUP((I$1)/10,0)*10,[1]Hugst!$R$4:$W$4,0))))</f>
        <v>747.9430070057391</v>
      </c>
      <c r="J285" s="169">
        <f>IF($C285-J$1&lt;År1,0,I284*(1-VLOOKUP($A285,[1]Hugst!$R$5:$W$9,MATCH(ROUNDUP((J$1)/10,0)*10,[1]Hugst!$R$4:$W$4,0))))</f>
        <v>590.49588200574033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9">
        <f>IF($C286-G$1&lt;År1,0,F285*(1-VLOOKUP($A286,[1]Hugst!$R$5:$W$9,MATCH(ROUNDUP((G$1)/10,0)*10,[1]Hugst!$R$4:$W$4,0))))</f>
        <v>879.01159594359649</v>
      </c>
      <c r="H286" s="169">
        <f>IF($C286-H$1&lt;År1,0,G285*(1-VLOOKUP($A286,[1]Hugst!$R$5:$W$9,MATCH(ROUNDUP((H$1)/10,0)*10,[1]Hugst!$R$4:$W$4,0))))</f>
        <v>862.08020505887032</v>
      </c>
      <c r="I286" s="169">
        <f>IF($C286-I$1&lt;År1,0,H285*(1-VLOOKUP($A286,[1]Hugst!$R$5:$W$9,MATCH(ROUNDUP((I$1)/10,0)*10,[1]Hugst!$R$4:$W$4,0))))</f>
        <v>825.08414638074498</v>
      </c>
      <c r="J286" s="169">
        <f>IF($C286-J$1&lt;År1,0,I285*(1-VLOOKUP($A286,[1]Hugst!$R$5:$W$9,MATCH(ROUNDUP((J$1)/10,0)*10,[1]Hugst!$R$4:$W$4,0))))</f>
        <v>747.9430070057391</v>
      </c>
      <c r="K286" s="169">
        <f>IF($C286-K$1&lt;År1,0,J285*(1-VLOOKUP($A286,[1]Hugst!$R$5:$W$9,MATCH(ROUNDUP((K$1)/10,0)*10,[1]Hugst!$R$4:$W$4,0))))</f>
        <v>590.49588200574033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9">
        <f>IF($C287-G$1&lt;År1,0,F286*(1-VLOOKUP($A287,[1]Hugst!$R$5:$W$9,MATCH(ROUNDUP((G$1)/10,0)*10,[1]Hugst!$R$4:$W$4,0))))</f>
        <v>885.91848612390811</v>
      </c>
      <c r="H287" s="169">
        <f>IF($C287-H$1&lt;År1,0,G286*(1-VLOOKUP($A287,[1]Hugst!$R$5:$W$9,MATCH(ROUNDUP((H$1)/10,0)*10,[1]Hugst!$R$4:$W$4,0))))</f>
        <v>879.01159594359649</v>
      </c>
      <c r="I287" s="169">
        <f>IF($C287-I$1&lt;År1,0,H286*(1-VLOOKUP($A287,[1]Hugst!$R$5:$W$9,MATCH(ROUNDUP((I$1)/10,0)*10,[1]Hugst!$R$4:$W$4,0))))</f>
        <v>862.08020505887032</v>
      </c>
      <c r="J287" s="169">
        <f>IF($C287-J$1&lt;År1,0,I286*(1-VLOOKUP($A287,[1]Hugst!$R$5:$W$9,MATCH(ROUNDUP((J$1)/10,0)*10,[1]Hugst!$R$4:$W$4,0))))</f>
        <v>825.08414638074498</v>
      </c>
      <c r="K287" s="169">
        <f>IF($C287-K$1&lt;År1,0,J286*(1-VLOOKUP($A287,[1]Hugst!$R$5:$W$9,MATCH(ROUNDUP((K$1)/10,0)*10,[1]Hugst!$R$4:$W$4,0))))</f>
        <v>747.9430070057391</v>
      </c>
      <c r="L287" s="169">
        <f>IF($C287-L$1&lt;År1,0,K286*(1-VLOOKUP($A287,[1]Hugst!$R$5:$W$9,MATCH(ROUNDUP((L$1)/10,0)*10,[1]Hugst!$R$4:$W$4,0))))</f>
        <v>590.49588200574033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9">
        <f>IF($C288-G$1&lt;År1,0,F287*(1-VLOOKUP($A288,[1]Hugst!$R$5:$W$9,MATCH(ROUNDUP((G$1)/10,0)*10,[1]Hugst!$R$4:$W$4,0))))</f>
        <v>887.82091997832697</v>
      </c>
      <c r="H288" s="169">
        <f>IF($C288-H$1&lt;År1,0,G287*(1-VLOOKUP($A288,[1]Hugst!$R$5:$W$9,MATCH(ROUNDUP((H$1)/10,0)*10,[1]Hugst!$R$4:$W$4,0))))</f>
        <v>885.91848612390811</v>
      </c>
      <c r="I288" s="169">
        <f>IF($C288-I$1&lt;År1,0,H287*(1-VLOOKUP($A288,[1]Hugst!$R$5:$W$9,MATCH(ROUNDUP((I$1)/10,0)*10,[1]Hugst!$R$4:$W$4,0))))</f>
        <v>879.01159594359649</v>
      </c>
      <c r="J288" s="169">
        <f>IF($C288-J$1&lt;År1,0,I287*(1-VLOOKUP($A288,[1]Hugst!$R$5:$W$9,MATCH(ROUNDUP((J$1)/10,0)*10,[1]Hugst!$R$4:$W$4,0))))</f>
        <v>862.08020505887032</v>
      </c>
      <c r="K288" s="169">
        <f>IF($C288-K$1&lt;År1,0,J287*(1-VLOOKUP($A288,[1]Hugst!$R$5:$W$9,MATCH(ROUNDUP((K$1)/10,0)*10,[1]Hugst!$R$4:$W$4,0))))</f>
        <v>825.08414638074498</v>
      </c>
      <c r="L288" s="169">
        <f>IF($C288-L$1&lt;År1,0,K287*(1-VLOOKUP($A288,[1]Hugst!$R$5:$W$9,MATCH(ROUNDUP((L$1)/10,0)*10,[1]Hugst!$R$4:$W$4,0))))</f>
        <v>747.9430070057391</v>
      </c>
      <c r="M288" s="169">
        <f>IF($C288-M$1&lt;År1,0,L287*(1-VLOOKUP($A288,[1]Hugst!$R$5:$W$9,MATCH(ROUNDUP((M$1)/10,0)*10,[1]Hugst!$R$4:$W$4,0))))</f>
        <v>590.49588200574033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9">
        <f>IF($C289-G$1&lt;År1,0,F288*(1-VLOOKUP($A289,[1]Hugst!$R$5:$W$9,MATCH(ROUNDUP((G$1)/10,0)*10,[1]Hugst!$R$4:$W$4,0))))</f>
        <v>887.2288807259614</v>
      </c>
      <c r="H289" s="169">
        <f>IF($C289-H$1&lt;År1,0,G288*(1-VLOOKUP($A289,[1]Hugst!$R$5:$W$9,MATCH(ROUNDUP((H$1)/10,0)*10,[1]Hugst!$R$4:$W$4,0))))</f>
        <v>887.82091997832697</v>
      </c>
      <c r="I289" s="169">
        <f>IF($C289-I$1&lt;År1,0,H288*(1-VLOOKUP($A289,[1]Hugst!$R$5:$W$9,MATCH(ROUNDUP((I$1)/10,0)*10,[1]Hugst!$R$4:$W$4,0))))</f>
        <v>885.91848612390811</v>
      </c>
      <c r="J289" s="169">
        <f>IF($C289-J$1&lt;År1,0,I288*(1-VLOOKUP($A289,[1]Hugst!$R$5:$W$9,MATCH(ROUNDUP((J$1)/10,0)*10,[1]Hugst!$R$4:$W$4,0))))</f>
        <v>879.01159594359649</v>
      </c>
      <c r="K289" s="169">
        <f>IF($C289-K$1&lt;År1,0,J288*(1-VLOOKUP($A289,[1]Hugst!$R$5:$W$9,MATCH(ROUNDUP((K$1)/10,0)*10,[1]Hugst!$R$4:$W$4,0))))</f>
        <v>862.08020505887032</v>
      </c>
      <c r="L289" s="169">
        <f>IF($C289-L$1&lt;År1,0,K288*(1-VLOOKUP($A289,[1]Hugst!$R$5:$W$9,MATCH(ROUNDUP((L$1)/10,0)*10,[1]Hugst!$R$4:$W$4,0))))</f>
        <v>825.08414638074498</v>
      </c>
      <c r="M289" s="169">
        <f>IF($C289-M$1&lt;År1,0,L288*(1-VLOOKUP($A289,[1]Hugst!$R$5:$W$9,MATCH(ROUNDUP((M$1)/10,0)*10,[1]Hugst!$R$4:$W$4,0))))</f>
        <v>747.9430070057391</v>
      </c>
      <c r="N289" s="169">
        <f>IF($C289-N$1&lt;År1,0,M288*(1-VLOOKUP($A289,[1]Hugst!$R$5:$W$9,MATCH(ROUNDUP((N$1)/10,0)*10,[1]Hugst!$R$4:$W$4,0))))</f>
        <v>590.49588200574033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9">
        <f>IF($C290-G$1&lt;År1,0,F289*(1-VLOOKUP($A290,[1]Hugst!$R$5:$W$9,MATCH(ROUNDUP((G$1)/10,0)*10,[1]Hugst!$R$4:$W$4,0))))</f>
        <v>885.39732120111364</v>
      </c>
      <c r="H290" s="169">
        <f>IF($C290-H$1&lt;År1,0,G289*(1-VLOOKUP($A290,[1]Hugst!$R$5:$W$9,MATCH(ROUNDUP((H$1)/10,0)*10,[1]Hugst!$R$4:$W$4,0))))</f>
        <v>887.2288807259614</v>
      </c>
      <c r="I290" s="169">
        <f>IF($C290-I$1&lt;År1,0,H289*(1-VLOOKUP($A290,[1]Hugst!$R$5:$W$9,MATCH(ROUNDUP((I$1)/10,0)*10,[1]Hugst!$R$4:$W$4,0))))</f>
        <v>887.82091997832697</v>
      </c>
      <c r="J290" s="169">
        <f>IF($C290-J$1&lt;År1,0,I289*(1-VLOOKUP($A290,[1]Hugst!$R$5:$W$9,MATCH(ROUNDUP((J$1)/10,0)*10,[1]Hugst!$R$4:$W$4,0))))</f>
        <v>885.91848612390811</v>
      </c>
      <c r="K290" s="169">
        <f>IF($C290-K$1&lt;År1,0,J289*(1-VLOOKUP($A290,[1]Hugst!$R$5:$W$9,MATCH(ROUNDUP((K$1)/10,0)*10,[1]Hugst!$R$4:$W$4,0))))</f>
        <v>879.01159594359649</v>
      </c>
      <c r="L290" s="169">
        <f>IF($C290-L$1&lt;År1,0,K289*(1-VLOOKUP($A290,[1]Hugst!$R$5:$W$9,MATCH(ROUNDUP((L$1)/10,0)*10,[1]Hugst!$R$4:$W$4,0))))</f>
        <v>862.08020505887032</v>
      </c>
      <c r="M290" s="169">
        <f>IF($C290-M$1&lt;År1,0,L289*(1-VLOOKUP($A290,[1]Hugst!$R$5:$W$9,MATCH(ROUNDUP((M$1)/10,0)*10,[1]Hugst!$R$4:$W$4,0))))</f>
        <v>825.08414638074498</v>
      </c>
      <c r="N290" s="169">
        <f>IF($C290-N$1&lt;År1,0,M289*(1-VLOOKUP($A290,[1]Hugst!$R$5:$W$9,MATCH(ROUNDUP((N$1)/10,0)*10,[1]Hugst!$R$4:$W$4,0))))</f>
        <v>747.9430070057391</v>
      </c>
      <c r="O290" s="169">
        <f>IF($C290-O$1&lt;År1,0,N289*(1-VLOOKUP($A290,[1]Hugst!$R$5:$W$9,MATCH(ROUNDUP((O$1)/10,0)*10,[1]Hugst!$R$4:$W$4,0))))</f>
        <v>590.49588200574033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9">
        <f>IF($C291-G$1&lt;År1,0,F290*(1-VLOOKUP($A291,[1]Hugst!$R$5:$W$9,MATCH(ROUNDUP((G$1)/10,0)*10,[1]Hugst!$R$4:$W$4,0))))</f>
        <v>882.9536792395005</v>
      </c>
      <c r="H291" s="169">
        <f>IF($C291-H$1&lt;År1,0,G290*(1-VLOOKUP($A291,[1]Hugst!$R$5:$W$9,MATCH(ROUNDUP((H$1)/10,0)*10,[1]Hugst!$R$4:$W$4,0))))</f>
        <v>885.39732120111364</v>
      </c>
      <c r="I291" s="169">
        <f>IF($C291-I$1&lt;År1,0,H290*(1-VLOOKUP($A291,[1]Hugst!$R$5:$W$9,MATCH(ROUNDUP((I$1)/10,0)*10,[1]Hugst!$R$4:$W$4,0))))</f>
        <v>887.2288807259614</v>
      </c>
      <c r="J291" s="169">
        <f>IF($C291-J$1&lt;År1,0,I290*(1-VLOOKUP($A291,[1]Hugst!$R$5:$W$9,MATCH(ROUNDUP((J$1)/10,0)*10,[1]Hugst!$R$4:$W$4,0))))</f>
        <v>887.82091997832697</v>
      </c>
      <c r="K291" s="169">
        <f>IF($C291-K$1&lt;År1,0,J290*(1-VLOOKUP($A291,[1]Hugst!$R$5:$W$9,MATCH(ROUNDUP((K$1)/10,0)*10,[1]Hugst!$R$4:$W$4,0))))</f>
        <v>885.91848612390811</v>
      </c>
      <c r="L291" s="169">
        <f>IF($C291-L$1&lt;År1,0,K290*(1-VLOOKUP($A291,[1]Hugst!$R$5:$W$9,MATCH(ROUNDUP((L$1)/10,0)*10,[1]Hugst!$R$4:$W$4,0))))</f>
        <v>879.01159594359649</v>
      </c>
      <c r="M291" s="169">
        <f>IF($C291-M$1&lt;År1,0,L290*(1-VLOOKUP($A291,[1]Hugst!$R$5:$W$9,MATCH(ROUNDUP((M$1)/10,0)*10,[1]Hugst!$R$4:$W$4,0))))</f>
        <v>862.08020505887032</v>
      </c>
      <c r="N291" s="169">
        <f>IF($C291-N$1&lt;År1,0,M290*(1-VLOOKUP($A291,[1]Hugst!$R$5:$W$9,MATCH(ROUNDUP((N$1)/10,0)*10,[1]Hugst!$R$4:$W$4,0))))</f>
        <v>825.08414638074498</v>
      </c>
      <c r="O291" s="169">
        <f>IF($C291-O$1&lt;År1,0,N290*(1-VLOOKUP($A291,[1]Hugst!$R$5:$W$9,MATCH(ROUNDUP((O$1)/10,0)*10,[1]Hugst!$R$4:$W$4,0))))</f>
        <v>747.9430070057391</v>
      </c>
      <c r="P291" s="169">
        <f>IF($C291-P$1&lt;År1,0,O290*(1-VLOOKUP($A291,[1]Hugst!$R$5:$W$9,MATCH(ROUNDUP((P$1)/10,0)*10,[1]Hugst!$R$4:$W$4,0))))</f>
        <v>590.49588200574033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9">
        <f>IF($C292-G$1&lt;År1,0,F291*(1-VLOOKUP($A292,[1]Hugst!$R$5:$W$9,MATCH(ROUNDUP((G$1)/10,0)*10,[1]Hugst!$R$4:$W$4,0))))</f>
        <v>880.21163537052587</v>
      </c>
      <c r="H292" s="169">
        <f>IF($C292-H$1&lt;År1,0,G291*(1-VLOOKUP($A292,[1]Hugst!$R$5:$W$9,MATCH(ROUNDUP((H$1)/10,0)*10,[1]Hugst!$R$4:$W$4,0))))</f>
        <v>882.9536792395005</v>
      </c>
      <c r="I292" s="169">
        <f>IF($C292-I$1&lt;År1,0,H291*(1-VLOOKUP($A292,[1]Hugst!$R$5:$W$9,MATCH(ROUNDUP((I$1)/10,0)*10,[1]Hugst!$R$4:$W$4,0))))</f>
        <v>885.39732120111364</v>
      </c>
      <c r="J292" s="169">
        <f>IF($C292-J$1&lt;År1,0,I291*(1-VLOOKUP($A292,[1]Hugst!$R$5:$W$9,MATCH(ROUNDUP((J$1)/10,0)*10,[1]Hugst!$R$4:$W$4,0))))</f>
        <v>887.2288807259614</v>
      </c>
      <c r="K292" s="169">
        <f>IF($C292-K$1&lt;År1,0,J291*(1-VLOOKUP($A292,[1]Hugst!$R$5:$W$9,MATCH(ROUNDUP((K$1)/10,0)*10,[1]Hugst!$R$4:$W$4,0))))</f>
        <v>887.82091997832697</v>
      </c>
      <c r="L292" s="169">
        <f>IF($C292-L$1&lt;År1,0,K291*(1-VLOOKUP($A292,[1]Hugst!$R$5:$W$9,MATCH(ROUNDUP((L$1)/10,0)*10,[1]Hugst!$R$4:$W$4,0))))</f>
        <v>885.91848612390811</v>
      </c>
      <c r="M292" s="169">
        <f>IF($C292-M$1&lt;År1,0,L291*(1-VLOOKUP($A292,[1]Hugst!$R$5:$W$9,MATCH(ROUNDUP((M$1)/10,0)*10,[1]Hugst!$R$4:$W$4,0))))</f>
        <v>879.01159594359649</v>
      </c>
      <c r="N292" s="169">
        <f>IF($C292-N$1&lt;År1,0,M291*(1-VLOOKUP($A292,[1]Hugst!$R$5:$W$9,MATCH(ROUNDUP((N$1)/10,0)*10,[1]Hugst!$R$4:$W$4,0))))</f>
        <v>862.08020505887032</v>
      </c>
      <c r="O292" s="169">
        <f>IF($C292-O$1&lt;År1,0,N291*(1-VLOOKUP($A292,[1]Hugst!$R$5:$W$9,MATCH(ROUNDUP((O$1)/10,0)*10,[1]Hugst!$R$4:$W$4,0))))</f>
        <v>825.08414638074498</v>
      </c>
      <c r="P292" s="169">
        <f>IF($C292-P$1&lt;År1,0,O291*(1-VLOOKUP($A292,[1]Hugst!$R$5:$W$9,MATCH(ROUNDUP((P$1)/10,0)*10,[1]Hugst!$R$4:$W$4,0))))</f>
        <v>747.9430070057391</v>
      </c>
      <c r="Q292" s="169">
        <f>IF($C292-Q$1&lt;År1,0,P291*(1-VLOOKUP($A292,[1]Hugst!$R$5:$W$9,MATCH(ROUNDUP((Q$1)/10,0)*10,[1]Hugst!$R$4:$W$4,0))))</f>
        <v>590.49588200574033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9">
        <f>IF($C293-G$1&lt;År1,0,F292*(1-VLOOKUP($A293,[1]Hugst!$R$5:$W$9,MATCH(ROUNDUP((G$1)/10,0)*10,[1]Hugst!$R$4:$W$4,0))))</f>
        <v>877.32799166229108</v>
      </c>
      <c r="H293" s="169">
        <f>IF($C293-H$1&lt;År1,0,G292*(1-VLOOKUP($A293,[1]Hugst!$R$5:$W$9,MATCH(ROUNDUP((H$1)/10,0)*10,[1]Hugst!$R$4:$W$4,0))))</f>
        <v>880.21163537052587</v>
      </c>
      <c r="I293" s="169">
        <f>IF($C293-I$1&lt;År1,0,H292*(1-VLOOKUP($A293,[1]Hugst!$R$5:$W$9,MATCH(ROUNDUP((I$1)/10,0)*10,[1]Hugst!$R$4:$W$4,0))))</f>
        <v>882.9536792395005</v>
      </c>
      <c r="J293" s="169">
        <f>IF($C293-J$1&lt;År1,0,I292*(1-VLOOKUP($A293,[1]Hugst!$R$5:$W$9,MATCH(ROUNDUP((J$1)/10,0)*10,[1]Hugst!$R$4:$W$4,0))))</f>
        <v>885.39732120111364</v>
      </c>
      <c r="K293" s="169">
        <f>IF($C293-K$1&lt;År1,0,J292*(1-VLOOKUP($A293,[1]Hugst!$R$5:$W$9,MATCH(ROUNDUP((K$1)/10,0)*10,[1]Hugst!$R$4:$W$4,0))))</f>
        <v>887.2288807259614</v>
      </c>
      <c r="L293" s="169">
        <f>IF($C293-L$1&lt;År1,0,K292*(1-VLOOKUP($A293,[1]Hugst!$R$5:$W$9,MATCH(ROUNDUP((L$1)/10,0)*10,[1]Hugst!$R$4:$W$4,0))))</f>
        <v>887.82091997832697</v>
      </c>
      <c r="M293" s="169">
        <f>IF($C293-M$1&lt;År1,0,L292*(1-VLOOKUP($A293,[1]Hugst!$R$5:$W$9,MATCH(ROUNDUP((M$1)/10,0)*10,[1]Hugst!$R$4:$W$4,0))))</f>
        <v>885.91848612390811</v>
      </c>
      <c r="N293" s="169">
        <f>IF($C293-N$1&lt;År1,0,M292*(1-VLOOKUP($A293,[1]Hugst!$R$5:$W$9,MATCH(ROUNDUP((N$1)/10,0)*10,[1]Hugst!$R$4:$W$4,0))))</f>
        <v>879.01159594359649</v>
      </c>
      <c r="O293" s="169">
        <f>IF($C293-O$1&lt;År1,0,N292*(1-VLOOKUP($A293,[1]Hugst!$R$5:$W$9,MATCH(ROUNDUP((O$1)/10,0)*10,[1]Hugst!$R$4:$W$4,0))))</f>
        <v>862.08020505887032</v>
      </c>
      <c r="P293" s="169">
        <f>IF($C293-P$1&lt;År1,0,O292*(1-VLOOKUP($A293,[1]Hugst!$R$5:$W$9,MATCH(ROUNDUP((P$1)/10,0)*10,[1]Hugst!$R$4:$W$4,0))))</f>
        <v>825.08414638074498</v>
      </c>
      <c r="Q293" s="169">
        <f>IF($C293-Q$1&lt;År1,0,P292*(1-VLOOKUP($A293,[1]Hugst!$R$5:$W$9,MATCH(ROUNDUP((Q$1)/10,0)*10,[1]Hugst!$R$4:$W$4,0))))</f>
        <v>747.9430070057391</v>
      </c>
      <c r="R293" s="169">
        <f>IF($C293-R$1&lt;År1,0,Q292*(1-VLOOKUP($A293,[1]Hugst!$R$5:$W$9,MATCH(ROUNDUP((R$1)/10,0)*10,[1]Hugst!$R$4:$W$4,0))))</f>
        <v>590.49588200574033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9">
        <f>IF($C294-G$1&lt;År1,0,F293*(1-VLOOKUP($A294,[1]Hugst!$R$5:$W$9,MATCH(ROUNDUP((G$1)/10,0)*10,[1]Hugst!$R$4:$W$4,0))))</f>
        <v>874.38111114330798</v>
      </c>
      <c r="H294" s="169">
        <f>IF($C294-H$1&lt;År1,0,G293*(1-VLOOKUP($A294,[1]Hugst!$R$5:$W$9,MATCH(ROUNDUP((H$1)/10,0)*10,[1]Hugst!$R$4:$W$4,0))))</f>
        <v>877.32799166229108</v>
      </c>
      <c r="I294" s="169">
        <f>IF($C294-I$1&lt;År1,0,H293*(1-VLOOKUP($A294,[1]Hugst!$R$5:$W$9,MATCH(ROUNDUP((I$1)/10,0)*10,[1]Hugst!$R$4:$W$4,0))))</f>
        <v>880.21163537052587</v>
      </c>
      <c r="J294" s="169">
        <f>IF($C294-J$1&lt;År1,0,I293*(1-VLOOKUP($A294,[1]Hugst!$R$5:$W$9,MATCH(ROUNDUP((J$1)/10,0)*10,[1]Hugst!$R$4:$W$4,0))))</f>
        <v>882.9536792395005</v>
      </c>
      <c r="K294" s="169">
        <f>IF($C294-K$1&lt;År1,0,J293*(1-VLOOKUP($A294,[1]Hugst!$R$5:$W$9,MATCH(ROUNDUP((K$1)/10,0)*10,[1]Hugst!$R$4:$W$4,0))))</f>
        <v>885.39732120111364</v>
      </c>
      <c r="L294" s="169">
        <f>IF($C294-L$1&lt;År1,0,K293*(1-VLOOKUP($A294,[1]Hugst!$R$5:$W$9,MATCH(ROUNDUP((L$1)/10,0)*10,[1]Hugst!$R$4:$W$4,0))))</f>
        <v>887.2288807259614</v>
      </c>
      <c r="M294" s="169">
        <f>IF($C294-M$1&lt;År1,0,L293*(1-VLOOKUP($A294,[1]Hugst!$R$5:$W$9,MATCH(ROUNDUP((M$1)/10,0)*10,[1]Hugst!$R$4:$W$4,0))))</f>
        <v>887.82091997832697</v>
      </c>
      <c r="N294" s="169">
        <f>IF($C294-N$1&lt;År1,0,M293*(1-VLOOKUP($A294,[1]Hugst!$R$5:$W$9,MATCH(ROUNDUP((N$1)/10,0)*10,[1]Hugst!$R$4:$W$4,0))))</f>
        <v>885.91848612390811</v>
      </c>
      <c r="O294" s="169">
        <f>IF($C294-O$1&lt;År1,0,N293*(1-VLOOKUP($A294,[1]Hugst!$R$5:$W$9,MATCH(ROUNDUP((O$1)/10,0)*10,[1]Hugst!$R$4:$W$4,0))))</f>
        <v>879.01159594359649</v>
      </c>
      <c r="P294" s="169">
        <f>IF($C294-P$1&lt;År1,0,O293*(1-VLOOKUP($A294,[1]Hugst!$R$5:$W$9,MATCH(ROUNDUP((P$1)/10,0)*10,[1]Hugst!$R$4:$W$4,0))))</f>
        <v>862.08020505887032</v>
      </c>
      <c r="Q294" s="169">
        <f>IF($C294-Q$1&lt;År1,0,P293*(1-VLOOKUP($A294,[1]Hugst!$R$5:$W$9,MATCH(ROUNDUP((Q$1)/10,0)*10,[1]Hugst!$R$4:$W$4,0))))</f>
        <v>825.08414638074498</v>
      </c>
      <c r="R294" s="169">
        <f>IF($C294-R$1&lt;År1,0,Q293*(1-VLOOKUP($A294,[1]Hugst!$R$5:$W$9,MATCH(ROUNDUP((R$1)/10,0)*10,[1]Hugst!$R$4:$W$4,0))))</f>
        <v>747.9430070057391</v>
      </c>
      <c r="S294" s="169">
        <f>IF($C294-S$1&lt;År1,0,R293*(1-VLOOKUP($A294,[1]Hugst!$R$5:$W$9,MATCH(ROUNDUP((S$1)/10,0)*10,[1]Hugst!$R$4:$W$4,0))))</f>
        <v>590.49588200574033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9">
        <f>IF($C295-G$1&lt;År1,0,F294*(1-VLOOKUP($A295,[1]Hugst!$R$5:$W$9,MATCH(ROUNDUP((G$1)/10,0)*10,[1]Hugst!$R$4:$W$4,0))))</f>
        <v>871.41013751226785</v>
      </c>
      <c r="H295" s="169">
        <f>IF($C295-H$1&lt;År1,0,G294*(1-VLOOKUP($A295,[1]Hugst!$R$5:$W$9,MATCH(ROUNDUP((H$1)/10,0)*10,[1]Hugst!$R$4:$W$4,0))))</f>
        <v>874.38111114330798</v>
      </c>
      <c r="I295" s="169">
        <f>IF($C295-I$1&lt;År1,0,H294*(1-VLOOKUP($A295,[1]Hugst!$R$5:$W$9,MATCH(ROUNDUP((I$1)/10,0)*10,[1]Hugst!$R$4:$W$4,0))))</f>
        <v>877.32799166229108</v>
      </c>
      <c r="J295" s="169">
        <f>IF($C295-J$1&lt;År1,0,I294*(1-VLOOKUP($A295,[1]Hugst!$R$5:$W$9,MATCH(ROUNDUP((J$1)/10,0)*10,[1]Hugst!$R$4:$W$4,0))))</f>
        <v>880.21163537052587</v>
      </c>
      <c r="K295" s="169">
        <f>IF($C295-K$1&lt;År1,0,J294*(1-VLOOKUP($A295,[1]Hugst!$R$5:$W$9,MATCH(ROUNDUP((K$1)/10,0)*10,[1]Hugst!$R$4:$W$4,0))))</f>
        <v>882.9536792395005</v>
      </c>
      <c r="L295" s="169">
        <f>IF($C295-L$1&lt;År1,0,K294*(1-VLOOKUP($A295,[1]Hugst!$R$5:$W$9,MATCH(ROUNDUP((L$1)/10,0)*10,[1]Hugst!$R$4:$W$4,0))))</f>
        <v>885.39732120111364</v>
      </c>
      <c r="M295" s="169">
        <f>IF($C295-M$1&lt;År1,0,L294*(1-VLOOKUP($A295,[1]Hugst!$R$5:$W$9,MATCH(ROUNDUP((M$1)/10,0)*10,[1]Hugst!$R$4:$W$4,0))))</f>
        <v>887.2288807259614</v>
      </c>
      <c r="N295" s="169">
        <f>IF($C295-N$1&lt;År1,0,M294*(1-VLOOKUP($A295,[1]Hugst!$R$5:$W$9,MATCH(ROUNDUP((N$1)/10,0)*10,[1]Hugst!$R$4:$W$4,0))))</f>
        <v>887.82091997832697</v>
      </c>
      <c r="O295" s="169">
        <f>IF($C295-O$1&lt;År1,0,N294*(1-VLOOKUP($A295,[1]Hugst!$R$5:$W$9,MATCH(ROUNDUP((O$1)/10,0)*10,[1]Hugst!$R$4:$W$4,0))))</f>
        <v>885.91848612390811</v>
      </c>
      <c r="P295" s="169">
        <f>IF($C295-P$1&lt;År1,0,O294*(1-VLOOKUP($A295,[1]Hugst!$R$5:$W$9,MATCH(ROUNDUP((P$1)/10,0)*10,[1]Hugst!$R$4:$W$4,0))))</f>
        <v>879.01159594359649</v>
      </c>
      <c r="Q295" s="169">
        <f>IF($C295-Q$1&lt;År1,0,P294*(1-VLOOKUP($A295,[1]Hugst!$R$5:$W$9,MATCH(ROUNDUP((Q$1)/10,0)*10,[1]Hugst!$R$4:$W$4,0))))</f>
        <v>862.08020505887032</v>
      </c>
      <c r="R295" s="169">
        <f>IF($C295-R$1&lt;År1,0,Q294*(1-VLOOKUP($A295,[1]Hugst!$R$5:$W$9,MATCH(ROUNDUP((R$1)/10,0)*10,[1]Hugst!$R$4:$W$4,0))))</f>
        <v>825.08414638074498</v>
      </c>
      <c r="S295" s="169">
        <f>IF($C295-S$1&lt;År1,0,R294*(1-VLOOKUP($A295,[1]Hugst!$R$5:$W$9,MATCH(ROUNDUP((S$1)/10,0)*10,[1]Hugst!$R$4:$W$4,0))))</f>
        <v>747.9430070057391</v>
      </c>
      <c r="T295" s="169">
        <f>IF($C295-T$1&lt;År1,0,S294*(1-VLOOKUP($A295,[1]Hugst!$R$5:$W$9,MATCH(ROUNDUP((T$1)/10,0)*10,[1]Hugst!$R$4:$W$4,0))))</f>
        <v>590.49588200574033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9">
        <f>IF($C296-G$1&lt;År1,0,F295*(1-VLOOKUP($A296,[1]Hugst!$R$5:$W$9,MATCH(ROUNDUP((G$1)/10,0)*10,[1]Hugst!$R$4:$W$4,0))))</f>
        <v>868.43460499205833</v>
      </c>
      <c r="H296" s="169">
        <f>IF($C296-H$1&lt;År1,0,G295*(1-VLOOKUP($A296,[1]Hugst!$R$5:$W$9,MATCH(ROUNDUP((H$1)/10,0)*10,[1]Hugst!$R$4:$W$4,0))))</f>
        <v>871.41013751226785</v>
      </c>
      <c r="I296" s="169">
        <f>IF($C296-I$1&lt;År1,0,H295*(1-VLOOKUP($A296,[1]Hugst!$R$5:$W$9,MATCH(ROUNDUP((I$1)/10,0)*10,[1]Hugst!$R$4:$W$4,0))))</f>
        <v>874.38111114330798</v>
      </c>
      <c r="J296" s="169">
        <f>IF($C296-J$1&lt;År1,0,I295*(1-VLOOKUP($A296,[1]Hugst!$R$5:$W$9,MATCH(ROUNDUP((J$1)/10,0)*10,[1]Hugst!$R$4:$W$4,0))))</f>
        <v>877.32799166229108</v>
      </c>
      <c r="K296" s="169">
        <f>IF($C296-K$1&lt;År1,0,J295*(1-VLOOKUP($A296,[1]Hugst!$R$5:$W$9,MATCH(ROUNDUP((K$1)/10,0)*10,[1]Hugst!$R$4:$W$4,0))))</f>
        <v>880.21163537052587</v>
      </c>
      <c r="L296" s="169">
        <f>IF($C296-L$1&lt;År1,0,K295*(1-VLOOKUP($A296,[1]Hugst!$R$5:$W$9,MATCH(ROUNDUP((L$1)/10,0)*10,[1]Hugst!$R$4:$W$4,0))))</f>
        <v>882.9536792395005</v>
      </c>
      <c r="M296" s="169">
        <f>IF($C296-M$1&lt;År1,0,L295*(1-VLOOKUP($A296,[1]Hugst!$R$5:$W$9,MATCH(ROUNDUP((M$1)/10,0)*10,[1]Hugst!$R$4:$W$4,0))))</f>
        <v>885.39732120111364</v>
      </c>
      <c r="N296" s="169">
        <f>IF($C296-N$1&lt;År1,0,M295*(1-VLOOKUP($A296,[1]Hugst!$R$5:$W$9,MATCH(ROUNDUP((N$1)/10,0)*10,[1]Hugst!$R$4:$W$4,0))))</f>
        <v>887.2288807259614</v>
      </c>
      <c r="O296" s="169">
        <f>IF($C296-O$1&lt;År1,0,N295*(1-VLOOKUP($A296,[1]Hugst!$R$5:$W$9,MATCH(ROUNDUP((O$1)/10,0)*10,[1]Hugst!$R$4:$W$4,0))))</f>
        <v>887.82091997832697</v>
      </c>
      <c r="P296" s="169">
        <f>IF($C296-P$1&lt;År1,0,O295*(1-VLOOKUP($A296,[1]Hugst!$R$5:$W$9,MATCH(ROUNDUP((P$1)/10,0)*10,[1]Hugst!$R$4:$W$4,0))))</f>
        <v>885.91848612390811</v>
      </c>
      <c r="Q296" s="169">
        <f>IF($C296-Q$1&lt;År1,0,P295*(1-VLOOKUP($A296,[1]Hugst!$R$5:$W$9,MATCH(ROUNDUP((Q$1)/10,0)*10,[1]Hugst!$R$4:$W$4,0))))</f>
        <v>879.01159594359649</v>
      </c>
      <c r="R296" s="169">
        <f>IF($C296-R$1&lt;År1,0,Q295*(1-VLOOKUP($A296,[1]Hugst!$R$5:$W$9,MATCH(ROUNDUP((R$1)/10,0)*10,[1]Hugst!$R$4:$W$4,0))))</f>
        <v>862.08020505887032</v>
      </c>
      <c r="S296" s="169">
        <f>IF($C296-S$1&lt;År1,0,R295*(1-VLOOKUP($A296,[1]Hugst!$R$5:$W$9,MATCH(ROUNDUP((S$1)/10,0)*10,[1]Hugst!$R$4:$W$4,0))))</f>
        <v>825.08414638074498</v>
      </c>
      <c r="T296" s="169">
        <f>IF($C296-T$1&lt;År1,0,S295*(1-VLOOKUP($A296,[1]Hugst!$R$5:$W$9,MATCH(ROUNDUP((T$1)/10,0)*10,[1]Hugst!$R$4:$W$4,0))))</f>
        <v>747.9430070057391</v>
      </c>
      <c r="U296" s="169">
        <f>IF($C296-U$1&lt;År1,0,T295*(1-VLOOKUP($A296,[1]Hugst!$R$5:$W$9,MATCH(ROUNDUP((U$1)/10,0)*10,[1]Hugst!$R$4:$W$4,0))))</f>
        <v>590.49588200574033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9">
        <f>IF($C297-G$1&lt;År1,0,F296*(1-VLOOKUP($A297,[1]Hugst!$R$5:$W$9,MATCH(ROUNDUP((G$1)/10,0)*10,[1]Hugst!$R$4:$W$4,0))))</f>
        <v>865.46424325579903</v>
      </c>
      <c r="H297" s="169">
        <f>IF($C297-H$1&lt;År1,0,G296*(1-VLOOKUP($A297,[1]Hugst!$R$5:$W$9,MATCH(ROUNDUP((H$1)/10,0)*10,[1]Hugst!$R$4:$W$4,0))))</f>
        <v>868.43460499205833</v>
      </c>
      <c r="I297" s="169">
        <f>IF($C297-I$1&lt;År1,0,H296*(1-VLOOKUP($A297,[1]Hugst!$R$5:$W$9,MATCH(ROUNDUP((I$1)/10,0)*10,[1]Hugst!$R$4:$W$4,0))))</f>
        <v>871.41013751226785</v>
      </c>
      <c r="J297" s="169">
        <f>IF($C297-J$1&lt;År1,0,I296*(1-VLOOKUP($A297,[1]Hugst!$R$5:$W$9,MATCH(ROUNDUP((J$1)/10,0)*10,[1]Hugst!$R$4:$W$4,0))))</f>
        <v>874.38111114330798</v>
      </c>
      <c r="K297" s="169">
        <f>IF($C297-K$1&lt;År1,0,J296*(1-VLOOKUP($A297,[1]Hugst!$R$5:$W$9,MATCH(ROUNDUP((K$1)/10,0)*10,[1]Hugst!$R$4:$W$4,0))))</f>
        <v>877.32799166229108</v>
      </c>
      <c r="L297" s="169">
        <f>IF($C297-L$1&lt;År1,0,K296*(1-VLOOKUP($A297,[1]Hugst!$R$5:$W$9,MATCH(ROUNDUP((L$1)/10,0)*10,[1]Hugst!$R$4:$W$4,0))))</f>
        <v>880.21163537052587</v>
      </c>
      <c r="M297" s="169">
        <f>IF($C297-M$1&lt;År1,0,L296*(1-VLOOKUP($A297,[1]Hugst!$R$5:$W$9,MATCH(ROUNDUP((M$1)/10,0)*10,[1]Hugst!$R$4:$W$4,0))))</f>
        <v>882.9536792395005</v>
      </c>
      <c r="N297" s="169">
        <f>IF($C297-N$1&lt;År1,0,M296*(1-VLOOKUP($A297,[1]Hugst!$R$5:$W$9,MATCH(ROUNDUP((N$1)/10,0)*10,[1]Hugst!$R$4:$W$4,0))))</f>
        <v>885.39732120111364</v>
      </c>
      <c r="O297" s="169">
        <f>IF($C297-O$1&lt;År1,0,N296*(1-VLOOKUP($A297,[1]Hugst!$R$5:$W$9,MATCH(ROUNDUP((O$1)/10,0)*10,[1]Hugst!$R$4:$W$4,0))))</f>
        <v>887.2288807259614</v>
      </c>
      <c r="P297" s="169">
        <f>IF($C297-P$1&lt;År1,0,O296*(1-VLOOKUP($A297,[1]Hugst!$R$5:$W$9,MATCH(ROUNDUP((P$1)/10,0)*10,[1]Hugst!$R$4:$W$4,0))))</f>
        <v>887.82091997832697</v>
      </c>
      <c r="Q297" s="169">
        <f>IF($C297-Q$1&lt;År1,0,P296*(1-VLOOKUP($A297,[1]Hugst!$R$5:$W$9,MATCH(ROUNDUP((Q$1)/10,0)*10,[1]Hugst!$R$4:$W$4,0))))</f>
        <v>885.91848612390811</v>
      </c>
      <c r="R297" s="169">
        <f>IF($C297-R$1&lt;År1,0,Q296*(1-VLOOKUP($A297,[1]Hugst!$R$5:$W$9,MATCH(ROUNDUP((R$1)/10,0)*10,[1]Hugst!$R$4:$W$4,0))))</f>
        <v>879.01159594359649</v>
      </c>
      <c r="S297" s="169">
        <f>IF($C297-S$1&lt;År1,0,R296*(1-VLOOKUP($A297,[1]Hugst!$R$5:$W$9,MATCH(ROUNDUP((S$1)/10,0)*10,[1]Hugst!$R$4:$W$4,0))))</f>
        <v>862.08020505887032</v>
      </c>
      <c r="T297" s="169">
        <f>IF($C297-T$1&lt;År1,0,S296*(1-VLOOKUP($A297,[1]Hugst!$R$5:$W$9,MATCH(ROUNDUP((T$1)/10,0)*10,[1]Hugst!$R$4:$W$4,0))))</f>
        <v>825.08414638074498</v>
      </c>
      <c r="U297" s="169">
        <f>IF($C297-U$1&lt;År1,0,T296*(1-VLOOKUP($A297,[1]Hugst!$R$5:$W$9,MATCH(ROUNDUP((U$1)/10,0)*10,[1]Hugst!$R$4:$W$4,0))))</f>
        <v>747.9430070057391</v>
      </c>
      <c r="V297" s="169">
        <f>IF($C297-V$1&lt;År1,0,U296*(1-VLOOKUP($A297,[1]Hugst!$R$5:$W$9,MATCH(ROUNDUP((V$1)/10,0)*10,[1]Hugst!$R$4:$W$4,0))))</f>
        <v>590.49588200574033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9">
        <f>IF($C298-G$1&lt;År1,0,F297*(1-VLOOKUP($A298,[1]Hugst!$R$5:$W$9,MATCH(ROUNDUP((G$1)/10,0)*10,[1]Hugst!$R$4:$W$4,0))))</f>
        <v>862.50387988887144</v>
      </c>
      <c r="H298" s="169">
        <f>IF($C298-H$1&lt;År1,0,G297*(1-VLOOKUP($A298,[1]Hugst!$R$5:$W$9,MATCH(ROUNDUP((H$1)/10,0)*10,[1]Hugst!$R$4:$W$4,0))))</f>
        <v>865.46424325579903</v>
      </c>
      <c r="I298" s="169">
        <f>IF($C298-I$1&lt;År1,0,H297*(1-VLOOKUP($A298,[1]Hugst!$R$5:$W$9,MATCH(ROUNDUP((I$1)/10,0)*10,[1]Hugst!$R$4:$W$4,0))))</f>
        <v>868.43460499205833</v>
      </c>
      <c r="J298" s="169">
        <f>IF($C298-J$1&lt;År1,0,I297*(1-VLOOKUP($A298,[1]Hugst!$R$5:$W$9,MATCH(ROUNDUP((J$1)/10,0)*10,[1]Hugst!$R$4:$W$4,0))))</f>
        <v>871.41013751226785</v>
      </c>
      <c r="K298" s="169">
        <f>IF($C298-K$1&lt;År1,0,J297*(1-VLOOKUP($A298,[1]Hugst!$R$5:$W$9,MATCH(ROUNDUP((K$1)/10,0)*10,[1]Hugst!$R$4:$W$4,0))))</f>
        <v>874.38111114330798</v>
      </c>
      <c r="L298" s="169">
        <f>IF($C298-L$1&lt;År1,0,K297*(1-VLOOKUP($A298,[1]Hugst!$R$5:$W$9,MATCH(ROUNDUP((L$1)/10,0)*10,[1]Hugst!$R$4:$W$4,0))))</f>
        <v>877.32799166229108</v>
      </c>
      <c r="M298" s="169">
        <f>IF($C298-M$1&lt;År1,0,L297*(1-VLOOKUP($A298,[1]Hugst!$R$5:$W$9,MATCH(ROUNDUP((M$1)/10,0)*10,[1]Hugst!$R$4:$W$4,0))))</f>
        <v>880.21163537052587</v>
      </c>
      <c r="N298" s="169">
        <f>IF($C298-N$1&lt;År1,0,M297*(1-VLOOKUP($A298,[1]Hugst!$R$5:$W$9,MATCH(ROUNDUP((N$1)/10,0)*10,[1]Hugst!$R$4:$W$4,0))))</f>
        <v>882.9536792395005</v>
      </c>
      <c r="O298" s="169">
        <f>IF($C298-O$1&lt;År1,0,N297*(1-VLOOKUP($A298,[1]Hugst!$R$5:$W$9,MATCH(ROUNDUP((O$1)/10,0)*10,[1]Hugst!$R$4:$W$4,0))))</f>
        <v>885.39732120111364</v>
      </c>
      <c r="P298" s="169">
        <f>IF($C298-P$1&lt;År1,0,O297*(1-VLOOKUP($A298,[1]Hugst!$R$5:$W$9,MATCH(ROUNDUP((P$1)/10,0)*10,[1]Hugst!$R$4:$W$4,0))))</f>
        <v>887.2288807259614</v>
      </c>
      <c r="Q298" s="169">
        <f>IF($C298-Q$1&lt;År1,0,P297*(1-VLOOKUP($A298,[1]Hugst!$R$5:$W$9,MATCH(ROUNDUP((Q$1)/10,0)*10,[1]Hugst!$R$4:$W$4,0))))</f>
        <v>887.82091997832697</v>
      </c>
      <c r="R298" s="169">
        <f>IF($C298-R$1&lt;År1,0,Q297*(1-VLOOKUP($A298,[1]Hugst!$R$5:$W$9,MATCH(ROUNDUP((R$1)/10,0)*10,[1]Hugst!$R$4:$W$4,0))))</f>
        <v>885.91848612390811</v>
      </c>
      <c r="S298" s="169">
        <f>IF($C298-S$1&lt;År1,0,R297*(1-VLOOKUP($A298,[1]Hugst!$R$5:$W$9,MATCH(ROUNDUP((S$1)/10,0)*10,[1]Hugst!$R$4:$W$4,0))))</f>
        <v>879.01159594359649</v>
      </c>
      <c r="T298" s="169">
        <f>IF($C298-T$1&lt;År1,0,S297*(1-VLOOKUP($A298,[1]Hugst!$R$5:$W$9,MATCH(ROUNDUP((T$1)/10,0)*10,[1]Hugst!$R$4:$W$4,0))))</f>
        <v>862.08020505887032</v>
      </c>
      <c r="U298" s="169">
        <f>IF($C298-U$1&lt;År1,0,T297*(1-VLOOKUP($A298,[1]Hugst!$R$5:$W$9,MATCH(ROUNDUP((U$1)/10,0)*10,[1]Hugst!$R$4:$W$4,0))))</f>
        <v>825.08414638074498</v>
      </c>
      <c r="V298" s="169">
        <f>IF($C298-V$1&lt;År1,0,U297*(1-VLOOKUP($A298,[1]Hugst!$R$5:$W$9,MATCH(ROUNDUP((V$1)/10,0)*10,[1]Hugst!$R$4:$W$4,0))))</f>
        <v>747.9430070057391</v>
      </c>
      <c r="W298" s="169">
        <f>IF($C298-W$1&lt;År1,0,V297*(1-VLOOKUP($A298,[1]Hugst!$R$5:$W$9,MATCH(ROUNDUP((W$1)/10,0)*10,[1]Hugst!$R$4:$W$4,0))))</f>
        <v>590.49588200574033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9">
        <f>IF($C299-G$1&lt;År1,0,F298*(1-VLOOKUP($A299,[1]Hugst!$R$5:$W$9,MATCH(ROUNDUP((G$1)/10,0)*10,[1]Hugst!$R$4:$W$4,0))))</f>
        <v>859.55589161912542</v>
      </c>
      <c r="H299" s="169">
        <f>IF($C299-H$1&lt;År1,0,G298*(1-VLOOKUP($A299,[1]Hugst!$R$5:$W$9,MATCH(ROUNDUP((H$1)/10,0)*10,[1]Hugst!$R$4:$W$4,0))))</f>
        <v>862.50387988887144</v>
      </c>
      <c r="I299" s="169">
        <f>IF($C299-I$1&lt;År1,0,H298*(1-VLOOKUP($A299,[1]Hugst!$R$5:$W$9,MATCH(ROUNDUP((I$1)/10,0)*10,[1]Hugst!$R$4:$W$4,0))))</f>
        <v>865.46424325579903</v>
      </c>
      <c r="J299" s="169">
        <f>IF($C299-J$1&lt;År1,0,I298*(1-VLOOKUP($A299,[1]Hugst!$R$5:$W$9,MATCH(ROUNDUP((J$1)/10,0)*10,[1]Hugst!$R$4:$W$4,0))))</f>
        <v>868.43460499205833</v>
      </c>
      <c r="K299" s="169">
        <f>IF($C299-K$1&lt;År1,0,J298*(1-VLOOKUP($A299,[1]Hugst!$R$5:$W$9,MATCH(ROUNDUP((K$1)/10,0)*10,[1]Hugst!$R$4:$W$4,0))))</f>
        <v>871.41013751226785</v>
      </c>
      <c r="L299" s="169">
        <f>IF($C299-L$1&lt;År1,0,K298*(1-VLOOKUP($A299,[1]Hugst!$R$5:$W$9,MATCH(ROUNDUP((L$1)/10,0)*10,[1]Hugst!$R$4:$W$4,0))))</f>
        <v>874.38111114330798</v>
      </c>
      <c r="M299" s="169">
        <f>IF($C299-M$1&lt;År1,0,L298*(1-VLOOKUP($A299,[1]Hugst!$R$5:$W$9,MATCH(ROUNDUP((M$1)/10,0)*10,[1]Hugst!$R$4:$W$4,0))))</f>
        <v>877.32799166229108</v>
      </c>
      <c r="N299" s="169">
        <f>IF($C299-N$1&lt;År1,0,M298*(1-VLOOKUP($A299,[1]Hugst!$R$5:$W$9,MATCH(ROUNDUP((N$1)/10,0)*10,[1]Hugst!$R$4:$W$4,0))))</f>
        <v>880.21163537052587</v>
      </c>
      <c r="O299" s="169">
        <f>IF($C299-O$1&lt;År1,0,N298*(1-VLOOKUP($A299,[1]Hugst!$R$5:$W$9,MATCH(ROUNDUP((O$1)/10,0)*10,[1]Hugst!$R$4:$W$4,0))))</f>
        <v>882.9536792395005</v>
      </c>
      <c r="P299" s="169">
        <f>IF($C299-P$1&lt;År1,0,O298*(1-VLOOKUP($A299,[1]Hugst!$R$5:$W$9,MATCH(ROUNDUP((P$1)/10,0)*10,[1]Hugst!$R$4:$W$4,0))))</f>
        <v>885.39732120111364</v>
      </c>
      <c r="Q299" s="169">
        <f>IF($C299-Q$1&lt;År1,0,P298*(1-VLOOKUP($A299,[1]Hugst!$R$5:$W$9,MATCH(ROUNDUP((Q$1)/10,0)*10,[1]Hugst!$R$4:$W$4,0))))</f>
        <v>887.2288807259614</v>
      </c>
      <c r="R299" s="169">
        <f>IF($C299-R$1&lt;År1,0,Q298*(1-VLOOKUP($A299,[1]Hugst!$R$5:$W$9,MATCH(ROUNDUP((R$1)/10,0)*10,[1]Hugst!$R$4:$W$4,0))))</f>
        <v>887.82091997832697</v>
      </c>
      <c r="S299" s="169">
        <f>IF($C299-S$1&lt;År1,0,R298*(1-VLOOKUP($A299,[1]Hugst!$R$5:$W$9,MATCH(ROUNDUP((S$1)/10,0)*10,[1]Hugst!$R$4:$W$4,0))))</f>
        <v>885.91848612390811</v>
      </c>
      <c r="T299" s="169">
        <f>IF($C299-T$1&lt;År1,0,S298*(1-VLOOKUP($A299,[1]Hugst!$R$5:$W$9,MATCH(ROUNDUP((T$1)/10,0)*10,[1]Hugst!$R$4:$W$4,0))))</f>
        <v>879.01159594359649</v>
      </c>
      <c r="U299" s="169">
        <f>IF($C299-U$1&lt;År1,0,T298*(1-VLOOKUP($A299,[1]Hugst!$R$5:$W$9,MATCH(ROUNDUP((U$1)/10,0)*10,[1]Hugst!$R$4:$W$4,0))))</f>
        <v>862.08020505887032</v>
      </c>
      <c r="V299" s="169">
        <f>IF($C299-V$1&lt;År1,0,U298*(1-VLOOKUP($A299,[1]Hugst!$R$5:$W$9,MATCH(ROUNDUP((V$1)/10,0)*10,[1]Hugst!$R$4:$W$4,0))))</f>
        <v>825.08414638074498</v>
      </c>
      <c r="W299" s="169">
        <f>IF($C299-W$1&lt;År1,0,V298*(1-VLOOKUP($A299,[1]Hugst!$R$5:$W$9,MATCH(ROUNDUP((W$1)/10,0)*10,[1]Hugst!$R$4:$W$4,0))))</f>
        <v>747.9430070057391</v>
      </c>
      <c r="X299" s="169">
        <f>IF($C299-X$1&lt;År1,0,W298*(1-VLOOKUP($A299,[1]Hugst!$R$5:$W$9,MATCH(ROUNDUP((X$1)/10,0)*10,[1]Hugst!$R$4:$W$4,0))))</f>
        <v>590.49588200574033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9">
        <f>IF($C300-G$1&lt;År1,0,F299*(1-VLOOKUP($A300,[1]Hugst!$R$5:$W$9,MATCH(ROUNDUP((G$1)/10,0)*10,[1]Hugst!$R$4:$W$4,0))))</f>
        <v>856.6214299308964</v>
      </c>
      <c r="H300" s="169">
        <f>IF($C300-H$1&lt;År1,0,G299*(1-VLOOKUP($A300,[1]Hugst!$R$5:$W$9,MATCH(ROUNDUP((H$1)/10,0)*10,[1]Hugst!$R$4:$W$4,0))))</f>
        <v>859.55589161912542</v>
      </c>
      <c r="I300" s="169">
        <f>IF($C300-I$1&lt;År1,0,H299*(1-VLOOKUP($A300,[1]Hugst!$R$5:$W$9,MATCH(ROUNDUP((I$1)/10,0)*10,[1]Hugst!$R$4:$W$4,0))))</f>
        <v>862.50387988887144</v>
      </c>
      <c r="J300" s="169">
        <f>IF($C300-J$1&lt;År1,0,I299*(1-VLOOKUP($A300,[1]Hugst!$R$5:$W$9,MATCH(ROUNDUP((J$1)/10,0)*10,[1]Hugst!$R$4:$W$4,0))))</f>
        <v>865.46424325579903</v>
      </c>
      <c r="K300" s="169">
        <f>IF($C300-K$1&lt;År1,0,J299*(1-VLOOKUP($A300,[1]Hugst!$R$5:$W$9,MATCH(ROUNDUP((K$1)/10,0)*10,[1]Hugst!$R$4:$W$4,0))))</f>
        <v>868.43460499205833</v>
      </c>
      <c r="L300" s="169">
        <f>IF($C300-L$1&lt;År1,0,K299*(1-VLOOKUP($A300,[1]Hugst!$R$5:$W$9,MATCH(ROUNDUP((L$1)/10,0)*10,[1]Hugst!$R$4:$W$4,0))))</f>
        <v>871.41013751226785</v>
      </c>
      <c r="M300" s="169">
        <f>IF($C300-M$1&lt;År1,0,L299*(1-VLOOKUP($A300,[1]Hugst!$R$5:$W$9,MATCH(ROUNDUP((M$1)/10,0)*10,[1]Hugst!$R$4:$W$4,0))))</f>
        <v>874.38111114330798</v>
      </c>
      <c r="N300" s="169">
        <f>IF($C300-N$1&lt;År1,0,M299*(1-VLOOKUP($A300,[1]Hugst!$R$5:$W$9,MATCH(ROUNDUP((N$1)/10,0)*10,[1]Hugst!$R$4:$W$4,0))))</f>
        <v>877.32799166229108</v>
      </c>
      <c r="O300" s="169">
        <f>IF($C300-O$1&lt;År1,0,N299*(1-VLOOKUP($A300,[1]Hugst!$R$5:$W$9,MATCH(ROUNDUP((O$1)/10,0)*10,[1]Hugst!$R$4:$W$4,0))))</f>
        <v>880.21163537052587</v>
      </c>
      <c r="P300" s="169">
        <f>IF($C300-P$1&lt;År1,0,O299*(1-VLOOKUP($A300,[1]Hugst!$R$5:$W$9,MATCH(ROUNDUP((P$1)/10,0)*10,[1]Hugst!$R$4:$W$4,0))))</f>
        <v>882.9536792395005</v>
      </c>
      <c r="Q300" s="169">
        <f>IF($C300-Q$1&lt;År1,0,P299*(1-VLOOKUP($A300,[1]Hugst!$R$5:$W$9,MATCH(ROUNDUP((Q$1)/10,0)*10,[1]Hugst!$R$4:$W$4,0))))</f>
        <v>885.39732120111364</v>
      </c>
      <c r="R300" s="169">
        <f>IF($C300-R$1&lt;År1,0,Q299*(1-VLOOKUP($A300,[1]Hugst!$R$5:$W$9,MATCH(ROUNDUP((R$1)/10,0)*10,[1]Hugst!$R$4:$W$4,0))))</f>
        <v>887.2288807259614</v>
      </c>
      <c r="S300" s="169">
        <f>IF($C300-S$1&lt;År1,0,R299*(1-VLOOKUP($A300,[1]Hugst!$R$5:$W$9,MATCH(ROUNDUP((S$1)/10,0)*10,[1]Hugst!$R$4:$W$4,0))))</f>
        <v>887.82091997832697</v>
      </c>
      <c r="T300" s="169">
        <f>IF($C300-T$1&lt;År1,0,S299*(1-VLOOKUP($A300,[1]Hugst!$R$5:$W$9,MATCH(ROUNDUP((T$1)/10,0)*10,[1]Hugst!$R$4:$W$4,0))))</f>
        <v>885.91848612390811</v>
      </c>
      <c r="U300" s="169">
        <f>IF($C300-U$1&lt;År1,0,T299*(1-VLOOKUP($A300,[1]Hugst!$R$5:$W$9,MATCH(ROUNDUP((U$1)/10,0)*10,[1]Hugst!$R$4:$W$4,0))))</f>
        <v>879.01159594359649</v>
      </c>
      <c r="V300" s="169">
        <f>IF($C300-V$1&lt;År1,0,U299*(1-VLOOKUP($A300,[1]Hugst!$R$5:$W$9,MATCH(ROUNDUP((V$1)/10,0)*10,[1]Hugst!$R$4:$W$4,0))))</f>
        <v>862.08020505887032</v>
      </c>
      <c r="W300" s="169">
        <f>IF($C300-W$1&lt;År1,0,V299*(1-VLOOKUP($A300,[1]Hugst!$R$5:$W$9,MATCH(ROUNDUP((W$1)/10,0)*10,[1]Hugst!$R$4:$W$4,0))))</f>
        <v>825.08414638074498</v>
      </c>
      <c r="X300" s="169">
        <f>IF($C300-X$1&lt;År1,0,W299*(1-VLOOKUP($A300,[1]Hugst!$R$5:$W$9,MATCH(ROUNDUP((X$1)/10,0)*10,[1]Hugst!$R$4:$W$4,0))))</f>
        <v>747.9430070057391</v>
      </c>
      <c r="Y300" s="169">
        <f>IF($C300-Y$1&lt;År1,0,X299*(1-VLOOKUP($A300,[1]Hugst!$R$5:$W$9,MATCH(ROUNDUP((Y$1)/10,0)*10,[1]Hugst!$R$4:$W$4,0))))</f>
        <v>590.49588200574033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9">
        <f t="shared" si="7"/>
        <v>0.19683196066762321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9">
        <f>IF($C301-G$1&lt;År1,0,F300*(1-VLOOKUP($A301,[1]Hugst!$R$5:$W$9,MATCH(ROUNDUP((G$1)/10,0)*10,[1]Hugst!$R$4:$W$4,0))))</f>
        <v>853.70103387118218</v>
      </c>
      <c r="H301" s="169">
        <f>IF($C301-H$1&lt;År1,0,G300*(1-VLOOKUP($A301,[1]Hugst!$R$5:$W$9,MATCH(ROUNDUP((H$1)/10,0)*10,[1]Hugst!$R$4:$W$4,0))))</f>
        <v>856.6214299308964</v>
      </c>
      <c r="I301" s="169">
        <f>IF($C301-I$1&lt;År1,0,H300*(1-VLOOKUP($A301,[1]Hugst!$R$5:$W$9,MATCH(ROUNDUP((I$1)/10,0)*10,[1]Hugst!$R$4:$W$4,0))))</f>
        <v>859.55589161912542</v>
      </c>
      <c r="J301" s="169">
        <f>IF($C301-J$1&lt;År1,0,I300*(1-VLOOKUP($A301,[1]Hugst!$R$5:$W$9,MATCH(ROUNDUP((J$1)/10,0)*10,[1]Hugst!$R$4:$W$4,0))))</f>
        <v>862.50387988887144</v>
      </c>
      <c r="K301" s="169">
        <f>IF($C301-K$1&lt;År1,0,J300*(1-VLOOKUP($A301,[1]Hugst!$R$5:$W$9,MATCH(ROUNDUP((K$1)/10,0)*10,[1]Hugst!$R$4:$W$4,0))))</f>
        <v>865.46424325579903</v>
      </c>
      <c r="L301" s="169">
        <f>IF($C301-L$1&lt;År1,0,K300*(1-VLOOKUP($A301,[1]Hugst!$R$5:$W$9,MATCH(ROUNDUP((L$1)/10,0)*10,[1]Hugst!$R$4:$W$4,0))))</f>
        <v>868.43460499205833</v>
      </c>
      <c r="M301" s="169">
        <f>IF($C301-M$1&lt;År1,0,L300*(1-VLOOKUP($A301,[1]Hugst!$R$5:$W$9,MATCH(ROUNDUP((M$1)/10,0)*10,[1]Hugst!$R$4:$W$4,0))))</f>
        <v>871.41013751226785</v>
      </c>
      <c r="N301" s="169">
        <f>IF($C301-N$1&lt;År1,0,M300*(1-VLOOKUP($A301,[1]Hugst!$R$5:$W$9,MATCH(ROUNDUP((N$1)/10,0)*10,[1]Hugst!$R$4:$W$4,0))))</f>
        <v>874.38111114330798</v>
      </c>
      <c r="O301" s="169">
        <f>IF($C301-O$1&lt;År1,0,N300*(1-VLOOKUP($A301,[1]Hugst!$R$5:$W$9,MATCH(ROUNDUP((O$1)/10,0)*10,[1]Hugst!$R$4:$W$4,0))))</f>
        <v>877.32799166229108</v>
      </c>
      <c r="P301" s="169">
        <f>IF($C301-P$1&lt;År1,0,O300*(1-VLOOKUP($A301,[1]Hugst!$R$5:$W$9,MATCH(ROUNDUP((P$1)/10,0)*10,[1]Hugst!$R$4:$W$4,0))))</f>
        <v>880.21163537052587</v>
      </c>
      <c r="Q301" s="169">
        <f>IF($C301-Q$1&lt;År1,0,P300*(1-VLOOKUP($A301,[1]Hugst!$R$5:$W$9,MATCH(ROUNDUP((Q$1)/10,0)*10,[1]Hugst!$R$4:$W$4,0))))</f>
        <v>882.9536792395005</v>
      </c>
      <c r="R301" s="169">
        <f>IF($C301-R$1&lt;År1,0,Q300*(1-VLOOKUP($A301,[1]Hugst!$R$5:$W$9,MATCH(ROUNDUP((R$1)/10,0)*10,[1]Hugst!$R$4:$W$4,0))))</f>
        <v>885.39732120111364</v>
      </c>
      <c r="S301" s="169">
        <f>IF($C301-S$1&lt;År1,0,R300*(1-VLOOKUP($A301,[1]Hugst!$R$5:$W$9,MATCH(ROUNDUP((S$1)/10,0)*10,[1]Hugst!$R$4:$W$4,0))))</f>
        <v>887.2288807259614</v>
      </c>
      <c r="T301" s="169">
        <f>IF($C301-T$1&lt;År1,0,S300*(1-VLOOKUP($A301,[1]Hugst!$R$5:$W$9,MATCH(ROUNDUP((T$1)/10,0)*10,[1]Hugst!$R$4:$W$4,0))))</f>
        <v>887.82091997832697</v>
      </c>
      <c r="U301" s="169">
        <f>IF($C301-U$1&lt;År1,0,T300*(1-VLOOKUP($A301,[1]Hugst!$R$5:$W$9,MATCH(ROUNDUP((U$1)/10,0)*10,[1]Hugst!$R$4:$W$4,0))))</f>
        <v>885.91848612390811</v>
      </c>
      <c r="V301" s="169">
        <f>IF($C301-V$1&lt;År1,0,U300*(1-VLOOKUP($A301,[1]Hugst!$R$5:$W$9,MATCH(ROUNDUP((V$1)/10,0)*10,[1]Hugst!$R$4:$W$4,0))))</f>
        <v>879.01159594359649</v>
      </c>
      <c r="W301" s="169">
        <f>IF($C301-W$1&lt;År1,0,V300*(1-VLOOKUP($A301,[1]Hugst!$R$5:$W$9,MATCH(ROUNDUP((W$1)/10,0)*10,[1]Hugst!$R$4:$W$4,0))))</f>
        <v>862.08020505887032</v>
      </c>
      <c r="X301" s="169">
        <f>IF($C301-X$1&lt;År1,0,W300*(1-VLOOKUP($A301,[1]Hugst!$R$5:$W$9,MATCH(ROUNDUP((X$1)/10,0)*10,[1]Hugst!$R$4:$W$4,0))))</f>
        <v>825.08414638074498</v>
      </c>
      <c r="Y301" s="169">
        <f>IF($C301-Y$1&lt;År1,0,X300*(1-VLOOKUP($A301,[1]Hugst!$R$5:$W$9,MATCH(ROUNDUP((Y$1)/10,0)*10,[1]Hugst!$R$4:$W$4,0))))</f>
        <v>747.9430070057391</v>
      </c>
      <c r="Z301" s="169">
        <f>IF($C301-Z$1&lt;År1,0,Y300*(1-VLOOKUP($A301,[1]Hugst!$R$5:$W$9,MATCH(ROUNDUP((Z$1)/10,0)*10,[1]Hugst!$R$4:$W$4,0))))</f>
        <v>590.29905004507179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9">
        <f t="shared" si="7"/>
        <v>0.44608068568413728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9">
        <f>IF($C302-G$1&lt;År1,0,F301*(1-VLOOKUP($A302,[1]Hugst!$R$5:$W$9,MATCH(ROUNDUP((G$1)/10,0)*10,[1]Hugst!$R$4:$W$4,0))))</f>
        <v>850.99176841247538</v>
      </c>
      <c r="H302" s="169">
        <f>IF($C302-H$1&lt;År1,0,G301*(1-VLOOKUP($A302,[1]Hugst!$R$5:$W$9,MATCH(ROUNDUP((H$1)/10,0)*10,[1]Hugst!$R$4:$W$4,0))))</f>
        <v>853.70103387118218</v>
      </c>
      <c r="I302" s="169">
        <f>IF($C302-I$1&lt;År1,0,H301*(1-VLOOKUP($A302,[1]Hugst!$R$5:$W$9,MATCH(ROUNDUP((I$1)/10,0)*10,[1]Hugst!$R$4:$W$4,0))))</f>
        <v>856.6214299308964</v>
      </c>
      <c r="J302" s="169">
        <f>IF($C302-J$1&lt;År1,0,I301*(1-VLOOKUP($A302,[1]Hugst!$R$5:$W$9,MATCH(ROUNDUP((J$1)/10,0)*10,[1]Hugst!$R$4:$W$4,0))))</f>
        <v>859.55589161912542</v>
      </c>
      <c r="K302" s="169">
        <f>IF($C302-K$1&lt;År1,0,J301*(1-VLOOKUP($A302,[1]Hugst!$R$5:$W$9,MATCH(ROUNDUP((K$1)/10,0)*10,[1]Hugst!$R$4:$W$4,0))))</f>
        <v>862.50387988887144</v>
      </c>
      <c r="L302" s="169">
        <f>IF($C302-L$1&lt;År1,0,K301*(1-VLOOKUP($A302,[1]Hugst!$R$5:$W$9,MATCH(ROUNDUP((L$1)/10,0)*10,[1]Hugst!$R$4:$W$4,0))))</f>
        <v>865.46424325579903</v>
      </c>
      <c r="M302" s="169">
        <f>IF($C302-M$1&lt;År1,0,L301*(1-VLOOKUP($A302,[1]Hugst!$R$5:$W$9,MATCH(ROUNDUP((M$1)/10,0)*10,[1]Hugst!$R$4:$W$4,0))))</f>
        <v>868.43460499205833</v>
      </c>
      <c r="N302" s="169">
        <f>IF($C302-N$1&lt;År1,0,M301*(1-VLOOKUP($A302,[1]Hugst!$R$5:$W$9,MATCH(ROUNDUP((N$1)/10,0)*10,[1]Hugst!$R$4:$W$4,0))))</f>
        <v>871.41013751226785</v>
      </c>
      <c r="O302" s="169">
        <f>IF($C302-O$1&lt;År1,0,N301*(1-VLOOKUP($A302,[1]Hugst!$R$5:$W$9,MATCH(ROUNDUP((O$1)/10,0)*10,[1]Hugst!$R$4:$W$4,0))))</f>
        <v>874.38111114330798</v>
      </c>
      <c r="P302" s="169">
        <f>IF($C302-P$1&lt;År1,0,O301*(1-VLOOKUP($A302,[1]Hugst!$R$5:$W$9,MATCH(ROUNDUP((P$1)/10,0)*10,[1]Hugst!$R$4:$W$4,0))))</f>
        <v>877.32799166229108</v>
      </c>
      <c r="Q302" s="169">
        <f>IF($C302-Q$1&lt;År1,0,P301*(1-VLOOKUP($A302,[1]Hugst!$R$5:$W$9,MATCH(ROUNDUP((Q$1)/10,0)*10,[1]Hugst!$R$4:$W$4,0))))</f>
        <v>880.21163537052587</v>
      </c>
      <c r="R302" s="169">
        <f>IF($C302-R$1&lt;År1,0,Q301*(1-VLOOKUP($A302,[1]Hugst!$R$5:$W$9,MATCH(ROUNDUP((R$1)/10,0)*10,[1]Hugst!$R$4:$W$4,0))))</f>
        <v>882.9536792395005</v>
      </c>
      <c r="S302" s="169">
        <f>IF($C302-S$1&lt;År1,0,R301*(1-VLOOKUP($A302,[1]Hugst!$R$5:$W$9,MATCH(ROUNDUP((S$1)/10,0)*10,[1]Hugst!$R$4:$W$4,0))))</f>
        <v>885.39732120111364</v>
      </c>
      <c r="T302" s="169">
        <f>IF($C302-T$1&lt;År1,0,S301*(1-VLOOKUP($A302,[1]Hugst!$R$5:$W$9,MATCH(ROUNDUP((T$1)/10,0)*10,[1]Hugst!$R$4:$W$4,0))))</f>
        <v>887.2288807259614</v>
      </c>
      <c r="U302" s="169">
        <f>IF($C302-U$1&lt;År1,0,T301*(1-VLOOKUP($A302,[1]Hugst!$R$5:$W$9,MATCH(ROUNDUP((U$1)/10,0)*10,[1]Hugst!$R$4:$W$4,0))))</f>
        <v>887.82091997832697</v>
      </c>
      <c r="V302" s="169">
        <f>IF($C302-V$1&lt;År1,0,U301*(1-VLOOKUP($A302,[1]Hugst!$R$5:$W$9,MATCH(ROUNDUP((V$1)/10,0)*10,[1]Hugst!$R$4:$W$4,0))))</f>
        <v>885.91848612390811</v>
      </c>
      <c r="W302" s="169">
        <f>IF($C302-W$1&lt;År1,0,V301*(1-VLOOKUP($A302,[1]Hugst!$R$5:$W$9,MATCH(ROUNDUP((W$1)/10,0)*10,[1]Hugst!$R$4:$W$4,0))))</f>
        <v>879.01159594359649</v>
      </c>
      <c r="X302" s="169">
        <f>IF($C302-X$1&lt;År1,0,W301*(1-VLOOKUP($A302,[1]Hugst!$R$5:$W$9,MATCH(ROUNDUP((X$1)/10,0)*10,[1]Hugst!$R$4:$W$4,0))))</f>
        <v>862.08020505887032</v>
      </c>
      <c r="Y302" s="169">
        <f>IF($C302-Y$1&lt;År1,0,X301*(1-VLOOKUP($A302,[1]Hugst!$R$5:$W$9,MATCH(ROUNDUP((Y$1)/10,0)*10,[1]Hugst!$R$4:$W$4,0))))</f>
        <v>825.08414638074498</v>
      </c>
      <c r="Z302" s="169">
        <f>IF($C302-Z$1&lt;År1,0,Y301*(1-VLOOKUP($A302,[1]Hugst!$R$5:$W$9,MATCH(ROUNDUP((Z$1)/10,0)*10,[1]Hugst!$R$4:$W$4,0))))</f>
        <v>747.6936926700705</v>
      </c>
      <c r="AA302" s="169">
        <f>IF($C302-AA$1&lt;År1,0,Z301*(1-VLOOKUP($A302,[1]Hugst!$R$5:$W$9,MATCH(ROUNDUP((AA$1)/10,0)*10,[1]Hugst!$R$4:$W$4,0))))</f>
        <v>590.10228369505683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9">
        <f t="shared" si="7"/>
        <v>0.72096004091508803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9">
        <f>IF($C303-G$1&lt;År1,0,F302*(1-VLOOKUP($A303,[1]Hugst!$R$5:$W$9,MATCH(ROUNDUP((G$1)/10,0)*10,[1]Hugst!$R$4:$W$4,0))))</f>
        <v>848.34929853523829</v>
      </c>
      <c r="H303" s="169">
        <f>IF($C303-H$1&lt;År1,0,G302*(1-VLOOKUP($A303,[1]Hugst!$R$5:$W$9,MATCH(ROUNDUP((H$1)/10,0)*10,[1]Hugst!$R$4:$W$4,0))))</f>
        <v>850.99176841247538</v>
      </c>
      <c r="I303" s="169">
        <f>IF($C303-I$1&lt;År1,0,H302*(1-VLOOKUP($A303,[1]Hugst!$R$5:$W$9,MATCH(ROUNDUP((I$1)/10,0)*10,[1]Hugst!$R$4:$W$4,0))))</f>
        <v>853.70103387118218</v>
      </c>
      <c r="J303" s="169">
        <f>IF($C303-J$1&lt;År1,0,I302*(1-VLOOKUP($A303,[1]Hugst!$R$5:$W$9,MATCH(ROUNDUP((J$1)/10,0)*10,[1]Hugst!$R$4:$W$4,0))))</f>
        <v>856.6214299308964</v>
      </c>
      <c r="K303" s="169">
        <f>IF($C303-K$1&lt;År1,0,J302*(1-VLOOKUP($A303,[1]Hugst!$R$5:$W$9,MATCH(ROUNDUP((K$1)/10,0)*10,[1]Hugst!$R$4:$W$4,0))))</f>
        <v>859.55589161912542</v>
      </c>
      <c r="L303" s="169">
        <f>IF($C303-L$1&lt;År1,0,K302*(1-VLOOKUP($A303,[1]Hugst!$R$5:$W$9,MATCH(ROUNDUP((L$1)/10,0)*10,[1]Hugst!$R$4:$W$4,0))))</f>
        <v>862.50387988887144</v>
      </c>
      <c r="M303" s="169">
        <f>IF($C303-M$1&lt;År1,0,L302*(1-VLOOKUP($A303,[1]Hugst!$R$5:$W$9,MATCH(ROUNDUP((M$1)/10,0)*10,[1]Hugst!$R$4:$W$4,0))))</f>
        <v>865.46424325579903</v>
      </c>
      <c r="N303" s="169">
        <f>IF($C303-N$1&lt;År1,0,M302*(1-VLOOKUP($A303,[1]Hugst!$R$5:$W$9,MATCH(ROUNDUP((N$1)/10,0)*10,[1]Hugst!$R$4:$W$4,0))))</f>
        <v>868.43460499205833</v>
      </c>
      <c r="O303" s="169">
        <f>IF($C303-O$1&lt;År1,0,N302*(1-VLOOKUP($A303,[1]Hugst!$R$5:$W$9,MATCH(ROUNDUP((O$1)/10,0)*10,[1]Hugst!$R$4:$W$4,0))))</f>
        <v>871.41013751226785</v>
      </c>
      <c r="P303" s="169">
        <f>IF($C303-P$1&lt;År1,0,O302*(1-VLOOKUP($A303,[1]Hugst!$R$5:$W$9,MATCH(ROUNDUP((P$1)/10,0)*10,[1]Hugst!$R$4:$W$4,0))))</f>
        <v>874.38111114330798</v>
      </c>
      <c r="Q303" s="169">
        <f>IF($C303-Q$1&lt;År1,0,P302*(1-VLOOKUP($A303,[1]Hugst!$R$5:$W$9,MATCH(ROUNDUP((Q$1)/10,0)*10,[1]Hugst!$R$4:$W$4,0))))</f>
        <v>877.32799166229108</v>
      </c>
      <c r="R303" s="169">
        <f>IF($C303-R$1&lt;År1,0,Q302*(1-VLOOKUP($A303,[1]Hugst!$R$5:$W$9,MATCH(ROUNDUP((R$1)/10,0)*10,[1]Hugst!$R$4:$W$4,0))))</f>
        <v>880.21163537052587</v>
      </c>
      <c r="S303" s="169">
        <f>IF($C303-S$1&lt;År1,0,R302*(1-VLOOKUP($A303,[1]Hugst!$R$5:$W$9,MATCH(ROUNDUP((S$1)/10,0)*10,[1]Hugst!$R$4:$W$4,0))))</f>
        <v>882.9536792395005</v>
      </c>
      <c r="T303" s="169">
        <f>IF($C303-T$1&lt;År1,0,S302*(1-VLOOKUP($A303,[1]Hugst!$R$5:$W$9,MATCH(ROUNDUP((T$1)/10,0)*10,[1]Hugst!$R$4:$W$4,0))))</f>
        <v>885.39732120111364</v>
      </c>
      <c r="U303" s="169">
        <f>IF($C303-U$1&lt;År1,0,T302*(1-VLOOKUP($A303,[1]Hugst!$R$5:$W$9,MATCH(ROUNDUP((U$1)/10,0)*10,[1]Hugst!$R$4:$W$4,0))))</f>
        <v>887.2288807259614</v>
      </c>
      <c r="V303" s="169">
        <f>IF($C303-V$1&lt;År1,0,U302*(1-VLOOKUP($A303,[1]Hugst!$R$5:$W$9,MATCH(ROUNDUP((V$1)/10,0)*10,[1]Hugst!$R$4:$W$4,0))))</f>
        <v>887.82091997832697</v>
      </c>
      <c r="W303" s="169">
        <f>IF($C303-W$1&lt;År1,0,V302*(1-VLOOKUP($A303,[1]Hugst!$R$5:$W$9,MATCH(ROUNDUP((W$1)/10,0)*10,[1]Hugst!$R$4:$W$4,0))))</f>
        <v>885.91848612390811</v>
      </c>
      <c r="X303" s="169">
        <f>IF($C303-X$1&lt;År1,0,W302*(1-VLOOKUP($A303,[1]Hugst!$R$5:$W$9,MATCH(ROUNDUP((X$1)/10,0)*10,[1]Hugst!$R$4:$W$4,0))))</f>
        <v>879.01159594359649</v>
      </c>
      <c r="Y303" s="169">
        <f>IF($C303-Y$1&lt;År1,0,X302*(1-VLOOKUP($A303,[1]Hugst!$R$5:$W$9,MATCH(ROUNDUP((Y$1)/10,0)*10,[1]Hugst!$R$4:$W$4,0))))</f>
        <v>862.08020505887032</v>
      </c>
      <c r="Z303" s="169">
        <f>IF($C303-Z$1&lt;År1,0,Y302*(1-VLOOKUP($A303,[1]Hugst!$R$5:$W$9,MATCH(ROUNDUP((Z$1)/10,0)*10,[1]Hugst!$R$4:$W$4,0))))</f>
        <v>824.80911833195148</v>
      </c>
      <c r="AA303" s="169">
        <f>IF($C303-AA$1&lt;År1,0,Z302*(1-VLOOKUP($A303,[1]Hugst!$R$5:$W$9,MATCH(ROUNDUP((AA$1)/10,0)*10,[1]Hugst!$R$4:$W$4,0))))</f>
        <v>747.44446143918049</v>
      </c>
      <c r="AB303" s="169">
        <f>IF($C303-AB$1&lt;År1,0,AA302*(1-VLOOKUP($A303,[1]Hugst!$R$5:$W$9,MATCH(ROUNDUP((AB$1)/10,0)*10,[1]Hugst!$R$4:$W$4,0))))</f>
        <v>589.90558293382514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9">
        <f t="shared" si="7"/>
        <v>1.0080797892587725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9">
        <f>IF($C304-G$1&lt;År1,0,F303*(1-VLOOKUP($A304,[1]Hugst!$R$5:$W$9,MATCH(ROUNDUP((G$1)/10,0)*10,[1]Hugst!$R$4:$W$4,0))))</f>
        <v>845.74684204625248</v>
      </c>
      <c r="H304" s="169">
        <f>IF($C304-H$1&lt;År1,0,G303*(1-VLOOKUP($A304,[1]Hugst!$R$5:$W$9,MATCH(ROUNDUP((H$1)/10,0)*10,[1]Hugst!$R$4:$W$4,0))))</f>
        <v>848.34929853523829</v>
      </c>
      <c r="I304" s="169">
        <f>IF($C304-I$1&lt;År1,0,H303*(1-VLOOKUP($A304,[1]Hugst!$R$5:$W$9,MATCH(ROUNDUP((I$1)/10,0)*10,[1]Hugst!$R$4:$W$4,0))))</f>
        <v>850.99176841247538</v>
      </c>
      <c r="J304" s="169">
        <f>IF($C304-J$1&lt;År1,0,I303*(1-VLOOKUP($A304,[1]Hugst!$R$5:$W$9,MATCH(ROUNDUP((J$1)/10,0)*10,[1]Hugst!$R$4:$W$4,0))))</f>
        <v>853.70103387118218</v>
      </c>
      <c r="K304" s="169">
        <f>IF($C304-K$1&lt;År1,0,J303*(1-VLOOKUP($A304,[1]Hugst!$R$5:$W$9,MATCH(ROUNDUP((K$1)/10,0)*10,[1]Hugst!$R$4:$W$4,0))))</f>
        <v>856.6214299308964</v>
      </c>
      <c r="L304" s="169">
        <f>IF($C304-L$1&lt;År1,0,K303*(1-VLOOKUP($A304,[1]Hugst!$R$5:$W$9,MATCH(ROUNDUP((L$1)/10,0)*10,[1]Hugst!$R$4:$W$4,0))))</f>
        <v>859.55589161912542</v>
      </c>
      <c r="M304" s="169">
        <f>IF($C304-M$1&lt;År1,0,L303*(1-VLOOKUP($A304,[1]Hugst!$R$5:$W$9,MATCH(ROUNDUP((M$1)/10,0)*10,[1]Hugst!$R$4:$W$4,0))))</f>
        <v>862.50387988887144</v>
      </c>
      <c r="N304" s="169">
        <f>IF($C304-N$1&lt;År1,0,M303*(1-VLOOKUP($A304,[1]Hugst!$R$5:$W$9,MATCH(ROUNDUP((N$1)/10,0)*10,[1]Hugst!$R$4:$W$4,0))))</f>
        <v>865.46424325579903</v>
      </c>
      <c r="O304" s="169">
        <f>IF($C304-O$1&lt;År1,0,N303*(1-VLOOKUP($A304,[1]Hugst!$R$5:$W$9,MATCH(ROUNDUP((O$1)/10,0)*10,[1]Hugst!$R$4:$W$4,0))))</f>
        <v>868.43460499205833</v>
      </c>
      <c r="P304" s="169">
        <f>IF($C304-P$1&lt;År1,0,O303*(1-VLOOKUP($A304,[1]Hugst!$R$5:$W$9,MATCH(ROUNDUP((P$1)/10,0)*10,[1]Hugst!$R$4:$W$4,0))))</f>
        <v>871.41013751226785</v>
      </c>
      <c r="Q304" s="169">
        <f>IF($C304-Q$1&lt;År1,0,P303*(1-VLOOKUP($A304,[1]Hugst!$R$5:$W$9,MATCH(ROUNDUP((Q$1)/10,0)*10,[1]Hugst!$R$4:$W$4,0))))</f>
        <v>874.38111114330798</v>
      </c>
      <c r="R304" s="169">
        <f>IF($C304-R$1&lt;År1,0,Q303*(1-VLOOKUP($A304,[1]Hugst!$R$5:$W$9,MATCH(ROUNDUP((R$1)/10,0)*10,[1]Hugst!$R$4:$W$4,0))))</f>
        <v>877.32799166229108</v>
      </c>
      <c r="S304" s="169">
        <f>IF($C304-S$1&lt;År1,0,R303*(1-VLOOKUP($A304,[1]Hugst!$R$5:$W$9,MATCH(ROUNDUP((S$1)/10,0)*10,[1]Hugst!$R$4:$W$4,0))))</f>
        <v>880.21163537052587</v>
      </c>
      <c r="T304" s="169">
        <f>IF($C304-T$1&lt;År1,0,S303*(1-VLOOKUP($A304,[1]Hugst!$R$5:$W$9,MATCH(ROUNDUP((T$1)/10,0)*10,[1]Hugst!$R$4:$W$4,0))))</f>
        <v>882.9536792395005</v>
      </c>
      <c r="U304" s="169">
        <f>IF($C304-U$1&lt;År1,0,T303*(1-VLOOKUP($A304,[1]Hugst!$R$5:$W$9,MATCH(ROUNDUP((U$1)/10,0)*10,[1]Hugst!$R$4:$W$4,0))))</f>
        <v>885.39732120111364</v>
      </c>
      <c r="V304" s="169">
        <f>IF($C304-V$1&lt;År1,0,U303*(1-VLOOKUP($A304,[1]Hugst!$R$5:$W$9,MATCH(ROUNDUP((V$1)/10,0)*10,[1]Hugst!$R$4:$W$4,0))))</f>
        <v>887.2288807259614</v>
      </c>
      <c r="W304" s="169">
        <f>IF($C304-W$1&lt;År1,0,V303*(1-VLOOKUP($A304,[1]Hugst!$R$5:$W$9,MATCH(ROUNDUP((W$1)/10,0)*10,[1]Hugst!$R$4:$W$4,0))))</f>
        <v>887.82091997832697</v>
      </c>
      <c r="X304" s="169">
        <f>IF($C304-X$1&lt;År1,0,W303*(1-VLOOKUP($A304,[1]Hugst!$R$5:$W$9,MATCH(ROUNDUP((X$1)/10,0)*10,[1]Hugst!$R$4:$W$4,0))))</f>
        <v>885.91848612390811</v>
      </c>
      <c r="Y304" s="169">
        <f>IF($C304-Y$1&lt;År1,0,X303*(1-VLOOKUP($A304,[1]Hugst!$R$5:$W$9,MATCH(ROUNDUP((Y$1)/10,0)*10,[1]Hugst!$R$4:$W$4,0))))</f>
        <v>879.01159594359649</v>
      </c>
      <c r="Z304" s="169">
        <f>IF($C304-Z$1&lt;År1,0,Y303*(1-VLOOKUP($A304,[1]Hugst!$R$5:$W$9,MATCH(ROUNDUP((Z$1)/10,0)*10,[1]Hugst!$R$4:$W$4,0))))</f>
        <v>861.79284499051744</v>
      </c>
      <c r="AA304" s="169">
        <f>IF($C304-AA$1&lt;År1,0,Z303*(1-VLOOKUP($A304,[1]Hugst!$R$5:$W$9,MATCH(ROUNDUP((AA$1)/10,0)*10,[1]Hugst!$R$4:$W$4,0))))</f>
        <v>824.53418195917425</v>
      </c>
      <c r="AB304" s="169">
        <f>IF($C304-AB$1&lt;År1,0,AA303*(1-VLOOKUP($A304,[1]Hugst!$R$5:$W$9,MATCH(ROUNDUP((AB$1)/10,0)*10,[1]Hugst!$R$4:$W$4,0))))</f>
        <v>747.19531328536743</v>
      </c>
      <c r="AC304" s="169">
        <f>IF($C304-AC$1&lt;År1,0,AB303*(1-VLOOKUP($A304,[1]Hugst!$R$5:$W$9,MATCH(ROUNDUP((AC$1)/10,0)*10,[1]Hugst!$R$4:$W$4,0))))</f>
        <v>589.70894773951386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9">
        <f t="shared" si="7"/>
        <v>1.3007476279672119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9">
        <f>IF($C305-G$1&lt;År1,0,F304*(1-VLOOKUP($A305,[1]Hugst!$R$5:$W$9,MATCH(ROUNDUP((G$1)/10,0)*10,[1]Hugst!$R$4:$W$4,0))))</f>
        <v>843.17097471208365</v>
      </c>
      <c r="H305" s="169">
        <f>IF($C305-H$1&lt;År1,0,G304*(1-VLOOKUP($A305,[1]Hugst!$R$5:$W$9,MATCH(ROUNDUP((H$1)/10,0)*10,[1]Hugst!$R$4:$W$4,0))))</f>
        <v>845.74684204625248</v>
      </c>
      <c r="I305" s="169">
        <f>IF($C305-I$1&lt;År1,0,H304*(1-VLOOKUP($A305,[1]Hugst!$R$5:$W$9,MATCH(ROUNDUP((I$1)/10,0)*10,[1]Hugst!$R$4:$W$4,0))))</f>
        <v>848.34929853523829</v>
      </c>
      <c r="J305" s="169">
        <f>IF($C305-J$1&lt;År1,0,I304*(1-VLOOKUP($A305,[1]Hugst!$R$5:$W$9,MATCH(ROUNDUP((J$1)/10,0)*10,[1]Hugst!$R$4:$W$4,0))))</f>
        <v>850.99176841247538</v>
      </c>
      <c r="K305" s="169">
        <f>IF($C305-K$1&lt;År1,0,J304*(1-VLOOKUP($A305,[1]Hugst!$R$5:$W$9,MATCH(ROUNDUP((K$1)/10,0)*10,[1]Hugst!$R$4:$W$4,0))))</f>
        <v>853.70103387118218</v>
      </c>
      <c r="L305" s="169">
        <f>IF($C305-L$1&lt;År1,0,K304*(1-VLOOKUP($A305,[1]Hugst!$R$5:$W$9,MATCH(ROUNDUP((L$1)/10,0)*10,[1]Hugst!$R$4:$W$4,0))))</f>
        <v>856.6214299308964</v>
      </c>
      <c r="M305" s="169">
        <f>IF($C305-M$1&lt;År1,0,L304*(1-VLOOKUP($A305,[1]Hugst!$R$5:$W$9,MATCH(ROUNDUP((M$1)/10,0)*10,[1]Hugst!$R$4:$W$4,0))))</f>
        <v>859.55589161912542</v>
      </c>
      <c r="N305" s="169">
        <f>IF($C305-N$1&lt;År1,0,M304*(1-VLOOKUP($A305,[1]Hugst!$R$5:$W$9,MATCH(ROUNDUP((N$1)/10,0)*10,[1]Hugst!$R$4:$W$4,0))))</f>
        <v>862.50387988887144</v>
      </c>
      <c r="O305" s="169">
        <f>IF($C305-O$1&lt;År1,0,N304*(1-VLOOKUP($A305,[1]Hugst!$R$5:$W$9,MATCH(ROUNDUP((O$1)/10,0)*10,[1]Hugst!$R$4:$W$4,0))))</f>
        <v>865.46424325579903</v>
      </c>
      <c r="P305" s="169">
        <f>IF($C305-P$1&lt;År1,0,O304*(1-VLOOKUP($A305,[1]Hugst!$R$5:$W$9,MATCH(ROUNDUP((P$1)/10,0)*10,[1]Hugst!$R$4:$W$4,0))))</f>
        <v>868.43460499205833</v>
      </c>
      <c r="Q305" s="169">
        <f>IF($C305-Q$1&lt;År1,0,P304*(1-VLOOKUP($A305,[1]Hugst!$R$5:$W$9,MATCH(ROUNDUP((Q$1)/10,0)*10,[1]Hugst!$R$4:$W$4,0))))</f>
        <v>871.41013751226785</v>
      </c>
      <c r="R305" s="169">
        <f>IF($C305-R$1&lt;År1,0,Q304*(1-VLOOKUP($A305,[1]Hugst!$R$5:$W$9,MATCH(ROUNDUP((R$1)/10,0)*10,[1]Hugst!$R$4:$W$4,0))))</f>
        <v>874.38111114330798</v>
      </c>
      <c r="S305" s="169">
        <f>IF($C305-S$1&lt;År1,0,R304*(1-VLOOKUP($A305,[1]Hugst!$R$5:$W$9,MATCH(ROUNDUP((S$1)/10,0)*10,[1]Hugst!$R$4:$W$4,0))))</f>
        <v>877.32799166229108</v>
      </c>
      <c r="T305" s="169">
        <f>IF($C305-T$1&lt;År1,0,S304*(1-VLOOKUP($A305,[1]Hugst!$R$5:$W$9,MATCH(ROUNDUP((T$1)/10,0)*10,[1]Hugst!$R$4:$W$4,0))))</f>
        <v>880.21163537052587</v>
      </c>
      <c r="U305" s="169">
        <f>IF($C305-U$1&lt;År1,0,T304*(1-VLOOKUP($A305,[1]Hugst!$R$5:$W$9,MATCH(ROUNDUP((U$1)/10,0)*10,[1]Hugst!$R$4:$W$4,0))))</f>
        <v>882.9536792395005</v>
      </c>
      <c r="V305" s="169">
        <f>IF($C305-V$1&lt;År1,0,U304*(1-VLOOKUP($A305,[1]Hugst!$R$5:$W$9,MATCH(ROUNDUP((V$1)/10,0)*10,[1]Hugst!$R$4:$W$4,0))))</f>
        <v>885.39732120111364</v>
      </c>
      <c r="W305" s="169">
        <f>IF($C305-W$1&lt;År1,0,V304*(1-VLOOKUP($A305,[1]Hugst!$R$5:$W$9,MATCH(ROUNDUP((W$1)/10,0)*10,[1]Hugst!$R$4:$W$4,0))))</f>
        <v>887.2288807259614</v>
      </c>
      <c r="X305" s="169">
        <f>IF($C305-X$1&lt;År1,0,W304*(1-VLOOKUP($A305,[1]Hugst!$R$5:$W$9,MATCH(ROUNDUP((X$1)/10,0)*10,[1]Hugst!$R$4:$W$4,0))))</f>
        <v>887.82091997832697</v>
      </c>
      <c r="Y305" s="169">
        <f>IF($C305-Y$1&lt;År1,0,X304*(1-VLOOKUP($A305,[1]Hugst!$R$5:$W$9,MATCH(ROUNDUP((Y$1)/10,0)*10,[1]Hugst!$R$4:$W$4,0))))</f>
        <v>885.91848612390811</v>
      </c>
      <c r="Z305" s="169">
        <f>IF($C305-Z$1&lt;År1,0,Y304*(1-VLOOKUP($A305,[1]Hugst!$R$5:$W$9,MATCH(ROUNDUP((Z$1)/10,0)*10,[1]Hugst!$R$4:$W$4,0))))</f>
        <v>878.71859207828197</v>
      </c>
      <c r="AA305" s="169">
        <f>IF($C305-AA$1&lt;År1,0,Z304*(1-VLOOKUP($A305,[1]Hugst!$R$5:$W$9,MATCH(ROUNDUP((AA$1)/10,0)*10,[1]Hugst!$R$4:$W$4,0))))</f>
        <v>861.50558070885393</v>
      </c>
      <c r="AB305" s="169">
        <f>IF($C305-AB$1&lt;År1,0,AA304*(1-VLOOKUP($A305,[1]Hugst!$R$5:$W$9,MATCH(ROUNDUP((AB$1)/10,0)*10,[1]Hugst!$R$4:$W$4,0))))</f>
        <v>824.2593372318546</v>
      </c>
      <c r="AC305" s="169">
        <f>IF($C305-AC$1&lt;År1,0,AB304*(1-VLOOKUP($A305,[1]Hugst!$R$5:$W$9,MATCH(ROUNDUP((AC$1)/10,0)*10,[1]Hugst!$R$4:$W$4,0))))</f>
        <v>746.94624818093905</v>
      </c>
      <c r="AD305" s="169">
        <f>IF($C305-AD$1&lt;År1,0,AC304*(1-VLOOKUP($A305,[1]Hugst!$R$5:$W$9,MATCH(ROUNDUP((AD$1)/10,0)*10,[1]Hugst!$R$4:$W$4,0))))</f>
        <v>589.51237809026736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9">
        <f t="shared" si="7"/>
        <v>1.5956202074703469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9">
        <f>IF($C306-G$1&lt;År1,0,F305*(1-VLOOKUP($A306,[1]Hugst!$R$5:$W$9,MATCH(ROUNDUP((G$1)/10,0)*10,[1]Hugst!$R$4:$W$4,0))))</f>
        <v>840.61495144495586</v>
      </c>
      <c r="H306" s="169">
        <f>IF($C306-H$1&lt;År1,0,G305*(1-VLOOKUP($A306,[1]Hugst!$R$5:$W$9,MATCH(ROUNDUP((H$1)/10,0)*10,[1]Hugst!$R$4:$W$4,0))))</f>
        <v>843.17097471208365</v>
      </c>
      <c r="I306" s="169">
        <f>IF($C306-I$1&lt;År1,0,H305*(1-VLOOKUP($A306,[1]Hugst!$R$5:$W$9,MATCH(ROUNDUP((I$1)/10,0)*10,[1]Hugst!$R$4:$W$4,0))))</f>
        <v>845.74684204625248</v>
      </c>
      <c r="J306" s="169">
        <f>IF($C306-J$1&lt;År1,0,I305*(1-VLOOKUP($A306,[1]Hugst!$R$5:$W$9,MATCH(ROUNDUP((J$1)/10,0)*10,[1]Hugst!$R$4:$W$4,0))))</f>
        <v>848.34929853523829</v>
      </c>
      <c r="K306" s="169">
        <f>IF($C306-K$1&lt;År1,0,J305*(1-VLOOKUP($A306,[1]Hugst!$R$5:$W$9,MATCH(ROUNDUP((K$1)/10,0)*10,[1]Hugst!$R$4:$W$4,0))))</f>
        <v>850.99176841247538</v>
      </c>
      <c r="L306" s="169">
        <f>IF($C306-L$1&lt;År1,0,K305*(1-VLOOKUP($A306,[1]Hugst!$R$5:$W$9,MATCH(ROUNDUP((L$1)/10,0)*10,[1]Hugst!$R$4:$W$4,0))))</f>
        <v>853.70103387118218</v>
      </c>
      <c r="M306" s="169">
        <f>IF($C306-M$1&lt;År1,0,L305*(1-VLOOKUP($A306,[1]Hugst!$R$5:$W$9,MATCH(ROUNDUP((M$1)/10,0)*10,[1]Hugst!$R$4:$W$4,0))))</f>
        <v>856.6214299308964</v>
      </c>
      <c r="N306" s="169">
        <f>IF($C306-N$1&lt;År1,0,M305*(1-VLOOKUP($A306,[1]Hugst!$R$5:$W$9,MATCH(ROUNDUP((N$1)/10,0)*10,[1]Hugst!$R$4:$W$4,0))))</f>
        <v>859.55589161912542</v>
      </c>
      <c r="O306" s="169">
        <f>IF($C306-O$1&lt;År1,0,N305*(1-VLOOKUP($A306,[1]Hugst!$R$5:$W$9,MATCH(ROUNDUP((O$1)/10,0)*10,[1]Hugst!$R$4:$W$4,0))))</f>
        <v>862.50387988887144</v>
      </c>
      <c r="P306" s="169">
        <f>IF($C306-P$1&lt;År1,0,O305*(1-VLOOKUP($A306,[1]Hugst!$R$5:$W$9,MATCH(ROUNDUP((P$1)/10,0)*10,[1]Hugst!$R$4:$W$4,0))))</f>
        <v>865.46424325579903</v>
      </c>
      <c r="Q306" s="169">
        <f>IF($C306-Q$1&lt;År1,0,P305*(1-VLOOKUP($A306,[1]Hugst!$R$5:$W$9,MATCH(ROUNDUP((Q$1)/10,0)*10,[1]Hugst!$R$4:$W$4,0))))</f>
        <v>868.43460499205833</v>
      </c>
      <c r="R306" s="169">
        <f>IF($C306-R$1&lt;År1,0,Q305*(1-VLOOKUP($A306,[1]Hugst!$R$5:$W$9,MATCH(ROUNDUP((R$1)/10,0)*10,[1]Hugst!$R$4:$W$4,0))))</f>
        <v>871.41013751226785</v>
      </c>
      <c r="S306" s="169">
        <f>IF($C306-S$1&lt;År1,0,R305*(1-VLOOKUP($A306,[1]Hugst!$R$5:$W$9,MATCH(ROUNDUP((S$1)/10,0)*10,[1]Hugst!$R$4:$W$4,0))))</f>
        <v>874.38111114330798</v>
      </c>
      <c r="T306" s="169">
        <f>IF($C306-T$1&lt;År1,0,S305*(1-VLOOKUP($A306,[1]Hugst!$R$5:$W$9,MATCH(ROUNDUP((T$1)/10,0)*10,[1]Hugst!$R$4:$W$4,0))))</f>
        <v>877.32799166229108</v>
      </c>
      <c r="U306" s="169">
        <f>IF($C306-U$1&lt;År1,0,T305*(1-VLOOKUP($A306,[1]Hugst!$R$5:$W$9,MATCH(ROUNDUP((U$1)/10,0)*10,[1]Hugst!$R$4:$W$4,0))))</f>
        <v>880.21163537052587</v>
      </c>
      <c r="V306" s="169">
        <f>IF($C306-V$1&lt;År1,0,U305*(1-VLOOKUP($A306,[1]Hugst!$R$5:$W$9,MATCH(ROUNDUP((V$1)/10,0)*10,[1]Hugst!$R$4:$W$4,0))))</f>
        <v>882.9536792395005</v>
      </c>
      <c r="W306" s="169">
        <f>IF($C306-W$1&lt;År1,0,V305*(1-VLOOKUP($A306,[1]Hugst!$R$5:$W$9,MATCH(ROUNDUP((W$1)/10,0)*10,[1]Hugst!$R$4:$W$4,0))))</f>
        <v>885.39732120111364</v>
      </c>
      <c r="X306" s="169">
        <f>IF($C306-X$1&lt;År1,0,W305*(1-VLOOKUP($A306,[1]Hugst!$R$5:$W$9,MATCH(ROUNDUP((X$1)/10,0)*10,[1]Hugst!$R$4:$W$4,0))))</f>
        <v>887.2288807259614</v>
      </c>
      <c r="Y306" s="169">
        <f>IF($C306-Y$1&lt;År1,0,X305*(1-VLOOKUP($A306,[1]Hugst!$R$5:$W$9,MATCH(ROUNDUP((Y$1)/10,0)*10,[1]Hugst!$R$4:$W$4,0))))</f>
        <v>887.82091997832697</v>
      </c>
      <c r="Z306" s="169">
        <f>IF($C306-Z$1&lt;År1,0,Y305*(1-VLOOKUP($A306,[1]Hugst!$R$5:$W$9,MATCH(ROUNDUP((Z$1)/10,0)*10,[1]Hugst!$R$4:$W$4,0))))</f>
        <v>885.62317996186687</v>
      </c>
      <c r="AA306" s="169">
        <f>IF($C306-AA$1&lt;År1,0,Z305*(1-VLOOKUP($A306,[1]Hugst!$R$5:$W$9,MATCH(ROUNDUP((AA$1)/10,0)*10,[1]Hugst!$R$4:$W$4,0))))</f>
        <v>878.42568588092263</v>
      </c>
      <c r="AB306" s="169">
        <f>IF($C306-AB$1&lt;År1,0,AA305*(1-VLOOKUP($A306,[1]Hugst!$R$5:$W$9,MATCH(ROUNDUP((AB$1)/10,0)*10,[1]Hugst!$R$4:$W$4,0))))</f>
        <v>861.21841218195095</v>
      </c>
      <c r="AC306" s="169">
        <f>IF($C306-AC$1&lt;År1,0,AB305*(1-VLOOKUP($A306,[1]Hugst!$R$5:$W$9,MATCH(ROUNDUP((AC$1)/10,0)*10,[1]Hugst!$R$4:$W$4,0))))</f>
        <v>823.98458411944398</v>
      </c>
      <c r="AD306" s="169">
        <f>IF($C306-AD$1&lt;År1,0,AC305*(1-VLOOKUP($A306,[1]Hugst!$R$5:$W$9,MATCH(ROUNDUP((AD$1)/10,0)*10,[1]Hugst!$R$4:$W$4,0))))</f>
        <v>746.69726609821214</v>
      </c>
      <c r="AE306" s="169">
        <f>IF($C306-AE$1&lt;År1,0,AD305*(1-VLOOKUP($A306,[1]Hugst!$R$5:$W$9,MATCH(ROUNDUP((AE$1)/10,0)*10,[1]Hugst!$R$4:$W$4,0))))</f>
        <v>589.31587396423731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9">
        <f t="shared" si="7"/>
        <v>1.8910286407299282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9">
        <f>IF($C307-G$1&lt;År1,0,F306*(1-VLOOKUP($A307,[1]Hugst!$R$5:$W$9,MATCH(ROUNDUP((G$1)/10,0)*10,[1]Hugst!$R$4:$W$4,0))))</f>
        <v>838.07536689477058</v>
      </c>
      <c r="H307" s="169">
        <f>IF($C307-H$1&lt;År1,0,G306*(1-VLOOKUP($A307,[1]Hugst!$R$5:$W$9,MATCH(ROUNDUP((H$1)/10,0)*10,[1]Hugst!$R$4:$W$4,0))))</f>
        <v>840.61495144495586</v>
      </c>
      <c r="I307" s="169">
        <f>IF($C307-I$1&lt;År1,0,H306*(1-VLOOKUP($A307,[1]Hugst!$R$5:$W$9,MATCH(ROUNDUP((I$1)/10,0)*10,[1]Hugst!$R$4:$W$4,0))))</f>
        <v>843.17097471208365</v>
      </c>
      <c r="J307" s="169">
        <f>IF($C307-J$1&lt;År1,0,I306*(1-VLOOKUP($A307,[1]Hugst!$R$5:$W$9,MATCH(ROUNDUP((J$1)/10,0)*10,[1]Hugst!$R$4:$W$4,0))))</f>
        <v>845.74684204625248</v>
      </c>
      <c r="K307" s="169">
        <f>IF($C307-K$1&lt;År1,0,J306*(1-VLOOKUP($A307,[1]Hugst!$R$5:$W$9,MATCH(ROUNDUP((K$1)/10,0)*10,[1]Hugst!$R$4:$W$4,0))))</f>
        <v>848.34929853523829</v>
      </c>
      <c r="L307" s="169">
        <f>IF($C307-L$1&lt;År1,0,K306*(1-VLOOKUP($A307,[1]Hugst!$R$5:$W$9,MATCH(ROUNDUP((L$1)/10,0)*10,[1]Hugst!$R$4:$W$4,0))))</f>
        <v>850.99176841247538</v>
      </c>
      <c r="M307" s="169">
        <f>IF($C307-M$1&lt;År1,0,L306*(1-VLOOKUP($A307,[1]Hugst!$R$5:$W$9,MATCH(ROUNDUP((M$1)/10,0)*10,[1]Hugst!$R$4:$W$4,0))))</f>
        <v>853.70103387118218</v>
      </c>
      <c r="N307" s="169">
        <f>IF($C307-N$1&lt;År1,0,M306*(1-VLOOKUP($A307,[1]Hugst!$R$5:$W$9,MATCH(ROUNDUP((N$1)/10,0)*10,[1]Hugst!$R$4:$W$4,0))))</f>
        <v>856.6214299308964</v>
      </c>
      <c r="O307" s="169">
        <f>IF($C307-O$1&lt;År1,0,N306*(1-VLOOKUP($A307,[1]Hugst!$R$5:$W$9,MATCH(ROUNDUP((O$1)/10,0)*10,[1]Hugst!$R$4:$W$4,0))))</f>
        <v>859.55589161912542</v>
      </c>
      <c r="P307" s="169">
        <f>IF($C307-P$1&lt;År1,0,O306*(1-VLOOKUP($A307,[1]Hugst!$R$5:$W$9,MATCH(ROUNDUP((P$1)/10,0)*10,[1]Hugst!$R$4:$W$4,0))))</f>
        <v>862.50387988887144</v>
      </c>
      <c r="Q307" s="169">
        <f>IF($C307-Q$1&lt;År1,0,P306*(1-VLOOKUP($A307,[1]Hugst!$R$5:$W$9,MATCH(ROUNDUP((Q$1)/10,0)*10,[1]Hugst!$R$4:$W$4,0))))</f>
        <v>865.46424325579903</v>
      </c>
      <c r="R307" s="169">
        <f>IF($C307-R$1&lt;År1,0,Q306*(1-VLOOKUP($A307,[1]Hugst!$R$5:$W$9,MATCH(ROUNDUP((R$1)/10,0)*10,[1]Hugst!$R$4:$W$4,0))))</f>
        <v>868.43460499205833</v>
      </c>
      <c r="S307" s="169">
        <f>IF($C307-S$1&lt;År1,0,R306*(1-VLOOKUP($A307,[1]Hugst!$R$5:$W$9,MATCH(ROUNDUP((S$1)/10,0)*10,[1]Hugst!$R$4:$W$4,0))))</f>
        <v>871.41013751226785</v>
      </c>
      <c r="T307" s="169">
        <f>IF($C307-T$1&lt;År1,0,S306*(1-VLOOKUP($A307,[1]Hugst!$R$5:$W$9,MATCH(ROUNDUP((T$1)/10,0)*10,[1]Hugst!$R$4:$W$4,0))))</f>
        <v>874.38111114330798</v>
      </c>
      <c r="U307" s="169">
        <f>IF($C307-U$1&lt;År1,0,T306*(1-VLOOKUP($A307,[1]Hugst!$R$5:$W$9,MATCH(ROUNDUP((U$1)/10,0)*10,[1]Hugst!$R$4:$W$4,0))))</f>
        <v>877.32799166229108</v>
      </c>
      <c r="V307" s="169">
        <f>IF($C307-V$1&lt;År1,0,U306*(1-VLOOKUP($A307,[1]Hugst!$R$5:$W$9,MATCH(ROUNDUP((V$1)/10,0)*10,[1]Hugst!$R$4:$W$4,0))))</f>
        <v>880.21163537052587</v>
      </c>
      <c r="W307" s="169">
        <f>IF($C307-W$1&lt;År1,0,V306*(1-VLOOKUP($A307,[1]Hugst!$R$5:$W$9,MATCH(ROUNDUP((W$1)/10,0)*10,[1]Hugst!$R$4:$W$4,0))))</f>
        <v>882.9536792395005</v>
      </c>
      <c r="X307" s="169">
        <f>IF($C307-X$1&lt;År1,0,W306*(1-VLOOKUP($A307,[1]Hugst!$R$5:$W$9,MATCH(ROUNDUP((X$1)/10,0)*10,[1]Hugst!$R$4:$W$4,0))))</f>
        <v>885.39732120111364</v>
      </c>
      <c r="Y307" s="169">
        <f>IF($C307-Y$1&lt;År1,0,X306*(1-VLOOKUP($A307,[1]Hugst!$R$5:$W$9,MATCH(ROUNDUP((Y$1)/10,0)*10,[1]Hugst!$R$4:$W$4,0))))</f>
        <v>887.2288807259614</v>
      </c>
      <c r="Z307" s="169">
        <f>IF($C307-Z$1&lt;År1,0,Y306*(1-VLOOKUP($A307,[1]Hugst!$R$5:$W$9,MATCH(ROUNDUP((Z$1)/10,0)*10,[1]Hugst!$R$4:$W$4,0))))</f>
        <v>887.52497967166755</v>
      </c>
      <c r="AA307" s="169">
        <f>IF($C307-AA$1&lt;År1,0,Z306*(1-VLOOKUP($A307,[1]Hugst!$R$5:$W$9,MATCH(ROUNDUP((AA$1)/10,0)*10,[1]Hugst!$R$4:$W$4,0))))</f>
        <v>885.327972235213</v>
      </c>
      <c r="AB307" s="169">
        <f>IF($C307-AB$1&lt;År1,0,AA306*(1-VLOOKUP($A307,[1]Hugst!$R$5:$W$9,MATCH(ROUNDUP((AB$1)/10,0)*10,[1]Hugst!$R$4:$W$4,0))))</f>
        <v>878.1328773189623</v>
      </c>
      <c r="AC307" s="169">
        <f>IF($C307-AC$1&lt;År1,0,AB306*(1-VLOOKUP($A307,[1]Hugst!$R$5:$W$9,MATCH(ROUNDUP((AC$1)/10,0)*10,[1]Hugst!$R$4:$W$4,0))))</f>
        <v>860.93133937789037</v>
      </c>
      <c r="AD307" s="169">
        <f>IF($C307-AD$1&lt;År1,0,AC306*(1-VLOOKUP($A307,[1]Hugst!$R$5:$W$9,MATCH(ROUNDUP((AD$1)/10,0)*10,[1]Hugst!$R$4:$W$4,0))))</f>
        <v>823.70992259140417</v>
      </c>
      <c r="AE307" s="169">
        <f>IF($C307-AE$1&lt;År1,0,AD306*(1-VLOOKUP($A307,[1]Hugst!$R$5:$W$9,MATCH(ROUNDUP((AE$1)/10,0)*10,[1]Hugst!$R$4:$W$4,0))))</f>
        <v>746.44836700951271</v>
      </c>
      <c r="AF307" s="169">
        <f>IF($C307-AF$1&lt;År1,0,AE306*(1-VLOOKUP($A307,[1]Hugst!$R$5:$W$9,MATCH(ROUNDUP((AF$1)/10,0)*10,[1]Hugst!$R$4:$W$4,0))))</f>
        <v>589.11943533958254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9">
        <f t="shared" si="7"/>
        <v>2.1861412580910837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9">
        <f>IF($C308-G$1&lt;År1,0,F307*(1-VLOOKUP($A308,[1]Hugst!$R$5:$W$9,MATCH(ROUNDUP((G$1)/10,0)*10,[1]Hugst!$R$4:$W$4,0))))</f>
        <v>835.5504857443226</v>
      </c>
      <c r="H308" s="169">
        <f>IF($C308-H$1&lt;År1,0,G307*(1-VLOOKUP($A308,[1]Hugst!$R$5:$W$9,MATCH(ROUNDUP((H$1)/10,0)*10,[1]Hugst!$R$4:$W$4,0))))</f>
        <v>838.07536689477058</v>
      </c>
      <c r="I308" s="169">
        <f>IF($C308-I$1&lt;År1,0,H307*(1-VLOOKUP($A308,[1]Hugst!$R$5:$W$9,MATCH(ROUNDUP((I$1)/10,0)*10,[1]Hugst!$R$4:$W$4,0))))</f>
        <v>840.61495144495586</v>
      </c>
      <c r="J308" s="169">
        <f>IF($C308-J$1&lt;År1,0,I307*(1-VLOOKUP($A308,[1]Hugst!$R$5:$W$9,MATCH(ROUNDUP((J$1)/10,0)*10,[1]Hugst!$R$4:$W$4,0))))</f>
        <v>843.17097471208365</v>
      </c>
      <c r="K308" s="169">
        <f>IF($C308-K$1&lt;År1,0,J307*(1-VLOOKUP($A308,[1]Hugst!$R$5:$W$9,MATCH(ROUNDUP((K$1)/10,0)*10,[1]Hugst!$R$4:$W$4,0))))</f>
        <v>845.74684204625248</v>
      </c>
      <c r="L308" s="169">
        <f>IF($C308-L$1&lt;År1,0,K307*(1-VLOOKUP($A308,[1]Hugst!$R$5:$W$9,MATCH(ROUNDUP((L$1)/10,0)*10,[1]Hugst!$R$4:$W$4,0))))</f>
        <v>848.34929853523829</v>
      </c>
      <c r="M308" s="169">
        <f>IF($C308-M$1&lt;År1,0,L307*(1-VLOOKUP($A308,[1]Hugst!$R$5:$W$9,MATCH(ROUNDUP((M$1)/10,0)*10,[1]Hugst!$R$4:$W$4,0))))</f>
        <v>850.99176841247538</v>
      </c>
      <c r="N308" s="169">
        <f>IF($C308-N$1&lt;År1,0,M307*(1-VLOOKUP($A308,[1]Hugst!$R$5:$W$9,MATCH(ROUNDUP((N$1)/10,0)*10,[1]Hugst!$R$4:$W$4,0))))</f>
        <v>853.70103387118218</v>
      </c>
      <c r="O308" s="169">
        <f>IF($C308-O$1&lt;År1,0,N307*(1-VLOOKUP($A308,[1]Hugst!$R$5:$W$9,MATCH(ROUNDUP((O$1)/10,0)*10,[1]Hugst!$R$4:$W$4,0))))</f>
        <v>856.6214299308964</v>
      </c>
      <c r="P308" s="169">
        <f>IF($C308-P$1&lt;År1,0,O307*(1-VLOOKUP($A308,[1]Hugst!$R$5:$W$9,MATCH(ROUNDUP((P$1)/10,0)*10,[1]Hugst!$R$4:$W$4,0))))</f>
        <v>859.55589161912542</v>
      </c>
      <c r="Q308" s="169">
        <f>IF($C308-Q$1&lt;År1,0,P307*(1-VLOOKUP($A308,[1]Hugst!$R$5:$W$9,MATCH(ROUNDUP((Q$1)/10,0)*10,[1]Hugst!$R$4:$W$4,0))))</f>
        <v>862.50387988887144</v>
      </c>
      <c r="R308" s="169">
        <f>IF($C308-R$1&lt;År1,0,Q307*(1-VLOOKUP($A308,[1]Hugst!$R$5:$W$9,MATCH(ROUNDUP((R$1)/10,0)*10,[1]Hugst!$R$4:$W$4,0))))</f>
        <v>865.46424325579903</v>
      </c>
      <c r="S308" s="169">
        <f>IF($C308-S$1&lt;År1,0,R307*(1-VLOOKUP($A308,[1]Hugst!$R$5:$W$9,MATCH(ROUNDUP((S$1)/10,0)*10,[1]Hugst!$R$4:$W$4,0))))</f>
        <v>868.43460499205833</v>
      </c>
      <c r="T308" s="169">
        <f>IF($C308-T$1&lt;År1,0,S307*(1-VLOOKUP($A308,[1]Hugst!$R$5:$W$9,MATCH(ROUNDUP((T$1)/10,0)*10,[1]Hugst!$R$4:$W$4,0))))</f>
        <v>871.41013751226785</v>
      </c>
      <c r="U308" s="169">
        <f>IF($C308-U$1&lt;År1,0,T307*(1-VLOOKUP($A308,[1]Hugst!$R$5:$W$9,MATCH(ROUNDUP((U$1)/10,0)*10,[1]Hugst!$R$4:$W$4,0))))</f>
        <v>874.38111114330798</v>
      </c>
      <c r="V308" s="169">
        <f>IF($C308-V$1&lt;År1,0,U307*(1-VLOOKUP($A308,[1]Hugst!$R$5:$W$9,MATCH(ROUNDUP((V$1)/10,0)*10,[1]Hugst!$R$4:$W$4,0))))</f>
        <v>877.32799166229108</v>
      </c>
      <c r="W308" s="169">
        <f>IF($C308-W$1&lt;År1,0,V307*(1-VLOOKUP($A308,[1]Hugst!$R$5:$W$9,MATCH(ROUNDUP((W$1)/10,0)*10,[1]Hugst!$R$4:$W$4,0))))</f>
        <v>880.21163537052587</v>
      </c>
      <c r="X308" s="169">
        <f>IF($C308-X$1&lt;År1,0,W307*(1-VLOOKUP($A308,[1]Hugst!$R$5:$W$9,MATCH(ROUNDUP((X$1)/10,0)*10,[1]Hugst!$R$4:$W$4,0))))</f>
        <v>882.9536792395005</v>
      </c>
      <c r="Y308" s="169">
        <f>IF($C308-Y$1&lt;År1,0,X307*(1-VLOOKUP($A308,[1]Hugst!$R$5:$W$9,MATCH(ROUNDUP((Y$1)/10,0)*10,[1]Hugst!$R$4:$W$4,0))))</f>
        <v>885.39732120111364</v>
      </c>
      <c r="Z308" s="169">
        <f>IF($C308-Z$1&lt;År1,0,Y307*(1-VLOOKUP($A308,[1]Hugst!$R$5:$W$9,MATCH(ROUNDUP((Z$1)/10,0)*10,[1]Hugst!$R$4:$W$4,0))))</f>
        <v>886.93313776571949</v>
      </c>
      <c r="AA308" s="169">
        <f>IF($C308-AA$1&lt;År1,0,Z307*(1-VLOOKUP($A308,[1]Hugst!$R$5:$W$9,MATCH(ROUNDUP((AA$1)/10,0)*10,[1]Hugst!$R$4:$W$4,0))))</f>
        <v>887.22913801177708</v>
      </c>
      <c r="AB308" s="169">
        <f>IF($C308-AB$1&lt;År1,0,AA307*(1-VLOOKUP($A308,[1]Hugst!$R$5:$W$9,MATCH(ROUNDUP((AB$1)/10,0)*10,[1]Hugst!$R$4:$W$4,0))))</f>
        <v>885.03286291113466</v>
      </c>
      <c r="AC308" s="169">
        <f>IF($C308-AC$1&lt;År1,0,AB307*(1-VLOOKUP($A308,[1]Hugst!$R$5:$W$9,MATCH(ROUNDUP((AC$1)/10,0)*10,[1]Hugst!$R$4:$W$4,0))))</f>
        <v>877.84016635985597</v>
      </c>
      <c r="AD308" s="169">
        <f>IF($C308-AD$1&lt;År1,0,AC307*(1-VLOOKUP($A308,[1]Hugst!$R$5:$W$9,MATCH(ROUNDUP((AD$1)/10,0)*10,[1]Hugst!$R$4:$W$4,0))))</f>
        <v>860.64436226476448</v>
      </c>
      <c r="AE308" s="169">
        <f>IF($C308-AE$1&lt;År1,0,AD307*(1-VLOOKUP($A308,[1]Hugst!$R$5:$W$9,MATCH(ROUNDUP((AE$1)/10,0)*10,[1]Hugst!$R$4:$W$4,0))))</f>
        <v>823.43535261720706</v>
      </c>
      <c r="AF308" s="169">
        <f>IF($C308-AF$1&lt;År1,0,AE307*(1-VLOOKUP($A308,[1]Hugst!$R$5:$W$9,MATCH(ROUNDUP((AF$1)/10,0)*10,[1]Hugst!$R$4:$W$4,0))))</f>
        <v>746.1995508871762</v>
      </c>
      <c r="AG308" s="169">
        <f>IF($C308-AG$1&lt;År1,0,AF307*(1-VLOOKUP($A308,[1]Hugst!$R$5:$W$9,MATCH(ROUNDUP((AG$1)/10,0)*10,[1]Hugst!$R$4:$W$4,0))))</f>
        <v>588.92306219446937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9">
        <f t="shared" si="7"/>
        <v>2.4805449847372074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9">
        <f>IF($C309-G$1&lt;År1,0,F308*(1-VLOOKUP($A309,[1]Hugst!$R$5:$W$9,MATCH(ROUNDUP((G$1)/10,0)*10,[1]Hugst!$R$4:$W$4,0))))</f>
        <v>833.03940785602083</v>
      </c>
      <c r="H309" s="169">
        <f>IF($C309-H$1&lt;År1,0,G308*(1-VLOOKUP($A309,[1]Hugst!$R$5:$W$9,MATCH(ROUNDUP((H$1)/10,0)*10,[1]Hugst!$R$4:$W$4,0))))</f>
        <v>835.5504857443226</v>
      </c>
      <c r="I309" s="169">
        <f>IF($C309-I$1&lt;År1,0,H308*(1-VLOOKUP($A309,[1]Hugst!$R$5:$W$9,MATCH(ROUNDUP((I$1)/10,0)*10,[1]Hugst!$R$4:$W$4,0))))</f>
        <v>838.07536689477058</v>
      </c>
      <c r="J309" s="169">
        <f>IF($C309-J$1&lt;År1,0,I308*(1-VLOOKUP($A309,[1]Hugst!$R$5:$W$9,MATCH(ROUNDUP((J$1)/10,0)*10,[1]Hugst!$R$4:$W$4,0))))</f>
        <v>840.61495144495586</v>
      </c>
      <c r="K309" s="169">
        <f>IF($C309-K$1&lt;År1,0,J308*(1-VLOOKUP($A309,[1]Hugst!$R$5:$W$9,MATCH(ROUNDUP((K$1)/10,0)*10,[1]Hugst!$R$4:$W$4,0))))</f>
        <v>843.17097471208365</v>
      </c>
      <c r="L309" s="169">
        <f>IF($C309-L$1&lt;År1,0,K308*(1-VLOOKUP($A309,[1]Hugst!$R$5:$W$9,MATCH(ROUNDUP((L$1)/10,0)*10,[1]Hugst!$R$4:$W$4,0))))</f>
        <v>845.74684204625248</v>
      </c>
      <c r="M309" s="169">
        <f>IF($C309-M$1&lt;År1,0,L308*(1-VLOOKUP($A309,[1]Hugst!$R$5:$W$9,MATCH(ROUNDUP((M$1)/10,0)*10,[1]Hugst!$R$4:$W$4,0))))</f>
        <v>848.34929853523829</v>
      </c>
      <c r="N309" s="169">
        <f>IF($C309-N$1&lt;År1,0,M308*(1-VLOOKUP($A309,[1]Hugst!$R$5:$W$9,MATCH(ROUNDUP((N$1)/10,0)*10,[1]Hugst!$R$4:$W$4,0))))</f>
        <v>850.99176841247538</v>
      </c>
      <c r="O309" s="169">
        <f>IF($C309-O$1&lt;År1,0,N308*(1-VLOOKUP($A309,[1]Hugst!$R$5:$W$9,MATCH(ROUNDUP((O$1)/10,0)*10,[1]Hugst!$R$4:$W$4,0))))</f>
        <v>853.70103387118218</v>
      </c>
      <c r="P309" s="169">
        <f>IF($C309-P$1&lt;År1,0,O308*(1-VLOOKUP($A309,[1]Hugst!$R$5:$W$9,MATCH(ROUNDUP((P$1)/10,0)*10,[1]Hugst!$R$4:$W$4,0))))</f>
        <v>856.6214299308964</v>
      </c>
      <c r="Q309" s="169">
        <f>IF($C309-Q$1&lt;År1,0,P308*(1-VLOOKUP($A309,[1]Hugst!$R$5:$W$9,MATCH(ROUNDUP((Q$1)/10,0)*10,[1]Hugst!$R$4:$W$4,0))))</f>
        <v>859.55589161912542</v>
      </c>
      <c r="R309" s="169">
        <f>IF($C309-R$1&lt;År1,0,Q308*(1-VLOOKUP($A309,[1]Hugst!$R$5:$W$9,MATCH(ROUNDUP((R$1)/10,0)*10,[1]Hugst!$R$4:$W$4,0))))</f>
        <v>862.50387988887144</v>
      </c>
      <c r="S309" s="169">
        <f>IF($C309-S$1&lt;År1,0,R308*(1-VLOOKUP($A309,[1]Hugst!$R$5:$W$9,MATCH(ROUNDUP((S$1)/10,0)*10,[1]Hugst!$R$4:$W$4,0))))</f>
        <v>865.46424325579903</v>
      </c>
      <c r="T309" s="169">
        <f>IF($C309-T$1&lt;År1,0,S308*(1-VLOOKUP($A309,[1]Hugst!$R$5:$W$9,MATCH(ROUNDUP((T$1)/10,0)*10,[1]Hugst!$R$4:$W$4,0))))</f>
        <v>868.43460499205833</v>
      </c>
      <c r="U309" s="169">
        <f>IF($C309-U$1&lt;År1,0,T308*(1-VLOOKUP($A309,[1]Hugst!$R$5:$W$9,MATCH(ROUNDUP((U$1)/10,0)*10,[1]Hugst!$R$4:$W$4,0))))</f>
        <v>871.41013751226785</v>
      </c>
      <c r="V309" s="169">
        <f>IF($C309-V$1&lt;År1,0,U308*(1-VLOOKUP($A309,[1]Hugst!$R$5:$W$9,MATCH(ROUNDUP((V$1)/10,0)*10,[1]Hugst!$R$4:$W$4,0))))</f>
        <v>874.38111114330798</v>
      </c>
      <c r="W309" s="169">
        <f>IF($C309-W$1&lt;År1,0,V308*(1-VLOOKUP($A309,[1]Hugst!$R$5:$W$9,MATCH(ROUNDUP((W$1)/10,0)*10,[1]Hugst!$R$4:$W$4,0))))</f>
        <v>877.32799166229108</v>
      </c>
      <c r="X309" s="169">
        <f>IF($C309-X$1&lt;År1,0,W308*(1-VLOOKUP($A309,[1]Hugst!$R$5:$W$9,MATCH(ROUNDUP((X$1)/10,0)*10,[1]Hugst!$R$4:$W$4,0))))</f>
        <v>880.21163537052587</v>
      </c>
      <c r="Y309" s="169">
        <f>IF($C309-Y$1&lt;År1,0,X308*(1-VLOOKUP($A309,[1]Hugst!$R$5:$W$9,MATCH(ROUNDUP((Y$1)/10,0)*10,[1]Hugst!$R$4:$W$4,0))))</f>
        <v>882.9536792395005</v>
      </c>
      <c r="Z309" s="169">
        <f>IF($C309-Z$1&lt;År1,0,Y308*(1-VLOOKUP($A309,[1]Hugst!$R$5:$W$9,MATCH(ROUNDUP((Z$1)/10,0)*10,[1]Hugst!$R$4:$W$4,0))))</f>
        <v>885.10218876071326</v>
      </c>
      <c r="AA309" s="169">
        <f>IF($C309-AA$1&lt;År1,0,Z308*(1-VLOOKUP($A309,[1]Hugst!$R$5:$W$9,MATCH(ROUNDUP((AA$1)/10,0)*10,[1]Hugst!$R$4:$W$4,0))))</f>
        <v>886.63749338646426</v>
      </c>
      <c r="AB309" s="169">
        <f>IF($C309-AB$1&lt;År1,0,AA308*(1-VLOOKUP($A309,[1]Hugst!$R$5:$W$9,MATCH(ROUNDUP((AB$1)/10,0)*10,[1]Hugst!$R$4:$W$4,0))))</f>
        <v>886.93339496577323</v>
      </c>
      <c r="AC309" s="169">
        <f>IF($C309-AC$1&lt;År1,0,AB308*(1-VLOOKUP($A309,[1]Hugst!$R$5:$W$9,MATCH(ROUNDUP((AC$1)/10,0)*10,[1]Hugst!$R$4:$W$4,0))))</f>
        <v>884.73785195683092</v>
      </c>
      <c r="AD309" s="169">
        <f>IF($C309-AD$1&lt;År1,0,AC308*(1-VLOOKUP($A309,[1]Hugst!$R$5:$W$9,MATCH(ROUNDUP((AD$1)/10,0)*10,[1]Hugst!$R$4:$W$4,0))))</f>
        <v>877.54755297106942</v>
      </c>
      <c r="AE309" s="169">
        <f>IF($C309-AE$1&lt;År1,0,AD308*(1-VLOOKUP($A309,[1]Hugst!$R$5:$W$9,MATCH(ROUNDUP((AE$1)/10,0)*10,[1]Hugst!$R$4:$W$4,0))))</f>
        <v>860.35748081067629</v>
      </c>
      <c r="AF309" s="169">
        <f>IF($C309-AF$1&lt;År1,0,AE308*(1-VLOOKUP($A309,[1]Hugst!$R$5:$W$9,MATCH(ROUNDUP((AF$1)/10,0)*10,[1]Hugst!$R$4:$W$4,0))))</f>
        <v>823.16087416633468</v>
      </c>
      <c r="AG309" s="169">
        <f>IF($C309-AG$1&lt;År1,0,AF308*(1-VLOOKUP($A309,[1]Hugst!$R$5:$W$9,MATCH(ROUNDUP((AG$1)/10,0)*10,[1]Hugst!$R$4:$W$4,0))))</f>
        <v>745.95081770354716</v>
      </c>
      <c r="AH309" s="169">
        <f>IF($C309-AH$1&lt;År1,0,AG308*(1-VLOOKUP($A309,[1]Hugst!$R$5:$W$9,MATCH(ROUNDUP((AH$1)/10,0)*10,[1]Hugst!$R$4:$W$4,0))))</f>
        <v>588.72675450707118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9">
        <f t="shared" si="7"/>
        <v>2.774036029491981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9">
        <f>IF($C310-G$1&lt;År1,0,F309*(1-VLOOKUP($A310,[1]Hugst!$R$5:$W$9,MATCH(ROUNDUP((G$1)/10,0)*10,[1]Hugst!$R$4:$W$4,0))))</f>
        <v>830.54165084462841</v>
      </c>
      <c r="H310" s="169">
        <f>IF($C310-H$1&lt;År1,0,G309*(1-VLOOKUP($A310,[1]Hugst!$R$5:$W$9,MATCH(ROUNDUP((H$1)/10,0)*10,[1]Hugst!$R$4:$W$4,0))))</f>
        <v>833.03940785602083</v>
      </c>
      <c r="I310" s="169">
        <f>IF($C310-I$1&lt;År1,0,H309*(1-VLOOKUP($A310,[1]Hugst!$R$5:$W$9,MATCH(ROUNDUP((I$1)/10,0)*10,[1]Hugst!$R$4:$W$4,0))))</f>
        <v>835.5504857443226</v>
      </c>
      <c r="J310" s="169">
        <f>IF($C310-J$1&lt;År1,0,I309*(1-VLOOKUP($A310,[1]Hugst!$R$5:$W$9,MATCH(ROUNDUP((J$1)/10,0)*10,[1]Hugst!$R$4:$W$4,0))))</f>
        <v>838.07536689477058</v>
      </c>
      <c r="K310" s="169">
        <f>IF($C310-K$1&lt;År1,0,J309*(1-VLOOKUP($A310,[1]Hugst!$R$5:$W$9,MATCH(ROUNDUP((K$1)/10,0)*10,[1]Hugst!$R$4:$W$4,0))))</f>
        <v>840.61495144495586</v>
      </c>
      <c r="L310" s="169">
        <f>IF($C310-L$1&lt;År1,0,K309*(1-VLOOKUP($A310,[1]Hugst!$R$5:$W$9,MATCH(ROUNDUP((L$1)/10,0)*10,[1]Hugst!$R$4:$W$4,0))))</f>
        <v>843.17097471208365</v>
      </c>
      <c r="M310" s="169">
        <f>IF($C310-M$1&lt;År1,0,L309*(1-VLOOKUP($A310,[1]Hugst!$R$5:$W$9,MATCH(ROUNDUP((M$1)/10,0)*10,[1]Hugst!$R$4:$W$4,0))))</f>
        <v>845.74684204625248</v>
      </c>
      <c r="N310" s="169">
        <f>IF($C310-N$1&lt;År1,0,M309*(1-VLOOKUP($A310,[1]Hugst!$R$5:$W$9,MATCH(ROUNDUP((N$1)/10,0)*10,[1]Hugst!$R$4:$W$4,0))))</f>
        <v>848.34929853523829</v>
      </c>
      <c r="O310" s="169">
        <f>IF($C310-O$1&lt;År1,0,N309*(1-VLOOKUP($A310,[1]Hugst!$R$5:$W$9,MATCH(ROUNDUP((O$1)/10,0)*10,[1]Hugst!$R$4:$W$4,0))))</f>
        <v>850.99176841247538</v>
      </c>
      <c r="P310" s="169">
        <f>IF($C310-P$1&lt;År1,0,O309*(1-VLOOKUP($A310,[1]Hugst!$R$5:$W$9,MATCH(ROUNDUP((P$1)/10,0)*10,[1]Hugst!$R$4:$W$4,0))))</f>
        <v>853.70103387118218</v>
      </c>
      <c r="Q310" s="169">
        <f>IF($C310-Q$1&lt;År1,0,P309*(1-VLOOKUP($A310,[1]Hugst!$R$5:$W$9,MATCH(ROUNDUP((Q$1)/10,0)*10,[1]Hugst!$R$4:$W$4,0))))</f>
        <v>856.6214299308964</v>
      </c>
      <c r="R310" s="169">
        <f>IF($C310-R$1&lt;År1,0,Q309*(1-VLOOKUP($A310,[1]Hugst!$R$5:$W$9,MATCH(ROUNDUP((R$1)/10,0)*10,[1]Hugst!$R$4:$W$4,0))))</f>
        <v>859.55589161912542</v>
      </c>
      <c r="S310" s="169">
        <f>IF($C310-S$1&lt;År1,0,R309*(1-VLOOKUP($A310,[1]Hugst!$R$5:$W$9,MATCH(ROUNDUP((S$1)/10,0)*10,[1]Hugst!$R$4:$W$4,0))))</f>
        <v>862.50387988887144</v>
      </c>
      <c r="T310" s="169">
        <f>IF($C310-T$1&lt;År1,0,S309*(1-VLOOKUP($A310,[1]Hugst!$R$5:$W$9,MATCH(ROUNDUP((T$1)/10,0)*10,[1]Hugst!$R$4:$W$4,0))))</f>
        <v>865.46424325579903</v>
      </c>
      <c r="U310" s="169">
        <f>IF($C310-U$1&lt;År1,0,T309*(1-VLOOKUP($A310,[1]Hugst!$R$5:$W$9,MATCH(ROUNDUP((U$1)/10,0)*10,[1]Hugst!$R$4:$W$4,0))))</f>
        <v>868.43460499205833</v>
      </c>
      <c r="V310" s="169">
        <f>IF($C310-V$1&lt;År1,0,U309*(1-VLOOKUP($A310,[1]Hugst!$R$5:$W$9,MATCH(ROUNDUP((V$1)/10,0)*10,[1]Hugst!$R$4:$W$4,0))))</f>
        <v>871.41013751226785</v>
      </c>
      <c r="W310" s="169">
        <f>IF($C310-W$1&lt;År1,0,V309*(1-VLOOKUP($A310,[1]Hugst!$R$5:$W$9,MATCH(ROUNDUP((W$1)/10,0)*10,[1]Hugst!$R$4:$W$4,0))))</f>
        <v>874.38111114330798</v>
      </c>
      <c r="X310" s="169">
        <f>IF($C310-X$1&lt;År1,0,W309*(1-VLOOKUP($A310,[1]Hugst!$R$5:$W$9,MATCH(ROUNDUP((X$1)/10,0)*10,[1]Hugst!$R$4:$W$4,0))))</f>
        <v>877.32799166229108</v>
      </c>
      <c r="Y310" s="169">
        <f>IF($C310-Y$1&lt;År1,0,X309*(1-VLOOKUP($A310,[1]Hugst!$R$5:$W$9,MATCH(ROUNDUP((Y$1)/10,0)*10,[1]Hugst!$R$4:$W$4,0))))</f>
        <v>880.21163537052587</v>
      </c>
      <c r="Z310" s="169">
        <f>IF($C310-Z$1&lt;År1,0,Y309*(1-VLOOKUP($A310,[1]Hugst!$R$5:$W$9,MATCH(ROUNDUP((Z$1)/10,0)*10,[1]Hugst!$R$4:$W$4,0))))</f>
        <v>882.65936134642072</v>
      </c>
      <c r="AA310" s="169">
        <f>IF($C310-AA$1&lt;År1,0,Z309*(1-VLOOKUP($A310,[1]Hugst!$R$5:$W$9,MATCH(ROUNDUP((AA$1)/10,0)*10,[1]Hugst!$R$4:$W$4,0))))</f>
        <v>884.80715469779307</v>
      </c>
      <c r="AB310" s="169">
        <f>IF($C310-AB$1&lt;År1,0,AA309*(1-VLOOKUP($A310,[1]Hugst!$R$5:$W$9,MATCH(ROUNDUP((AB$1)/10,0)*10,[1]Hugst!$R$4:$W$4,0))))</f>
        <v>886.34194755533542</v>
      </c>
      <c r="AC310" s="169">
        <f>IF($C310-AC$1&lt;År1,0,AB309*(1-VLOOKUP($A310,[1]Hugst!$R$5:$W$9,MATCH(ROUNDUP((AC$1)/10,0)*10,[1]Hugst!$R$4:$W$4,0))))</f>
        <v>886.6377505007847</v>
      </c>
      <c r="AD310" s="169">
        <f>IF($C310-AD$1&lt;År1,0,AC309*(1-VLOOKUP($A310,[1]Hugst!$R$5:$W$9,MATCH(ROUNDUP((AD$1)/10,0)*10,[1]Hugst!$R$4:$W$4,0))))</f>
        <v>884.44293933951201</v>
      </c>
      <c r="AE310" s="169">
        <f>IF($C310-AE$1&lt;År1,0,AD309*(1-VLOOKUP($A310,[1]Hugst!$R$5:$W$9,MATCH(ROUNDUP((AE$1)/10,0)*10,[1]Hugst!$R$4:$W$4,0))))</f>
        <v>877.25503712007912</v>
      </c>
      <c r="AF310" s="169">
        <f>IF($C310-AF$1&lt;År1,0,AE309*(1-VLOOKUP($A310,[1]Hugst!$R$5:$W$9,MATCH(ROUNDUP((AF$1)/10,0)*10,[1]Hugst!$R$4:$W$4,0))))</f>
        <v>860.07069498373949</v>
      </c>
      <c r="AG310" s="169">
        <f>IF($C310-AG$1&lt;År1,0,AF309*(1-VLOOKUP($A310,[1]Hugst!$R$5:$W$9,MATCH(ROUNDUP((AG$1)/10,0)*10,[1]Hugst!$R$4:$W$4,0))))</f>
        <v>822.88648720827928</v>
      </c>
      <c r="AH310" s="169">
        <f>IF($C310-AH$1&lt;År1,0,AG309*(1-VLOOKUP($A310,[1]Hugst!$R$5:$W$9,MATCH(ROUNDUP((AH$1)/10,0)*10,[1]Hugst!$R$4:$W$4,0))))</f>
        <v>745.70216743097933</v>
      </c>
      <c r="AI310" s="169">
        <f>IF($C310-AI$1&lt;År1,0,AH309*(1-VLOOKUP($A310,[1]Hugst!$R$5:$W$9,MATCH(ROUNDUP((AI$1)/10,0)*10,[1]Hugst!$R$4:$W$4,0))))</f>
        <v>588.53051225556885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9">
        <f>IF(C311=2020,SUM(G311:AJ311),SUM(F310:AJ310)-SUM(G311:AJ311))</f>
        <v>4.4397530911955982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9">
        <f>IF($C311-G$1&lt;År1,0,F310*(1-VLOOKUP($A311,[1]Hugst!$R$5:$W$9,MATCH(ROUNDUP((G$1)/10,0)*10,[1]Hugst!$R$4:$W$4,0))))</f>
        <v>828.05694136258319</v>
      </c>
      <c r="H311" s="169">
        <f>IF($C311-H$1&lt;År1,0,G310*(1-VLOOKUP($A311,[1]Hugst!$R$5:$W$9,MATCH(ROUNDUP((H$1)/10,0)*10,[1]Hugst!$R$4:$W$4,0))))</f>
        <v>830.54165084462841</v>
      </c>
      <c r="I311" s="169">
        <f>IF($C311-I$1&lt;År1,0,H310*(1-VLOOKUP($A311,[1]Hugst!$R$5:$W$9,MATCH(ROUNDUP((I$1)/10,0)*10,[1]Hugst!$R$4:$W$4,0))))</f>
        <v>833.03940785602083</v>
      </c>
      <c r="J311" s="169">
        <f>IF($C311-J$1&lt;År1,0,I310*(1-VLOOKUP($A311,[1]Hugst!$R$5:$W$9,MATCH(ROUNDUP((J$1)/10,0)*10,[1]Hugst!$R$4:$W$4,0))))</f>
        <v>835.5504857443226</v>
      </c>
      <c r="K311" s="169">
        <f>IF($C311-K$1&lt;År1,0,J310*(1-VLOOKUP($A311,[1]Hugst!$R$5:$W$9,MATCH(ROUNDUP((K$1)/10,0)*10,[1]Hugst!$R$4:$W$4,0))))</f>
        <v>838.07536689477058</v>
      </c>
      <c r="L311" s="169">
        <f>IF($C311-L$1&lt;År1,0,K310*(1-VLOOKUP($A311,[1]Hugst!$R$5:$W$9,MATCH(ROUNDUP((L$1)/10,0)*10,[1]Hugst!$R$4:$W$4,0))))</f>
        <v>840.61495144495586</v>
      </c>
      <c r="M311" s="169">
        <f>IF($C311-M$1&lt;År1,0,L310*(1-VLOOKUP($A311,[1]Hugst!$R$5:$W$9,MATCH(ROUNDUP((M$1)/10,0)*10,[1]Hugst!$R$4:$W$4,0))))</f>
        <v>843.17097471208365</v>
      </c>
      <c r="N311" s="169">
        <f>IF($C311-N$1&lt;År1,0,M310*(1-VLOOKUP($A311,[1]Hugst!$R$5:$W$9,MATCH(ROUNDUP((N$1)/10,0)*10,[1]Hugst!$R$4:$W$4,0))))</f>
        <v>845.74684204625248</v>
      </c>
      <c r="O311" s="169">
        <f>IF($C311-O$1&lt;År1,0,N310*(1-VLOOKUP($A311,[1]Hugst!$R$5:$W$9,MATCH(ROUNDUP((O$1)/10,0)*10,[1]Hugst!$R$4:$W$4,0))))</f>
        <v>848.34929853523829</v>
      </c>
      <c r="P311" s="169">
        <f>IF($C311-P$1&lt;År1,0,O310*(1-VLOOKUP($A311,[1]Hugst!$R$5:$W$9,MATCH(ROUNDUP((P$1)/10,0)*10,[1]Hugst!$R$4:$W$4,0))))</f>
        <v>850.99176841247538</v>
      </c>
      <c r="Q311" s="169">
        <f>IF($C311-Q$1&lt;År1,0,P310*(1-VLOOKUP($A311,[1]Hugst!$R$5:$W$9,MATCH(ROUNDUP((Q$1)/10,0)*10,[1]Hugst!$R$4:$W$4,0))))</f>
        <v>853.70103387118218</v>
      </c>
      <c r="R311" s="169">
        <f>IF($C311-R$1&lt;År1,0,Q310*(1-VLOOKUP($A311,[1]Hugst!$R$5:$W$9,MATCH(ROUNDUP((R$1)/10,0)*10,[1]Hugst!$R$4:$W$4,0))))</f>
        <v>856.6214299308964</v>
      </c>
      <c r="S311" s="169">
        <f>IF($C311-S$1&lt;År1,0,R310*(1-VLOOKUP($A311,[1]Hugst!$R$5:$W$9,MATCH(ROUNDUP((S$1)/10,0)*10,[1]Hugst!$R$4:$W$4,0))))</f>
        <v>859.55589161912542</v>
      </c>
      <c r="T311" s="169">
        <f>IF($C311-T$1&lt;År1,0,S310*(1-VLOOKUP($A311,[1]Hugst!$R$5:$W$9,MATCH(ROUNDUP((T$1)/10,0)*10,[1]Hugst!$R$4:$W$4,0))))</f>
        <v>862.50387988887144</v>
      </c>
      <c r="U311" s="169">
        <f>IF($C311-U$1&lt;År1,0,T310*(1-VLOOKUP($A311,[1]Hugst!$R$5:$W$9,MATCH(ROUNDUP((U$1)/10,0)*10,[1]Hugst!$R$4:$W$4,0))))</f>
        <v>865.46424325579903</v>
      </c>
      <c r="V311" s="169">
        <f>IF($C311-V$1&lt;År1,0,U310*(1-VLOOKUP($A311,[1]Hugst!$R$5:$W$9,MATCH(ROUNDUP((V$1)/10,0)*10,[1]Hugst!$R$4:$W$4,0))))</f>
        <v>868.43460499205833</v>
      </c>
      <c r="W311" s="169">
        <f>IF($C311-W$1&lt;År1,0,V310*(1-VLOOKUP($A311,[1]Hugst!$R$5:$W$9,MATCH(ROUNDUP((W$1)/10,0)*10,[1]Hugst!$R$4:$W$4,0))))</f>
        <v>871.41013751226785</v>
      </c>
      <c r="X311" s="169">
        <f>IF($C311-X$1&lt;År1,0,W310*(1-VLOOKUP($A311,[1]Hugst!$R$5:$W$9,MATCH(ROUNDUP((X$1)/10,0)*10,[1]Hugst!$R$4:$W$4,0))))</f>
        <v>874.38111114330798</v>
      </c>
      <c r="Y311" s="169">
        <f>IF($C311-Y$1&lt;År1,0,X310*(1-VLOOKUP($A311,[1]Hugst!$R$5:$W$9,MATCH(ROUNDUP((Y$1)/10,0)*10,[1]Hugst!$R$4:$W$4,0))))</f>
        <v>877.32799166229108</v>
      </c>
      <c r="Z311" s="169">
        <f>IF($C311-Z$1&lt;År1,0,Y310*(1-VLOOKUP($A311,[1]Hugst!$R$5:$W$9,MATCH(ROUNDUP((Z$1)/10,0)*10,[1]Hugst!$R$4:$W$4,0))))</f>
        <v>879.91823149206903</v>
      </c>
      <c r="AA311" s="169">
        <f>IF($C311-AA$1&lt;År1,0,Z310*(1-VLOOKUP($A311,[1]Hugst!$R$5:$W$9,MATCH(ROUNDUP((AA$1)/10,0)*10,[1]Hugst!$R$4:$W$4,0))))</f>
        <v>882.36514155930524</v>
      </c>
      <c r="AB311" s="169">
        <f>IF($C311-AB$1&lt;År1,0,AA310*(1-VLOOKUP($A311,[1]Hugst!$R$5:$W$9,MATCH(ROUNDUP((AB$1)/10,0)*10,[1]Hugst!$R$4:$W$4,0))))</f>
        <v>884.51221897956054</v>
      </c>
      <c r="AC311" s="169">
        <f>IF($C311-AC$1&lt;År1,0,AB310*(1-VLOOKUP($A311,[1]Hugst!$R$5:$W$9,MATCH(ROUNDUP((AC$1)/10,0)*10,[1]Hugst!$R$4:$W$4,0))))</f>
        <v>886.04650023948363</v>
      </c>
      <c r="AD311" s="169">
        <f>IF($C311-AD$1&lt;År1,0,AC310*(1-VLOOKUP($A311,[1]Hugst!$R$5:$W$9,MATCH(ROUNDUP((AD$1)/10,0)*10,[1]Hugst!$R$4:$W$4,0))))</f>
        <v>886.34220458395112</v>
      </c>
      <c r="AE311" s="169">
        <f>IF($C311-AE$1&lt;År1,0,AD310*(1-VLOOKUP($A311,[1]Hugst!$R$5:$W$9,MATCH(ROUNDUP((AE$1)/10,0)*10,[1]Hugst!$R$4:$W$4,0))))</f>
        <v>884.14812502639882</v>
      </c>
      <c r="AF311" s="169">
        <f>IF($C311-AF$1&lt;År1,0,AE310*(1-VLOOKUP($A311,[1]Hugst!$R$5:$W$9,MATCH(ROUNDUP((AF$1)/10,0)*10,[1]Hugst!$R$4:$W$4,0))))</f>
        <v>876.96261877437246</v>
      </c>
      <c r="AG311" s="169">
        <f>IF($C311-AG$1&lt;År1,0,AF310*(1-VLOOKUP($A311,[1]Hugst!$R$5:$W$9,MATCH(ROUNDUP((AG$1)/10,0)*10,[1]Hugst!$R$4:$W$4,0))))</f>
        <v>859.78400475207832</v>
      </c>
      <c r="AH311" s="169">
        <f>IF($C311-AH$1&lt;År1,0,AG310*(1-VLOOKUP($A311,[1]Hugst!$R$5:$W$9,MATCH(ROUNDUP((AH$1)/10,0)*10,[1]Hugst!$R$4:$W$4,0))))</f>
        <v>822.61219171254322</v>
      </c>
      <c r="AI311" s="169">
        <f>IF($C311-AI$1&lt;År1,0,AH310*(1-VLOOKUP($A311,[1]Hugst!$R$5:$W$9,MATCH(ROUNDUP((AI$1)/10,0)*10,[1]Hugst!$R$4:$W$4,0))))</f>
        <v>745.45360004183567</v>
      </c>
      <c r="AJ311" s="169">
        <f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274</v>
      </c>
      <c r="F1" s="75" t="s">
        <v>242</v>
      </c>
    </row>
    <row r="2" spans="1:7" s="321" customFormat="1" x14ac:dyDescent="0.25">
      <c r="A2" s="320"/>
      <c r="C2" s="431" t="s">
        <v>320</v>
      </c>
      <c r="D2" s="431"/>
      <c r="E2" s="431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2" t="s">
        <v>322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2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3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3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274</v>
      </c>
    </row>
    <row r="2" spans="1:10" ht="15.75" x14ac:dyDescent="0.25">
      <c r="A2" s="225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195261.25810378935</v>
      </c>
      <c r="J5" s="10">
        <f>SUMIFS('Resultat-Produktion &amp; forbrug'!$N$3:$N$1000,'Resultat-Produktion &amp; forbrug'!$A$3:$A$1000,Adfærd!$G5,'Resultat-Produktion &amp; forbrug'!$D$3:$D$1000,Adfærd!J$4)</f>
        <v>171810.03033062597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20" sqref="E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274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7" t="s">
        <v>328</v>
      </c>
      <c r="G2" s="438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0.88913194994973299</v>
      </c>
      <c r="AC3" s="231">
        <f>SUM(E12:E14)/SUM(E12:E15)</f>
        <v>0.8688555468333462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0.34890097766242378</v>
      </c>
      <c r="AC5" s="348">
        <f t="shared" si="0"/>
        <v>0.2989263350888926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0.42264842537928249</v>
      </c>
      <c r="AC6" s="348">
        <f t="shared" si="0"/>
        <v>0.4156455087229684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5" t="s">
        <v>210</v>
      </c>
      <c r="D10" s="435"/>
      <c r="E10" s="435"/>
      <c r="F10" s="434" t="s">
        <v>329</v>
      </c>
      <c r="G10" s="434"/>
      <c r="J10" s="436" t="s">
        <v>211</v>
      </c>
      <c r="K10" s="436"/>
      <c r="L10" s="436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10090674.456294728</v>
      </c>
      <c r="E12" s="131">
        <f>SUMIFS('Resultater - Danmark'!J$3:J$504,'Resultater - Danmark'!$F$3:$F$504,$A12)*D3</f>
        <v>8019442.5586487791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8948333.9518085327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7111581.1369149536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0.34890097766242378</v>
      </c>
      <c r="L12" s="132">
        <f t="shared" ref="L12:L28" si="3">E12/E$29</f>
        <v>0.2989263350888926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12223547.490584258</v>
      </c>
      <c r="E13" s="134">
        <f>SUMIFS('Resultater - Danmark'!J$3:J$504,'Resultater - Danmark'!$F$3:$F$504,$A13)*D4</f>
        <v>11150724.746191995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3860067.6286055557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3521281.4987974726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0.42264842537928249</v>
      </c>
      <c r="L13" s="135">
        <f t="shared" si="3"/>
        <v>0.4156455087229684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5761.7886306269502</v>
      </c>
      <c r="E14" s="134">
        <f>SUMIFS('Resultater - Danmark'!J$3:J$504,'Resultater - Danmark'!$F$3:$F$504,$A14)*D5</f>
        <v>6547.2225044941351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5761.7886306269502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6547.2225044941342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1.9922292558511057E-4</v>
      </c>
      <c r="L14" s="135">
        <f t="shared" si="3"/>
        <v>2.4404903632225985E-4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2783133.6777961073</v>
      </c>
      <c r="E15" s="134">
        <f>SUMIFS('Resultater - Danmark'!J$3:J$504,'Resultater - Danmark'!$F$3:$F$504,$A15)*D6</f>
        <v>2894519.9802057589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4555408.6040134262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4737724.7192666382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9.6231234626990611E-2</v>
      </c>
      <c r="L15" s="135">
        <f t="shared" si="3"/>
        <v>0.10789381471301041</v>
      </c>
      <c r="M15" s="137" t="s">
        <v>294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296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1970290.5915271791</v>
      </c>
      <c r="E16" s="134">
        <f>SUMIFS('Resultater - Danmark'!J$3:J$504,'Resultater - Danmark'!$F$3:$F$504,$A16)*D7</f>
        <v>2352924.3943038695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1970290.5915271789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2352924.394303869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6.8125903440881888E-2</v>
      </c>
      <c r="L16" s="135">
        <f t="shared" si="3"/>
        <v>8.7705730265747781E-2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96615.211027093654</v>
      </c>
      <c r="E17" s="134">
        <f>SUMIFS('Resultater - Danmark'!J$3:J$504,'Resultater - Danmark'!$F$3:$F$504,$A17)*D8</f>
        <v>659256.73406722723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869536.89924384281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2637026.9362689084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3.340623238854569E-3</v>
      </c>
      <c r="L17" s="135">
        <f t="shared" si="3"/>
        <v>2.4573927421533113E-2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1.2585700977104694E-2</v>
      </c>
      <c r="L18" s="135">
        <f t="shared" si="3"/>
        <v>1.3783512083511949E-2</v>
      </c>
      <c r="M18" s="159" t="s">
        <v>292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720407</v>
      </c>
      <c r="E19" s="248">
        <v>707407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73077.445733657805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70477.685835188255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2.4909207774318497E-2</v>
      </c>
      <c r="L19" s="135">
        <f t="shared" si="3"/>
        <v>2.6368738273232075E-2</v>
      </c>
      <c r="M19" s="161" t="s">
        <v>293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1792040.9395294921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556777.30199849291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2.6255377628689072E-3</v>
      </c>
      <c r="L20" s="135">
        <f t="shared" si="3"/>
        <v>2.8304551298468979E-3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-466825.67895120534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-809212.66308296507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1.309069187744842E-4</v>
      </c>
      <c r="L21" s="135">
        <f t="shared" si="3"/>
        <v>1.4112391183923348E-4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16270629.769572601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25288280.014609996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2.9624173480828002E-3</v>
      </c>
      <c r="L22" s="135">
        <f t="shared" si="3"/>
        <v>3.1936274153856331E-3</v>
      </c>
      <c r="M22" s="163" t="s">
        <v>295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-819833.89153460227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129056.4306970723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1.1411169248670871E-2</v>
      </c>
      <c r="L23" s="135">
        <f t="shared" si="3"/>
        <v>1.2301785559602449E-2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1294209.2971391105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1126165.5520721399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9.9044603494323827E-4</v>
      </c>
      <c r="L24" s="135">
        <f t="shared" si="3"/>
        <v>1.0677481391005925E-3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2.6969729699972973E-6</v>
      </c>
      <c r="L25" s="135">
        <f t="shared" si="3"/>
        <v>2.907465695578503E-6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4.9355296882481305E-3</v>
      </c>
      <c r="L26" s="135">
        <f t="shared" si="3"/>
        <v>5.3207367733111108E-3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28921313.215859991</v>
      </c>
      <c r="E29" s="143">
        <f>SUM(E12:E28)</f>
        <v>26827487.635922123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0.10108523616482164</v>
      </c>
      <c r="E30" s="147">
        <f>SUMPRODUCT(E12:E28,$H$12:$H$28)/E29</f>
        <v>0.10735868789022261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1.5494939550471395E-2</v>
      </c>
      <c r="E31" s="147">
        <f>SUM(E21:E24)/E29</f>
        <v>1.6704285025927908E-2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672950793.04571474</v>
      </c>
      <c r="E32" s="124">
        <f>SUMPRODUCT(E12:E28,$I$12:$I$28)</f>
        <v>665603142.60918987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24.158933470341161</v>
      </c>
      <c r="E33" s="124">
        <f>E32*[1]Energiindhold!$C$10</f>
        <v>23.895152819669917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8813608.0727836974</v>
      </c>
      <c r="E39" s="131">
        <f>SUMIFS('Resultater - Vestdanmark'!J$3:J$504,'Resultater - Vestdanmark'!$F$3:$F$504,$A39)*D3</f>
        <v>7004509.359633592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1277066.3835110313</v>
      </c>
      <c r="M39" s="131">
        <f>SUMIFS('Resultater - Østdanmark'!J$3:J$504,'Resultater - Østdanmark'!$F$3:$F$504,$A39)*D3</f>
        <v>1014933.1990151876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11412420.970536314</v>
      </c>
      <c r="E40" s="134">
        <f>SUMIFS('Resultater - Vestdanmark'!J$3:J$504,'Resultater - Vestdanmark'!$F$3:$F$504,$A40)*D4</f>
        <v>10410788.277964728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811126.52004794218</v>
      </c>
      <c r="M40" s="134">
        <f>SUMIFS('Resultater - Østdanmark'!J$3:J$504,'Resultater - Østdanmark'!$F$3:$F$504,$A40)*D4</f>
        <v>739936.46822726715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5315.648236231591</v>
      </c>
      <c r="E41" s="134">
        <f>SUMIFS('Resultater - Vestdanmark'!J$3:J$504,'Resultater - Vestdanmark'!$F$3:$F$504,$A41)*D5</f>
        <v>6040.2652699259252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446.14039439535958</v>
      </c>
      <c r="M41" s="134">
        <f>SUMIFS('Resultater - Østdanmark'!J$3:J$504,'Resultater - Østdanmark'!$F$3:$F$504,$A41)*D5</f>
        <v>506.95723456820912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1514387.1819129025</v>
      </c>
      <c r="E42" s="134">
        <f>SUMIFS('Resultater - Vestdanmark'!J$3:J$504,'Resultater - Vestdanmark'!$F$3:$F$504,$A42)*D6</f>
        <v>1566787.3226266655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1268746.495883205</v>
      </c>
      <c r="M42" s="134">
        <f>SUMIFS('Resultater - Østdanmark'!J$3:J$504,'Resultater - Østdanmark'!$F$3:$F$504,$A42)*D6</f>
        <v>1327732.6575790939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1733862.7782143005</v>
      </c>
      <c r="E43" s="134">
        <f>SUMIFS('Resultater - Vestdanmark'!J$3:J$504,'Resultater - Vestdanmark'!$F$3:$F$504,$A43)*D7</f>
        <v>2066021.4577387257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236427.81331287848</v>
      </c>
      <c r="M43" s="134">
        <f>SUMIFS('Resultater - Østdanmark'!J$3:J$504,'Resultater - Østdanmark'!$F$3:$F$504,$A43)*D7</f>
        <v>286902.93656514311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86052.970826319084</v>
      </c>
      <c r="E44" s="134">
        <f>SUMIFS('Resultater - Vestdanmark'!J$3:J$504,'Resultater - Vestdanmark'!$F$3:$F$504,$A44)*D8</f>
        <v>587184.97740311839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10562.240200774566</v>
      </c>
      <c r="M44" s="134">
        <f>SUMIFS('Resultater - Østdanmark'!J$3:J$504,'Resultater - Østdanmark'!$F$3:$F$504,$A44)*D8</f>
        <v>72071.75666410882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529759.62082392198</v>
      </c>
      <c r="E46" s="134">
        <f>SUMIFS('Resultater - Vestdanmark'!J$3:J$504,'Resultater - Vestdanmark'!$F$3:$F$504,$A46)/SUMIFS('Resultater - Danmark'!J$3:J$504,'Resultater - Danmark'!$F$3:$F$504,$A46)*E19</f>
        <v>517021.84354515088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190647.37917607787</v>
      </c>
      <c r="M46" s="134">
        <f>SUMIFS('Resultater - Østdanmark'!J$3:J$504,'Resultater - Østdanmark'!$F$3:$F$504,$A46)/SUMIFS('Resultater - Danmark'!J$3:J$504,'Resultater - Danmark'!$F$3:$F$504,$A46)*E19</f>
        <v>190385.15645484926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55535.529776305084</v>
      </c>
      <c r="E47" s="134">
        <f>SUMIFS('Resultater - Vestdanmark'!J$3:J$504,'Resultater - Vestdanmark'!$F$3:$F$504,$A47)/SUMIFS('Resultater - Danmark'!J$3:J$504,'Resultater - Danmark'!$F$3:$F$504,$A47)*E20</f>
        <v>52468.744229350043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20398.470223694923</v>
      </c>
      <c r="M47" s="134">
        <f>SUMIFS('Resultater - Østdanmark'!J$3:J$504,'Resultater - Østdanmark'!$F$3:$F$504,$A47)/SUMIFS('Resultater - Danmark'!J$3:J$504,'Resultater - Danmark'!$F$3:$F$504,$A47)*E20</f>
        <v>23465.255770649961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2907.9932175110234</v>
      </c>
      <c r="E48" s="134">
        <f>SUMIFS('Resultater - Vestdanmark'!J$3:J$504,'Resultater - Vestdanmark'!$F$3:$F$504,$A48)/SUMIFS('Resultater - Danmark'!J$3:J$504,'Resultater - Danmark'!$F$3:$F$504,$A48)*E21</f>
        <v>2873.5276646840043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878.00678248897611</v>
      </c>
      <c r="M48" s="134">
        <f>SUMIFS('Resultater - Østdanmark'!J$3:J$504,'Resultater - Østdanmark'!$F$3:$F$504,$A48)/SUMIFS('Resultater - Danmark'!J$3:J$504,'Resultater - Danmark'!$F$3:$F$504,$A48)*E21</f>
        <v>912.47233531599591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66507.389797586569</v>
      </c>
      <c r="E49" s="134">
        <f>SUMIFS('Resultater - Vestdanmark'!J$3:J$504,'Resultater - Vestdanmark'!$F$3:$F$504,$A49)/SUMIFS('Resultater - Danmark'!J$3:J$504,'Resultater - Danmark'!$F$3:$F$504,$A49)*E22</f>
        <v>65221.076812905056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19169.610202413449</v>
      </c>
      <c r="M49" s="134">
        <f>SUMIFS('Resultater - Østdanmark'!J$3:J$504,'Resultater - Østdanmark'!$F$3:$F$504,$A49)/SUMIFS('Resultater - Danmark'!J$3:J$504,'Resultater - Danmark'!$F$3:$F$504,$A49)*E22</f>
        <v>20455.923187094944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255311.1988813775</v>
      </c>
      <c r="E50" s="134">
        <f>SUMIFS('Resultater - Vestdanmark'!J$3:J$504,'Resultater - Vestdanmark'!$F$3:$F$504,$A50)/SUMIFS('Resultater - Danmark'!J$3:J$504,'Resultater - Danmark'!$F$3:$F$504,$A50)*E23</f>
        <v>250485.69494585399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74714.80111862249</v>
      </c>
      <c r="M50" s="134">
        <f>SUMIFS('Resultater - Østdanmark'!J$3:J$504,'Resultater - Østdanmark'!$F$3:$F$504,$A50)/SUMIFS('Resultater - Danmark'!J$3:J$504,'Resultater - Danmark'!$F$3:$F$504,$A50)*E23</f>
        <v>79540.305054146011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21893.59180227204</v>
      </c>
      <c r="E51" s="134">
        <f>SUMIFS('Resultater - Vestdanmark'!J$3:J$504,'Resultater - Vestdanmark'!$F$3:$F$504,$A51)/SUMIFS('Resultater - Danmark'!J$3:J$504,'Resultater - Danmark'!$F$3:$F$504,$A51)*E24</f>
        <v>21741.204425481588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6751.4081977279666</v>
      </c>
      <c r="M51" s="134">
        <f>SUMIFS('Resultater - Østdanmark'!J$3:J$504,'Resultater - Østdanmark'!$F$3:$F$504,$A51)/SUMIFS('Resultater - Danmark'!J$3:J$504,'Resultater - Danmark'!$F$3:$F$504,$A51)*E24</f>
        <v>6903.7955745184099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24806880.591849148</v>
      </c>
      <c r="E56" s="143">
        <f ca="1">SUM(E39:E55)</f>
        <v>22862863.242721301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4114432.6240108483</v>
      </c>
      <c r="M56" s="143">
        <f ca="1">SUM(M39:M55)</f>
        <v>3964624.3932008287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9.8789967964621472E-2</v>
      </c>
      <c r="E57" s="147">
        <f ca="1">SUMPRODUCT(E39:E55,$F$39:$F$55)/E56</f>
        <v>0.10493988253300483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0.11492394720273101</v>
      </c>
      <c r="M57" s="147">
        <f ca="1">SUMPRODUCT(M39:M55,$N$39:$N$55)/M56</f>
        <v>0.12130725164008745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1.3972743264327916E-2</v>
      </c>
      <c r="E58" s="147">
        <f ca="1">SUM(E48:E51)/E56</f>
        <v>1.4885340485832219E-2</v>
      </c>
      <c r="I58" s="146" t="s">
        <v>160</v>
      </c>
      <c r="K58" s="147">
        <f ca="1">SUM(K48:K51)/K56</f>
        <v>1.8896340963997331E-2</v>
      </c>
      <c r="L58" s="147">
        <f ca="1">SUM(L48:L51)/L56</f>
        <v>2.4672618457486067E-2</v>
      </c>
      <c r="M58" s="147">
        <f ca="1">SUM(M48:M51)/M56</f>
        <v>2.7193621755435257E-2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554193565.78496265</v>
      </c>
      <c r="E59" s="124">
        <f ca="1">SUMPRODUCT(E39:E55,$I$12:$I$28)</f>
        <v>544823174.96716976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118757227.26075222</v>
      </c>
      <c r="M59" s="124">
        <f ca="1">SUMPRODUCT(M39:M55,$I$12:$I$28)</f>
        <v>120779967.64202005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19.89554901168016</v>
      </c>
      <c r="E60" s="124">
        <f ca="1">E59*[1]Energiindhold!$C$10</f>
        <v>19.559151981321396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4.2633844586610046</v>
      </c>
      <c r="M60" s="124">
        <f ca="1">M59*[1]Energiindhold!$C$10</f>
        <v>4.3360008383485198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274</v>
      </c>
    </row>
    <row r="2" spans="1:4" ht="15.75" x14ac:dyDescent="0.25">
      <c r="A2" s="225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644933.82622113335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351339.52711072582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28163.04917996216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20606.423877461926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403882.3292636784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61958.708195916741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24727.708652954312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9490.6378356280329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813.57736439608004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871.1648098071654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8039.4163674234442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37.60065274501838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593.61684950263771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15.573727659962529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2010.3342065277557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34.247771402013242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605.70270796637942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1495.0529044849709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171.77120578833589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282.11165911762731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22206.298570938838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16855.522728429914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2787.9622783121608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160.52869978546411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207.87739711582819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4794.3089897887294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5.5724853038537319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294.95328123236726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3.1896432751013108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396.66336654744111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11.367166704679786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201.03858946351968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639.63757717268152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57.01252523383436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134.57942530031829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21106.083420946448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4549.0349190359657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172223.29271132441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222591.66829618209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7520.6678039879653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13055.229812092792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255880.2370045245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16545.469168773525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15666.275774511349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2534.3823374246472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217.25790596638819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232.63607201117887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2146.8477880709584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10.040887856333013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158.51959421835784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4.1588121886919351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536.84015696162987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9.1455335711559798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161.7470049312748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399.23930722738322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45.869826408699431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75.335169082654659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5929.9756088565728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10678.84093480608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744.49815470099543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42.867624751071503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55.511632908632748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1280.2734899716784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1.4880778904688605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78.764399112832606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0.85176315007569059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105.92508612090651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3.0354910830917392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53.685395976696533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170.8089810206381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15.224639214677737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35.938123903693985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5636.1738758434185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2882.0476878671443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197128.99278150831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111565.86474931188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8608.2529598911933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6543.4524779655058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128250.53216135269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18938.156511760622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7852.1429735586071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1341.9372857635426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36.288129269323399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146.5734228086215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430.98727783808897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8.1624322960479301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13.876881948726561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38.769088613871659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41.333831193582235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8.9165570688709668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63.668542106239137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462.23059641763115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13.972194186037328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29.654214536198896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2393.3808440301391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1816.6776009727953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429.87161527617815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7.8078860767998624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38.13969650774699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280.27283492976966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1.3191318198291107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7.5188940108426783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8.6586500553434007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8.8935376823073096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3.227246687100445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23.044106598298601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215.65084033780454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5.0570771935991958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15.426205639594636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2274.800349586566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490.292112360109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52641.376286033876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70682.715843780199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2298.7500561586844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4145.6138324797766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81253.311144441221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5057.2501235491054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4974.7365989757318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358.35127352593128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9.6903912541163457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39.141004043745959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115.09095210725641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2.1796979928862137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3.705686079111902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10.352907267432922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11.037796777140914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2.3810796637031362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17.002063650335472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123.4341758338294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3.7311382831644075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7.9188689793440421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639.12902830087648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1150.9587357912035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114.79302529344227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2.0850198804742326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10.184834239602406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74.844129004627362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0.35226129611219092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2.0078473658021165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2.3122081093247311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2.3749325608702505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0.86180477476394313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6.1537040772132681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57.587455160409412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1.3504431778375496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4.1194178709151004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607.46326295550796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310.62528073677737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11120896.351842804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8838199.059990095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1611385.798888071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1280629.546615097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1770035.248157196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4052732.540009906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256473.00111192916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587229.25338490319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1256864.7532891978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960975.46611286432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89330.417808665297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68300.379708385968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414092.04671080224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709981.33388713561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29431.182191334694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50461.220291614023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19414612.749889471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14893959.058008583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1629461.2819243551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1250044.4861940236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6114588.0501105273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10635241.741991416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513195.1180756446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892611.91380597604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8813608.0727836974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11412420.970536314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5315.648236231591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1514387.1819129025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529759.62082392198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1733862.7782143005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86052.970826319084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55535.529776305084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2907.9932175110234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66507.389797586569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255311.1988813775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21893.59180227204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7004509.359633592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10410788.277964728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6040.2652699259252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1566787.3226266655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517021.84354515088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2066021.4577387257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587184.97740311839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52468.744229350043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2873.5276646840043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65221.076812905056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250485.69494585399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21741.204425481588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1277066.3835110313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811126.52004794218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446.14039439535958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1268746.495883205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190647.37917607787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236427.81331287848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10562.240200774566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20398.470223694923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878.00678248897611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19169.610202413449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74714.80111862249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6751.4081977279666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1014933.1990151876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739936.46822726715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506.95723456820912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1327732.6575790939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190385.15645484926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286902.93656514311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72071.75666410882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23465.255770649961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912.47233531599591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20455.923187094944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79540.305054146011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6903.7955745184099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6703213.1941870041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918861.60943487054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73265.306718627704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1042365.5001332033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4793556.7683329275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110196.89874297607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14698917.729434509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1812574.6986106629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615674.84637502267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294393.32336030406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46179.344840832011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5788120.7826627567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4939209.7220325293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918861.60943487042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73265.306718627704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1042365.5001332033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1857503.2477290093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78712.070530697194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14698917.729434509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1812574.6986106627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2052249.4879167422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1004400.750288096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46179.344840832004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5788120.7826627549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822760.06504066195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112782.12636853076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8992.6676617292323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127941.13536914771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588366.64808899083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13525.6935667323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1804161.9976497933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222477.49455637607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75568.635812850684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36134.173695311998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5668.1056776960004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710440.57434076618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606244.25845101418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112782.12636853076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8992.6676617292323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127941.13536914771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227992.07613448397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9661.2096905230719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1804161.9976497933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222477.49455637607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251895.45270950225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123281.29848988799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5668.1056776960004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710440.57434076618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1146284.7593307183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51065.399563925908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139642.05031935725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645756.18019877339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15298.317515698101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39553.070036709789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178702.81705321593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44992.387003843709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114761.6251294364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378074.48494527728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14287.076106974937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36441.900098439175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7815841.1211478049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3603922.4117483096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5315.6482362315919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656390.90889541374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20276623.290697981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284990.49844880385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6211546.0359014859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3287617.3509362298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6040.2652699259252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782136.69471537473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18261458.333454724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214072.65072024465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1132492.8306607257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256145.2168572449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446.14039439535958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89504.815039875422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3363050.8303183308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295410.4865674235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900035.10101346811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233664.14786124224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506.95723456820912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108613.25455680418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3166699.7434052629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269169.15147963143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1761026.9326594151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6008209.5349556506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216150.46272281767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737454.51987784856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159579.37363726847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140601.20938701159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47807.242236556565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44647.112834296677</v>
      </c>
      <c r="G397" s="169">
        <v>1</v>
      </c>
    </row>
    <row r="398" spans="1:7" x14ac:dyDescent="0.25">
      <c r="A398" t="s">
        <v>313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313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313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313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313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313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309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310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309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310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309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310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309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310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309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310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309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310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974397.13921117561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2120681.8985418938</v>
      </c>
      <c r="F14">
        <f>E14-D14</f>
        <v>1146284.7593307183</v>
      </c>
      <c r="G14">
        <f t="shared" si="3"/>
        <v>1146284.7593307183</v>
      </c>
      <c r="H14">
        <f t="shared" si="1"/>
        <v>645756.18019877339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51065.399563925908</v>
      </c>
      <c r="F15">
        <f t="shared" si="2"/>
        <v>51065.399563925908</v>
      </c>
      <c r="G15">
        <f t="shared" si="3"/>
        <v>51065.399563925908</v>
      </c>
      <c r="H15">
        <f t="shared" si="1"/>
        <v>15298.317515698101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139642.05031935725</v>
      </c>
      <c r="F16">
        <f t="shared" si="2"/>
        <v>139642.05031935725</v>
      </c>
      <c r="G16">
        <f t="shared" si="3"/>
        <v>139642.05031935725</v>
      </c>
      <c r="H16">
        <f t="shared" si="1"/>
        <v>39553.070036709789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133180.59659222569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778936.77679099911</v>
      </c>
      <c r="F20">
        <f t="shared" si="2"/>
        <v>645756.18019877339</v>
      </c>
      <c r="G20">
        <f t="shared" si="3"/>
        <v>645756.18019877339</v>
      </c>
      <c r="H20">
        <f t="shared" si="1"/>
        <v>1146284.7593307183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15298.317515698101</v>
      </c>
      <c r="F21">
        <f t="shared" si="2"/>
        <v>15298.317515698101</v>
      </c>
      <c r="G21">
        <f t="shared" si="3"/>
        <v>15298.317515698101</v>
      </c>
      <c r="H21">
        <f t="shared" si="1"/>
        <v>51065.399563925908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39553.070036709789</v>
      </c>
      <c r="F22">
        <f t="shared" si="2"/>
        <v>39553.070036709789</v>
      </c>
      <c r="G22">
        <f t="shared" si="3"/>
        <v>39553.070036709789</v>
      </c>
      <c r="H22">
        <f t="shared" si="1"/>
        <v>139642.05031935725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971330.35366422043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1150033.1707174364</v>
      </c>
      <c r="F26">
        <f t="shared" si="2"/>
        <v>178702.81705321593</v>
      </c>
      <c r="G26">
        <f t="shared" si="3"/>
        <v>178702.81705321593</v>
      </c>
      <c r="H26">
        <f t="shared" si="1"/>
        <v>378074.48494527728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44992.387003843709</v>
      </c>
      <c r="F27">
        <f t="shared" si="2"/>
        <v>44992.387003843709</v>
      </c>
      <c r="G27">
        <f t="shared" si="3"/>
        <v>44992.387003843709</v>
      </c>
      <c r="H27">
        <f t="shared" si="1"/>
        <v>14287.076106974937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114761.6251294364</v>
      </c>
      <c r="F28">
        <f t="shared" si="2"/>
        <v>114761.6251294364</v>
      </c>
      <c r="G28">
        <f t="shared" si="3"/>
        <v>114761.6251294364</v>
      </c>
      <c r="H28">
        <f t="shared" si="1"/>
        <v>36441.900098439175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si="2"/>
        <v>2021010.5366921518</v>
      </c>
      <c r="G29">
        <f t="shared" si="3"/>
        <v>2021010.5366921518</v>
      </c>
      <c r="H29">
        <f t="shared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136247.38213918073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514321.867084458</v>
      </c>
      <c r="F32">
        <f t="shared" si="2"/>
        <v>378074.48494527728</v>
      </c>
      <c r="G32">
        <f t="shared" si="3"/>
        <v>378074.48494527728</v>
      </c>
      <c r="H32">
        <f t="shared" si="1"/>
        <v>178702.81705321593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14287.076106974937</v>
      </c>
      <c r="F33">
        <f t="shared" si="2"/>
        <v>14287.076106974937</v>
      </c>
      <c r="G33">
        <f t="shared" si="3"/>
        <v>14287.076106974937</v>
      </c>
      <c r="H33">
        <f t="shared" si="1"/>
        <v>44992.387003843709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36441.900098439175</v>
      </c>
      <c r="F34">
        <f t="shared" si="2"/>
        <v>36441.900098439175</v>
      </c>
      <c r="G34">
        <f t="shared" si="3"/>
        <v>36441.900098439175</v>
      </c>
      <c r="H34">
        <f t="shared" si="1"/>
        <v>114761.6251294364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si="2"/>
        <v>588379.46402837499</v>
      </c>
      <c r="G35">
        <f t="shared" si="3"/>
        <v>588379.46402837499</v>
      </c>
      <c r="H35">
        <f t="shared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1905541.9010865423</v>
      </c>
      <c r="O3" s="169">
        <f>SUMIF($F$3:$F$494,"Roer",J3:J494)</f>
        <v>1764735.4892043229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15415436.301845921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12251233.202954471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16629449.193931503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13216055.395535078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2131775.4007172203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1694202.9443163422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174244.46216912608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138478.69749244273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-9513593202.1109638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-7560814149.8497267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-730642.89031607215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-580669.67824134917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1245812.7569211656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990094.75394667848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836581.09719512158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1915464.3606615658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906787.7408958103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2076211.8654058294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27733.271678630404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63499.036355313758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-1514212053.7410364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-3466991106.0022745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-102219.53558107807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-234045.30418557208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218116.0281372325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499405.83140916855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437046.48649909603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334157.63309246115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12682382.780604158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9696714.5208889283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248539.19123289493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190028.45335371554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4747400.10073689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3629774.0172049911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54082.419285322278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41350.414151732912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-3290471924.1111197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-2515833770.2834787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-13762.669048516716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-10522.681353935865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3559086.4631604762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2721211.4620296429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43190.729995510424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74052.646838656787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2333960.6016804669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4001691.1080120304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19269.710305689267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33038.873204939184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891500.96529194585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1528522.582182531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17818.225576238969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30550.230709828331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-1084092978.2888803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-1858731132.1165211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-5466.0150165825899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-9371.7536073101892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980578.33080975898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1681250.1394776786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103603320.38192673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79479494.745572388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6594.2377492025807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5058.7826973760812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146152.36755146942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112121.08150624846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215907.72195879286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165634.04135786684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9118.6498370747231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6995.3904869145927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-358782043.61795741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-275240363.39199865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-8503.6003844515872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-6523.5540674077592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13853.890571961603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10628.039901238923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2284993.2847158988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3974340.669007347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4037.0587232606017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7021.7478424757701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15201.145725516795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26439.697690376426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27986.203451714147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48677.038699958604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2871.8979896849519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4995.1573398450828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-112997587.16604255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-196539267.39200136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-5044.5351413411854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-8774.0744371429173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4799.576397076029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8348.0121348709781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4846497.1225804752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2832323.5978031158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2116047.5543132382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1152755.7043058684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-103189412.19538134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-56214324.337716132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1466382.4080798377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798838.70386666257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85583.383147380824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37366.886643779471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-1233782.9186316442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151771.37961985721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29331.058248909143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12806.344975188362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-278796.22783121606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114171.77912951802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867120.58087644144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1202263.23175968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378596.81705150969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489321.13532618986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-18462336.978653979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-23861826.841350719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391583.13058753806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506105.42245422117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15312.319605508163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6685.5701411922537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-220744.7015896868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40529.067750448361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5247.8240723627941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2291.2724412960879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-49881.376364966694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30488.460888472066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997.16748189341479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-7332.1272852785842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601.29814671628708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172.41237907976017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-1058.7722077322092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228.20271503072232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151.78179880853691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-1116.0446852314144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160.5708097766738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26.24339592772894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-161.15883553777758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60.93931096549327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18098.563188854754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13164.880783152972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-15485687.128268667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-11264276.769462379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3353.3066285891969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2439.1926328118029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2754.8355983673855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4754.1587372995518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-2357122.0389696378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-4067804.3884324692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895.46785354738677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1545.354039433842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32431.998396359526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-71234.021940316525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9492.9392286357961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18800.41827867238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-26545.795310913054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12078.836625714886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4936.5699794061265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-10842.740244535675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2534.9969019977939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2861.6670283626459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-4040.6136744883124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3225.5355995073633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23046737.354773276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-62601761.03587015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918304.97717373376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513165.33677095559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-1045124.1277650477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128563.8894407959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357030.73299963376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-503402.44392781658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196335.07645311597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11389009.292067561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-30935920.653847013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581793.45362803212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106887.92542801288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-217690.36571039518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34331.733680342964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74366.430524138952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-104854.39882868047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52429.368668114126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4039.8216572181936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1604.3234699305856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13010.480555726459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929.95688438277477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369.31126723702016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6573.9222508241537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614.91315063140303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244.19879965845695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3474.3220311343757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141.55147584434312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56.21395550831528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1755.5018670659349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1627.8407689120511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-1635.2414042960656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249.05029290057527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388.9629629681944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-239.22324563259832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130.6212965432542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247.77843698853442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-248.9049094932123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66.5064534533347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59.205197984505972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-36.412874665735764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34.881144195386327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374.03826828685811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-4794.6879962818539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365.13927145577424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144.83807378035524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-1591.40333865517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323.98351124104016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56.9334662578555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-729.81357897824716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97.506883763242911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22.046229719207499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-242.23218843072078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86.516639105508176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23216.282992215445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-75712.838495797434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9686.2125833566406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8989.9937894944323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-21695.414446271501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8232.8708717804384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3533.8187999427309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-11524.474101353329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2586.6086677171102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1368.3934278082397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-3302.3229200165451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2198.5079280351097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2956342.4131298731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1265724.858964446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-9913393.3113466781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-3956433.3844726901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140875.16584173113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56223.251885043705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115107.04052507287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-261343.44684860823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32148.65020729326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26497.354056695931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-39666.336654744111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16244.036953628662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655253.81578502909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665578.5146935808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-2197238.3056131238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-2080481.4228551069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37619.340056444707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35620.322987980377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25512.717063083503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-57925.05293615986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8584.9837143233071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5872.9639289230008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-8791.7821480352413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4337.8117526729384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132839.47037204553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104268.50481995734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94908.349214505288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69442.824210091596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-4928533.6064933781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-3606124.1785558369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64034.166291695983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46852.70990420309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4930.9322098781249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3522.9486749493058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-126318.89742203898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13931.401382144788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1372.7225494023139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980.75391845823879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-23905.900668320242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8512.9316325957971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19510.417243817741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36332.704567054243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13939.392320000004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24197.581241658125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-723864.27613384172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-1256565.8694139314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17099.700025656686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29683.602489983648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724.21656414513689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517.42300977496291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-18552.726742891515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3720.2449624551109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201.61469797964801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144.04542647631752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-3511.1107814710217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2273.2954247143757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27480.852216529471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6106.9921042402084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-201832.14210547108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23908.429111745085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13716.850168961906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3048.2568377741309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-76756.509260721781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26194.242566334542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4182.9414395828162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929.56325163257657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-30721.464691147135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6384.5129806669411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2087.8821566453362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463.98414957261309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-11683.334301811645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6994.9171859787948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11048.323956305765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-17177.12057883359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1831.3720972496869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4278.2198935469305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-5131.1272710450921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1624.9535693332998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1681.697923726302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-2614.5801052958673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489.05006985916657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651.20044820156795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-781.02399171296781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433.92801375197882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8851.4253241198967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-33853.399094115281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3007.7882870163858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4926.263450993114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-16149.531036038195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3835.7416480615129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1347.3015136467893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-5152.9255652535776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803.20054788210405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749.84106639410822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-2458.167675012668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1024.2974236439097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393927.65642203245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320763.96862656693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-1110314.9285469418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-842776.1364214957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236756.76839647905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179708.43173472441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436812.17787457723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100997.2183689446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-1055304.1710473225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-227451.74595179828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601559.13895846775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129655.20292938208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105194.5413943844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203220.47875754666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-296498.78044282866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-533942.04674030398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63223.587548272291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113854.53824589516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116646.43489201943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63986.934561257549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-281808.6937921709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-144102.38439335721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160640.50521129509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82143.242352107496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3621169.9874786926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3312537.0730027938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140972.52665072092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128957.41498468805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18523.790001904727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16945.004328988009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1876758.5518994229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1716802.1114000401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1567563.5653193598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1366427.219240695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30032.056557826985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26178.599986808455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139801.34818634673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121863.23519802638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137942.05223200013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120242.50819412609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119719.7424554231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101763.93645151507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58065.045267075155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49356.333846216992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7664.3919400149325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6514.8711342542065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78778.30702901422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66962.979253347017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199840.35413478027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157500.32695448503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737.10785127392148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580.9373591184775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6032176919.8336811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4444761940.9300804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174615647.67939603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174615647.679396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79370748.945180014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79370748.945180014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158741497.89036003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158741497.89036003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1269931983.1228802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492098643.46011603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111119048.52325203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79370748.945180014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2444619067.5115442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2444619067.5115442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174615647.67939603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174615647.679396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190489797.46843204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634965991.56144011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809581639.24083614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2762102063.292264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126993198.31228803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126993198.31228802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4301894592.8287573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4301894592.8287563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8919006.0820745956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8426480.3232336175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277422.55295055168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274134.53921085404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3408503.7271263115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3342580.1866613841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105763296.87340437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84054112.315603107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-112176.07850499119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-89150.593641842657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160915135.68456203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146792114.71930265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-335825.947976797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-306351.54904112604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69634.991894633844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79127.475036029617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104031766.69285803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123961287.46432354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25531119.88813775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25048569.494585399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1655155.5402517661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1643635.054566408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54350688.298430279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53043856.038514756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1361569.1205414063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9290706.9401648883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21049981.828589346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21778343.78451065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22804965.328086924</v>
      </c>
      <c r="J474" s="284">
        <f ca="1">SUMIFS('Forbrug af biomasse'!$E$1:$E$425,'Forbrug af biomasse'!$A$1:$A$425,"Biogas",'Forbrug af biomasse'!$B$1:$B$425,$A$1,'Forbrug af biomasse'!$D$1:$D$425,J$2)*'[1]Processer - data'!J474</f>
        <v>21017830.179033693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41423957.942083366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32921193.990277875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28831379.293986477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26300938.807489838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37209.537653621141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42281.856889481474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9189472.7245357931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10949913.726015246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141936363.03488585</v>
      </c>
      <c r="J479" s="284">
        <f ca="1">J474*'[1]Processer - data'!J$479*Biogasanlæg!AC$3</f>
        <v>127830208.33418308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45598479.751808614</v>
      </c>
      <c r="J480" s="284">
        <f ca="1">-SUMIFS('Resultater - Vestdanmark'!J$3:J$504,'Resultater - Vestdanmark'!$F$3:$F$504,"Gødning",'Resultater - Vestdanmark'!$A$3:$A$504,"&lt;&gt;Gødning")-SUM(J475:J479)</f>
        <v>34251624.115239143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11.847777281943548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1.8470377093197978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1.7872889847374067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1.5747335451345297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2.5694137258761729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2.1116139023816296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19.879465738929465</v>
      </c>
      <c r="J489" s="284">
        <f ca="1">SUM(J455:J473)*'[1]Processer - data'!$H$489</f>
        <v>19.544953454399074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294393.32336030406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1004400.750288096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606103.90103592013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2067883.8976519625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860529.70826319081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2935924.8870155918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79789.686818634233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70300.604693505797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51065.399563925908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44992.387003843709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587619.03155491932</v>
      </c>
      <c r="O3" s="169">
        <f>SUMIF($F$3:$F$494,"Roer",J3:J494)</f>
        <v>560381.69837016799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2233652.2483947058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1775168.3477236584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2409559.214171757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1914968.3000286557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308888.10563956347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245485.11905277579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25247.519893276702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20065.163771701118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-1378492209.374778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-1095540158.2428169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-105868.04698694625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-84137.361212611868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180514.67445281148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143461.87353853759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121218.18754430156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277545.25996771868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131390.92767852088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300837.10966728692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4018.4710589667998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9200.8271805423847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-219404958.26122203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-502357009.39318317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-14811.315814213909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-33912.489382978158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31604.383237684498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72362.464243385781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31062.646270095694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23749.922893442628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901387.79819861206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689184.38300978369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17664.676916557371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13506.084158377178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337416.76134516113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257982.59411715029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3843.8543989860959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2938.939741184478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-233867033.82308576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-178810394.07655448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-978.16807500488494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-747.88915780682635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252958.54620734608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193407.41015505584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3069.7383675238107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5263.2185480760618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165883.93870657514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284416.23307872564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1369.5755793567771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2348.2051983723964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63362.548355299165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108638.22900515971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1266.4127394526668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2171.3273972542843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-77050834.976914227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-132107474.72344552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-388.49160492561793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-666.08810784930506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69693.633906212461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119493.18891104321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8695388.4383872189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6670684.6571306316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553.45194027579987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424.58176453146632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12266.514261946981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9410.2809855404812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18121.055409788936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13901.60395359098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765.32491501916149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587.12054148152833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-30112444.489962082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-23100822.104865558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-713.70404148286752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-547.51948495298234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1162.7519220622521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892.0074659699078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191778.64296690174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333564.94537145377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338.82884851491929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589.33270460495191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1275.8265498115868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2219.0740679336213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2348.8717256482782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4085.4458907900466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241.03733822116342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419.24171175879667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-9483845.7820379119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-16495468.167134438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-423.38597241240677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-736.40482888993029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402.82667542353676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700.64557712511566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1481369.1846350562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899388.21867657756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646786.23775040859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366051.00500136713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-31540638.845041327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-17850538.359889902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448211.08055539744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253666.67828415512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12101.139552087609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5283.5245964128781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-174451.84714926055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21459.85093426357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4522.510754647481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1974.5906331275687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-42987.161527617813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17603.971006047337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265042.08614680363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381771.83822900482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115721.03397482409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155381.13815920497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-5643155.5378628317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-7577187.1384532377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119690.40075823791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160710.89289257835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2165.0992236813922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945.31221235454825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-31212.395924108616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5730.6440424258763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809.15392156508199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353.28777331020211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-7691.1326946606323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4700.9688873360747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216.4673074685906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-1591.6742977293463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130.53112257369108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40.813863648821972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-250.63504576753101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54.020683116066621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32.949126307686008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-242.27343190930264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34.857064115657828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6.2123983718180513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-38.149898368950275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14.425696935880733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5522.8483294291145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4180.4328735012432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-4725518.8378206529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-3576906.8994181217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1023.2748157142152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774.55172097398736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840.64900752256472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1509.6560157751999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-719285.13768433419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-1291708.1034366188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273.25556661134078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490.71836912600952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758.1574099263679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-1665.2258338471875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221.91485489771119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479.25675485360466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-676.700460975841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307.91144951354619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115.40137193417375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-253.46892781125408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59.260199199003083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72.94908193827105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-103.00256986564857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82.224751660889041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7318360.1167232674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-19878832.485009667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291602.51260228053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27510.421337545737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-56028.346118951566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6892.2168234612582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20871.832814278128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-29428.647667625813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11477.647475552629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3616515.0011914945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-9823525.3173629437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184745.1958886596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5730.1841214058259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-11670.222543675802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1840.4993305621513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4347.4232368003177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-6129.7341654789816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3064.9938961981529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180.18885103934244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71.557912024587608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580.30867244282319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45.231771136876361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17.962771176237656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319.74616427325299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27.427075624311449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10.892040508031601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154.96577523718273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6.884861080121925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2.73416629625605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85.385096895311818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4052.3312335472124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-4070.7543044565241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619.98341601899608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1055.8842761888841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-649.39875415075505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354.58639070143391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616.81727008177438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-619.62149995586037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165.56052883570635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160.71925497338785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-98.846896673632244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94.688839807087774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97.382499023728755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-1248.3179896419354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95.065606278544266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41.120906019722959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-451.81453619406233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91.981998724216893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14.822876941620967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-190.01015716351026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25.386343639037904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6.2591341952499358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-68.772021026162662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24.562896294761558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2440.3834947396003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-7958.5677632798925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1018.1678661863552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1030.4806443180121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-2486.8431703997239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943.6952103852791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371.4579580061278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-1211.3970350864024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271.89180551269902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156.85249335947177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-378.52972204958115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252.00460859798685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903628.83527483488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401923.71631605766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-3030105.0418816996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-1256342.8757693772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43059.579791348224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17853.373251670742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2366.6786183148511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-5373.3980551656905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660.9979954850038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594.0937244490392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-889.35376823073091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364.20543701156384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200283.37710054213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211350.66458648117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-671602.81640732114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-660645.02034397714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11498.64112087875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11311.030584814898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524.55872110762846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-1190.9782722535044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176.5130725504535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131.67695939085769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-197.11940255223078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97.257512376148043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40603.407561214786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33109.86953850546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29009.468144714923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22051.173112644632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-1506444.2679809588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-1145104.1836439634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19572.536268794651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14877.811043058951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829.62902484444714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592.73588631377049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-21253.146307250117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2343.9573799516975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251.85624868283745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179.94095230054586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-4386.0650983909036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1561.8851946539069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5963.5093456891072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11537.243295791219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4260.6826565888859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7683.8040349969515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-221254.6929052734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-399015.33137617854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5226.6550549448866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9425.8588206790828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121.84938999653703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87.056387871593003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-3121.4950724887403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625.93097390409787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36.990666128844609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26.428312675449703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-644.19076565485227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417.0862189636988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8496.3486389045647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1888.1195402467397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-62401.130516380203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7391.8504252112771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4624.5723692462379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1027.7056447138411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-25878.100840536543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8831.2673036051747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1293.2542457850034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287.396235224235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-9498.2598304131716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1973.9216144370594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703.91977844247333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156.43010249809484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-3938.9819329720035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2358.3038631303593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898.69153004592101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-1397.2194186037327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148.96726405468729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379.48307260768365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-455.13694742392761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144.13526856474542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136.79248419268677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-212.67488214037121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39.780256017923335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57.762235957009949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-69.277735023066299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38.489918715381663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930.41906291137218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-3558.5057443438677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316.16417209279729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564.67437619277143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-1851.1446767513564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439.672998389707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141.62182539917217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-541.65063818713236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84.428560793927716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85.950749614184076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-281.76818237059285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117.41038912877988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42457.274173915524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34571.738082032491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-119669.04220150695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-90833.880048639767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25517.495064043735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19368.861345828653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47079.340828654764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10885.416449407903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-113740.01747932829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-24514.605618005451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64835.664310965396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13974.15593727667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11337.801275866155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21902.974933853759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-31956.451415043823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-57547.936789560175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6814.198361131911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12271.170270593262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12572.079128951607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6896.4714203898566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-30373.163147775398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-15531.264036838869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17313.732260233344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8853.3468143739992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257371.07122395348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235435.29243193395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10019.482742511507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9165.5205780577508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1316.5600323660121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1204.3494039567884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133388.75573399532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122020.01011231828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227135.43837600856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197991.36208420046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4351.5583562350803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3793.203615869008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20256.812041554222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17657.631218918526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19987.40542162221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17422.792551662482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8508.9621500651465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7232.7710179462747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4126.9155970939955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3507.9525561108962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544.73906795392759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463.03801492524781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5599.0901668175829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4759.3274445481156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16772.527158983896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13218.944305969808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61.865189881788851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48.757858119644077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740396304.1490401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545555171.47824013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21432524.593788002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21432524.593788002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9742056.6335400008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9742056.6335400008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19484113.267080002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19484113.267080002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155872906.13664001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60400751.127948008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13638879.286956001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9742056.6335400008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300055344.31303203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300055344.31303203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21432524.593788002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21432524.593788002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23380935.920496006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77936453.068320006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99368977.662107989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339023570.84719199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15587290.613664001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15587290.613664001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528019469.53786814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528019469.53786814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3275994.3179254048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3768520.0767663838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83761.847049448319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87049.860789146012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982442.5228736893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1048366.0633386159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15324796.602132376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12179198.388182251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-16253.990160419335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-12917.663829597843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11436883.932675984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10433104.202004466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-23868.496721902786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-21773.633002721912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5844.43916657921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6641.1397728435395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14185668.798772709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17214176.193908587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7471480.1118622487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7954030.5054146014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510406.45974823425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521926.94543359173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19559467.866569709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19532565.126485262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167120.55334081798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1140352.0110314642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17635576.292776551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18455483.940349407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3782397.9112531729</v>
      </c>
      <c r="J474" s="284">
        <f ca="1">SUMIFS('Forbrug af biomasse'!$E$1:$E$425,'Forbrug af biomasse'!$A$1:$A$425,"Biogas",'Forbrug af biomasse'!$B$1:$B$425,$A$1,'Forbrug af biomasse'!$D$1:$D$425,J$2)*'[1]Processer - data'!J474</f>
        <v>3644679.2046695217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6002212.0025018463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4770186.0353713809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2049161.7348579592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1869313.1828899379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3122.982760767517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3548.7006419774639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1253067.4105582559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1520585.5637952585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23541355.812228315</v>
      </c>
      <c r="J479" s="284">
        <f ca="1">J474*'[1]Processer - data'!J$479*Biogasanlæg!AC$3</f>
        <v>22166898.20383684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47265677.850787759</v>
      </c>
      <c r="J480" s="284">
        <f ca="1">-SUMIFS('Resultater - Østdanmark'!J$3:J$504,'Resultater - Østdanmark'!$F$3:$F$504,"Gødning",'Resultater - Østdanmark'!$A$3:$A$504,"&lt;&gt;Gødning")-SUM(J475:J479)</f>
        <v>43067064.236741029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6.6744108208336757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3.9077046581623569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0.53544111304943354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0.50004766374412279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0.72777648867545996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0.67053096181128069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4.2619440613819295</v>
      </c>
      <c r="J489" s="284">
        <f ca="1">SUM(J455:J473)*'[1]Processer - data'!$H$489</f>
        <v>4.3347554207922396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36134.173695311998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123281.29848988799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74393.887019760004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253814.43806741649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105622.40200774565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360358.78332054405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23903.621118278283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22323.556417148338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15298.317515698101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14287.076106974937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12151211.140797976</v>
      </c>
      <c r="O3" s="98">
        <f>SUMIF($F$3:$F$509,$L$3,J$3:J$509)</f>
        <v>8865397.926203981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1676047.8427488941</v>
      </c>
      <c r="O4" s="98">
        <f t="shared" si="0"/>
        <v>1705324.9231377705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4862316.9740837933</v>
      </c>
      <c r="O5" s="98">
        <f t="shared" si="0"/>
        <v>4715362.2005734202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20219.045566523422</v>
      </c>
      <c r="O6" s="98">
        <f t="shared" si="0"/>
        <v>20568.705079204923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5545.3048644621394</v>
      </c>
      <c r="O7" s="98">
        <f>SUMIFS(J$3:J$509,$F$3:$F$509,$L$3,$C$3:$C$509,$L7)+SUMIFS(J$3:J$509,$F$3:$F$509,$L$3,$C$3:$C$509,"",$A$3:$A$509,"Grøntsager I drivhus")</f>
        <v>5249.816762345642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883252.30601325259</v>
      </c>
      <c r="O8" s="98">
        <f>SUMIFS(J$3:J$509,$F$3:$F$509,$L$3,$C$3:$C$509,$L8)</f>
        <v>325203.0015970415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1403568.0358319483</v>
      </c>
      <c r="O9" s="98">
        <f>SUMIFS(J$3:J$509,$F$3:$F$509,$L$3,$C$3:$C$509,$L9)</f>
        <v>234625.94803314027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0</v>
      </c>
      <c r="J17" s="278">
        <f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0</v>
      </c>
      <c r="J21" s="278">
        <f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-135135.89424490926</v>
      </c>
      <c r="J49" s="278">
        <f>'Resultater - Vestdanmark'!J49+'Resultater - Østdanmark'!J49</f>
        <v>-132147.55655445822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-17870.187499999931</v>
      </c>
      <c r="J53" s="278">
        <f>'Resultater - Vestdanmark'!J53+'Resultater - Østdanmark'!J53</f>
        <v>-230041.5728864902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-743247.41834700096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-55611.64124999979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-144144.95386123654</v>
      </c>
      <c r="J81" s="278">
        <f>'Resultater - Vestdanmark'!J81+'Resultater - Østdanmark'!J81</f>
        <v>-141260.98579804707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-11212.666666666624</v>
      </c>
      <c r="J85" s="278">
        <f>'Resultater - Vestdanmark'!J85+'Resultater - Østdanmark'!J85</f>
        <v>-144343.54799413765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-179855.44745843639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-18111.512573332235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17649088.550240628</v>
      </c>
      <c r="J95" s="278">
        <f>'Resultater - Vestdanmark'!J95+'Resultater - Østdanmark'!J95</f>
        <v>14026401.55067813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19039008.408103261</v>
      </c>
      <c r="J96" s="278">
        <f>'Resultater - Vestdanmark'!J96+'Resultater - Østdanmark'!J96</f>
        <v>15131023.695563734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2440663.5063567837</v>
      </c>
      <c r="J97" s="278">
        <f>'Resultater - Vestdanmark'!J97+'Resultater - Østdanmark'!J97</f>
        <v>1939688.0633691181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199491.98206240279</v>
      </c>
      <c r="J98" s="278">
        <f>'Resultater - Vestdanmark'!J98+'Resultater - Østdanmark'!J98</f>
        <v>158543.86126414384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-10892085411.485743</v>
      </c>
      <c r="J99" s="278">
        <f>'Resultater - Vestdanmark'!J99+'Resultater - Østdanmark'!J99</f>
        <v>-8656354308.0925446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-836510.93730301841</v>
      </c>
      <c r="J100" s="278">
        <f>'Resultater - Vestdanmark'!J100+'Resultater - Østdanmark'!J100</f>
        <v>-664807.03945396107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1426327.4313739771</v>
      </c>
      <c r="J101" s="278">
        <f>'Resultater - Vestdanmark'!J101+'Resultater - Østdanmark'!J101</f>
        <v>1133556.6274852161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957799.28473942308</v>
      </c>
      <c r="J102" s="278">
        <f>'Resultater - Vestdanmark'!J102+'Resultater - Østdanmark'!J102</f>
        <v>2193009.6206292845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1038178.6685743312</v>
      </c>
      <c r="J104" s="278">
        <f>'Resultater - Vestdanmark'!J104+'Resultater - Østdanmark'!J104</f>
        <v>2377048.9750731164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31751.742737597204</v>
      </c>
      <c r="J105" s="278">
        <f>'Resultater - Vestdanmark'!J105+'Resultater - Østdanmark'!J105</f>
        <v>72699.863535856144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-1733617012.0022585</v>
      </c>
      <c r="J106" s="278">
        <f>'Resultater - Vestdanmark'!J106+'Resultater - Østdanmark'!J106</f>
        <v>-3969348115.3954577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-117030.85139529199</v>
      </c>
      <c r="J107" s="278">
        <f>'Resultater - Vestdanmark'!J107+'Resultater - Østdanmark'!J107</f>
        <v>-267957.79356855026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249720.41137491699</v>
      </c>
      <c r="J108" s="278">
        <f>'Resultater - Vestdanmark'!J108+'Resultater - Østdanmark'!J108</f>
        <v>571768.29565255437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468109.13276919175</v>
      </c>
      <c r="J109" s="278">
        <f>'Resultater - Vestdanmark'!J109+'Resultater - Østdanmark'!J109</f>
        <v>357907.55598590377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13583770.57880277</v>
      </c>
      <c r="J110" s="278">
        <f>'Resultater - Vestdanmark'!J110+'Resultater - Østdanmark'!J110</f>
        <v>10385898.903898712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266203.86814945232</v>
      </c>
      <c r="J111" s="278">
        <f>'Resultater - Vestdanmark'!J111+'Resultater - Østdanmark'!J111</f>
        <v>203534.53751209271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5084816.8620820511</v>
      </c>
      <c r="J112" s="278">
        <f>'Resultater - Vestdanmark'!J112+'Resultater - Østdanmark'!J112</f>
        <v>3887756.6113221413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57926.273684308377</v>
      </c>
      <c r="J113" s="278">
        <f>'Resultater - Vestdanmark'!J113+'Resultater - Østdanmark'!J113</f>
        <v>44289.353892917388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-3524338957.9342055</v>
      </c>
      <c r="J114" s="278">
        <f>'Resultater - Vestdanmark'!J114+'Resultater - Østdanmark'!J114</f>
        <v>-2694644164.360033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-14740.837123521602</v>
      </c>
      <c r="J115" s="278">
        <f>'Resultater - Vestdanmark'!J115+'Resultater - Østdanmark'!J115</f>
        <v>-11270.570511742691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3812045.0093678222</v>
      </c>
      <c r="J116" s="278">
        <f>'Resultater - Vestdanmark'!J116+'Resultater - Østdanmark'!J116</f>
        <v>2914618.8721846989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46260.468363034233</v>
      </c>
      <c r="J117" s="278">
        <f>'Resultater - Vestdanmark'!J117+'Resultater - Østdanmark'!J117</f>
        <v>79315.865386732854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2499844.5403870419</v>
      </c>
      <c r="J118" s="278">
        <f>'Resultater - Vestdanmark'!J118+'Resultater - Østdanmark'!J118</f>
        <v>4286107.3410907555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20639.285885046043</v>
      </c>
      <c r="J119" s="278">
        <f>'Resultater - Vestdanmark'!J119+'Resultater - Østdanmark'!J119</f>
        <v>35387.078403311578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954863.51364724501</v>
      </c>
      <c r="J120" s="278">
        <f>'Resultater - Vestdanmark'!J120+'Resultater - Østdanmark'!J120</f>
        <v>1637160.8111876908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19084.638315691634</v>
      </c>
      <c r="J121" s="278">
        <f>'Resultater - Vestdanmark'!J121+'Resultater - Østdanmark'!J121</f>
        <v>32721.558107082616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-1161143813.2657945</v>
      </c>
      <c r="J122" s="278">
        <f>'Resultater - Vestdanmark'!J122+'Resultater - Østdanmark'!J122</f>
        <v>-1990838606.8399665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-5854.5066215082079</v>
      </c>
      <c r="J123" s="278">
        <f>'Resultater - Vestdanmark'!J123+'Resultater - Østdanmark'!J123</f>
        <v>-10037.841715159495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1050271.9647159714</v>
      </c>
      <c r="J124" s="278">
        <f>'Resultater - Vestdanmark'!J124+'Resultater - Østdanmark'!J124</f>
        <v>1800743.3283887217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112298708.82031395</v>
      </c>
      <c r="J125" s="278">
        <f>'Resultater - Vestdanmark'!J125+'Resultater - Østdanmark'!J125</f>
        <v>86150179.402703017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7147.6896894783804</v>
      </c>
      <c r="J126" s="278">
        <f>'Resultater - Vestdanmark'!J126+'Resultater - Østdanmark'!J126</f>
        <v>5483.3644619075476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158418.8818134164</v>
      </c>
      <c r="J127" s="278">
        <f>'Resultater - Vestdanmark'!J127+'Resultater - Østdanmark'!J127</f>
        <v>121531.36249178894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234028.7773685818</v>
      </c>
      <c r="J128" s="278">
        <f>'Resultater - Vestdanmark'!J128+'Resultater - Østdanmark'!J128</f>
        <v>179535.6453114578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9883.9747520938854</v>
      </c>
      <c r="J129" s="278">
        <f>'Resultater - Vestdanmark'!J129+'Resultater - Østdanmark'!J129</f>
        <v>7582.5110283961212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-388894488.10791951</v>
      </c>
      <c r="J130" s="278">
        <f>'Resultater - Vestdanmark'!J130+'Resultater - Østdanmark'!J130</f>
        <v>-298341185.4968642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-9217.3044259344551</v>
      </c>
      <c r="J131" s="278">
        <f>'Resultater - Vestdanmark'!J131+'Resultater - Østdanmark'!J131</f>
        <v>-7071.0735523607418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15016.642494023856</v>
      </c>
      <c r="J132" s="278">
        <f>'Resultater - Vestdanmark'!J132+'Resultater - Østdanmark'!J132</f>
        <v>11520.04736720883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2476771.9276828007</v>
      </c>
      <c r="J133" s="278">
        <f>'Resultater - Vestdanmark'!J133+'Resultater - Østdanmark'!J133</f>
        <v>4307905.6143788006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4375.8875717755209</v>
      </c>
      <c r="J134" s="278">
        <f>'Resultater - Vestdanmark'!J134+'Resultater - Østdanmark'!J134</f>
        <v>7611.0805470807218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16476.972275328382</v>
      </c>
      <c r="J135" s="278">
        <f>'Resultater - Vestdanmark'!J135+'Resultater - Østdanmark'!J135</f>
        <v>28658.771758310046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30335.075177362425</v>
      </c>
      <c r="J136" s="278">
        <f>'Resultater - Vestdanmark'!J136+'Resultater - Østdanmark'!J136</f>
        <v>52762.484590748652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3112.9353279061152</v>
      </c>
      <c r="J137" s="278">
        <f>'Resultater - Vestdanmark'!J137+'Resultater - Østdanmark'!J137</f>
        <v>5414.3990516038793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-122481432.94808047</v>
      </c>
      <c r="J138" s="278">
        <f>'Resultater - Vestdanmark'!J138+'Resultater - Østdanmark'!J138</f>
        <v>-213034735.55913579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-5467.9211137535922</v>
      </c>
      <c r="J139" s="278">
        <f>'Resultater - Vestdanmark'!J139+'Resultater - Østdanmark'!J139</f>
        <v>-9510.4792660328476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5202.4030724995655</v>
      </c>
      <c r="J140" s="278">
        <f>'Resultater - Vestdanmark'!J140+'Resultater - Østdanmark'!J140</f>
        <v>9048.657711996093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6327866.3072155314</v>
      </c>
      <c r="J141" s="278">
        <f>'Resultater - Vestdanmark'!J141+'Resultater - Østdanmark'!J141</f>
        <v>3731711.8164796932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2762833.7920636469</v>
      </c>
      <c r="J142" s="278">
        <f>'Resultater - Vestdanmark'!J142+'Resultater - Østdanmark'!J142</f>
        <v>1518806.7093072354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-134730051.04042268</v>
      </c>
      <c r="J143" s="278">
        <f>'Resultater - Vestdanmark'!J143+'Resultater - Østdanmark'!J143</f>
        <v>-74064862.697606027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1914593.488635235</v>
      </c>
      <c r="J144" s="278">
        <f>'Resultater - Vestdanmark'!J144+'Resultater - Østdanmark'!J144</f>
        <v>1052505.3821508177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97684.522699468434</v>
      </c>
      <c r="J145" s="278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42650.411240192348</v>
      </c>
      <c r="J146" s="278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-1408234.7657809048</v>
      </c>
      <c r="J147" s="278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173231.23055412079</v>
      </c>
      <c r="J148" s="278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33853.569003556622</v>
      </c>
      <c r="J149" s="278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14780.935608315931</v>
      </c>
      <c r="J150" s="278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-321783.3893588339</v>
      </c>
      <c r="J151" s="278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131775.75013556535</v>
      </c>
      <c r="J152" s="278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1132162.667023245</v>
      </c>
      <c r="J153" s="278">
        <f>'Resultater - Vestdanmark'!J153+'Resultater - Østdanmark'!J153</f>
        <v>1584035.0699886847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494317.85102633375</v>
      </c>
      <c r="J154" s="278">
        <f>'Resultater - Vestdanmark'!J154+'Resultater - Østdanmark'!J154</f>
        <v>644702.27348539489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-24105492.516516812</v>
      </c>
      <c r="J155" s="278">
        <f>'Resultater - Vestdanmark'!J155+'Resultater - Østdanmark'!J155</f>
        <v>-31439013.979803957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511273.53134577599</v>
      </c>
      <c r="J156" s="278">
        <f>'Resultater - Vestdanmark'!J156+'Resultater - Østdanmark'!J156</f>
        <v>666816.31534679956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17477.418829189555</v>
      </c>
      <c r="J157" s="278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7630.8823535468018</v>
      </c>
      <c r="J158" s="278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-251957.09751379542</v>
      </c>
      <c r="J159" s="278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46259.711792874237</v>
      </c>
      <c r="J160" s="278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6056.977993927876</v>
      </c>
      <c r="J161" s="278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2644.5602146062902</v>
      </c>
      <c r="J162" s="278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-57572.509059627329</v>
      </c>
      <c r="J163" s="278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35189.429775808137</v>
      </c>
      <c r="J164" s="278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211534.82493982941</v>
      </c>
      <c r="J165" s="278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-1914345.8182422235</v>
      </c>
      <c r="J166" s="278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21763.186521783442</v>
      </c>
      <c r="J167" s="278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1213.6347893620054</v>
      </c>
      <c r="J168" s="278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-8923.8015830079312</v>
      </c>
      <c r="J169" s="278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731.82926928997813</v>
      </c>
      <c r="J170" s="278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213.22624272858215</v>
      </c>
      <c r="J171" s="278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-1309.4072534997401</v>
      </c>
      <c r="J172" s="278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282.22339814678895</v>
      </c>
      <c r="J173" s="278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32198.338617151305</v>
      </c>
      <c r="J174" s="278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-291388.21422724938</v>
      </c>
      <c r="J175" s="278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5811.6468547381037</v>
      </c>
      <c r="J176" s="278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184.73092511622292</v>
      </c>
      <c r="J177" s="278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-1358.318117140717</v>
      </c>
      <c r="J178" s="278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195.42787389233163</v>
      </c>
      <c r="J179" s="278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32.455794299546994</v>
      </c>
      <c r="J180" s="278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-199.30873390672787</v>
      </c>
      <c r="J181" s="278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75.365007901374</v>
      </c>
      <c r="J182" s="278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23621.411518283869</v>
      </c>
      <c r="J183" s="278">
        <f>'Resultater - Vestdanmark'!J183+'Resultater - Østdanmark'!J183</f>
        <v>17345.313656654216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-20211205.966089319</v>
      </c>
      <c r="J184" s="278">
        <f>'Resultater - Vestdanmark'!J184+'Resultater - Østdanmark'!J184</f>
        <v>-14841183.6688805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4376.5814443034124</v>
      </c>
      <c r="J185" s="278">
        <f>'Resultater - Vestdanmark'!J185+'Resultater - Østdanmark'!J185</f>
        <v>3213.7443537857903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3595.4846058899502</v>
      </c>
      <c r="J186" s="278">
        <f>'Resultater - Vestdanmark'!J186+'Resultater - Østdanmark'!J186</f>
        <v>6263.8147530747519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-3076407.1766539719</v>
      </c>
      <c r="J187" s="278">
        <f>'Resultater - Vestdanmark'!J187+'Resultater - Østdanmark'!J187</f>
        <v>-5359512.4918690883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1168.7234201587275</v>
      </c>
      <c r="J188" s="278">
        <f>'Resultater - Vestdanmark'!J188+'Resultater - Østdanmark'!J188</f>
        <v>2036.0724085598515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1832970.6202990049</v>
      </c>
      <c r="J189" s="278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-6038937.2766954433</v>
      </c>
      <c r="J190" s="278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91537.984477469436</v>
      </c>
      <c r="J191" s="278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33190.155806285897</v>
      </c>
      <c r="J192" s="278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-72899.247774163712</v>
      </c>
      <c r="J193" s="278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9714.8540835335079</v>
      </c>
      <c r="J194" s="278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19279.675033525986</v>
      </c>
      <c r="J195" s="278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-27222.495771888895</v>
      </c>
      <c r="J196" s="278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12386.748075228432</v>
      </c>
      <c r="J197" s="278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279001.85572028137</v>
      </c>
      <c r="J198" s="278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-919204.42592885857</v>
      </c>
      <c r="J199" s="278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24444.32661756903</v>
      </c>
      <c r="J200" s="278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5051.9713513403003</v>
      </c>
      <c r="J201" s="278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-11096.209172346929</v>
      </c>
      <c r="J202" s="278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2594.2571011967971</v>
      </c>
      <c r="J203" s="278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2934.6161103009167</v>
      </c>
      <c r="J204" s="278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-4143.6162443539606</v>
      </c>
      <c r="J205" s="278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3307.7603511682523</v>
      </c>
      <c r="J206" s="278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24930579.147527792</v>
      </c>
      <c r="J207" s="278">
        <f>'Resultater - Vestdanmark'!J207+'Resultater - Østdanmark'!J207</f>
        <v>30365097.471496545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-72646136.154678673</v>
      </c>
      <c r="J208" s="278">
        <f>'Resultater - Vestdanmark'!J208+'Resultater - Østdanmark'!J208</f>
        <v>-82480593.52087982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1065645.874803063</v>
      </c>
      <c r="J209" s="278">
        <f>'Resultater - Vestdanmark'!J209+'Resultater - Østdanmark'!J209</f>
        <v>1209907.4897760144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540675.75810850132</v>
      </c>
      <c r="J210" s="278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-1101152.4738839993</v>
      </c>
      <c r="J211" s="278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135456.10626425716</v>
      </c>
      <c r="J212" s="278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377902.5658139119</v>
      </c>
      <c r="J213" s="278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-532831.09159544238</v>
      </c>
      <c r="J214" s="278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207812.72392866859</v>
      </c>
      <c r="J215" s="278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5192825.1848926246</v>
      </c>
      <c r="J216" s="278">
        <f>'Resultater - Vestdanmark'!J216+'Resultater - Østdanmark'!J216</f>
        <v>15005524.293259056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-15131565.262757344</v>
      </c>
      <c r="J217" s="278">
        <f>'Resultater - Vestdanmark'!J217+'Resultater - Østdanmark'!J217</f>
        <v>-40759445.971209958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284570.34498899942</v>
      </c>
      <c r="J218" s="278">
        <f>'Resultater - Vestdanmark'!J218+'Resultater - Østdanmark'!J218</f>
        <v>766538.64951669169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112618.1095494187</v>
      </c>
      <c r="J219" s="278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-229360.58825407099</v>
      </c>
      <c r="J220" s="278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36172.233010905118</v>
      </c>
      <c r="J221" s="278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78713.853760939266</v>
      </c>
      <c r="J222" s="278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-110984.13299415944</v>
      </c>
      <c r="J223" s="278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55494.36256431228</v>
      </c>
      <c r="J224" s="278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235662.39035848522</v>
      </c>
      <c r="J225" s="278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93587.968953165328</v>
      </c>
      <c r="J226" s="278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129491.20562655819</v>
      </c>
      <c r="J228" s="278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4220.0105082575365</v>
      </c>
      <c r="J229" s="278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1675.8813819551733</v>
      </c>
      <c r="J230" s="278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13590.789228169282</v>
      </c>
      <c r="J232" s="278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975.18865551965109</v>
      </c>
      <c r="J233" s="278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387.27403841325781</v>
      </c>
      <c r="J234" s="278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6893.668415097407</v>
      </c>
      <c r="J236" s="278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35870.866398703729</v>
      </c>
      <c r="J237" s="278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14245.300345711916</v>
      </c>
      <c r="J238" s="278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34579.364430046779</v>
      </c>
      <c r="J240" s="278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642.34022625571447</v>
      </c>
      <c r="J241" s="278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255.09084016648856</v>
      </c>
      <c r="J242" s="278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3629.2878063715584</v>
      </c>
      <c r="J244" s="278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148.43633692446505</v>
      </c>
      <c r="J245" s="278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58.948121804571329</v>
      </c>
      <c r="J246" s="278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1840.8869639612467</v>
      </c>
      <c r="J248" s="278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2156677.2050291006</v>
      </c>
      <c r="J249" s="278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-3342572.3580883611</v>
      </c>
      <c r="J250" s="278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56296.206988874823</v>
      </c>
      <c r="J251" s="278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5680.1720024592632</v>
      </c>
      <c r="J252" s="278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-5705.99570875259</v>
      </c>
      <c r="J253" s="278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869.03370891957138</v>
      </c>
      <c r="J254" s="278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1444.8472391570785</v>
      </c>
      <c r="J255" s="278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-888.62199978335343</v>
      </c>
      <c r="J256" s="278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485.20768724468815</v>
      </c>
      <c r="J257" s="278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328274.18821071618</v>
      </c>
      <c r="J258" s="278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-508782.78159954399</v>
      </c>
      <c r="J259" s="278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15033.35340866106</v>
      </c>
      <c r="J260" s="278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864.59570707030878</v>
      </c>
      <c r="J261" s="278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-868.52640944907262</v>
      </c>
      <c r="J262" s="278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232.06698228904105</v>
      </c>
      <c r="J263" s="278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219.92445295789383</v>
      </c>
      <c r="J264" s="278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-135.259771339368</v>
      </c>
      <c r="J265" s="278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129.56998400247409</v>
      </c>
      <c r="J266" s="278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33971.792896041763</v>
      </c>
      <c r="J267" s="278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-522569.4633552474</v>
      </c>
      <c r="J268" s="278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7337.2275052664972</v>
      </c>
      <c r="J269" s="278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471.42076731058688</v>
      </c>
      <c r="J270" s="278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-6043.005985923789</v>
      </c>
      <c r="J271" s="278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460.20487773431853</v>
      </c>
      <c r="J272" s="278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185.9589798000782</v>
      </c>
      <c r="J273" s="278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-2043.2178748492324</v>
      </c>
      <c r="J274" s="278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415.96550996525707</v>
      </c>
      <c r="J275" s="278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5170.9466344826524</v>
      </c>
      <c r="J276" s="278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-79541.836843561716</v>
      </c>
      <c r="J277" s="278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1959.3350960255229</v>
      </c>
      <c r="J278" s="278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71.756343199476461</v>
      </c>
      <c r="J279" s="278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-919.82373614175742</v>
      </c>
      <c r="J280" s="278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122.89322740228081</v>
      </c>
      <c r="J281" s="278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28.305363914457434</v>
      </c>
      <c r="J282" s="278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-311.00420945688347</v>
      </c>
      <c r="J283" s="278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111.07953540026973</v>
      </c>
      <c r="J284" s="278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1642490.0954895539</v>
      </c>
      <c r="J285" s="278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-7306240.5888149878</v>
      </c>
      <c r="J286" s="278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116918.41459905426</v>
      </c>
      <c r="J287" s="278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25656.666486955044</v>
      </c>
      <c r="J288" s="278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-83671.406259077325</v>
      </c>
      <c r="J289" s="278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10704.380449542996</v>
      </c>
      <c r="J290" s="278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10020.474433812444</v>
      </c>
      <c r="J291" s="278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-24182.257616671224</v>
      </c>
      <c r="J292" s="278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9176.5660821657184</v>
      </c>
      <c r="J293" s="278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250008.25412521552</v>
      </c>
      <c r="J294" s="278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-1112104.3949333448</v>
      </c>
      <c r="J295" s="278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31221.923121664109</v>
      </c>
      <c r="J296" s="278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3905.2767579488586</v>
      </c>
      <c r="J297" s="278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-12735.871136439731</v>
      </c>
      <c r="J298" s="278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2858.5004732298094</v>
      </c>
      <c r="J299" s="278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1525.2459211677115</v>
      </c>
      <c r="J300" s="278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-3680.8526420661265</v>
      </c>
      <c r="J301" s="278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2450.5125366330967</v>
      </c>
      <c r="J302" s="278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3859971.2484047078</v>
      </c>
      <c r="J303" s="278">
        <f>'Resultater - Vestdanmark'!J303+'Resultater - Østdanmark'!J303</f>
        <v>1667648.5752805036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-12943498.353228377</v>
      </c>
      <c r="J304" s="278">
        <f>'Resultater - Vestdanmark'!J304+'Resultater - Østdanmark'!J304</f>
        <v>-5212776.2602420673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183934.74563307935</v>
      </c>
      <c r="J305" s="278">
        <f>'Resultater - Vestdanmark'!J305+'Resultater - Østdanmark'!J305</f>
        <v>74076.625136714443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117473.71914338772</v>
      </c>
      <c r="J306" s="278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-266716.84490377392</v>
      </c>
      <c r="J307" s="278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32809.648202778262</v>
      </c>
      <c r="J308" s="278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27091.447781144969</v>
      </c>
      <c r="J309" s="278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-40555.69042297484</v>
      </c>
      <c r="J310" s="278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16608.242390640225</v>
      </c>
      <c r="J311" s="278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855537.19288557116</v>
      </c>
      <c r="J312" s="278">
        <f>'Resultater - Vestdanmark'!J312+'Resultater - Østdanmark'!J312</f>
        <v>876929.17928006197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-2868841.1220204448</v>
      </c>
      <c r="J313" s="278">
        <f>'Resultater - Vestdanmark'!J313+'Resultater - Østdanmark'!J313</f>
        <v>-2741126.4431990841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49117.981177323454</v>
      </c>
      <c r="J314" s="278">
        <f>'Resultater - Vestdanmark'!J314+'Resultater - Østdanmark'!J314</f>
        <v>46931.353572795277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26037.27578419113</v>
      </c>
      <c r="J315" s="278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-59116.031208413362</v>
      </c>
      <c r="J316" s="278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8761.4967868737604</v>
      </c>
      <c r="J317" s="278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6004.6408883138583</v>
      </c>
      <c r="J318" s="278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-8988.9015505874722</v>
      </c>
      <c r="J319" s="278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4435.0692650490864</v>
      </c>
      <c r="J320" s="278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173442.87793326032</v>
      </c>
      <c r="J321" s="278">
        <f>'Resultater - Vestdanmark'!J321+'Resultater - Østdanmark'!J321</f>
        <v>137378.37435846281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123917.81735922021</v>
      </c>
      <c r="J322" s="278">
        <f>'Resultater - Vestdanmark'!J322+'Resultater - Østdanmark'!J322</f>
        <v>91493.997322736221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-6434977.8744743373</v>
      </c>
      <c r="J323" s="278">
        <f>'Resultater - Vestdanmark'!J323+'Resultater - Østdanmark'!J323</f>
        <v>-4751228.3621998001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83606.702560490638</v>
      </c>
      <c r="J324" s="278">
        <f>'Resultater - Vestdanmark'!J324+'Resultater - Østdanmark'!J324</f>
        <v>61730.520947262041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5760.5612347225724</v>
      </c>
      <c r="J325" s="278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4115.6845612630759</v>
      </c>
      <c r="J326" s="278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-147572.04372928909</v>
      </c>
      <c r="J327" s="278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16275.358762096486</v>
      </c>
      <c r="J328" s="278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1624.5787980851514</v>
      </c>
      <c r="J329" s="278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1160.6948707587846</v>
      </c>
      <c r="J330" s="278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-28291.965766711146</v>
      </c>
      <c r="J331" s="278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10074.816827249704</v>
      </c>
      <c r="J332" s="278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25473.926589506849</v>
      </c>
      <c r="J333" s="278">
        <f>'Resultater - Vestdanmark'!J333+'Resultater - Østdanmark'!J333</f>
        <v>47869.94786284546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18200.07497658889</v>
      </c>
      <c r="J334" s="278">
        <f>'Resultater - Vestdanmark'!J334+'Resultater - Østdanmark'!J334</f>
        <v>31881.385276655077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-945118.96903911512</v>
      </c>
      <c r="J335" s="278">
        <f>'Resultater - Vestdanmark'!J335+'Resultater - Østdanmark'!J335</f>
        <v>-1655581.20079011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22326.355080601574</v>
      </c>
      <c r="J336" s="278">
        <f>'Resultater - Vestdanmark'!J336+'Resultater - Østdanmark'!J336</f>
        <v>39109.461310662729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846.06595414167396</v>
      </c>
      <c r="J337" s="278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604.47939764655587</v>
      </c>
      <c r="J338" s="278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-21674.221815380253</v>
      </c>
      <c r="J339" s="278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4346.1759363592091</v>
      </c>
      <c r="J340" s="278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238.60536410849261</v>
      </c>
      <c r="J341" s="278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170.47373915176723</v>
      </c>
      <c r="J342" s="278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-4155.3015471258741</v>
      </c>
      <c r="J343" s="278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2690.3816436780744</v>
      </c>
      <c r="J344" s="278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1137633.3620144599</v>
      </c>
      <c r="J345" s="278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252813.04613849212</v>
      </c>
      <c r="J346" s="278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-11140410.376255527</v>
      </c>
      <c r="J347" s="278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168865.92215979184</v>
      </c>
      <c r="J348" s="278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35977.200855434035</v>
      </c>
      <c r="J349" s="278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7995.1116444869476</v>
      </c>
      <c r="J350" s="278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-264233.2726218513</v>
      </c>
      <c r="J351" s="278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31300.279536956361</v>
      </c>
      <c r="J352" s="278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18341.422538208142</v>
      </c>
      <c r="J353" s="278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4075.962482487972</v>
      </c>
      <c r="J354" s="278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-102634.61010125832</v>
      </c>
      <c r="J355" s="278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35025.50986993972</v>
      </c>
      <c r="J356" s="278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173162.52405592866</v>
      </c>
      <c r="J357" s="278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38481.418219038482</v>
      </c>
      <c r="J358" s="278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-1695714.668876549</v>
      </c>
      <c r="J359" s="278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45093.998730843072</v>
      </c>
      <c r="J360" s="278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5476.1956853678194</v>
      </c>
      <c r="J361" s="278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1216.9594868568115</v>
      </c>
      <c r="J362" s="278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-40219.724521560303</v>
      </c>
      <c r="J363" s="278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8358.4345951040013</v>
      </c>
      <c r="J364" s="278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2791.8019350878094</v>
      </c>
      <c r="J365" s="278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620.4142520707079</v>
      </c>
      <c r="J366" s="278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-15622.316234783648</v>
      </c>
      <c r="J367" s="278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9353.2210491091537</v>
      </c>
      <c r="J368" s="278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747670.36173265241</v>
      </c>
      <c r="J369" s="278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-1534398.1304214883</v>
      </c>
      <c r="J370" s="278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27419.616022270369</v>
      </c>
      <c r="J371" s="278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11947.015486351685</v>
      </c>
      <c r="J372" s="278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-18574.339997437324</v>
      </c>
      <c r="J373" s="278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1980.3393613043743</v>
      </c>
      <c r="J374" s="278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4657.7029661546139</v>
      </c>
      <c r="J375" s="278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-5586.2642184690194</v>
      </c>
      <c r="J376" s="278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1769.0888378980453</v>
      </c>
      <c r="J377" s="278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113805.1074470772</v>
      </c>
      <c r="J378" s="278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-233555.25782049424</v>
      </c>
      <c r="J379" s="278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7322.1412247904327</v>
      </c>
      <c r="J380" s="278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1818.4904079189887</v>
      </c>
      <c r="J381" s="278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-2827.2549874362385</v>
      </c>
      <c r="J382" s="278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528.83032587708988</v>
      </c>
      <c r="J383" s="278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708.96268415857787</v>
      </c>
      <c r="J384" s="278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-850.30172673603408</v>
      </c>
      <c r="J385" s="278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472.41793246736052</v>
      </c>
      <c r="J386" s="278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140249.78952530943</v>
      </c>
      <c r="J387" s="278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-643683.73550794995</v>
      </c>
      <c r="J388" s="278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10544.04577774982</v>
      </c>
      <c r="J389" s="278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9781.8443870312694</v>
      </c>
      <c r="J390" s="278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-37411.904838459152</v>
      </c>
      <c r="J391" s="278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3323.9524591091831</v>
      </c>
      <c r="J392" s="278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5490.9378271858859</v>
      </c>
      <c r="J393" s="278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-18000.675712789551</v>
      </c>
      <c r="J394" s="278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4275.4146464512196</v>
      </c>
      <c r="J395" s="278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21347.833461486196</v>
      </c>
      <c r="J396" s="278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-97976.996856820973</v>
      </c>
      <c r="J397" s="278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2815.6846617630654</v>
      </c>
      <c r="J398" s="278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1488.9233390459615</v>
      </c>
      <c r="J399" s="278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-5694.5762034407098</v>
      </c>
      <c r="J400" s="278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887.62910867603182</v>
      </c>
      <c r="J401" s="278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835.79181600829224</v>
      </c>
      <c r="J402" s="278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-2739.935857383261</v>
      </c>
      <c r="J403" s="278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1141.7078127726895</v>
      </c>
      <c r="J404" s="278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1923555.276849512</v>
      </c>
      <c r="J405" s="278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-6506023.4435019139</v>
      </c>
      <c r="J406" s="278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255777.07275240147</v>
      </c>
      <c r="J407" s="278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436384.93059594795</v>
      </c>
      <c r="J408" s="278">
        <f>'Resultater - Vestdanmark'!J408+'Resultater - Østdanmark'!J408</f>
        <v>355335.70670859941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-1229983.9707484487</v>
      </c>
      <c r="J409" s="278">
        <f>'Resultater - Vestdanmark'!J409+'Resultater - Østdanmark'!J409</f>
        <v>-933610.01647013542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262274.26346052281</v>
      </c>
      <c r="J410" s="278">
        <f>'Resultater - Vestdanmark'!J410+'Resultater - Østdanmark'!J410</f>
        <v>199077.29308055306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483891.518703232</v>
      </c>
      <c r="J411" s="278">
        <f>'Resultater - Vestdanmark'!J411+'Resultater - Østdanmark'!J411</f>
        <v>111882.6348183525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-1169044.1885266507</v>
      </c>
      <c r="J412" s="278">
        <f>'Resultater - Vestdanmark'!J412+'Resultater - Østdanmark'!J412</f>
        <v>-251966.35156980372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666394.80326943309</v>
      </c>
      <c r="J413" s="278">
        <f>'Resultater - Vestdanmark'!J413+'Resultater - Østdanmark'!J413</f>
        <v>143629.35886665876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513666.68954603304</v>
      </c>
      <c r="J414" s="278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-1737370.1523181985</v>
      </c>
      <c r="J415" s="278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68302.774452984784</v>
      </c>
      <c r="J416" s="278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116532.34267025055</v>
      </c>
      <c r="J417" s="278">
        <f>'Resultater - Vestdanmark'!J417+'Resultater - Østdanmark'!J417</f>
        <v>225123.45369140041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-328455.23185787251</v>
      </c>
      <c r="J418" s="278">
        <f>'Resultater - Vestdanmark'!J418+'Resultater - Østdanmark'!J418</f>
        <v>-591489.98352986411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70037.785909404207</v>
      </c>
      <c r="J419" s="278">
        <f>'Resultater - Vestdanmark'!J419+'Resultater - Østdanmark'!J419</f>
        <v>126125.70851648843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129218.51402097104</v>
      </c>
      <c r="J420" s="278">
        <f>'Resultater - Vestdanmark'!J420+'Resultater - Østdanmark'!J420</f>
        <v>70883.405981647404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-312181.8569399463</v>
      </c>
      <c r="J421" s="278">
        <f>'Resultater - Vestdanmark'!J421+'Resultater - Østdanmark'!J421</f>
        <v>-159633.64843019607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177954.23747152844</v>
      </c>
      <c r="J422" s="278">
        <f>'Resultater - Vestdanmark'!J422+'Resultater - Østdanmark'!J422</f>
        <v>90996.589166481499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779929.11279357155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3878541.0587026458</v>
      </c>
      <c r="J426" s="278">
        <f>'Resultater - Vestdanmark'!J426+'Resultater - Østdanmark'!J426</f>
        <v>3547972.3654347276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150992.00939323241</v>
      </c>
      <c r="J427" s="278">
        <f>'Resultater - Vestdanmark'!J427+'Resultater - Østdanmark'!J427</f>
        <v>138122.93556274578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19840.350034270738</v>
      </c>
      <c r="J428" s="278">
        <f>'Resultater - Vestdanmark'!J428+'Resultater - Østdanmark'!J428</f>
        <v>18149.353732944797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2010147.3076334181</v>
      </c>
      <c r="J429" s="278">
        <f>'Resultater - Vestdanmark'!J429+'Resultater - Østdanmark'!J429</f>
        <v>1838822.1215123583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1794699.0036953683</v>
      </c>
      <c r="J430" s="278">
        <f>'Resultater - Vestdanmark'!J430+'Resultater - Østdanmark'!J430</f>
        <v>1564418.5813248954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34383.614914062069</v>
      </c>
      <c r="J431" s="278">
        <f>'Resultater - Vestdanmark'!J431+'Resultater - Østdanmark'!J431</f>
        <v>29971.803602677464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160058.16022790095</v>
      </c>
      <c r="J432" s="278">
        <f>'Resultater - Vestdanmark'!J432+'Resultater - Østdanmark'!J432</f>
        <v>139520.86641694489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157929.45765362235</v>
      </c>
      <c r="J433" s="278">
        <f>'Resultater - Vestdanmark'!J433+'Resultater - Østdanmark'!J433</f>
        <v>137665.30074578855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128228.70460548824</v>
      </c>
      <c r="J434" s="278">
        <f>'Resultater - Vestdanmark'!J434+'Resultater - Østdanmark'!J434</f>
        <v>108996.70746946134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62191.960864169152</v>
      </c>
      <c r="J435" s="278">
        <f>'Resultater - Vestdanmark'!J435+'Resultater - Østdanmark'!J435</f>
        <v>52864.286402327889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8209.1310079688592</v>
      </c>
      <c r="J436" s="278">
        <f>'Resultater - Vestdanmark'!J436+'Resultater - Østdanmark'!J436</f>
        <v>6977.9091491794543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84377.3971958318</v>
      </c>
      <c r="J437" s="278">
        <f>'Resultater - Vestdanmark'!J437+'Resultater - Østdanmark'!J437</f>
        <v>71722.306697895139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216612.88129376416</v>
      </c>
      <c r="J438" s="278">
        <f>'Resultater - Vestdanmark'!J438+'Resultater - Østdanmark'!J438</f>
        <v>170719.27126045484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798.97304115571035</v>
      </c>
      <c r="J439" s="281">
        <f>'Resultater - Vestdanmark'!J439+'Resultater - Østdanmark'!J439</f>
        <v>629.69521723812159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6772573223.9827213</v>
      </c>
      <c r="J440" s="275">
        <f>'Resultater - Vestdanmark'!J440+'Resultater - Østdanmark'!J440</f>
        <v>4990317112.4083204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196048172.27318403</v>
      </c>
      <c r="J441" s="278">
        <f>'Resultater - Vestdanmark'!J441+'Resultater - Østdanmark'!J441</f>
        <v>196048172.273184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89112805.578720018</v>
      </c>
      <c r="J443" s="278">
        <f>'Resultater - Vestdanmark'!J443+'Resultater - Østdanmark'!J443</f>
        <v>89112805.578720018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178225611.15744004</v>
      </c>
      <c r="J444" s="278">
        <f>'Resultater - Vestdanmark'!J444+'Resultater - Østdanmark'!J444</f>
        <v>178225611.15744004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1425804889.2595203</v>
      </c>
      <c r="J445" s="278">
        <f>'Resultater - Vestdanmark'!J445+'Resultater - Østdanmark'!J445</f>
        <v>552499394.58806407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124757927.81020802</v>
      </c>
      <c r="J446" s="278">
        <f>'Resultater - Vestdanmark'!J446+'Resultater - Østdanmark'!J446</f>
        <v>89112805.578720018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2744674411.8245764</v>
      </c>
      <c r="J449" s="278">
        <f>'Resultater - Vestdanmark'!J449+'Resultater - Østdanmark'!J449</f>
        <v>2744674411.8245764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196048172.27318403</v>
      </c>
      <c r="J450" s="278">
        <f>'Resultater - Vestdanmark'!J450+'Resultater - Østdanmark'!J450</f>
        <v>196048172.273184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712902444.62976015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3101125634.1394558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142580488.92595202</v>
      </c>
      <c r="J453" s="278">
        <f>'Resultater - Vestdanmark'!J453+'Resultater - Østdanmark'!J453</f>
        <v>142580488.92595202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4829914062.3666258</v>
      </c>
      <c r="J454" s="278">
        <f>'Resultater - Vestdanmark'!J454+'Resultater - Østdanmark'!J454</f>
        <v>4829914062.3666248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</v>
      </c>
      <c r="J455" s="278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121088093.47553675</v>
      </c>
      <c r="J458" s="278">
        <f>'Resultater - Vestdanmark'!J458+'Resultater - Østdanmark'!J458</f>
        <v>96233310.70378536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-128430.06866541052</v>
      </c>
      <c r="J459" s="284">
        <f>'Resultater - Vestdanmark'!J459+'Resultater - Østdanmark'!J459</f>
        <v>-102068.25747144051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172352019.61723801</v>
      </c>
      <c r="J460" s="278">
        <f>'Resultater - Vestdanmark'!J460+'Resultater - Østdanmark'!J460</f>
        <v>157225218.92130712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-359694.44469869981</v>
      </c>
      <c r="J461" s="284">
        <f>'Resultater - Vestdanmark'!J461+'Resultater - Østdanmark'!J461</f>
        <v>-328125.18204384798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75479.43106121305</v>
      </c>
      <c r="J462" s="278">
        <f>'Resultater - Vestdanmark'!J462+'Resultater - Østdanmark'!J462</f>
        <v>85768.614808873157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118217435.49163073</v>
      </c>
      <c r="J463" s="278">
        <f>'Resultater - Vestdanmark'!J463+'Resultater - Østdanmark'!J463</f>
        <v>141175463.65823212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2165562.0000000005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73910156.164999992</v>
      </c>
      <c r="J467" s="278">
        <f>'Resultater - Vestdanmark'!J467+'Resultater - Østdanmark'!J467</f>
        <v>72576421.165000021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1528689.6738822244</v>
      </c>
      <c r="J471" s="278">
        <f>'Resultater - Vestdanmark'!J471+'Resultater - Østdanmark'!J471</f>
        <v>10431058.951196352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38685558.121365897</v>
      </c>
      <c r="J473" s="278">
        <f>'Resultater - Vestdanmark'!J473+'Resultater - Østdanmark'!J473</f>
        <v>40233827.724860057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26587363.239340097</v>
      </c>
      <c r="J474" s="284">
        <f ca="1">'Resultater - Vestdanmark'!J474+'Resultater - Østdanmark'!J474</f>
        <v>24662509.383703213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47426169.944585212</v>
      </c>
      <c r="J475" s="284">
        <f>'Resultater - Vestdanmark'!J475+'Resultater - Østdanmark'!J475</f>
        <v>37691380.025649257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30880541.028844435</v>
      </c>
      <c r="J476" s="284">
        <f>'Resultater - Vestdanmark'!J476+'Resultater - Østdanmark'!J476</f>
        <v>28170251.990379777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40332.520414388659</v>
      </c>
      <c r="J477" s="284">
        <f>'Resultater - Vestdanmark'!J477+'Resultater - Østdanmark'!J477</f>
        <v>45830.557531458937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10442540.135094048</v>
      </c>
      <c r="J478" s="284">
        <f>'Resultater - Vestdanmark'!J478+'Resultater - Østdanmark'!J478</f>
        <v>12470499.289810505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165477718.84711418</v>
      </c>
      <c r="J479" s="284">
        <f ca="1">'Resultater - Vestdanmark'!J479+'Resultater - Østdanmark'!J479</f>
        <v>149997106.53801993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92864157.602596372</v>
      </c>
      <c r="J480" s="284">
        <f ca="1">'Resultater - Vestdanmark'!J480+'Resultater - Østdanmark'!J480</f>
        <v>77318688.35198018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18.522188102777225</v>
      </c>
      <c r="J481" s="288">
        <f>'Resultater - Vestdanmark'!J481+'Resultater - Østdanmark'!J481</f>
        <v>5.7547423674821552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2.3227300977868404</v>
      </c>
      <c r="J482" s="288">
        <f>'Resultater - Vestdanmark'!J482+'Resultater - Østdanmark'!J482</f>
        <v>2.0747812088786524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3.297190214551633</v>
      </c>
      <c r="J483" s="288">
        <f>'Resultater - Vestdanmark'!J483+'Resultater - Østdanmark'!J483</f>
        <v>2.7821448641929103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37.819373764437117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24.141409800311393</v>
      </c>
      <c r="J489" s="291">
        <f ca="1">'Resultater - Vestdanmark'!J489+'Resultater - Østdanmark'!J489</f>
        <v>23.879708875191312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330527.49705561606</v>
      </c>
      <c r="J490" s="294">
        <f>'Resultater - Vestdanmark'!J490+'Resultater - Østdanmark'!J490</f>
        <v>1127682.048777984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680497.78805568011</v>
      </c>
      <c r="J491" s="294">
        <f>'Resultater - Vestdanmark'!J491+'Resultater - Østdanmark'!J491</f>
        <v>2321698.3357193791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966152.11027093651</v>
      </c>
      <c r="J492" s="294">
        <f>'Resultater - Vestdanmark'!J492+'Resultater - Østdanmark'!J492</f>
        <v>3296283.6703361357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103693.30793691252</v>
      </c>
      <c r="J493" s="294">
        <f>'Resultater - Vestdanmark'!J493+'Resultater - Østdanmark'!J493</f>
        <v>92624.161110654139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66363.71707962401</v>
      </c>
      <c r="J494" s="294">
        <f>'Resultater - Vestdanmark'!J494+'Resultater - Østdanmark'!J494</f>
        <v>59279.463110818644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2" t="s">
        <v>250</v>
      </c>
      <c r="B1" s="442"/>
      <c r="C1" s="442"/>
      <c r="F1" s="443" t="s">
        <v>252</v>
      </c>
      <c r="G1" s="443"/>
      <c r="H1" s="443"/>
      <c r="I1" s="443"/>
      <c r="J1" s="443"/>
      <c r="K1" s="443"/>
      <c r="L1" s="443"/>
      <c r="M1" s="444"/>
      <c r="N1" s="445" t="s">
        <v>253</v>
      </c>
      <c r="O1" s="446"/>
      <c r="P1" s="447"/>
      <c r="Q1" s="439" t="s">
        <v>122</v>
      </c>
      <c r="R1" s="439"/>
      <c r="S1" s="439"/>
      <c r="T1" s="440"/>
      <c r="U1" s="441" t="s">
        <v>229</v>
      </c>
      <c r="V1" s="439"/>
      <c r="W1" s="439"/>
      <c r="X1" s="440"/>
    </row>
    <row r="2" spans="1:26" x14ac:dyDescent="0.25">
      <c r="A2" s="195" t="s">
        <v>128</v>
      </c>
      <c r="B2" s="195" t="s">
        <v>314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287</v>
      </c>
      <c r="U2" s="196" t="s">
        <v>235</v>
      </c>
      <c r="V2" s="195" t="s">
        <v>234</v>
      </c>
      <c r="W2" s="195" t="s">
        <v>236</v>
      </c>
      <c r="X2" s="197" t="s">
        <v>286</v>
      </c>
      <c r="Y2" s="95" t="s">
        <v>281</v>
      </c>
      <c r="Z2" s="195" t="s">
        <v>303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309</v>
      </c>
      <c r="B35" s="190" t="s">
        <v>315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310</v>
      </c>
      <c r="B36" s="190" t="s">
        <v>315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243893.92541050701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211314.14085750715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213692.89158762878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73265.306718627704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140427.58486900106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554193565.78496265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554193565.78496265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554193565.78496265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22804965.328086924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20276623.290697981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2528342.0373889431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860529.70826319081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86052.970826319084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774476.73743687174</v>
      </c>
      <c r="O56" s="191">
        <f t="shared" si="1"/>
        <v>774476.73743687174</v>
      </c>
      <c r="P56" s="201">
        <f t="shared" si="10"/>
        <v>86052.970826319084</v>
      </c>
      <c r="Q56" s="188">
        <f>IFERROR(VLOOKUP(A56,[1]Energiindhold!$A$2:$C$11,3,FALSE),IFERROR(VLOOKUP(A56,[1]Biogasudbytte!$A$2:$B$18,2,FALSE)*[1]Energiindhold!$C$10,0))*O56</f>
        <v>0.43992298284692843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0.48880331427436491</v>
      </c>
      <c r="S56" s="188">
        <f>IFERROR(VLOOKUP(A56,[1]Biogasudbytte!$A$2:$B$18,2,FALSE)*[1]Energiindhold!$C$10,0)*J56*IFERROR(VLOOKUP(A56,Biogasanlæg!$F$3:$G$8,2,FALSE),1)</f>
        <v>4.8880331427436495E-2</v>
      </c>
      <c r="T56" s="189">
        <f t="shared" si="11"/>
        <v>0.43992298284692843</v>
      </c>
      <c r="U56" s="187">
        <f>O56*IFERROR(VLOOKUP(A56,[1]Tørstofindhold!A$2:B$24,2,FALSE),0)</f>
        <v>33119.248878034203</v>
      </c>
      <c r="V56" s="188">
        <f>IF(D56=År1,P56,SUM(O56,P56))*IFERROR(VLOOKUP(A56,[1]Tørstofindhold!A$2:B$24,2,FALSE),0)</f>
        <v>36799.165420038007</v>
      </c>
      <c r="W56" s="188">
        <f>J56*IFERROR(VLOOKUP(A56,[1]Tørstofindhold!A$2:B$24,2,FALSE),0)</f>
        <v>3679.9165420038007</v>
      </c>
      <c r="X56" s="189">
        <f t="shared" si="12"/>
        <v>33119.24887803421</v>
      </c>
      <c r="Y56" s="169">
        <f t="shared" si="2"/>
        <v>0</v>
      </c>
      <c r="Z56" s="103">
        <f t="shared" si="3"/>
        <v>1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3467725.556428601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1733862.7782143005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656390.90889541374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1077471.8693188867</v>
      </c>
      <c r="O57" s="191">
        <f t="shared" si="1"/>
        <v>1077471.8693188867</v>
      </c>
      <c r="P57" s="201">
        <f t="shared" si="10"/>
        <v>1733862.7782143005</v>
      </c>
      <c r="Q57" s="188">
        <f>IFERROR(VLOOKUP(A57,[1]Energiindhold!$A$2:$C$11,3,FALSE),IFERROR(VLOOKUP(A57,[1]Biogasudbytte!$A$2:$B$18,2,FALSE)*[1]Energiindhold!$C$10,0))*O57</f>
        <v>2.3208744065128819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6.0556148307864852</v>
      </c>
      <c r="S57" s="188">
        <f>IFERROR(VLOOKUP(A57,[1]Biogasudbytte!$A$2:$B$18,2,FALSE)*[1]Energiindhold!$C$10,0)*J57*IFERROR(VLOOKUP(A57,Biogasanlæg!$F$3:$G$8,2,FALSE),1)</f>
        <v>3.7347404242736033</v>
      </c>
      <c r="T57" s="189">
        <f t="shared" si="11"/>
        <v>2.3208744065128819</v>
      </c>
      <c r="U57" s="187">
        <f>O57*IFERROR(VLOOKUP(A57,[1]Tørstofindhold!A$2:B$24,2,FALSE),0)</f>
        <v>323241.56079566601</v>
      </c>
      <c r="V57" s="188">
        <f>IF(D57=År1,P57,SUM(O57,P57))*IFERROR(VLOOKUP(A57,[1]Tørstofindhold!A$2:B$24,2,FALSE),0)</f>
        <v>843400.39425995608</v>
      </c>
      <c r="W57" s="188">
        <f>J57*IFERROR(VLOOKUP(A57,[1]Tørstofindhold!A$2:B$24,2,FALSE),0)</f>
        <v>520158.83346429013</v>
      </c>
      <c r="X57" s="189">
        <f t="shared" si="12"/>
        <v>323241.56079566595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606103.90103592013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615674.84637502267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-9570.9453391025309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1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10631.296472463182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5315.648236231591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5315.6482362315919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5315.648236231591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2.4998962090173548E-3</v>
      </c>
      <c r="S59" s="188">
        <f>IFERROR(VLOOKUP(A59,[1]Biogasudbytte!$A$2:$B$18,2,FALSE)*[1]Energiindhold!$C$10,0)*J59*IFERROR(VLOOKUP(A59,Biogasanlæg!$F$3:$G$8,2,FALSE),1)</f>
        <v>2.4998962090173548E-3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334.88583888259024</v>
      </c>
      <c r="W59" s="188">
        <f>J59*IFERROR(VLOOKUP(A59,[1]Tørstofindhold!A$2:B$24,2,FALSE),0)</f>
        <v>334.88583888259024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199840.35413478027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164545.58753569709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1051403.8466263001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1051403.8466263001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30577.183238476249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-227346.11113943937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27042134.224778831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14698917.729434509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66507.389797586569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1761026.9326594151</v>
      </c>
      <c r="N64" s="200">
        <f t="shared" si="9"/>
        <v>10515682.17288732</v>
      </c>
      <c r="O64" s="191">
        <f t="shared" si="1"/>
        <v>10515682.17288732</v>
      </c>
      <c r="P64" s="201">
        <f t="shared" si="10"/>
        <v>66507.389797586569</v>
      </c>
      <c r="Q64" s="188">
        <f>IFERROR(VLOOKUP(A64,[1]Energiindhold!$A$2:$C$11,3,FALSE),IFERROR(VLOOKUP(A64,[1]Biogasudbytte!$A$2:$B$18,2,FALSE)*[1]Energiindhold!$C$10,0))*O64</f>
        <v>19.347540737841058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19.469906021644892</v>
      </c>
      <c r="S64" s="188">
        <f>IFERROR(VLOOKUP(A64,[1]Biogasudbytte!$A$2:$B$18,2,FALSE)*[1]Energiindhold!$C$10,0)*J64*IFERROR(VLOOKUP(A64,Biogasanlæg!$F$3:$G$8,2,FALSE),1)</f>
        <v>0.1223652838038346</v>
      </c>
      <c r="T64" s="189">
        <f t="shared" si="11"/>
        <v>19.347540737841058</v>
      </c>
      <c r="U64" s="187">
        <f>O64*IFERROR(VLOOKUP(A64,[1]Tørstofindhold!A$2:B$24,2,FALSE),0)</f>
        <v>2944391.0084084496</v>
      </c>
      <c r="V64" s="188">
        <f>IF(D64=År1,P64,SUM(O64,P64))*IFERROR(VLOOKUP(A64,[1]Tørstofindhold!A$2:B$24,2,FALSE),0)</f>
        <v>2963013.0775517742</v>
      </c>
      <c r="W64" s="188">
        <f>J64*IFERROR(VLOOKUP(A64,[1]Tørstofindhold!A$2:B$24,2,FALSE),0)</f>
        <v>18622.069143324243</v>
      </c>
      <c r="X64" s="189">
        <f t="shared" si="12"/>
        <v>2944391.0084084501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294393.32336030406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294393.32336030406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208875.62977638197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-61265.083808908617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2986321.1440299363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918861.60943487054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865639.24548804213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55535.529776305084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1146284.7593307183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1201820.2891070235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12.167969600290027</v>
      </c>
      <c r="S67" s="188">
        <f>IFERROR(VLOOKUP(A67,[1]Biogasudbytte!$A$2:$B$18,2,FALSE)*[1]Energiindhold!$C$10,0)*J67*IFERROR(VLOOKUP(A67,Biogasanlæg!$F$3:$G$8,2,FALSE),1)</f>
        <v>0.32019231834647804</v>
      </c>
      <c r="T67" s="189">
        <f t="shared" si="11"/>
        <v>11.847777281943548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1021547.2457409699</v>
      </c>
      <c r="W67" s="188">
        <f>J67*IFERROR(VLOOKUP(A67,[1]Tørstofindhold!A$2:B$24,2,FALSE),0)</f>
        <v>47205.20030985932</v>
      </c>
      <c r="X67" s="189">
        <f t="shared" si="12"/>
        <v>974342.04543111054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5788120.7826627567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-5788120.7826627567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583497.9658742107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529759.62082392198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53738.345050288714</v>
      </c>
      <c r="O70" s="191">
        <f t="shared" si="20"/>
        <v>53738.345050288714</v>
      </c>
      <c r="P70" s="201">
        <f t="shared" si="10"/>
        <v>529759.62082392198</v>
      </c>
      <c r="Q70" s="188">
        <f>IFERROR(VLOOKUP(A70,[1]Energiindhold!$A$2:$C$11,3,FALSE),IFERROR(VLOOKUP(A70,[1]Biogasudbytte!$A$2:$B$18,2,FALSE)*[1]Energiindhold!$C$10,0))*O70</f>
        <v>0.23285523508775754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2.1840449450014048</v>
      </c>
      <c r="S70" s="188">
        <f>IFERROR(VLOOKUP(A70,[1]Biogasudbytte!$A$2:$B$18,2,FALSE)*[1]Energiindhold!$C$10,0)*J70*IFERROR(VLOOKUP(A70,Biogasanlæg!$F$3:$G$8,2,FALSE),1)</f>
        <v>1.951189709913647</v>
      </c>
      <c r="T70" s="189">
        <f t="shared" si="11"/>
        <v>0.23285523508775774</v>
      </c>
      <c r="U70" s="187">
        <f>O70*IFERROR(VLOOKUP(A70,[1]Tørstofindhold!A$2:B$24,2,FALSE),0)</f>
        <v>22570.104921121259</v>
      </c>
      <c r="V70" s="188">
        <f>IF(D70=År1,P70,SUM(O70,P70))*IFERROR(VLOOKUP(A70,[1]Tørstofindhold!A$2:B$24,2,FALSE),0)</f>
        <v>245069.14566716849</v>
      </c>
      <c r="W70" s="188">
        <f>J70*IFERROR(VLOOKUP(A70,[1]Tørstofindhold!A$2:B$24,2,FALSE),0)</f>
        <v>222499.04074604722</v>
      </c>
      <c r="X70" s="189">
        <f t="shared" si="12"/>
        <v>22570.104921121267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677461.36910389608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677461.36910389608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1676585.1390430741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1553053.4559462829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5849092.288531078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6703213.1941870041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2907.9932175110234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-1152961.9418965196</v>
      </c>
      <c r="O73" s="191">
        <f t="shared" si="20"/>
        <v>0</v>
      </c>
      <c r="P73" s="201">
        <f t="shared" si="10"/>
        <v>2907.9932175110234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9.9594696509248057E-3</v>
      </c>
      <c r="S73" s="188">
        <f>IFERROR(VLOOKUP(A73,[1]Biogasudbytte!$A$2:$B$18,2,FALSE)*[1]Energiindhold!$C$10,0)*J73*IFERROR(VLOOKUP(A73,Biogasanlæg!$F$3:$G$8,2,FALSE),1)</f>
        <v>9.9594696509248057E-3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901.47789742841724</v>
      </c>
      <c r="W73" s="188">
        <f>J73*IFERROR(VLOOKUP(A73,[1]Tørstofindhold!A$2:B$24,2,FALSE),0)</f>
        <v>901.47789742841724</v>
      </c>
      <c r="X73" s="189">
        <f t="shared" si="12"/>
        <v>0</v>
      </c>
      <c r="Y73" s="169">
        <f t="shared" si="21"/>
        <v>1</v>
      </c>
      <c r="Z73" s="103">
        <f t="shared" si="22"/>
        <v>0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284990.49844880385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-284990.49844880385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15016343.382284625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11412420.970536314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3603922.4117483096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11412420.970536314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5.7768533710757772</v>
      </c>
      <c r="S75" s="188">
        <f>IFERROR(VLOOKUP(A75,[1]Biogasudbytte!$A$2:$B$18,2,FALSE)*[1]Energiindhold!$C$10,0)*J75*IFERROR(VLOOKUP(A75,Biogasanlæg!$F$3:$G$8,2,FALSE),1)</f>
        <v>5.7768533710757772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867343.99376075983</v>
      </c>
      <c r="W75" s="188">
        <f>J75*IFERROR(VLOOKUP(A75,[1]Tørstofindhold!A$2:B$24,2,FALSE),0)</f>
        <v>867343.99376075983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1876758.5518994229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1812574.6986106629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64183.853288759943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1</v>
      </c>
      <c r="Z76" s="103">
        <f t="shared" si="22"/>
        <v>0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3784586.3044886771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4793556.7683329275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255311.1988813775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-1264281.6627256279</v>
      </c>
      <c r="O77" s="191">
        <f t="shared" si="20"/>
        <v>0</v>
      </c>
      <c r="P77" s="201">
        <f t="shared" si="10"/>
        <v>255311.1988813775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0.91656720398414526</v>
      </c>
      <c r="S77" s="188">
        <f>IFERROR(VLOOKUP(A77,[1]Biogasudbytte!$A$2:$B$18,2,FALSE)*[1]Energiindhold!$C$10,0)*J77*IFERROR(VLOOKUP(A77,Biogasanlæg!$F$3:$G$8,2,FALSE),1)</f>
        <v>0.91656720398414526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76593.359664413249</v>
      </c>
      <c r="W77" s="188">
        <f>J77*IFERROR(VLOOKUP(A77,[1]Tørstofindhold!A$2:B$24,2,FALSE),0)</f>
        <v>76593.359664413249</v>
      </c>
      <c r="X77" s="189">
        <f t="shared" si="12"/>
        <v>0</v>
      </c>
      <c r="Y77" s="169">
        <f t="shared" si="21"/>
        <v>1</v>
      </c>
      <c r="Z77" s="103">
        <f t="shared" si="22"/>
        <v>0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3621169.9874786926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3148763.1114601945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119719.7424554231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59691.489416520832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1486568.2848710858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1486568.2848710858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139642.05031935725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139642.05031935725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139642.05031935725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2.5694137258761729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2.5694137258761729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57951.450882533267</v>
      </c>
      <c r="W82" s="188">
        <f>J82*IFERROR(VLOOKUP(A82,[1]Tørstofindhold!A$2:B$24,2,FALSE),0)</f>
        <v>0</v>
      </c>
      <c r="X82" s="189">
        <f t="shared" ref="X82:X149" si="26">V82-W82</f>
        <v>57951.450882533267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5638901.0660288362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5638901.0660288362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159579.37363726847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159579.37363726847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79789.686818634233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110196.89874297607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-30407.211924341842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1</v>
      </c>
      <c r="Z87" s="103">
        <f t="shared" si="22"/>
        <v>0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51065.399563925908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51065.399563925908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51065.399563925908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1.7872889847374067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1.7872889847374067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1905541.9010865423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1042365.5001332033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21893.59180227204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841282.80915106693</v>
      </c>
      <c r="O89" s="191">
        <f t="shared" si="20"/>
        <v>841282.80915106693</v>
      </c>
      <c r="P89" s="201">
        <f t="shared" si="24"/>
        <v>21893.59180227204</v>
      </c>
      <c r="Q89" s="188">
        <f>IFERROR(VLOOKUP(A89,[1]Energiindhold!$A$2:$C$11,3,FALSE),IFERROR(VLOOKUP(A89,[1]Biogasudbytte!$A$2:$B$18,2,FALSE)*[1]Energiindhold!$C$10,0))*O89</f>
        <v>2.2832751953483617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2.3426952792433999</v>
      </c>
      <c r="S89" s="188">
        <f>IFERROR(VLOOKUP(A89,[1]Biogasudbytte!$A$2:$B$18,2,FALSE)*[1]Energiindhold!$C$10,0)*J89*IFERROR(VLOOKUP(A89,Biogasanlæg!$F$3:$G$8,2,FALSE),1)</f>
        <v>5.942008389503841E-2</v>
      </c>
      <c r="T89" s="189">
        <f t="shared" si="25"/>
        <v>2.2832751953483617</v>
      </c>
      <c r="U89" s="187">
        <f>O89*IFERROR(VLOOKUP(A89,[1]Tørstofindhold!A$2:B$24,2,FALSE),0)</f>
        <v>168256.56183021341</v>
      </c>
      <c r="V89" s="188">
        <f>IF(D89=År1,P89,SUM(O89,P89))*IFERROR(VLOOKUP(A89,[1]Tørstofindhold!A$2:B$24,2,FALSE),0)</f>
        <v>172635.28019066781</v>
      </c>
      <c r="W89" s="188">
        <f>J89*IFERROR(VLOOKUP(A89,[1]Tørstofindhold!A$2:B$24,2,FALSE),0)</f>
        <v>4378.718360454408</v>
      </c>
      <c r="X89" s="189">
        <f t="shared" si="26"/>
        <v>168256.56183021341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216720.35926101435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216720.35926101435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147465.74012636166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46179.344840832011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101286.39528552965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3993122.7357712239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1514387.1819129025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2478735.5538583212</v>
      </c>
      <c r="O92" s="191">
        <f t="shared" si="20"/>
        <v>2478735.5538583212</v>
      </c>
      <c r="P92" s="201">
        <f t="shared" si="24"/>
        <v>1514387.1819129025</v>
      </c>
      <c r="Q92" s="188">
        <f>IFERROR(VLOOKUP(A92,[1]Energiindhold!$A$2:$C$11,3,FALSE),IFERROR(VLOOKUP(A92,[1]Biogasudbytte!$A$2:$B$18,2,FALSE)*[1]Energiindhold!$C$10,0))*O92</f>
        <v>1.236913828730841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1.9926081763771986</v>
      </c>
      <c r="S92" s="188">
        <f>IFERROR(VLOOKUP(A92,[1]Biogasudbytte!$A$2:$B$18,2,FALSE)*[1]Energiindhold!$C$10,0)*J92*IFERROR(VLOOKUP(A92,Biogasanlæg!$F$3:$G$8,2,FALSE),1)</f>
        <v>0.75569434764635757</v>
      </c>
      <c r="T92" s="189">
        <f t="shared" si="25"/>
        <v>1.236913828730841</v>
      </c>
      <c r="U92" s="187">
        <f>O92*IFERROR(VLOOKUP(A92,[1]Tørstofindhold!A$2:B$24,2,FALSE),0)</f>
        <v>148724.13323149926</v>
      </c>
      <c r="V92" s="188">
        <f>IF(D92=År1,P92,SUM(O92,P92))*IFERROR(VLOOKUP(A92,[1]Tørstofindhold!A$2:B$24,2,FALSE),0)</f>
        <v>239587.36414627344</v>
      </c>
      <c r="W92" s="188">
        <f>J92*IFERROR(VLOOKUP(A92,[1]Tørstofindhold!A$2:B$24,2,FALSE),0)</f>
        <v>90863.230914774147</v>
      </c>
      <c r="X92" s="189">
        <f t="shared" si="26"/>
        <v>148724.13323149929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16629449.193931503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8813608.0727836974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7815841.1211478049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8813608.0727836974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3.7969023577552177</v>
      </c>
      <c r="S93" s="188">
        <f>IFERROR(VLOOKUP(A93,[1]Biogasudbytte!$A$2:$B$18,2,FALSE)*[1]Energiindhold!$C$10,0)*J93*IFERROR(VLOOKUP(A93,Biogasanlæg!$F$3:$G$8,2,FALSE),1)</f>
        <v>3.7969023577552177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440680.40363918489</v>
      </c>
      <c r="W93" s="188">
        <f>J93*IFERROR(VLOOKUP(A93,[1]Tørstofindhold!A$2:B$24,2,FALSE),0)</f>
        <v>440680.40363918489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1567563.5653193598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1445688.0212706793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214311.08005782543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180461.11117138062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192834.50614053759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73265.306718627704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119569.19942190989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544823174.96716976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544823174.96716976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544823174.96716976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21017830.179033693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18261458.333454724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2756371.8455789685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2935924.8870155918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587184.97740311839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2348739.9096124736</v>
      </c>
      <c r="O104" s="191">
        <f t="shared" si="20"/>
        <v>2348739.9096124736</v>
      </c>
      <c r="P104" s="201">
        <f t="shared" si="24"/>
        <v>587184.97740311839</v>
      </c>
      <c r="Q104" s="188">
        <f>IFERROR(VLOOKUP(A104,[1]Energiindhold!$A$2:$C$11,3,FALSE),IFERROR(VLOOKUP(A104,[1]Biogasudbytte!$A$2:$B$18,2,FALSE)*[1]Energiindhold!$C$10,0))*O104</f>
        <v>1.3341455166076783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1.667681895759598</v>
      </c>
      <c r="S104" s="188">
        <f>IFERROR(VLOOKUP(A104,[1]Biogasudbytte!$A$2:$B$18,2,FALSE)*[1]Energiindhold!$C$10,0)*J104*IFERROR(VLOOKUP(A104,Biogasanlæg!$F$3:$G$8,2,FALSE),1)</f>
        <v>0.33353637915191958</v>
      </c>
      <c r="T104" s="189">
        <f t="shared" si="25"/>
        <v>1.3341455166076783</v>
      </c>
      <c r="U104" s="187">
        <f>O104*IFERROR(VLOOKUP(A104,[1]Tørstofindhold!A$2:B$24,2,FALSE),0)</f>
        <v>100440.0750288096</v>
      </c>
      <c r="V104" s="188">
        <f>IF(D104=År1,P104,SUM(O104,P104))*IFERROR(VLOOKUP(A104,[1]Tørstofindhold!A$2:B$24,2,FALSE),0)</f>
        <v>125550.093786012</v>
      </c>
      <c r="W104" s="188">
        <f>J104*IFERROR(VLOOKUP(A104,[1]Tørstofindhold!A$2:B$24,2,FALSE),0)</f>
        <v>25110.018757202401</v>
      </c>
      <c r="X104" s="189">
        <f t="shared" si="26"/>
        <v>100440.0750288096</v>
      </c>
      <c r="Y104" s="169">
        <f t="shared" si="21"/>
        <v>0</v>
      </c>
      <c r="Z104" s="103">
        <f t="shared" si="22"/>
        <v>1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4132042.9154774514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2066021.4577387257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782136.69471537473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1283884.7630233509</v>
      </c>
      <c r="O105" s="191">
        <f t="shared" si="20"/>
        <v>1283884.7630233509</v>
      </c>
      <c r="P105" s="201">
        <f t="shared" si="24"/>
        <v>2066021.4577387257</v>
      </c>
      <c r="Q105" s="188">
        <f>IFERROR(VLOOKUP(A105,[1]Energiindhold!$A$2:$C$11,3,FALSE),IFERROR(VLOOKUP(A105,[1]Biogasudbytte!$A$2:$B$18,2,FALSE)*[1]Energiindhold!$C$10,0))*O105</f>
        <v>2.7654877795522976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7.2156979995215131</v>
      </c>
      <c r="S105" s="188">
        <f>IFERROR(VLOOKUP(A105,[1]Biogasudbytte!$A$2:$B$18,2,FALSE)*[1]Energiindhold!$C$10,0)*J105*IFERROR(VLOOKUP(A105,Biogasanlæg!$F$3:$G$8,2,FALSE),1)</f>
        <v>4.4502102199692155</v>
      </c>
      <c r="T105" s="189">
        <f t="shared" si="25"/>
        <v>2.7654877795522976</v>
      </c>
      <c r="U105" s="187">
        <f>O105*IFERROR(VLOOKUP(A105,[1]Tørstofindhold!A$2:B$24,2,FALSE),0)</f>
        <v>385165.42890700523</v>
      </c>
      <c r="V105" s="188">
        <f>IF(D105=År1,P105,SUM(O105,P105))*IFERROR(VLOOKUP(A105,[1]Tørstofindhold!A$2:B$24,2,FALSE),0)</f>
        <v>1004971.866228623</v>
      </c>
      <c r="W105" s="188">
        <f>J105*IFERROR(VLOOKUP(A105,[1]Tørstofindhold!A$2:B$24,2,FALSE),0)</f>
        <v>619806.43732161773</v>
      </c>
      <c r="X105" s="189">
        <f t="shared" si="26"/>
        <v>385165.42890700523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2067883.8976519625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2052249.4879167422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15634.409735220252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1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12080.53053985185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6040.2652699259252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6040.2652699259252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6040.2652699259252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2.8406763537934636E-3</v>
      </c>
      <c r="S107" s="188">
        <f>IFERROR(VLOOKUP(A107,[1]Biogasudbytte!$A$2:$B$18,2,FALSE)*[1]Energiindhold!$C$10,0)*J107*IFERROR(VLOOKUP(A107,Biogasanlæg!$F$3:$G$8,2,FALSE),1)</f>
        <v>2.8406763537934636E-3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380.5367120053333</v>
      </c>
      <c r="W107" s="188">
        <f>J107*IFERROR(VLOOKUP(A107,[1]Tørstofindhold!A$2:B$24,2,FALSE),0)</f>
        <v>380.5367120053333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157500.32695448503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120829.52732750315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930886.6264122529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930886.6264122529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27797.960870428567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-240180.95948059289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37013724.844488479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14698917.729434509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65221.076812905056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6008209.5349556506</v>
      </c>
      <c r="N112" s="200">
        <f t="shared" si="23"/>
        <v>16241376.503285415</v>
      </c>
      <c r="O112" s="191">
        <f t="shared" si="20"/>
        <v>16241376.503285415</v>
      </c>
      <c r="P112" s="201">
        <f t="shared" si="24"/>
        <v>65221.076812905056</v>
      </c>
      <c r="Q112" s="188">
        <f>IFERROR(VLOOKUP(A112,[1]Energiindhold!$A$2:$C$11,3,FALSE),IFERROR(VLOOKUP(A112,[1]Biogasudbytte!$A$2:$B$18,2,FALSE)*[1]Energiindhold!$C$10,0))*O112</f>
        <v>29.882102593982257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30.0021012226834</v>
      </c>
      <c r="S112" s="188">
        <f>IFERROR(VLOOKUP(A112,[1]Biogasudbytte!$A$2:$B$18,2,FALSE)*[1]Energiindhold!$C$10,0)*J112*IFERROR(VLOOKUP(A112,Biogasanlæg!$F$3:$G$8,2,FALSE),1)</f>
        <v>0.11999862870114369</v>
      </c>
      <c r="T112" s="189">
        <f t="shared" si="25"/>
        <v>29.882102593982257</v>
      </c>
      <c r="U112" s="187">
        <f>O112*IFERROR(VLOOKUP(A112,[1]Tørstofindhold!A$2:B$24,2,FALSE),0)</f>
        <v>4547585.4209199166</v>
      </c>
      <c r="V112" s="188">
        <f>IF(D112=År1,P112,SUM(O112,P112))*IFERROR(VLOOKUP(A112,[1]Tørstofindhold!A$2:B$24,2,FALSE),0)</f>
        <v>4565847.3224275298</v>
      </c>
      <c r="W112" s="188">
        <f>J112*IFERROR(VLOOKUP(A112,[1]Tørstofindhold!A$2:B$24,2,FALSE),0)</f>
        <v>18261.901507613416</v>
      </c>
      <c r="X112" s="189">
        <f t="shared" si="26"/>
        <v>4547585.4209199166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1004400.750288096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1004400.750288096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191010.78078958855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-89661.877893849713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1999940.2166101544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918861.60943487042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849907.04589271802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52468.744229350043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178702.81705321593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231171.56128256596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2.1495483529238846</v>
      </c>
      <c r="S115" s="188">
        <f>IFERROR(VLOOKUP(A115,[1]Biogasudbytte!$A$2:$B$18,2,FALSE)*[1]Energiindhold!$C$10,0)*J115*IFERROR(VLOOKUP(A115,Biogasanlæg!$F$3:$G$8,2,FALSE),1)</f>
        <v>0.30251064360408686</v>
      </c>
      <c r="T115" s="189">
        <f t="shared" si="25"/>
        <v>1.8470377093197978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196495.82709018106</v>
      </c>
      <c r="W115" s="188">
        <f>J115*IFERROR(VLOOKUP(A115,[1]Tørstofindhold!A$2:B$24,2,FALSE),0)</f>
        <v>44598.432594947531</v>
      </c>
      <c r="X115" s="189">
        <f t="shared" si="26"/>
        <v>151897.39449523354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5788120.7826627549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-5788120.7826627549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568531.79900121083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517021.84354515088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51509.95545605995</v>
      </c>
      <c r="O118" s="191">
        <f t="shared" si="20"/>
        <v>51509.95545605995</v>
      </c>
      <c r="P118" s="201">
        <f t="shared" si="24"/>
        <v>517021.84354515088</v>
      </c>
      <c r="Q118" s="188">
        <f>IFERROR(VLOOKUP(A118,[1]Energiindhold!$A$2:$C$11,3,FALSE),IFERROR(VLOOKUP(A118,[1]Biogasudbytte!$A$2:$B$18,2,FALSE)*[1]Energiindhold!$C$10,0))*O118</f>
        <v>0.22319933328531708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2.1274737650679971</v>
      </c>
      <c r="S118" s="188">
        <f>IFERROR(VLOOKUP(A118,[1]Biogasudbytte!$A$2:$B$18,2,FALSE)*[1]Energiindhold!$C$10,0)*J118*IFERROR(VLOOKUP(A118,Biogasanlæg!$F$3:$G$8,2,FALSE),1)</f>
        <v>1.9042744317826799</v>
      </c>
      <c r="T118" s="189">
        <f t="shared" si="25"/>
        <v>0.22319933328531727</v>
      </c>
      <c r="U118" s="187">
        <f>O118*IFERROR(VLOOKUP(A118,[1]Tørstofindhold!A$2:B$24,2,FALSE),0)</f>
        <v>21634.181291545177</v>
      </c>
      <c r="V118" s="188">
        <f>IF(D118=År1,P118,SUM(O118,P118))*IFERROR(VLOOKUP(A118,[1]Tørstofindhold!A$2:B$24,2,FALSE),0)</f>
        <v>238783.35558050853</v>
      </c>
      <c r="W118" s="188">
        <f>J118*IFERROR(VLOOKUP(A118,[1]Tørstofindhold!A$2:B$24,2,FALSE),0)</f>
        <v>217149.17428896338</v>
      </c>
      <c r="X118" s="189">
        <f t="shared" si="26"/>
        <v>21634.181291545159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611793.18745479197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611793.18745479197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1499857.4180538384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1371509.6193594018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4034586.8295627958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4939209.7220325293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2873.5276646840043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-1214966.9708529576</v>
      </c>
      <c r="O121" s="191">
        <f t="shared" si="20"/>
        <v>0</v>
      </c>
      <c r="P121" s="201">
        <f t="shared" si="24"/>
        <v>2873.5276646840043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9.8414299576696611E-3</v>
      </c>
      <c r="S121" s="188">
        <f>IFERROR(VLOOKUP(A121,[1]Biogasudbytte!$A$2:$B$18,2,FALSE)*[1]Energiindhold!$C$10,0)*J121*IFERROR(VLOOKUP(A121,Biogasanlæg!$F$3:$G$8,2,FALSE),1)</f>
        <v>9.8414299576696611E-3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890.79357605204132</v>
      </c>
      <c r="W121" s="188">
        <f>J121*IFERROR(VLOOKUP(A121,[1]Tørstofindhold!A$2:B$24,2,FALSE),0)</f>
        <v>890.79357605204132</v>
      </c>
      <c r="X121" s="189">
        <f t="shared" si="26"/>
        <v>0</v>
      </c>
      <c r="Y121" s="169">
        <f t="shared" si="21"/>
        <v>1</v>
      </c>
      <c r="Z121" s="103">
        <f t="shared" si="22"/>
        <v>0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214072.65072024465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-214072.65072024465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13698405.628900958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10410788.277964728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3287617.3509362298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10410788.277964728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5.2698369184229659</v>
      </c>
      <c r="S123" s="188">
        <f>IFERROR(VLOOKUP(A123,[1]Biogasudbytte!$A$2:$B$18,2,FALSE)*[1]Energiindhold!$C$10,0)*J123*IFERROR(VLOOKUP(A123,Biogasanlæg!$F$3:$G$8,2,FALSE),1)</f>
        <v>5.2698369184229659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791219.90912531933</v>
      </c>
      <c r="W123" s="188">
        <f>J123*IFERROR(VLOOKUP(A123,[1]Tørstofindhold!A$2:B$24,2,FALSE),0)</f>
        <v>791219.90912531933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1716802.1114000401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1812574.6986106627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-95772.587210622616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1</v>
      </c>
      <c r="Z124" s="103">
        <f t="shared" si="22"/>
        <v>0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1931303.3736580268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1857503.2477290093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250485.69494585399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-176685.56901683635</v>
      </c>
      <c r="O125" s="191">
        <f t="shared" si="20"/>
        <v>0</v>
      </c>
      <c r="P125" s="201">
        <f t="shared" si="24"/>
        <v>250485.69494585399</v>
      </c>
      <c r="Q125" s="188">
        <f>IFERROR(VLOOKUP(A125,[1]Energiindhold!$A$2:$C$11,3,FALSE),IFERROR(VLOOKUP(A125,[1]Biogasudbytte!$A$2:$B$18,2,FALSE)*[1]Energiindhold!$C$10,0))*O125</f>
        <v>0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0.89924364485561592</v>
      </c>
      <c r="S125" s="188">
        <f>IFERROR(VLOOKUP(A125,[1]Biogasudbytte!$A$2:$B$18,2,FALSE)*[1]Energiindhold!$C$10,0)*J125*IFERROR(VLOOKUP(A125,Biogasanlæg!$F$3:$G$8,2,FALSE),1)</f>
        <v>0.89924364485561592</v>
      </c>
      <c r="T125" s="189">
        <f t="shared" si="25"/>
        <v>0</v>
      </c>
      <c r="U125" s="187">
        <f>O125*IFERROR(VLOOKUP(A125,[1]Tørstofindhold!A$2:B$24,2,FALSE),0)</f>
        <v>0</v>
      </c>
      <c r="V125" s="188">
        <f>IF(D125=År1,P125,SUM(O125,P125))*IFERROR(VLOOKUP(A125,[1]Tørstofindhold!A$2:B$24,2,FALSE),0)</f>
        <v>75145.7084837562</v>
      </c>
      <c r="W125" s="188">
        <f>J125*IFERROR(VLOOKUP(A125,[1]Tørstofindhold!A$2:B$24,2,FALSE),0)</f>
        <v>75145.7084837562</v>
      </c>
      <c r="X125" s="189">
        <f t="shared" si="26"/>
        <v>0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3312537.0730027938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2821712.5241493438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101763.93645151507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39395.368778240489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1343993.6933621466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1343993.6933621466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114761.6251294364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114761.6251294364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114761.6251294364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2.1116139023816296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2.1116139023816296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47626.074428716114</v>
      </c>
      <c r="W130" s="188">
        <f>J130*IFERROR(VLOOKUP(A130,[1]Tørstofindhold!A$2:B$24,2,FALSE),0)</f>
        <v>0</v>
      </c>
      <c r="X130" s="189">
        <f t="shared" si="26"/>
        <v>47626.074428716114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5158296.5993875219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5158296.5993875219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140601.20938701159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140601.20938701159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70300.604693505797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78712.070530697194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-8411.4658371913974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44992.387003843709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44992.387003843709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44992.387003843709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1.5747335451345297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1.5747335451345297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1764735.4892043229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1042365.5001332033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21741.204425481588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700628.78464563796</v>
      </c>
      <c r="O137" s="191">
        <f t="shared" si="39"/>
        <v>700628.78464563796</v>
      </c>
      <c r="P137" s="201">
        <f t="shared" si="24"/>
        <v>21741.204425481588</v>
      </c>
      <c r="Q137" s="188">
        <f>IFERROR(VLOOKUP(A137,[1]Energiindhold!$A$2:$C$11,3,FALSE),IFERROR(VLOOKUP(A137,[1]Biogasudbytte!$A$2:$B$18,2,FALSE)*[1]Energiindhold!$C$10,0))*O137</f>
        <v>1.9015345466796472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1.9605410451385812</v>
      </c>
      <c r="S137" s="188">
        <f>IFERROR(VLOOKUP(A137,[1]Biogasudbytte!$A$2:$B$18,2,FALSE)*[1]Energiindhold!$C$10,0)*J137*IFERROR(VLOOKUP(A137,Biogasanlæg!$F$3:$G$8,2,FALSE),1)</f>
        <v>5.9006498458934048E-2</v>
      </c>
      <c r="T137" s="189">
        <f t="shared" si="25"/>
        <v>1.9015345466796472</v>
      </c>
      <c r="U137" s="187">
        <f>O137*IFERROR(VLOOKUP(A137,[1]Tørstofindhold!A$2:B$24,2,FALSE),0)</f>
        <v>140125.75692912759</v>
      </c>
      <c r="V137" s="188">
        <f>IF(D137=År1,P137,SUM(O137,P137))*IFERROR(VLOOKUP(A137,[1]Tørstofindhold!A$2:B$24,2,FALSE),0)</f>
        <v>144473.99781422393</v>
      </c>
      <c r="W137" s="188">
        <f>J137*IFERROR(VLOOKUP(A137,[1]Tørstofindhold!A$2:B$24,2,FALSE),0)</f>
        <v>4348.2408850963175</v>
      </c>
      <c r="X137" s="189">
        <f t="shared" si="26"/>
        <v>140125.75692912762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187205.4874474731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187205.4874474731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128378.10633228059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46179.344840832004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82198.761491448589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4131290.9636463677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1566787.3226266655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2564503.641019702</v>
      </c>
      <c r="O140" s="191">
        <f t="shared" si="39"/>
        <v>2564503.641019702</v>
      </c>
      <c r="P140" s="201">
        <f t="shared" si="24"/>
        <v>1566787.3226266655</v>
      </c>
      <c r="Q140" s="188">
        <f>IFERROR(VLOOKUP(A140,[1]Energiindhold!$A$2:$C$11,3,FALSE),IFERROR(VLOOKUP(A140,[1]Biogasudbytte!$A$2:$B$18,2,FALSE)*[1]Energiindhold!$C$10,0))*O140</f>
        <v>1.2797129619052416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2.0615555037691742</v>
      </c>
      <c r="S140" s="188">
        <f>IFERROR(VLOOKUP(A140,[1]Biogasudbytte!$A$2:$B$18,2,FALSE)*[1]Energiindhold!$C$10,0)*J140*IFERROR(VLOOKUP(A140,Biogasanlæg!$F$3:$G$8,2,FALSE),1)</f>
        <v>0.78184254186393243</v>
      </c>
      <c r="T140" s="189">
        <f t="shared" si="25"/>
        <v>1.2797129619052416</v>
      </c>
      <c r="U140" s="187">
        <f>O140*IFERROR(VLOOKUP(A140,[1]Tørstofindhold!A$2:B$24,2,FALSE),0)</f>
        <v>153870.21846118211</v>
      </c>
      <c r="V140" s="188">
        <f>IF(D140=År1,P140,SUM(O140,P140))*IFERROR(VLOOKUP(A140,[1]Tørstofindhold!A$2:B$24,2,FALSE),0)</f>
        <v>247877.45781878202</v>
      </c>
      <c r="W140" s="188">
        <f>J140*IFERROR(VLOOKUP(A140,[1]Tørstofindhold!A$2:B$24,2,FALSE),0)</f>
        <v>94007.23935759993</v>
      </c>
      <c r="X140" s="189">
        <f t="shared" si="26"/>
        <v>153870.21846118208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13216055.395535078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7004509.359633592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6211546.0359014859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7004509.359633592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3.0175426321301519</v>
      </c>
      <c r="S141" s="188">
        <f>IFERROR(VLOOKUP(A141,[1]Biogasudbytte!$A$2:$B$18,2,FALSE)*[1]Energiindhold!$C$10,0)*J141*IFERROR(VLOOKUP(A141,Biogasanlæg!$F$3:$G$8,2,FALSE),1)</f>
        <v>3.0175426321301519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350225.4679816796</v>
      </c>
      <c r="W141" s="188">
        <f>J141*IFERROR(VLOOKUP(A141,[1]Tørstofindhold!A$2:B$24,2,FALSE),0)</f>
        <v>350225.4679816796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1366427.219240695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1239800.1272979861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2021010.5366921518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29.291655462740611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999558.12793899339</v>
      </c>
      <c r="W145" s="188">
        <f>J145*IFERROR(VLOOKUP(A145,[1]Tørstofindhold!A$2:B$24,2,FALSE),0)</f>
        <v>0</v>
      </c>
      <c r="X145" s="189">
        <f t="shared" si="26"/>
        <v>999558.12793899339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309</v>
      </c>
      <c r="B179" s="190" t="s">
        <v>315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310</v>
      </c>
      <c r="B180" s="190" t="s">
        <v>315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20469.927135437214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-7739.4129891913253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63826.34089651754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8992.6676617292323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54833.673234788308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118757227.26075223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118757227.26075223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118757227.26075223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3782397.9112531729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3363050.8303183308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419347.08093484212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105622.40200774565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10562.240200774566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95060.161806971082</v>
      </c>
      <c r="O200" s="191">
        <f t="shared" si="59"/>
        <v>95060.161806971082</v>
      </c>
      <c r="P200" s="201">
        <f t="shared" si="49"/>
        <v>10562.240200774566</v>
      </c>
      <c r="Q200" s="188">
        <f>IFERROR(VLOOKUP(A200,[1]Energiindhold!$A$2:$C$11,3,FALSE),IFERROR(VLOOKUP(A200,[1]Biogasudbytte!$A$2:$B$18,2,FALSE)*[1]Energiindhold!$C$10,0))*O200</f>
        <v>5.3996650784418294E-2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5.9996278649353661E-2</v>
      </c>
      <c r="S200" s="188">
        <f>IFERROR(VLOOKUP(A200,[1]Biogasudbytte!$A$2:$B$18,2,FALSE)*[1]Energiindhold!$C$10,0)*J200*IFERROR(VLOOKUP(A200,Biogasanlæg!$F$3:$G$8,2,FALSE),1)</f>
        <v>5.9996278649353668E-3</v>
      </c>
      <c r="T200" s="189">
        <f t="shared" si="50"/>
        <v>5.3996650784418294E-2</v>
      </c>
      <c r="U200" s="187">
        <f>O200*IFERROR(VLOOKUP(A200,[1]Tørstofindhold!A$2:B$24,2,FALSE),0)</f>
        <v>4065.094540722599</v>
      </c>
      <c r="V200" s="188">
        <f>IF(D200=År1,P200,SUM(O200,P200))*IFERROR(VLOOKUP(A200,[1]Tørstofindhold!A$2:B$24,2,FALSE),0)</f>
        <v>4516.7717119139988</v>
      </c>
      <c r="W200" s="188">
        <f>J200*IFERROR(VLOOKUP(A200,[1]Tørstofindhold!A$2:B$24,2,FALSE),0)</f>
        <v>451.67717119139996</v>
      </c>
      <c r="X200" s="189">
        <f t="shared" si="51"/>
        <v>4065.094540722599</v>
      </c>
      <c r="Y200" s="169">
        <f t="shared" si="60"/>
        <v>0</v>
      </c>
      <c r="Z200" s="103">
        <f t="shared" si="61"/>
        <v>1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472855.62662575697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236427.81331287848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89504.815039875422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146922.99827300303</v>
      </c>
      <c r="O201" s="191">
        <f t="shared" si="59"/>
        <v>146922.99827300303</v>
      </c>
      <c r="P201" s="201">
        <f t="shared" si="49"/>
        <v>236427.81331287848</v>
      </c>
      <c r="Q201" s="188">
        <f>IFERROR(VLOOKUP(A201,[1]Energiindhold!$A$2:$C$11,3,FALSE),IFERROR(VLOOKUP(A201,[1]Biogasudbytte!$A$2:$B$18,2,FALSE)*[1]Energiindhold!$C$10,0))*O201</f>
        <v>0.31647213828004855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0.82573764815598882</v>
      </c>
      <c r="S201" s="188">
        <f>IFERROR(VLOOKUP(A201,[1]Biogasudbytte!$A$2:$B$18,2,FALSE)*[1]Energiindhold!$C$10,0)*J201*IFERROR(VLOOKUP(A201,Biogasanlæg!$F$3:$G$8,2,FALSE),1)</f>
        <v>0.50926550987594021</v>
      </c>
      <c r="T201" s="189">
        <f t="shared" si="50"/>
        <v>0.31647213828004861</v>
      </c>
      <c r="U201" s="187">
        <f>O201*IFERROR(VLOOKUP(A201,[1]Tørstofindhold!A$2:B$24,2,FALSE),0)</f>
        <v>44076.899481900909</v>
      </c>
      <c r="V201" s="188">
        <f>IF(D201=År1,P201,SUM(O201,P201))*IFERROR(VLOOKUP(A201,[1]Tørstofindhold!A$2:B$24,2,FALSE),0)</f>
        <v>115005.24347576445</v>
      </c>
      <c r="W201" s="188">
        <f>J201*IFERROR(VLOOKUP(A201,[1]Tørstofindhold!A$2:B$24,2,FALSE),0)</f>
        <v>70928.343993863542</v>
      </c>
      <c r="X201" s="189">
        <f t="shared" si="51"/>
        <v>44076.899481900909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74393.887019760004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75568.635812850684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-1174.7487930906791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1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892.28078879071916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446.14039439535958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446.14039439535958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446.14039439535958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2.0981536608019366E-4</v>
      </c>
      <c r="S203" s="188">
        <f>IFERROR(VLOOKUP(A203,[1]Biogasudbytte!$A$2:$B$18,2,FALSE)*[1]Energiindhold!$C$10,0)*J203*IFERROR(VLOOKUP(A203,Biogasanlæg!$F$3:$G$8,2,FALSE),1)</f>
        <v>2.0981536608019366E-4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28.106844846907652</v>
      </c>
      <c r="W203" s="188">
        <f>J203*IFERROR(VLOOKUP(A203,[1]Tørstofindhold!A$2:B$24,2,FALSE),0)</f>
        <v>28.106844846907652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16772.527158983896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-13787.591309363688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321978.66045818618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321978.66045818618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9322.9977462727657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-214000.94490703652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7794429.667260306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1804161.9976497933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19169.610202413449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216150.46272281767</v>
      </c>
      <c r="N208" s="200">
        <f t="shared" si="48"/>
        <v>5754947.596685281</v>
      </c>
      <c r="O208" s="191">
        <f t="shared" si="59"/>
        <v>5754947.596685281</v>
      </c>
      <c r="P208" s="201">
        <f t="shared" si="49"/>
        <v>19169.610202413449</v>
      </c>
      <c r="Q208" s="188">
        <f>IFERROR(VLOOKUP(A208,[1]Energiindhold!$A$2:$C$11,3,FALSE),IFERROR(VLOOKUP(A208,[1]Biogasudbytte!$A$2:$B$18,2,FALSE)*[1]Energiindhold!$C$10,0))*O208</f>
        <v>10.588384209451332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10.623653896022498</v>
      </c>
      <c r="S208" s="188">
        <f>IFERROR(VLOOKUP(A208,[1]Biogasudbytte!$A$2:$B$18,2,FALSE)*[1]Energiindhold!$C$10,0)*J208*IFERROR(VLOOKUP(A208,Biogasanlæg!$F$3:$G$8,2,FALSE),1)</f>
        <v>3.526968657116545E-2</v>
      </c>
      <c r="T208" s="189">
        <f t="shared" si="50"/>
        <v>10.588384209451332</v>
      </c>
      <c r="U208" s="187">
        <f>O208*IFERROR(VLOOKUP(A208,[1]Tørstofindhold!A$2:B$24,2,FALSE),0)</f>
        <v>1611385.3270718788</v>
      </c>
      <c r="V208" s="188">
        <f>IF(D208=År1,P208,SUM(O208,P208))*IFERROR(VLOOKUP(A208,[1]Tørstofindhold!A$2:B$24,2,FALSE),0)</f>
        <v>1616752.8179285545</v>
      </c>
      <c r="W208" s="188">
        <f>J208*IFERROR(VLOOKUP(A208,[1]Tørstofindhold!A$2:B$24,2,FALSE),0)</f>
        <v>5367.4908566757658</v>
      </c>
      <c r="X208" s="189">
        <f t="shared" si="51"/>
        <v>1611385.3270718788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36134.173695311998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36134.173695311998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63718.477656278912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-170183.96754376608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902119.88928598503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112782.12636853076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123183.11249498594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20398.470223694923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645756.18019877339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666154.65042246832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6.7920190168471981</v>
      </c>
      <c r="S211" s="188">
        <f>IFERROR(VLOOKUP(A211,[1]Biogasudbytte!$A$2:$B$18,2,FALSE)*[1]Energiindhold!$C$10,0)*J211*IFERROR(VLOOKUP(A211,Biogasanlæg!$F$3:$G$8,2,FALSE),1)</f>
        <v>0.11760819601352203</v>
      </c>
      <c r="T211" s="189">
        <f t="shared" si="50"/>
        <v>6.6744108208336757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566231.45285909809</v>
      </c>
      <c r="W211" s="188">
        <f>J211*IFERROR(VLOOKUP(A211,[1]Tørstofindhold!A$2:B$24,2,FALSE),0)</f>
        <v>17338.699690140686</v>
      </c>
      <c r="X211" s="189">
        <f t="shared" si="51"/>
        <v>548892.75316895742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710440.57434076618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-710440.57434076618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209986.47985944702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190647.37917607787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19339.10068336915</v>
      </c>
      <c r="O214" s="191">
        <f t="shared" si="59"/>
        <v>19339.10068336915</v>
      </c>
      <c r="P214" s="201">
        <f t="shared" si="49"/>
        <v>190647.37917607787</v>
      </c>
      <c r="Q214" s="188">
        <f>IFERROR(VLOOKUP(A214,[1]Energiindhold!$A$2:$C$11,3,FALSE),IFERROR(VLOOKUP(A214,[1]Biogasudbytte!$A$2:$B$18,2,FALSE)*[1]Energiindhold!$C$10,0))*O214</f>
        <v>8.379883734412738E-2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0.78598373375398001</v>
      </c>
      <c r="S214" s="188">
        <f>IFERROR(VLOOKUP(A214,[1]Biogasudbytte!$A$2:$B$18,2,FALSE)*[1]Energiindhold!$C$10,0)*J214*IFERROR(VLOOKUP(A214,Biogasanlæg!$F$3:$G$8,2,FALSE),1)</f>
        <v>0.7021848964098526</v>
      </c>
      <c r="T214" s="189">
        <f t="shared" si="50"/>
        <v>8.3798837344127408E-2</v>
      </c>
      <c r="U214" s="187">
        <f>O214*IFERROR(VLOOKUP(A214,[1]Tørstofindhold!A$2:B$24,2,FALSE),0)</f>
        <v>8122.4222870150425</v>
      </c>
      <c r="V214" s="188">
        <f>IF(D214=År1,P214,SUM(O214,P214))*IFERROR(VLOOKUP(A214,[1]Tørstofindhold!A$2:B$24,2,FALSE),0)</f>
        <v>88194.32154096775</v>
      </c>
      <c r="W214" s="188">
        <f>J214*IFERROR(VLOOKUP(A214,[1]Tørstofindhold!A$2:B$24,2,FALSE),0)</f>
        <v>80071.899253952695</v>
      </c>
      <c r="X214" s="189">
        <f t="shared" si="51"/>
        <v>8122.4222870150552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203146.27162041739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203146.27162041739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495843.75527766516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388883.3406384486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1766009.1742338412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822760.06504066195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878.00678248897611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686136.2629453144</v>
      </c>
      <c r="O217" s="191">
        <f t="shared" si="59"/>
        <v>0</v>
      </c>
      <c r="P217" s="201">
        <f t="shared" si="63"/>
        <v>878.00678248897611</v>
      </c>
      <c r="Q217" s="188">
        <f>IFERROR(VLOOKUP(A217,[1]Energiindhold!$A$2:$C$11,3,FALSE),IFERROR(VLOOKUP(A217,[1]Biogasudbytte!$A$2:$B$18,2,FALSE)*[1]Energiindhold!$C$10,0))*O217</f>
        <v>0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3.0070503090751954E-3</v>
      </c>
      <c r="S217" s="188">
        <f>IFERROR(VLOOKUP(A217,[1]Biogasudbytte!$A$2:$B$18,2,FALSE)*[1]Energiindhold!$C$10,0)*J217*IFERROR(VLOOKUP(A217,Biogasanlæg!$F$3:$G$8,2,FALSE),1)</f>
        <v>3.0070503090751954E-3</v>
      </c>
      <c r="T217" s="189">
        <f t="shared" si="64"/>
        <v>0</v>
      </c>
      <c r="U217" s="187">
        <f>O217*IFERROR(VLOOKUP(A217,[1]Tørstofindhold!A$2:B$24,2,FALSE),0)</f>
        <v>0</v>
      </c>
      <c r="V217" s="188">
        <f>IF(D217=År1,P217,SUM(O217,P217))*IFERROR(VLOOKUP(A217,[1]Tørstofindhold!A$2:B$24,2,FALSE),0)</f>
        <v>272.18210257158262</v>
      </c>
      <c r="W217" s="188">
        <f>J217*IFERROR(VLOOKUP(A217,[1]Tørstofindhold!A$2:B$24,2,FALSE),0)</f>
        <v>272.18210257158262</v>
      </c>
      <c r="X217" s="189">
        <f t="shared" si="65"/>
        <v>0</v>
      </c>
      <c r="Y217" s="169">
        <f t="shared" si="60"/>
        <v>1</v>
      </c>
      <c r="Z217" s="103">
        <f t="shared" si="61"/>
        <v>0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295410.4865674235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-295410.4865674235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1067271.7369051871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811126.52004794218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256145.2168572449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811126.52004794218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0.41058413318306791</v>
      </c>
      <c r="S219" s="188">
        <f>IFERROR(VLOOKUP(A219,[1]Biogasudbytte!$A$2:$B$18,2,FALSE)*[1]Energiindhold!$C$10,0)*J219*IFERROR(VLOOKUP(A219,Biogasanlæg!$F$3:$G$8,2,FALSE),1)</f>
        <v>0.41058413318306791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61645.615523643603</v>
      </c>
      <c r="W219" s="188">
        <f>J219*IFERROR(VLOOKUP(A219,[1]Tørstofindhold!A$2:B$24,2,FALSE),0)</f>
        <v>61645.615523643603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133388.75573399532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222477.49455637607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-89088.73882238075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1</v>
      </c>
      <c r="Z220" s="103">
        <f t="shared" si="61"/>
        <v>0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1107529.2203986393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588366.64808899083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74714.80111862249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444447.77119102597</v>
      </c>
      <c r="O221" s="191">
        <f t="shared" si="59"/>
        <v>0</v>
      </c>
      <c r="P221" s="201">
        <f t="shared" si="63"/>
        <v>74714.80111862249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0.26822613601585477</v>
      </c>
      <c r="S221" s="188">
        <f>IFERROR(VLOOKUP(A221,[1]Biogasudbytte!$A$2:$B$18,2,FALSE)*[1]Energiindhold!$C$10,0)*J221*IFERROR(VLOOKUP(A221,Biogasanlæg!$F$3:$G$8,2,FALSE),1)</f>
        <v>0.26822613601585477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22414.440335586747</v>
      </c>
      <c r="W221" s="188">
        <f>J221*IFERROR(VLOOKUP(A221,[1]Tørstofindhold!A$2:B$24,2,FALSE),0)</f>
        <v>22414.440335586747</v>
      </c>
      <c r="X221" s="189">
        <f t="shared" si="65"/>
        <v>0</v>
      </c>
      <c r="Y221" s="169">
        <f t="shared" si="60"/>
        <v>1</v>
      </c>
      <c r="Z221" s="103">
        <f t="shared" si="61"/>
        <v>0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257371.07122395348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-151664.36058316039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8508.9621500651465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-43466.747029562932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447037.72834356769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447037.72834356769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39553.070036709789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39553.070036709789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39553.070036709789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0.72777648867545996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0.72777648867545996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16414.524065234564</v>
      </c>
      <c r="W226" s="188">
        <f>J226*IFERROR(VLOOKUP(A226,[1]Tørstofindhold!A$2:B$24,2,FALSE),0)</f>
        <v>0</v>
      </c>
      <c r="X226" s="189">
        <f t="shared" si="65"/>
        <v>16414.524065234564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400779.30970046029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400779.30970046029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47807.242236556565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47807.242236556565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23903.621118278283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13525.6935667323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10377.927551545983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1</v>
      </c>
      <c r="Z231" s="103">
        <f t="shared" si="61"/>
        <v>0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15298.317515698101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15298.317515698101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15298.317515698101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0.53544111304943354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0.53544111304943354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587619.03155491932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127941.13536914771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6751.4081977279666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452926.48798804363</v>
      </c>
      <c r="O233" s="191">
        <f t="shared" si="59"/>
        <v>452926.48798804363</v>
      </c>
      <c r="P233" s="201">
        <f t="shared" si="63"/>
        <v>6751.4081977279666</v>
      </c>
      <c r="Q233" s="188">
        <f>IFERROR(VLOOKUP(A233,[1]Energiindhold!$A$2:$C$11,3,FALSE),IFERROR(VLOOKUP(A233,[1]Biogasudbytte!$A$2:$B$18,2,FALSE)*[1]Energiindhold!$C$10,0))*O233</f>
        <v>1.22926060545907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1.2475841973640316</v>
      </c>
      <c r="S233" s="188">
        <f>IFERROR(VLOOKUP(A233,[1]Biogasudbytte!$A$2:$B$18,2,FALSE)*[1]Energiindhold!$C$10,0)*J233*IFERROR(VLOOKUP(A233,Biogasanlæg!$F$3:$G$8,2,FALSE),1)</f>
        <v>1.8323591904961609E-2</v>
      </c>
      <c r="T233" s="189">
        <f t="shared" si="64"/>
        <v>1.22926060545907</v>
      </c>
      <c r="U233" s="187">
        <f>O233*IFERROR(VLOOKUP(A233,[1]Tørstofindhold!A$2:B$24,2,FALSE),0)</f>
        <v>90585.297597608733</v>
      </c>
      <c r="V233" s="188">
        <f>IF(D233=År1,P233,SUM(O233,P233))*IFERROR(VLOOKUP(A233,[1]Tørstofindhold!A$2:B$24,2,FALSE),0)</f>
        <v>91935.579237154336</v>
      </c>
      <c r="W233" s="188">
        <f>J233*IFERROR(VLOOKUP(A233,[1]Tørstofindhold!A$2:B$24,2,FALSE),0)</f>
        <v>1350.2816395455934</v>
      </c>
      <c r="X233" s="189">
        <f t="shared" si="65"/>
        <v>90585.297597608747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25586.495588439793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25586.495588439793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20801.551109508149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5668.1056776960004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15133.44543181215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3345419.54603831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1268746.495883205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2076673.0501551051</v>
      </c>
      <c r="O236" s="191">
        <f t="shared" si="59"/>
        <v>2076673.0501551051</v>
      </c>
      <c r="P236" s="201">
        <f t="shared" si="63"/>
        <v>1268746.495883205</v>
      </c>
      <c r="Q236" s="188">
        <f>IFERROR(VLOOKUP(A236,[1]Energiindhold!$A$2:$C$11,3,FALSE),IFERROR(VLOOKUP(A236,[1]Biogasudbytte!$A$2:$B$18,2,FALSE)*[1]Energiindhold!$C$10,0))*O236</f>
        <v>1.0362806187578992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1.6693978076685774</v>
      </c>
      <c r="S236" s="188">
        <f>IFERROR(VLOOKUP(A236,[1]Biogasudbytte!$A$2:$B$18,2,FALSE)*[1]Energiindhold!$C$10,0)*J236*IFERROR(VLOOKUP(A236,Biogasanlæg!$F$3:$G$8,2,FALSE),1)</f>
        <v>0.63311718891067825</v>
      </c>
      <c r="T236" s="189">
        <f t="shared" si="64"/>
        <v>1.0362806187578992</v>
      </c>
      <c r="U236" s="187">
        <f>O236*IFERROR(VLOOKUP(A236,[1]Tørstofindhold!A$2:B$24,2,FALSE),0)</f>
        <v>124600.3830093063</v>
      </c>
      <c r="V236" s="188">
        <f>IF(D236=År1,P236,SUM(O236,P236))*IFERROR(VLOOKUP(A236,[1]Tørstofindhold!A$2:B$24,2,FALSE),0)</f>
        <v>200725.17276229861</v>
      </c>
      <c r="W236" s="188">
        <f>J236*IFERROR(VLOOKUP(A236,[1]Tørstofindhold!A$2:B$24,2,FALSE),0)</f>
        <v>76124.789752992292</v>
      </c>
      <c r="X236" s="189">
        <f t="shared" si="65"/>
        <v>124600.38300930632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2409559.214171757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1277066.3835110313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1132492.8306607257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1277066.3835110313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0.55016019801655236</v>
      </c>
      <c r="S237" s="188">
        <f>IFERROR(VLOOKUP(A237,[1]Biogasudbytte!$A$2:$B$18,2,FALSE)*[1]Energiindhold!$C$10,0)*J237*IFERROR(VLOOKUP(A237,Biogasanlæg!$F$3:$G$8,2,FALSE),1)</f>
        <v>0.55016019801655236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63853.319175551565</v>
      </c>
      <c r="W237" s="188">
        <f>J237*IFERROR(VLOOKUP(A237,[1]Tørstofindhold!A$2:B$24,2,FALSE),0)</f>
        <v>63853.319175551565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227135.43837600856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121608.99852646064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17987.049844381028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-11544.952175720926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61233.498570445321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8992.6676617292323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52240.830908716089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120779967.64202005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120779967.64202005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120779967.64202005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3644679.2046695217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3166699.7434052629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477979.46126425872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360358.78332054405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72071.75666410882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288287.02665643522</v>
      </c>
      <c r="O248" s="191">
        <f t="shared" si="59"/>
        <v>288287.02665643522</v>
      </c>
      <c r="P248" s="201">
        <f t="shared" si="63"/>
        <v>72071.75666410882</v>
      </c>
      <c r="Q248" s="188">
        <f>IFERROR(VLOOKUP(A248,[1]Energiindhold!$A$2:$C$11,3,FALSE),IFERROR(VLOOKUP(A248,[1]Biogasudbytte!$A$2:$B$18,2,FALSE)*[1]Energiindhold!$C$10,0))*O248</f>
        <v>0.16375454878411824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0.2046931859801478</v>
      </c>
      <c r="S248" s="188">
        <f>IFERROR(VLOOKUP(A248,[1]Biogasudbytte!$A$2:$B$18,2,FALSE)*[1]Energiindhold!$C$10,0)*J248*IFERROR(VLOOKUP(A248,Biogasanlæg!$F$3:$G$8,2,FALSE),1)</f>
        <v>4.0938637196029568E-2</v>
      </c>
      <c r="T248" s="189">
        <f t="shared" si="64"/>
        <v>0.16375454878411821</v>
      </c>
      <c r="U248" s="187">
        <f>O248*IFERROR(VLOOKUP(A248,[1]Tørstofindhold!A$2:B$24,2,FALSE),0)</f>
        <v>12328.129848988799</v>
      </c>
      <c r="V248" s="188">
        <f>IF(D248=År1,P248,SUM(O248,P248))*IFERROR(VLOOKUP(A248,[1]Tørstofindhold!A$2:B$24,2,FALSE),0)</f>
        <v>15410.162311235999</v>
      </c>
      <c r="W248" s="188">
        <f>J248*IFERROR(VLOOKUP(A248,[1]Tørstofindhold!A$2:B$24,2,FALSE),0)</f>
        <v>3082.0324622472003</v>
      </c>
      <c r="X248" s="189">
        <f t="shared" si="65"/>
        <v>12328.129848988799</v>
      </c>
      <c r="Y248" s="169">
        <f t="shared" si="60"/>
        <v>0</v>
      </c>
      <c r="Z248" s="103">
        <f t="shared" si="61"/>
        <v>1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573805.87313028623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286902.93656514311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108613.25455680418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178289.68200833892</v>
      </c>
      <c r="O249" s="191">
        <f t="shared" si="59"/>
        <v>178289.68200833892</v>
      </c>
      <c r="P249" s="201">
        <f t="shared" si="63"/>
        <v>286902.93656514311</v>
      </c>
      <c r="Q249" s="188">
        <f>IFERROR(VLOOKUP(A249,[1]Energiindhold!$A$2:$C$11,3,FALSE),IFERROR(VLOOKUP(A249,[1]Biogasudbytte!$A$2:$B$18,2,FALSE)*[1]Energiindhold!$C$10,0))*O249</f>
        <v>0.38403597504596204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1.0020249004072803</v>
      </c>
      <c r="S249" s="188">
        <f>IFERROR(VLOOKUP(A249,[1]Biogasudbytte!$A$2:$B$18,2,FALSE)*[1]Energiindhold!$C$10,0)*J249*IFERROR(VLOOKUP(A249,Biogasanlæg!$F$3:$G$8,2,FALSE),1)</f>
        <v>0.61798892536131833</v>
      </c>
      <c r="T249" s="189">
        <f t="shared" si="64"/>
        <v>0.38403597504596199</v>
      </c>
      <c r="U249" s="187">
        <f>O249*IFERROR(VLOOKUP(A249,[1]Tørstofindhold!A$2:B$24,2,FALSE),0)</f>
        <v>53486.904602501672</v>
      </c>
      <c r="V249" s="188">
        <f>IF(D249=År1,P249,SUM(O249,P249))*IFERROR(VLOOKUP(A249,[1]Tørstofindhold!A$2:B$24,2,FALSE),0)</f>
        <v>139557.78557204461</v>
      </c>
      <c r="W249" s="188">
        <f>J249*IFERROR(VLOOKUP(A249,[1]Tørstofindhold!A$2:B$24,2,FALSE),0)</f>
        <v>86070.880969542937</v>
      </c>
      <c r="X249" s="189">
        <f t="shared" si="65"/>
        <v>53486.904602501672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253814.43806741649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251895.45270950225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1918.9853579142364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1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1013.9144691364182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506.95723456820912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506.95723456820912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506.95723456820912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2.3841691784508306E-4</v>
      </c>
      <c r="S251" s="188">
        <f>IFERROR(VLOOKUP(A251,[1]Biogasudbytte!$A$2:$B$18,2,FALSE)*[1]Energiindhold!$C$10,0)*J251*IFERROR(VLOOKUP(A251,Biogasanlæg!$F$3:$G$8,2,FALSE),1)</f>
        <v>2.3841691784508306E-4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31.938305777797176</v>
      </c>
      <c r="W251" s="188">
        <f>J251*IFERROR(VLOOKUP(A251,[1]Tørstofindhold!A$2:B$24,2,FALSE),0)</f>
        <v>31.938305777797176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13218.944305969808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-18774.057882473979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295597.74362228904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295597.74362228904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8827.084069591494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-224967.93192288233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11608975.952039318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1804161.9976497933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20455.923187094944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737454.51987784856</v>
      </c>
      <c r="N256" s="200">
        <f t="shared" si="62"/>
        <v>9046903.5113245808</v>
      </c>
      <c r="O256" s="191">
        <f t="shared" si="59"/>
        <v>9046903.5113245808</v>
      </c>
      <c r="P256" s="201">
        <f t="shared" si="63"/>
        <v>20455.923187094944</v>
      </c>
      <c r="Q256" s="188">
        <f>IFERROR(VLOOKUP(A256,[1]Energiindhold!$A$2:$C$11,3,FALSE),IFERROR(VLOOKUP(A256,[1]Biogasudbytte!$A$2:$B$18,2,FALSE)*[1]Energiindhold!$C$10,0))*O256</f>
        <v>16.645171597898315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16.682807939572172</v>
      </c>
      <c r="S256" s="188">
        <f>IFERROR(VLOOKUP(A256,[1]Biogasudbytte!$A$2:$B$18,2,FALSE)*[1]Energiindhold!$C$10,0)*J256*IFERROR(VLOOKUP(A256,Biogasanlæg!$F$3:$G$8,2,FALSE),1)</f>
        <v>3.7636341673856315E-2</v>
      </c>
      <c r="T256" s="189">
        <f t="shared" si="64"/>
        <v>16.645171597898315</v>
      </c>
      <c r="U256" s="187">
        <f>O256*IFERROR(VLOOKUP(A256,[1]Tørstofindhold!A$2:B$24,2,FALSE),0)</f>
        <v>2533132.9831708828</v>
      </c>
      <c r="V256" s="188">
        <f>IF(D256=År1,P256,SUM(O256,P256))*IFERROR(VLOOKUP(A256,[1]Tørstofindhold!A$2:B$24,2,FALSE),0)</f>
        <v>2538860.6416632696</v>
      </c>
      <c r="W256" s="188">
        <f>J256*IFERROR(VLOOKUP(A256,[1]Tørstofindhold!A$2:B$24,2,FALSE),0)</f>
        <v>5727.6584923865848</v>
      </c>
      <c r="X256" s="189">
        <f t="shared" si="65"/>
        <v>2533132.9831708828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123281.29848988799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123281.29848988799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60654.384977627895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-184215.13177238413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635069.61925954686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112782.12636853076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120747.75217508907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23465.255770649961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378074.48494527728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401539.74071592721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4.0429945289182703</v>
      </c>
      <c r="S259" s="188">
        <f>IFERROR(VLOOKUP(A259,[1]Biogasudbytte!$A$2:$B$18,2,FALSE)*[1]Energiindhold!$C$10,0)*J259*IFERROR(VLOOKUP(A259,Biogasanlæg!$F$3:$G$8,2,FALSE),1)</f>
        <v>0.13528987075591317</v>
      </c>
      <c r="T259" s="189">
        <f t="shared" si="64"/>
        <v>3.9077046581623569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341308.77960853814</v>
      </c>
      <c r="W259" s="188">
        <f>J259*IFERROR(VLOOKUP(A259,[1]Tørstofindhold!A$2:B$24,2,FALSE),0)</f>
        <v>19945.467405052466</v>
      </c>
      <c r="X259" s="189">
        <f t="shared" si="65"/>
        <v>321363.31220348569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710440.57434076618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-710440.57434076618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209352.88683397757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190385.15645484926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18967.730379128305</v>
      </c>
      <c r="O262" s="191">
        <f t="shared" si="75"/>
        <v>18967.730379128305</v>
      </c>
      <c r="P262" s="201">
        <f t="shared" si="63"/>
        <v>190385.15645484926</v>
      </c>
      <c r="Q262" s="188">
        <f>IFERROR(VLOOKUP(A262,[1]Energiindhold!$A$2:$C$11,3,FALSE),IFERROR(VLOOKUP(A262,[1]Biogasudbytte!$A$2:$B$18,2,FALSE)*[1]Energiindhold!$C$10,0))*O262</f>
        <v>8.2189641537712244E-2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0.78340872957853314</v>
      </c>
      <c r="S262" s="188">
        <f>IFERROR(VLOOKUP(A262,[1]Biogasudbytte!$A$2:$B$18,2,FALSE)*[1]Energiindhold!$C$10,0)*J262*IFERROR(VLOOKUP(A262,Biogasanlæg!$F$3:$G$8,2,FALSE),1)</f>
        <v>0.70121908804082089</v>
      </c>
      <c r="T262" s="189">
        <f t="shared" si="64"/>
        <v>8.2189641537712244E-2</v>
      </c>
      <c r="U262" s="187">
        <f>O262*IFERROR(VLOOKUP(A262,[1]Tørstofindhold!A$2:B$24,2,FALSE),0)</f>
        <v>7966.4467592338879</v>
      </c>
      <c r="V262" s="188">
        <f>IF(D262=År1,P262,SUM(O262,P262))*IFERROR(VLOOKUP(A262,[1]Tørstofindhold!A$2:B$24,2,FALSE),0)</f>
        <v>87928.212470270577</v>
      </c>
      <c r="W262" s="188">
        <f>J262*IFERROR(VLOOKUP(A262,[1]Tørstofindhold!A$2:B$24,2,FALSE),0)</f>
        <v>79961.765711036685</v>
      </c>
      <c r="X262" s="189">
        <f t="shared" si="65"/>
        <v>7966.4467592338915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194271.44041387876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194271.44041387876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476271.17626623076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364295.6686066775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1281160.0569055823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606244.25845101418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912.47233531599591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405754.30776999274</v>
      </c>
      <c r="O265" s="191">
        <f t="shared" si="75"/>
        <v>0</v>
      </c>
      <c r="P265" s="201">
        <f t="shared" si="63"/>
        <v>912.47233531599591</v>
      </c>
      <c r="Q265" s="188">
        <f>IFERROR(VLOOKUP(A265,[1]Energiindhold!$A$2:$C$11,3,FALSE),IFERROR(VLOOKUP(A265,[1]Biogasudbytte!$A$2:$B$18,2,FALSE)*[1]Energiindhold!$C$10,0))*O265</f>
        <v>0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3.1250900023303422E-3</v>
      </c>
      <c r="S265" s="188">
        <f>IFERROR(VLOOKUP(A265,[1]Biogasudbytte!$A$2:$B$18,2,FALSE)*[1]Energiindhold!$C$10,0)*J265*IFERROR(VLOOKUP(A265,Biogasanlæg!$F$3:$G$8,2,FALSE),1)</f>
        <v>3.1250900023303422E-3</v>
      </c>
      <c r="T265" s="189">
        <f t="shared" si="64"/>
        <v>0</v>
      </c>
      <c r="U265" s="187">
        <f>O265*IFERROR(VLOOKUP(A265,[1]Tørstofindhold!A$2:B$24,2,FALSE),0)</f>
        <v>0</v>
      </c>
      <c r="V265" s="188">
        <f>IF(D265=År1,P265,SUM(O265,P265))*IFERROR(VLOOKUP(A265,[1]Tørstofindhold!A$2:B$24,2,FALSE),0)</f>
        <v>282.86642394795871</v>
      </c>
      <c r="W265" s="188">
        <f>J265*IFERROR(VLOOKUP(A265,[1]Tørstofindhold!A$2:B$24,2,FALSE),0)</f>
        <v>282.86642394795871</v>
      </c>
      <c r="X265" s="189">
        <f t="shared" si="65"/>
        <v>0</v>
      </c>
      <c r="Y265" s="169">
        <f t="shared" si="76"/>
        <v>1</v>
      </c>
      <c r="Z265" s="103">
        <f t="shared" si="77"/>
        <v>0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269169.15147963143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-269169.15147963143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973600.61608850933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739936.46822726715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233664.14786124224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739936.46822726715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0.37454844085196043</v>
      </c>
      <c r="S267" s="188">
        <f>IFERROR(VLOOKUP(A267,[1]Biogasudbytte!$A$2:$B$18,2,FALSE)*[1]Energiindhold!$C$10,0)*J267*IFERROR(VLOOKUP(A267,Biogasanlæg!$F$3:$G$8,2,FALSE),1)</f>
        <v>0.37454844085196043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56235.171585272299</v>
      </c>
      <c r="W267" s="188">
        <f>J267*IFERROR(VLOOKUP(A267,[1]Tørstofindhold!A$2:B$24,2,FALSE),0)</f>
        <v>56235.171585272299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122020.01011231828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222477.49455637607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-100457.48444405779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1</v>
      </c>
      <c r="Z268" s="103">
        <f t="shared" si="77"/>
        <v>0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613274.38090253877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227992.07613448397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79540.305054146011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305741.99971390876</v>
      </c>
      <c r="O269" s="191">
        <f t="shared" si="75"/>
        <v>129056.43069707241</v>
      </c>
      <c r="P269" s="201">
        <f t="shared" si="63"/>
        <v>79540.305054146011</v>
      </c>
      <c r="Q269" s="188">
        <f>IFERROR(VLOOKUP(A269,[1]Energiindhold!$A$2:$C$11,3,FALSE),IFERROR(VLOOKUP(A269,[1]Biogasudbytte!$A$2:$B$18,2,FALSE)*[1]Energiindhold!$C$10,0))*O269</f>
        <v>0.46331258620249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0.74886228134687416</v>
      </c>
      <c r="S269" s="188">
        <f>IFERROR(VLOOKUP(A269,[1]Biogasudbytte!$A$2:$B$18,2,FALSE)*[1]Energiindhold!$C$10,0)*J269*IFERROR(VLOOKUP(A269,Biogasanlæg!$F$3:$G$8,2,FALSE),1)</f>
        <v>0.28554969514438422</v>
      </c>
      <c r="T269" s="189">
        <f t="shared" si="64"/>
        <v>0.46331258620248994</v>
      </c>
      <c r="U269" s="187">
        <f>O269*IFERROR(VLOOKUP(A269,[1]Tørstofindhold!A$2:B$24,2,FALSE),0)</f>
        <v>38716.929209121721</v>
      </c>
      <c r="V269" s="188">
        <f>IF(D269=År1,P269,SUM(O269,P269))*IFERROR(VLOOKUP(A269,[1]Tørstofindhold!A$2:B$24,2,FALSE),0)</f>
        <v>62579.020725365524</v>
      </c>
      <c r="W269" s="188">
        <f>J269*IFERROR(VLOOKUP(A269,[1]Tørstofindhold!A$2:B$24,2,FALSE),0)</f>
        <v>23862.091516243803</v>
      </c>
      <c r="X269" s="189">
        <f t="shared" si="65"/>
        <v>38716.929209121721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235435.29243193395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-192778.73685954438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7232.7710179462747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-47179.942704091576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426777.53866935126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426777.53866935126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36441.900098439175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36441.900098439175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36441.900098439175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0.67053096181128069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0.67053096181128069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15123.388540852258</v>
      </c>
      <c r="W274" s="188">
        <f>J274*IFERROR(VLOOKUP(A274,[1]Tørstofindhold!A$2:B$24,2,FALSE),0)</f>
        <v>0</v>
      </c>
      <c r="X274" s="189">
        <f t="shared" si="65"/>
        <v>15123.388540852258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366620.82312230999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366620.82312230999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44647.112834296677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44647.112834296677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22323.556417148338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9661.2096905230719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12662.346726625266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14287.076106974937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14287.076106974937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14287.076106974937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0.50004766374412279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0.50004766374412279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560381.69837016799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127941.13536914771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6903.7955745184099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425536.76742650184</v>
      </c>
      <c r="O281" s="191">
        <f t="shared" si="89"/>
        <v>425536.76742650184</v>
      </c>
      <c r="P281" s="201">
        <f t="shared" si="63"/>
        <v>6903.7955745184099</v>
      </c>
      <c r="Q281" s="188">
        <f>IFERROR(VLOOKUP(A281,[1]Energiindhold!$A$2:$C$11,3,FALSE),IFERROR(VLOOKUP(A281,[1]Biogasudbytte!$A$2:$B$18,2,FALSE)*[1]Energiindhold!$C$10,0))*O281</f>
        <v>1.154923808266223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1.173660985607289</v>
      </c>
      <c r="S281" s="188">
        <f>IFERROR(VLOOKUP(A281,[1]Biogasudbytte!$A$2:$B$18,2,FALSE)*[1]Energiindhold!$C$10,0)*J281*IFERROR(VLOOKUP(A281,Biogasanlæg!$F$3:$G$8,2,FALSE),1)</f>
        <v>1.8737177341065947E-2</v>
      </c>
      <c r="T281" s="189">
        <f t="shared" si="64"/>
        <v>1.154923808266223</v>
      </c>
      <c r="U281" s="187">
        <f>O281*IFERROR(VLOOKUP(A281,[1]Tørstofindhold!A$2:B$24,2,FALSE),0)</f>
        <v>85107.35348530038</v>
      </c>
      <c r="V281" s="188">
        <f>IF(D281=År1,P281,SUM(O281,P281))*IFERROR(VLOOKUP(A281,[1]Tørstofindhold!A$2:B$24,2,FALSE),0)</f>
        <v>86488.112600204055</v>
      </c>
      <c r="W281" s="188">
        <f>J281*IFERROR(VLOOKUP(A281,[1]Tørstofindhold!A$2:B$24,2,FALSE),0)</f>
        <v>1380.7591149036821</v>
      </c>
      <c r="X281" s="189">
        <f t="shared" si="65"/>
        <v>85107.353485300366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22182.119996210597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22182.119996210597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18120.669233843775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5668.1056776960004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12452.563556147776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3500953.7358260299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1327732.6575790939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2173221.0782469362</v>
      </c>
      <c r="O284" s="191">
        <f t="shared" si="89"/>
        <v>2173221.0782469362</v>
      </c>
      <c r="P284" s="201">
        <f t="shared" si="94"/>
        <v>1327732.6575790939</v>
      </c>
      <c r="Q284" s="188">
        <f>IFERROR(VLOOKUP(A284,[1]Energiindhold!$A$2:$C$11,3,FALSE),IFERROR(VLOOKUP(A284,[1]Biogasudbytte!$A$2:$B$18,2,FALSE)*[1]Energiindhold!$C$10,0))*O284</f>
        <v>1.0844590502560039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1.7470109237145475</v>
      </c>
      <c r="S284" s="188">
        <f>IFERROR(VLOOKUP(A284,[1]Biogasudbytte!$A$2:$B$18,2,FALSE)*[1]Energiindhold!$C$10,0)*J284*IFERROR(VLOOKUP(A284,Biogasanlæg!$F$3:$G$8,2,FALSE),1)</f>
        <v>0.66255187345854372</v>
      </c>
      <c r="T284" s="189">
        <f t="shared" si="95"/>
        <v>1.0844590502560036</v>
      </c>
      <c r="U284" s="187">
        <f>O284*IFERROR(VLOOKUP(A284,[1]Tørstofindhold!A$2:B$24,2,FALSE),0)</f>
        <v>130393.26469481617</v>
      </c>
      <c r="V284" s="188">
        <f>IF(D284=År1,P284,SUM(O284,P284))*IFERROR(VLOOKUP(A284,[1]Tørstofindhold!A$2:B$24,2,FALSE),0)</f>
        <v>210057.22414956181</v>
      </c>
      <c r="W284" s="188">
        <f>J284*IFERROR(VLOOKUP(A284,[1]Tørstofindhold!A$2:B$24,2,FALSE),0)</f>
        <v>79663.959454745636</v>
      </c>
      <c r="X284" s="189">
        <f t="shared" si="96"/>
        <v>130393.26469481617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1914968.3000286557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1014933.1990151876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900035.10101346811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1014933.1990151876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0.43723322213574289</v>
      </c>
      <c r="S285" s="188">
        <f>IFERROR(VLOOKUP(A285,[1]Biogasudbytte!$A$2:$B$18,2,FALSE)*[1]Energiindhold!$C$10,0)*J285*IFERROR(VLOOKUP(A285,Biogasanlæg!$F$3:$G$8,2,FALSE),1)</f>
        <v>0.43723322213574289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50746.659950759378</v>
      </c>
      <c r="W285" s="188">
        <f>J285*IFERROR(VLOOKUP(A285,[1]Tørstofindhold!A$2:B$24,2,FALSE),0)</f>
        <v>50746.659950759378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197991.36208420046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87517.064527335737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588379.46402837499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8.5277183016965061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291002.67658403376</v>
      </c>
      <c r="W289" s="188">
        <f>J289*IFERROR(VLOOKUP(A289,[1]Tørstofindhold!A$2:B$24,2,FALSE),0)</f>
        <v>0</v>
      </c>
      <c r="X289" s="189">
        <f t="shared" si="96"/>
        <v>291002.67658403376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2" t="s">
        <v>23</v>
      </c>
      <c r="B2" s="453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8" t="s">
        <v>7</v>
      </c>
      <c r="D3" s="449"/>
      <c r="E3" s="449"/>
      <c r="F3" s="449"/>
      <c r="G3" s="449"/>
      <c r="H3" s="449"/>
      <c r="I3" s="449"/>
      <c r="J3" s="449"/>
      <c r="K3" s="450"/>
      <c r="L3" s="448" t="s">
        <v>8</v>
      </c>
      <c r="M3" s="449"/>
      <c r="N3" s="449"/>
      <c r="O3" s="449"/>
      <c r="P3" s="449"/>
      <c r="Q3" s="449"/>
      <c r="R3" s="449"/>
      <c r="S3" s="449"/>
      <c r="T3" s="450"/>
      <c r="U3" s="71"/>
      <c r="W3" s="31" t="s">
        <v>275</v>
      </c>
      <c r="X3" s="35">
        <f>C24+C51</f>
        <v>11808068</v>
      </c>
      <c r="Y3" s="11">
        <f>D24+D51</f>
        <v>12624308.354183866</v>
      </c>
      <c r="Z3" s="23">
        <f>E24+E51</f>
        <v>10273083.793860359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1328628.3688846827</v>
      </c>
      <c r="Z4" s="23">
        <f t="shared" si="0"/>
        <v>1013300.2009728672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20837846.038380824</v>
      </c>
      <c r="Z5" s="24">
        <f t="shared" si="0"/>
        <v>16049325.598302402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644933.82622113335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9490.6378356280329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2787.9622783121608</v>
      </c>
      <c r="I6" s="11">
        <f>IF(Landbrug!$E$47&gt;0,SUMIF(Landbrug!$B$32:$B$45,$B6,IF($I$4=År2,Landbrug!$D$32:$D$45,Landbrug!$E$32:$E$45)),'[1]Afgrødefordeling - jordtype'!$G4)*(1-Landbrug!$E$5)*Arealanvendelse!P$26</f>
        <v>351339.52711072582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172223.29271132441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2534.3823374246472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744.49815470099543</v>
      </c>
      <c r="R6" s="11">
        <f>IF(Landbrug!$E$47&gt;0,SUMIF(Landbrug!$B$32:$B$45,$B6,IF($R$4=År2,Landbrug!$D$32:$D$45,Landbrug!$E$32:$E$45)),'[1]Afgrødefordeling - jordtype'!$G4)*(Landbrug!$E$5)*Arealanvendelse!P$26</f>
        <v>222591.66829618209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1823172.2458161346</v>
      </c>
      <c r="Z6" s="23">
        <f t="shared" si="1"/>
        <v>4174396.8061396424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813.57736439608004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160.52869978546411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217.25790596638819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42.867624751071503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441296.43111531733</v>
      </c>
      <c r="Z7" s="23">
        <f t="shared" si="1"/>
        <v>756624.59902713273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28163.04917996216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871.1648098071654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207.87739711582819</v>
      </c>
      <c r="I8" s="11">
        <f>IF(Landbrug!$E$47&gt;0,SUMIF(Landbrug!$B$32:$B$45,$B8,IF($I$4=År2,Landbrug!$D$32:$D$45,Landbrug!$E$32:$E$45)),'[1]Afgrødefordeling - jordtype'!$G6)*(1-Landbrug!$E$5)*Arealanvendelse!P$26</f>
        <v>20606.423877461926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7520.6678039879653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232.63607201117887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55.511632908632748</v>
      </c>
      <c r="R8" s="11">
        <f>IF(Landbrug!$E$47&gt;0,SUMIF(Landbrug!$B$32:$B$45,$B8,IF($R$4=År2,Landbrug!$D$32:$D$45,Landbrug!$E$32:$E$45)),'[1]Afgrødefordeling - jordtype'!$G6)*(Landbrug!$E$5)*Arealanvendelse!P$26</f>
        <v>13055.229812092792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6476901.761619173</v>
      </c>
      <c r="Z8" s="24">
        <f t="shared" si="1"/>
        <v>11265422.201697597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8039.4163674234442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4794.3089897887294</v>
      </c>
      <c r="I9" s="11">
        <f>IF(Landbrug!$E$47&gt;0,SUMIF(Landbrug!$B$32:$B$45,$B9,IF($I$4=År2,Landbrug!$D$32:$D$45,Landbrug!$E$32:$E$45)),'[1]Afgrødefordeling - jordtype'!$G7)*(1-Landbrug!$E$5)*Arealanvendelse!P$26</f>
        <v>403882.3292636784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2146.8477880709584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1280.2734899716784</v>
      </c>
      <c r="R9" s="11">
        <f>IF(Landbrug!$E$47&gt;0,SUMIF(Landbrug!$B$32:$B$45,$B9,IF($R$4=År2,Landbrug!$D$32:$D$45,Landbrug!$E$32:$E$45)),'[1]Afgrødefordeling - jordtype'!$G7)*(Landbrug!$E$5)*Arealanvendelse!P$26</f>
        <v>255880.2370045245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37.60065274501838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5.5724853038537319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10.040887856333013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1.4880778904688605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593.61684950263771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294.95328123236726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158.51959421835784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78.764399112832606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15.573727659962529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3.1896432751013108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4.1588121886919351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0.85176315007569059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61958.708195916741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2010.3342065277557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396.66336654744111</v>
      </c>
      <c r="I13" s="11">
        <f>IF(Landbrug!$E$47&gt;0,SUMIF(Landbrug!$B$32:$B$45,$B13,IF($I$4=År2,Landbrug!$D$32:$D$45,Landbrug!$E$32:$E$45)),'[1]Afgrødefordeling - jordtype'!$G11)*(1-Landbrug!$E$5)*Arealanvendelse!P$26</f>
        <v>24727.708652954312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16545.469168773525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536.84015696162987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105.92508612090651</v>
      </c>
      <c r="R13" s="11">
        <f>IF(Landbrug!$E$47&gt;0,SUMIF(Landbrug!$B$32:$B$45,$B13,IF($R$4=År2,Landbrug!$D$32:$D$45,Landbrug!$E$32:$E$45)),'[1]Afgrødefordeling - jordtype'!$G11)*(Landbrug!$E$5)*Arealanvendelse!P$26</f>
        <v>15666.275774511349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34.247771402013242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11.367166704679786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9.1455335711559798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3.0354910830917392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605.70270796637942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201.03858946351968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161.7470049312748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53.685395976696533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1495.0529044849709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639.63757717268152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399.23930722738322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170.8089810206381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171.77120578833589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57.01252523383436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45.869826408699431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15.224639214677737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282.11165911762731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134.57942530031829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75.335169082654659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35.938123903693985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22206.298570938838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21106.083420946448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16855.522728429914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4549.0349190359657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5929.9756088565728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5636.1738758434185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10678.84093480608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2882.0476878671443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46667.106633388263</v>
      </c>
      <c r="H20" s="38">
        <f t="shared" si="2"/>
        <v>30800.77484618243</v>
      </c>
      <c r="I20" s="38">
        <f t="shared" si="2"/>
        <v>1030542.2324069765</v>
      </c>
      <c r="J20" s="38">
        <f t="shared" si="2"/>
        <v>16855.522728429914</v>
      </c>
      <c r="K20" s="39">
        <f t="shared" si="2"/>
        <v>4549.0349190359657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652901.5298891993</v>
      </c>
      <c r="S20" s="38">
        <f t="shared" si="2"/>
        <v>10678.84093480608</v>
      </c>
      <c r="T20" s="39">
        <f t="shared" si="2"/>
        <v>2882.0476878671443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8" t="s">
        <v>7</v>
      </c>
      <c r="D22" s="449"/>
      <c r="E22" s="450"/>
      <c r="F22" s="451" t="s">
        <v>8</v>
      </c>
      <c r="G22" s="449"/>
      <c r="H22" s="45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11120896.351842804</v>
      </c>
      <c r="E24" s="23">
        <f>($F24+$C24)*Landbrug!E11*(1-Landbrug!E6)</f>
        <v>8838199.059990095</v>
      </c>
      <c r="F24" s="34">
        <f>SUM([1]Dyrehold!E58:G61)</f>
        <v>475477</v>
      </c>
      <c r="G24" s="11">
        <f>($F24+$C24)*Landbrug!D11*Landbrug!D6</f>
        <v>1770035.248157196</v>
      </c>
      <c r="H24" s="23">
        <f>($F24+$C24)*Landbrug!E11*Landbrug!E6</f>
        <v>4052732.540009906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1256864.7532891978</v>
      </c>
      <c r="E25" s="23">
        <f>($F25+$C25)*Landbrug!E12*(1-Landbrug!E7)</f>
        <v>960975.46611286432</v>
      </c>
      <c r="F25" s="34">
        <f>SUM([1]Dyrehold!E36:G51)</f>
        <v>207835</v>
      </c>
      <c r="G25" s="11">
        <f>($F25+$C25)*Landbrug!D12*Landbrug!D7</f>
        <v>414092.04671080224</v>
      </c>
      <c r="H25" s="23">
        <f>($F25+$C25)*Landbrug!E12*Landbrug!E7</f>
        <v>709981.33388713561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19414612.749889471</v>
      </c>
      <c r="E26" s="24">
        <f>($F26+$C26)*Landbrug!E13*(1-Landbrug!E8)</f>
        <v>14893959.058008583</v>
      </c>
      <c r="F26" s="47">
        <f>SUM([1]Dyrehold!E65:G78)</f>
        <v>3062300</v>
      </c>
      <c r="G26" s="16">
        <f>($F26+$C26)*Landbrug!D13*Landbrug!D8</f>
        <v>6114588.0501105273</v>
      </c>
      <c r="H26" s="24">
        <f>($F26+$C26)*Landbrug!E13*Landbrug!E8</f>
        <v>10635241.741991416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5" t="s">
        <v>24</v>
      </c>
      <c r="B29" s="456"/>
      <c r="C29" s="456"/>
      <c r="D29" s="456"/>
      <c r="E29" s="456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6"/>
      <c r="S29" s="456"/>
      <c r="T29" s="456"/>
      <c r="U29" s="457"/>
    </row>
    <row r="30" spans="1:21" x14ac:dyDescent="0.25">
      <c r="A30" s="56"/>
      <c r="B30" s="53"/>
      <c r="C30" s="458" t="s">
        <v>7</v>
      </c>
      <c r="D30" s="459"/>
      <c r="E30" s="459"/>
      <c r="F30" s="459"/>
      <c r="G30" s="459"/>
      <c r="H30" s="459"/>
      <c r="I30" s="459"/>
      <c r="J30" s="459"/>
      <c r="K30" s="460"/>
      <c r="L30" s="458" t="s">
        <v>8</v>
      </c>
      <c r="M30" s="459"/>
      <c r="N30" s="459"/>
      <c r="O30" s="459"/>
      <c r="P30" s="459"/>
      <c r="Q30" s="459"/>
      <c r="R30" s="459"/>
      <c r="S30" s="459"/>
      <c r="T30" s="460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197128.99278150831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1341.9372857635426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429.87161527617815</v>
      </c>
      <c r="I33" s="11">
        <f>IF(Landbrug!$E$47&gt;0,SUMIF(Landbrug!$B$32:$B$45,$B33,IF($I$31=År2,Landbrug!$D$32:$D$45,Landbrug!$E$32:$E$45)),'[1]Afgrødefordeling - jordtype'!$P4)*(1-Landbrug!$E$5)*Arealanvendelse!P$36</f>
        <v>111565.86474931188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52641.376286033876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358.35127352593128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114.79302529344227</v>
      </c>
      <c r="R33" s="11">
        <f>IF(Landbrug!$E$47&gt;0,SUMIF(Landbrug!$B$32:$B$45,$B33,IF($R$31=År2,Landbrug!$D$32:$D$45,Landbrug!$E$32:$E$45)),'[1]Afgrødefordeling - jordtype'!$P4)*(Landbrug!$E$5)*Arealanvendelse!P$36</f>
        <v>70682.715843780199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36.288129269323399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7.8078860767998624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9.6903912541163457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2.0850198804742326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8608.2529598911933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146.5734228086215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38.13969650774699</v>
      </c>
      <c r="I35" s="11">
        <f>IF(Landbrug!$E$47&gt;0,SUMIF(Landbrug!$B$32:$B$45,$B35,IF($I$31=År2,Landbrug!$D$32:$D$45,Landbrug!$E$32:$E$45)),'[1]Afgrødefordeling - jordtype'!$P6)*(1-Landbrug!$E$5)*Arealanvendelse!P$36</f>
        <v>6543.4524779655058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2298.7500561586844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39.141004043745959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10.184834239602406</v>
      </c>
      <c r="R35" s="11">
        <f>IF(Landbrug!$E$47&gt;0,SUMIF(Landbrug!$B$32:$B$45,$B35,IF($R$31=År2,Landbrug!$D$32:$D$45,Landbrug!$E$32:$E$45)),'[1]Afgrødefordeling - jordtype'!$P6)*(Landbrug!$E$5)*Arealanvendelse!P$36</f>
        <v>4145.6138324797766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430.98727783808897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280.27283492976966</v>
      </c>
      <c r="I36" s="11">
        <f>IF(Landbrug!$E$47&gt;0,SUMIF(Landbrug!$B$32:$B$45,$B36,IF($I$31=År2,Landbrug!$D$32:$D$45,Landbrug!$E$32:$E$45)),'[1]Afgrødefordeling - jordtype'!$P7)*(1-Landbrug!$E$5)*Arealanvendelse!P$36</f>
        <v>128250.53216135269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115.09095210725641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74.844129004627362</v>
      </c>
      <c r="R36" s="11">
        <f>IF(Landbrug!$E$47&gt;0,SUMIF(Landbrug!$B$32:$B$45,$B36,IF($R$31=År2,Landbrug!$D$32:$D$45,Landbrug!$E$32:$E$45)),'[1]Afgrødefordeling - jordtype'!$P7)*(Landbrug!$E$5)*Arealanvendelse!P$36</f>
        <v>81253.311144441221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8.1624322960479301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1.3191318198291107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2.1796979928862137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0.35226129611219092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13.876881948726561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7.5188940108426783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3.705686079111902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2.0078473658021165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38.769088613871659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8.6586500553434007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10.352907267432922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2.3122081093247311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18938.156511760622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41.333831193582235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8.8935376823073096</v>
      </c>
      <c r="I40" s="11">
        <f>IF(Landbrug!$E$47&gt;0,SUMIF(Landbrug!$B$32:$B$45,$B40,IF($I$31=År2,Landbrug!$D$32:$D$45,Landbrug!$E$32:$E$45)),'[1]Afgrødefordeling - jordtype'!$P11)*(1-Landbrug!$E$5)*Arealanvendelse!P$36</f>
        <v>7852.1429735586071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5057.2501235491054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11.037796777140914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2.3749325608702505</v>
      </c>
      <c r="R40" s="11">
        <f>IF(Landbrug!$E$47&gt;0,SUMIF(Landbrug!$B$32:$B$45,$B40,IF($R$31=År2,Landbrug!$D$32:$D$45,Landbrug!$E$32:$E$45)),'[1]Afgrødefordeling - jordtype'!$P11)*(Landbrug!$E$5)*Arealanvendelse!P$36</f>
        <v>4974.7365989757318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8.9165570688709668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3.227246687100445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2.3810796637031362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0.86180477476394313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63.668542106239137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23.044106598298601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17.002063650335472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6.1537040772132681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462.23059641763115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215.65084033780454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123.4341758338294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57.587455160409412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13.972194186037328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5.0570771935991958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3.7311382831644075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1.3504431778375496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29.654214536198896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15.426205639594636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7.9188689793440421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4.1194178709151004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2393.3808440301391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2274.800349586566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1816.6776009727953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490.292112360109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639.12902830087648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607.46326295550796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1150.9587357912035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310.62528073677737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430471.51709614345</v>
      </c>
      <c r="G47" s="38">
        <f t="shared" si="3"/>
        <v>5029.7512980769225</v>
      </c>
      <c r="H47" s="38">
        <f t="shared" si="3"/>
        <v>3319.6880724017806</v>
      </c>
      <c r="I47" s="38">
        <f t="shared" si="3"/>
        <v>327242.81342513574</v>
      </c>
      <c r="J47" s="38">
        <f t="shared" si="3"/>
        <v>1816.6776009727953</v>
      </c>
      <c r="K47" s="39">
        <f t="shared" si="3"/>
        <v>490.292112360109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1343.146063758875</v>
      </c>
      <c r="Q47" s="38">
        <f t="shared" si="3"/>
        <v>886.49034576690292</v>
      </c>
      <c r="R47" s="38">
        <f t="shared" si="3"/>
        <v>207325.16030079636</v>
      </c>
      <c r="S47" s="38">
        <f t="shared" si="3"/>
        <v>1150.9587357912035</v>
      </c>
      <c r="T47" s="39">
        <f t="shared" si="3"/>
        <v>310.62528073677737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8" t="s">
        <v>7</v>
      </c>
      <c r="D49" s="449"/>
      <c r="E49" s="450"/>
      <c r="F49" s="451" t="s">
        <v>8</v>
      </c>
      <c r="G49" s="449"/>
      <c r="H49" s="45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118</v>
      </c>
      <c r="AN4" s="169" t="s">
        <v>61</v>
      </c>
    </row>
    <row r="5" spans="1:40" x14ac:dyDescent="0.25">
      <c r="A5" s="78" t="s">
        <v>109</v>
      </c>
      <c r="B5" s="238"/>
      <c r="C5" s="238"/>
      <c r="D5" s="238">
        <v>1462906</v>
      </c>
      <c r="E5" s="238">
        <v>5080301.9858310483</v>
      </c>
      <c r="F5" s="238"/>
      <c r="G5" s="238">
        <v>16750.511135121083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2423468</v>
      </c>
      <c r="Q5" s="238"/>
      <c r="R5" s="238">
        <v>11357.999999999998</v>
      </c>
      <c r="S5" s="238">
        <v>27727781.903442919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8346487.6580018671</v>
      </c>
      <c r="AB5" s="238">
        <v>21024986.348276842</v>
      </c>
      <c r="AC5" s="238"/>
      <c r="AD5" s="238"/>
      <c r="AE5" s="238"/>
      <c r="AF5" s="238"/>
      <c r="AG5" s="238"/>
      <c r="AH5" s="238">
        <v>755871.94509432092</v>
      </c>
      <c r="AI5" s="238"/>
      <c r="AJ5" s="238"/>
      <c r="AK5" s="238"/>
      <c r="AL5" s="238"/>
      <c r="AM5" s="238"/>
      <c r="AN5" s="238">
        <v>68839218.351782113</v>
      </c>
    </row>
    <row r="6" spans="1:40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>
        <v>13090417.500000002</v>
      </c>
    </row>
    <row r="7" spans="1:40" x14ac:dyDescent="0.25">
      <c r="A7" s="79">
        <v>2030</v>
      </c>
      <c r="B7" s="238"/>
      <c r="C7" s="238"/>
      <c r="D7" s="238">
        <v>363995</v>
      </c>
      <c r="E7" s="238">
        <v>1970290.5915271789</v>
      </c>
      <c r="F7" s="238"/>
      <c r="G7" s="238">
        <v>5761.7886306269502</v>
      </c>
      <c r="H7" s="238"/>
      <c r="I7" s="238"/>
      <c r="J7" s="238">
        <v>142742</v>
      </c>
      <c r="K7" s="238">
        <v>85677.000000000015</v>
      </c>
      <c r="L7" s="238"/>
      <c r="M7" s="238">
        <v>75934</v>
      </c>
      <c r="N7" s="238">
        <v>78</v>
      </c>
      <c r="O7" s="238"/>
      <c r="P7" s="238">
        <v>720406.99999999988</v>
      </c>
      <c r="Q7" s="238"/>
      <c r="R7" s="238">
        <v>3785.9999999999995</v>
      </c>
      <c r="S7" s="238">
        <v>12223547.490584256</v>
      </c>
      <c r="T7" s="238"/>
      <c r="U7" s="238">
        <v>330026</v>
      </c>
      <c r="V7" s="238"/>
      <c r="W7" s="238"/>
      <c r="X7" s="238"/>
      <c r="Y7" s="238">
        <v>28645.000000000007</v>
      </c>
      <c r="Z7" s="238"/>
      <c r="AA7" s="238">
        <v>2783133.6777961077</v>
      </c>
      <c r="AB7" s="238">
        <v>10090674.456294728</v>
      </c>
      <c r="AC7" s="238"/>
      <c r="AD7" s="238"/>
      <c r="AE7" s="238"/>
      <c r="AF7" s="238"/>
      <c r="AG7" s="238"/>
      <c r="AH7" s="238">
        <v>96615.211027093654</v>
      </c>
      <c r="AI7" s="238"/>
      <c r="AJ7" s="238"/>
      <c r="AK7" s="238"/>
      <c r="AL7" s="238"/>
      <c r="AM7" s="238"/>
      <c r="AN7" s="238">
        <v>28921313.215859994</v>
      </c>
    </row>
    <row r="8" spans="1:40" x14ac:dyDescent="0.25">
      <c r="A8" s="79">
        <v>2050</v>
      </c>
      <c r="B8" s="238"/>
      <c r="C8" s="238"/>
      <c r="D8" s="238">
        <v>369777</v>
      </c>
      <c r="E8" s="238">
        <v>2352924.394303869</v>
      </c>
      <c r="F8" s="238"/>
      <c r="G8" s="238">
        <v>6547.2225044941342</v>
      </c>
      <c r="H8" s="238"/>
      <c r="I8" s="238"/>
      <c r="J8" s="238">
        <v>142742</v>
      </c>
      <c r="K8" s="238">
        <v>85677</v>
      </c>
      <c r="L8" s="238"/>
      <c r="M8" s="238">
        <v>75934</v>
      </c>
      <c r="N8" s="238">
        <v>78</v>
      </c>
      <c r="O8" s="238"/>
      <c r="P8" s="238">
        <v>707407.00000000012</v>
      </c>
      <c r="Q8" s="238"/>
      <c r="R8" s="238">
        <v>3786</v>
      </c>
      <c r="S8" s="238">
        <v>11150724.746191995</v>
      </c>
      <c r="T8" s="238"/>
      <c r="U8" s="238">
        <v>330026</v>
      </c>
      <c r="V8" s="238"/>
      <c r="W8" s="238"/>
      <c r="X8" s="238"/>
      <c r="Y8" s="238">
        <v>28645</v>
      </c>
      <c r="Z8" s="238"/>
      <c r="AA8" s="238">
        <v>2894519.9802057594</v>
      </c>
      <c r="AB8" s="238">
        <v>8019442.55864878</v>
      </c>
      <c r="AC8" s="238"/>
      <c r="AD8" s="238"/>
      <c r="AE8" s="238"/>
      <c r="AF8" s="238"/>
      <c r="AG8" s="238"/>
      <c r="AH8" s="238">
        <v>659256.73406722723</v>
      </c>
      <c r="AI8" s="238"/>
      <c r="AJ8" s="238"/>
      <c r="AK8" s="238"/>
      <c r="AL8" s="238"/>
      <c r="AM8" s="238"/>
      <c r="AN8" s="238">
        <v>26827487.635922126</v>
      </c>
    </row>
    <row r="9" spans="1:40" x14ac:dyDescent="0.25">
      <c r="A9" s="78" t="s">
        <v>112</v>
      </c>
      <c r="B9" s="238"/>
      <c r="C9" s="238">
        <v>236931.04098964596</v>
      </c>
      <c r="D9" s="238"/>
      <c r="E9" s="238"/>
      <c r="F9" s="238"/>
      <c r="G9" s="238"/>
      <c r="H9" s="238"/>
      <c r="I9" s="238"/>
      <c r="J9" s="238"/>
      <c r="K9" s="238">
        <v>46745917.439438619</v>
      </c>
      <c r="L9" s="238"/>
      <c r="M9" s="238">
        <v>2931262.8131841412</v>
      </c>
      <c r="N9" s="238"/>
      <c r="O9" s="238">
        <v>18418196.97947849</v>
      </c>
      <c r="P9" s="238"/>
      <c r="Q9" s="238">
        <v>0</v>
      </c>
      <c r="R9" s="238">
        <v>19672264.049412336</v>
      </c>
      <c r="S9" s="238"/>
      <c r="T9" s="238">
        <v>5771859.0537139811</v>
      </c>
      <c r="U9" s="238">
        <v>13818825.787864663</v>
      </c>
      <c r="V9" s="238"/>
      <c r="W9" s="238"/>
      <c r="X9" s="238"/>
      <c r="Y9" s="238">
        <v>3285026.7654903578</v>
      </c>
      <c r="Z9" s="238">
        <v>147948.5685102923</v>
      </c>
      <c r="AA9" s="238"/>
      <c r="AB9" s="238"/>
      <c r="AC9" s="238"/>
      <c r="AD9" s="238"/>
      <c r="AE9" s="238"/>
      <c r="AF9" s="238">
        <v>2995388.4228141177</v>
      </c>
      <c r="AG9" s="238">
        <v>1458209.5458336</v>
      </c>
      <c r="AH9" s="238"/>
      <c r="AI9" s="238">
        <v>452473.74812418933</v>
      </c>
      <c r="AJ9" s="238"/>
      <c r="AK9" s="238"/>
      <c r="AL9" s="238"/>
      <c r="AM9" s="238"/>
      <c r="AN9" s="238">
        <v>115934304.21485443</v>
      </c>
    </row>
    <row r="10" spans="1:40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>
        <v>35984266.24676016</v>
      </c>
    </row>
    <row r="11" spans="1:40" x14ac:dyDescent="0.25">
      <c r="A11" s="79">
        <v>2030</v>
      </c>
      <c r="B11" s="238"/>
      <c r="C11" s="238">
        <v>82257.974380356929</v>
      </c>
      <c r="D11" s="238"/>
      <c r="E11" s="238"/>
      <c r="F11" s="238"/>
      <c r="G11" s="238"/>
      <c r="H11" s="238"/>
      <c r="I11" s="238"/>
      <c r="J11" s="238"/>
      <c r="K11" s="238">
        <v>16503079.727084301</v>
      </c>
      <c r="L11" s="238"/>
      <c r="M11" s="238">
        <v>1031643.7358034013</v>
      </c>
      <c r="N11" s="238"/>
      <c r="O11" s="238">
        <v>6498561.357003523</v>
      </c>
      <c r="P11" s="238"/>
      <c r="Q11" s="238">
        <v>0</v>
      </c>
      <c r="R11" s="238">
        <v>7525973.2592276661</v>
      </c>
      <c r="S11" s="238"/>
      <c r="T11" s="238">
        <v>2035052.193167039</v>
      </c>
      <c r="U11" s="238">
        <v>5381923.4164219182</v>
      </c>
      <c r="V11" s="238"/>
      <c r="W11" s="238"/>
      <c r="X11" s="238"/>
      <c r="Y11" s="238">
        <v>1170306.635502351</v>
      </c>
      <c r="Z11" s="238">
        <v>51847.450518528014</v>
      </c>
      <c r="AA11" s="238"/>
      <c r="AB11" s="238"/>
      <c r="AC11" s="238"/>
      <c r="AD11" s="238"/>
      <c r="AE11" s="238"/>
      <c r="AF11" s="238">
        <v>691243.48218787333</v>
      </c>
      <c r="AG11" s="238">
        <v>330527.49705561606</v>
      </c>
      <c r="AH11" s="238"/>
      <c r="AI11" s="238">
        <v>123722.59230970837</v>
      </c>
      <c r="AJ11" s="238"/>
      <c r="AK11" s="238"/>
      <c r="AL11" s="238"/>
      <c r="AM11" s="238"/>
      <c r="AN11" s="238">
        <v>41426139.320662282</v>
      </c>
    </row>
    <row r="12" spans="1:40" x14ac:dyDescent="0.25">
      <c r="A12" s="79">
        <v>2050</v>
      </c>
      <c r="B12" s="238"/>
      <c r="C12" s="238">
        <v>82257.974380356929</v>
      </c>
      <c r="D12" s="238"/>
      <c r="E12" s="238"/>
      <c r="F12" s="238"/>
      <c r="G12" s="238"/>
      <c r="H12" s="238"/>
      <c r="I12" s="238"/>
      <c r="J12" s="238"/>
      <c r="K12" s="238">
        <v>16503079.727084301</v>
      </c>
      <c r="L12" s="238"/>
      <c r="M12" s="238">
        <v>1031643.7358034012</v>
      </c>
      <c r="N12" s="238"/>
      <c r="O12" s="238">
        <v>6498561.3570035212</v>
      </c>
      <c r="P12" s="238"/>
      <c r="Q12" s="238">
        <v>0</v>
      </c>
      <c r="R12" s="238">
        <v>5545453.9804835431</v>
      </c>
      <c r="S12" s="238"/>
      <c r="T12" s="238">
        <v>2035052.1931670387</v>
      </c>
      <c r="U12" s="238">
        <v>2085495.3238634933</v>
      </c>
      <c r="V12" s="238"/>
      <c r="W12" s="238"/>
      <c r="X12" s="238"/>
      <c r="Y12" s="238">
        <v>1170306.635502351</v>
      </c>
      <c r="Z12" s="238">
        <v>51847.450518528007</v>
      </c>
      <c r="AA12" s="238"/>
      <c r="AB12" s="238"/>
      <c r="AC12" s="238"/>
      <c r="AD12" s="238"/>
      <c r="AE12" s="238"/>
      <c r="AF12" s="238">
        <v>2304144.9406262445</v>
      </c>
      <c r="AG12" s="238">
        <v>1127682.048777984</v>
      </c>
      <c r="AH12" s="238"/>
      <c r="AI12" s="238">
        <v>88373.280221220266</v>
      </c>
      <c r="AJ12" s="238"/>
      <c r="AK12" s="238"/>
      <c r="AL12" s="238"/>
      <c r="AM12" s="238"/>
      <c r="AN12" s="238">
        <v>38523898.647431985</v>
      </c>
    </row>
    <row r="13" spans="1:40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>
        <v>9638396.1067842171</v>
      </c>
    </row>
    <row r="14" spans="1:40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>
        <v>3083197.0190696353</v>
      </c>
    </row>
    <row r="15" spans="1:40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>
        <v>3209159.2069397997</v>
      </c>
    </row>
    <row r="16" spans="1:40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>
        <v>3346039.8807747816</v>
      </c>
    </row>
    <row r="17" spans="1:40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4242583.4540635459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540181.03297894262</v>
      </c>
      <c r="AE17" s="238">
        <v>8468381.4765873924</v>
      </c>
      <c r="AF17" s="238"/>
      <c r="AG17" s="238"/>
      <c r="AH17" s="238"/>
      <c r="AI17" s="238"/>
      <c r="AJ17" s="238">
        <v>238530.24098557347</v>
      </c>
      <c r="AK17" s="238"/>
      <c r="AL17" s="238"/>
      <c r="AM17" s="238"/>
      <c r="AN17" s="238">
        <v>16437869.204615455</v>
      </c>
    </row>
    <row r="18" spans="1:40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/>
      <c r="AN18" s="238">
        <v>6209404.1530503789</v>
      </c>
    </row>
    <row r="19" spans="1:40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1792040.9395294916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179195.12035606703</v>
      </c>
      <c r="AE19" s="238">
        <v>2848752.9835421797</v>
      </c>
      <c r="AF19" s="238"/>
      <c r="AG19" s="238"/>
      <c r="AH19" s="238"/>
      <c r="AI19" s="238"/>
      <c r="AJ19" s="238">
        <v>66363.71707962401</v>
      </c>
      <c r="AK19" s="238"/>
      <c r="AL19" s="238"/>
      <c r="AM19" s="238"/>
      <c r="AN19" s="238">
        <v>5869083.760507362</v>
      </c>
    </row>
    <row r="20" spans="1:40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556777.30199849326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151203.52522787557</v>
      </c>
      <c r="AE20" s="238">
        <v>2609390.000720527</v>
      </c>
      <c r="AF20" s="238"/>
      <c r="AG20" s="238"/>
      <c r="AH20" s="238"/>
      <c r="AI20" s="238"/>
      <c r="AJ20" s="238">
        <v>59279.463110818644</v>
      </c>
      <c r="AK20" s="238"/>
      <c r="AL20" s="238"/>
      <c r="AM20" s="238"/>
      <c r="AN20" s="238">
        <v>4359381.2910577143</v>
      </c>
    </row>
    <row r="21" spans="1:40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>
        <v>2330919.0257364037</v>
      </c>
      <c r="AN21" s="238">
        <v>2435122.4664703701</v>
      </c>
    </row>
    <row r="22" spans="1:40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>
        <v>827693.20492220437</v>
      </c>
      <c r="AN22" s="238">
        <v>931896.64565617125</v>
      </c>
    </row>
    <row r="23" spans="1:40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>
        <v>783291.25515859458</v>
      </c>
      <c r="AN23" s="238">
        <v>783291.25515859458</v>
      </c>
    </row>
    <row r="24" spans="1:40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>
        <v>719934.56565560447</v>
      </c>
      <c r="AN24" s="238">
        <v>719934.56565560447</v>
      </c>
    </row>
    <row r="25" spans="1:40" x14ac:dyDescent="0.25">
      <c r="A25" s="78" t="s">
        <v>114</v>
      </c>
      <c r="B25" s="238"/>
      <c r="C25" s="238"/>
      <c r="D25" s="238"/>
      <c r="E25" s="238">
        <v>2460410.6660646112</v>
      </c>
      <c r="F25" s="238"/>
      <c r="G25" s="238">
        <v>16750.511135121083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17077839.46073636</v>
      </c>
      <c r="T25" s="238"/>
      <c r="U25" s="238"/>
      <c r="V25" s="238"/>
      <c r="W25" s="238"/>
      <c r="X25" s="238"/>
      <c r="Y25" s="238"/>
      <c r="Z25" s="238"/>
      <c r="AA25" s="238"/>
      <c r="AB25" s="238">
        <v>30802045.755390149</v>
      </c>
      <c r="AC25" s="238"/>
      <c r="AD25" s="238"/>
      <c r="AE25" s="238"/>
      <c r="AF25" s="238"/>
      <c r="AG25" s="238"/>
      <c r="AH25" s="238"/>
      <c r="AI25" s="238"/>
      <c r="AJ25" s="238"/>
      <c r="AK25" s="238">
        <v>53871323.933384784</v>
      </c>
      <c r="AL25" s="238">
        <v>2008457.8758961856</v>
      </c>
      <c r="AM25" s="238"/>
      <c r="AN25" s="238">
        <v>106236828.20260721</v>
      </c>
    </row>
    <row r="26" spans="1:40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>
        <v>35015134.317045711</v>
      </c>
    </row>
    <row r="27" spans="1:40" x14ac:dyDescent="0.25">
      <c r="A27" s="79">
        <v>2030</v>
      </c>
      <c r="B27" s="238"/>
      <c r="C27" s="238"/>
      <c r="D27" s="238"/>
      <c r="E27" s="238">
        <v>745895.72393528919</v>
      </c>
      <c r="F27" s="238"/>
      <c r="G27" s="238">
        <v>5761.7886306269511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3860067.6286055543</v>
      </c>
      <c r="T27" s="238"/>
      <c r="U27" s="238"/>
      <c r="V27" s="238"/>
      <c r="W27" s="238"/>
      <c r="X27" s="238"/>
      <c r="Y27" s="238"/>
      <c r="Z27" s="238"/>
      <c r="AA27" s="238"/>
      <c r="AB27" s="238">
        <v>8948333.9518085308</v>
      </c>
      <c r="AC27" s="238"/>
      <c r="AD27" s="238"/>
      <c r="AE27" s="238"/>
      <c r="AF27" s="238"/>
      <c r="AG27" s="238"/>
      <c r="AH27" s="238"/>
      <c r="AI27" s="238"/>
      <c r="AJ27" s="238"/>
      <c r="AK27" s="238">
        <v>23639674.121016312</v>
      </c>
      <c r="AL27" s="238">
        <v>580400.98501622735</v>
      </c>
      <c r="AM27" s="238"/>
      <c r="AN27" s="238">
        <v>37780134.19901254</v>
      </c>
    </row>
    <row r="28" spans="1:40" x14ac:dyDescent="0.25">
      <c r="A28" s="79">
        <v>2050</v>
      </c>
      <c r="B28" s="238"/>
      <c r="C28" s="238"/>
      <c r="D28" s="238"/>
      <c r="E28" s="238">
        <v>890749.94927217893</v>
      </c>
      <c r="F28" s="238"/>
      <c r="G28" s="238">
        <v>6547.2225044941342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3521281.4987974721</v>
      </c>
      <c r="T28" s="238"/>
      <c r="U28" s="238"/>
      <c r="V28" s="238"/>
      <c r="W28" s="238"/>
      <c r="X28" s="238"/>
      <c r="Y28" s="238"/>
      <c r="Z28" s="238"/>
      <c r="AA28" s="238"/>
      <c r="AB28" s="238">
        <v>7111581.1369149536</v>
      </c>
      <c r="AC28" s="238"/>
      <c r="AD28" s="238"/>
      <c r="AE28" s="238"/>
      <c r="AF28" s="238"/>
      <c r="AG28" s="238"/>
      <c r="AH28" s="238"/>
      <c r="AI28" s="238"/>
      <c r="AJ28" s="238"/>
      <c r="AK28" s="238">
        <v>21428158.076859988</v>
      </c>
      <c r="AL28" s="238">
        <v>483241.80219987605</v>
      </c>
      <c r="AM28" s="238"/>
      <c r="AN28" s="238">
        <v>33441559.686548963</v>
      </c>
    </row>
    <row r="29" spans="1:40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8722841.4502157308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>
        <v>8722841.4502157308</v>
      </c>
    </row>
    <row r="30" spans="1:40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>
        <v>0</v>
      </c>
    </row>
    <row r="31" spans="1:40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1977177.3953822327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>
        <v>1977177.3953822327</v>
      </c>
    </row>
    <row r="32" spans="1:40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6745664.0548334988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>
        <v>6745664.0548334988</v>
      </c>
    </row>
    <row r="33" spans="1:40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1071042.7553735636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>
        <v>1071042.7553735636</v>
      </c>
    </row>
    <row r="34" spans="1:40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>
        <v>678407.81727843033</v>
      </c>
    </row>
    <row r="35" spans="1:40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207386.61587382504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>
        <v>207386.61587382504</v>
      </c>
    </row>
    <row r="36" spans="1:40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185248.32222130828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>
        <v>185248.32222130828</v>
      </c>
    </row>
    <row r="37" spans="1:40" x14ac:dyDescent="0.25">
      <c r="A37" s="78" t="s">
        <v>61</v>
      </c>
      <c r="B37" s="238">
        <v>182574.19618217932</v>
      </c>
      <c r="C37" s="238">
        <v>236931.04098964596</v>
      </c>
      <c r="D37" s="238">
        <v>1462906</v>
      </c>
      <c r="E37" s="238">
        <v>7540712.65189566</v>
      </c>
      <c r="F37" s="238">
        <v>281468.55244752642</v>
      </c>
      <c r="G37" s="238">
        <v>33501.022270242167</v>
      </c>
      <c r="H37" s="238">
        <v>197788.71253069426</v>
      </c>
      <c r="I37" s="238">
        <v>1445379.0531089196</v>
      </c>
      <c r="J37" s="238">
        <v>428226</v>
      </c>
      <c r="K37" s="238">
        <v>55725789.889654353</v>
      </c>
      <c r="L37" s="238">
        <v>1513844.376677237</v>
      </c>
      <c r="M37" s="238">
        <v>7401648.2672476871</v>
      </c>
      <c r="N37" s="238">
        <v>2948427</v>
      </c>
      <c r="O37" s="238">
        <v>18418196.97947849</v>
      </c>
      <c r="P37" s="238">
        <v>2423468</v>
      </c>
      <c r="Q37" s="238">
        <v>692260.49385742994</v>
      </c>
      <c r="R37" s="238">
        <v>21342004.331400465</v>
      </c>
      <c r="S37" s="238">
        <v>44805621.364179276</v>
      </c>
      <c r="T37" s="238">
        <v>5771859.0537139811</v>
      </c>
      <c r="U37" s="238">
        <v>14808903.787864663</v>
      </c>
      <c r="V37" s="238">
        <v>2647325.8446415998</v>
      </c>
      <c r="W37" s="238">
        <v>336392.95646566537</v>
      </c>
      <c r="X37" s="238">
        <v>1071042.7553735636</v>
      </c>
      <c r="Y37" s="238">
        <v>3370961.7654903578</v>
      </c>
      <c r="Z37" s="238">
        <v>147948.5685102923</v>
      </c>
      <c r="AA37" s="238">
        <v>8346487.6580018671</v>
      </c>
      <c r="AB37" s="238">
        <v>51827032.103666991</v>
      </c>
      <c r="AC37" s="238">
        <v>682979.63888483576</v>
      </c>
      <c r="AD37" s="238">
        <v>540181.03297894262</v>
      </c>
      <c r="AE37" s="238">
        <v>8468381.4765873924</v>
      </c>
      <c r="AF37" s="238">
        <v>2995388.4228141177</v>
      </c>
      <c r="AG37" s="238">
        <v>1458209.5458336</v>
      </c>
      <c r="AH37" s="238">
        <v>755871.94509432092</v>
      </c>
      <c r="AI37" s="238">
        <v>452473.74812418933</v>
      </c>
      <c r="AJ37" s="238">
        <v>342733.68171954039</v>
      </c>
      <c r="AK37" s="238">
        <v>53871323.933384784</v>
      </c>
      <c r="AL37" s="238">
        <v>2008457.8758961856</v>
      </c>
      <c r="AM37" s="238">
        <v>2330919.0257364037</v>
      </c>
      <c r="AN37" s="238">
        <v>329315622.75270307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O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13.85546875" bestFit="1" customWidth="1"/>
    <col min="8" max="8" width="7.7109375" bestFit="1" customWidth="1"/>
    <col min="9" max="9" width="8.7109375" bestFit="1" customWidth="1"/>
    <col min="10" max="10" width="8.42578125" bestFit="1" customWidth="1"/>
    <col min="11" max="11" width="12.5703125" bestFit="1" customWidth="1"/>
    <col min="12" max="12" width="8.85546875" bestFit="1" customWidth="1"/>
    <col min="13" max="13" width="14.5703125" bestFit="1" customWidth="1"/>
    <col min="14" max="14" width="9.28515625" bestFit="1" customWidth="1"/>
    <col min="15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5" x14ac:dyDescent="0.25">
      <c r="A2" s="77" t="s">
        <v>281</v>
      </c>
      <c r="B2" s="78">
        <v>1</v>
      </c>
    </row>
    <row r="4" spans="1:15" x14ac:dyDescent="0.25">
      <c r="A4" s="77" t="s">
        <v>308</v>
      </c>
      <c r="B4" s="77" t="s">
        <v>62</v>
      </c>
    </row>
    <row r="5" spans="1:15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48</v>
      </c>
      <c r="F5" s="169" t="s">
        <v>115</v>
      </c>
      <c r="G5" s="169" t="s">
        <v>108</v>
      </c>
      <c r="H5" s="169" t="s">
        <v>53</v>
      </c>
      <c r="I5" s="169" t="s">
        <v>14</v>
      </c>
      <c r="J5" s="169" t="s">
        <v>158</v>
      </c>
      <c r="K5" s="169" t="s">
        <v>204</v>
      </c>
      <c r="L5" s="169" t="s">
        <v>54</v>
      </c>
      <c r="M5" s="169" t="s">
        <v>159</v>
      </c>
      <c r="N5" s="169" t="s">
        <v>238</v>
      </c>
      <c r="O5" s="169" t="s">
        <v>61</v>
      </c>
    </row>
    <row r="6" spans="1:15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0</v>
      </c>
      <c r="I6" s="76">
        <v>0</v>
      </c>
      <c r="J6" s="76">
        <v>142742</v>
      </c>
      <c r="K6" s="76">
        <v>0</v>
      </c>
      <c r="L6" s="76">
        <v>420629.98984142789</v>
      </c>
      <c r="M6" s="76">
        <v>5421074.2654714445</v>
      </c>
      <c r="N6" s="76">
        <v>0</v>
      </c>
      <c r="O6" s="76">
        <v>7785702.6698210612</v>
      </c>
    </row>
    <row r="7" spans="1:15" x14ac:dyDescent="0.25">
      <c r="A7" s="78">
        <v>2030</v>
      </c>
      <c r="B7" s="76">
        <v>2.825725611182861E-2</v>
      </c>
      <c r="C7" s="76">
        <v>231449.05135267469</v>
      </c>
      <c r="D7" s="76">
        <v>0</v>
      </c>
      <c r="E7" s="76">
        <v>466825.67895120522</v>
      </c>
      <c r="F7" s="76">
        <v>580400.98501622735</v>
      </c>
      <c r="G7" s="76">
        <v>24904.885533620807</v>
      </c>
      <c r="H7" s="76">
        <v>819833.89153460192</v>
      </c>
      <c r="I7" s="76">
        <v>0</v>
      </c>
      <c r="J7" s="76">
        <v>142742</v>
      </c>
      <c r="K7" s="76">
        <v>10745.69413219321</v>
      </c>
      <c r="L7" s="76">
        <v>441347.05604647589</v>
      </c>
      <c r="M7" s="76">
        <v>6498561.357003523</v>
      </c>
      <c r="N7" s="76">
        <v>20029.284372795861</v>
      </c>
      <c r="O7" s="76">
        <v>9236839.9122005757</v>
      </c>
    </row>
    <row r="8" spans="1:15" x14ac:dyDescent="0.25">
      <c r="A8" s="78">
        <v>2050</v>
      </c>
      <c r="B8" s="76">
        <v>0.18489040050189942</v>
      </c>
      <c r="C8" s="76">
        <v>273877.00966623385</v>
      </c>
      <c r="D8" s="76">
        <v>0</v>
      </c>
      <c r="E8" s="76">
        <v>809212.66308296483</v>
      </c>
      <c r="F8" s="76">
        <v>483241.80219987605</v>
      </c>
      <c r="G8" s="76">
        <v>196230.07165468042</v>
      </c>
      <c r="H8" s="76">
        <v>0</v>
      </c>
      <c r="I8" s="76">
        <v>7784.5739258510876</v>
      </c>
      <c r="J8" s="76">
        <v>142742</v>
      </c>
      <c r="K8" s="76">
        <v>0</v>
      </c>
      <c r="L8" s="76">
        <v>465148.89140347519</v>
      </c>
      <c r="M8" s="76">
        <v>6498561.3570035212</v>
      </c>
      <c r="N8" s="76">
        <v>0</v>
      </c>
      <c r="O8" s="76">
        <v>8876798.5538270026</v>
      </c>
    </row>
    <row r="9" spans="1:15" x14ac:dyDescent="0.25">
      <c r="A9" s="78" t="s">
        <v>61</v>
      </c>
      <c r="B9" s="76">
        <v>370459.88762915425</v>
      </c>
      <c r="C9" s="76">
        <v>708975.68202441465</v>
      </c>
      <c r="D9" s="76">
        <v>282332.03034110228</v>
      </c>
      <c r="E9" s="76">
        <v>1276038.3420341699</v>
      </c>
      <c r="F9" s="76">
        <v>2008457.8758961859</v>
      </c>
      <c r="G9" s="76">
        <v>221134.9571883012</v>
      </c>
      <c r="H9" s="76">
        <v>819833.89153460192</v>
      </c>
      <c r="I9" s="76">
        <v>7784.5739258510876</v>
      </c>
      <c r="J9" s="76">
        <v>428226</v>
      </c>
      <c r="K9" s="76">
        <v>10745.69413219321</v>
      </c>
      <c r="L9" s="76">
        <v>1327125.9372913791</v>
      </c>
      <c r="M9" s="76">
        <v>18418196.97947849</v>
      </c>
      <c r="N9" s="76">
        <v>20029.284372795861</v>
      </c>
      <c r="O9" s="76">
        <v>25899341.135848641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4" width="9.85546875" style="169" bestFit="1" customWidth="1"/>
    <col min="25" max="25" width="12.5703125" style="169" bestFit="1" customWidth="1"/>
    <col min="26" max="27" width="9.85546875" style="169" bestFit="1" customWidth="1"/>
    <col min="28" max="28" width="9.28515625" style="169" bestFit="1" customWidth="1"/>
    <col min="29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208</v>
      </c>
      <c r="Y5" s="169" t="s">
        <v>204</v>
      </c>
      <c r="Z5" s="169" t="s">
        <v>56</v>
      </c>
      <c r="AA5" s="169" t="s">
        <v>55</v>
      </c>
      <c r="AB5" s="169" t="s">
        <v>238</v>
      </c>
      <c r="AC5" s="169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/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203574.72786831582</v>
      </c>
      <c r="C7" s="98">
        <v>195261.25810378935</v>
      </c>
      <c r="D7" s="98">
        <v>2947689.1183237853</v>
      </c>
      <c r="E7" s="98">
        <v>1224394.8675918896</v>
      </c>
      <c r="F7" s="98">
        <v>150757.9962263334</v>
      </c>
      <c r="G7" s="98">
        <v>1373382.5070844863</v>
      </c>
      <c r="H7" s="98">
        <v>16270629.769572601</v>
      </c>
      <c r="I7" s="98">
        <v>73077.445733657863</v>
      </c>
      <c r="J7" s="98">
        <v>1941936.7965847314</v>
      </c>
      <c r="K7" s="98"/>
      <c r="L7" s="98"/>
      <c r="M7" s="98"/>
      <c r="N7" s="98">
        <v>2997098.7508770339</v>
      </c>
      <c r="O7" s="98">
        <v>148232.6739623498</v>
      </c>
      <c r="P7" s="98">
        <v>16224.7423869579</v>
      </c>
      <c r="Q7" s="98">
        <v>6039680.3757292964</v>
      </c>
      <c r="R7" s="98">
        <v>1294209.2971391105</v>
      </c>
      <c r="S7" s="98">
        <v>242306.85484945413</v>
      </c>
      <c r="T7" s="98">
        <v>116419.84071734181</v>
      </c>
      <c r="U7" s="98">
        <v>1567297.01979714</v>
      </c>
      <c r="V7" s="98">
        <v>14400</v>
      </c>
      <c r="W7" s="98">
        <v>4555408.6040134262</v>
      </c>
      <c r="X7" s="98">
        <v>869536.89924384281</v>
      </c>
      <c r="Y7" s="98"/>
      <c r="Z7" s="98">
        <v>880607.64072431345</v>
      </c>
      <c r="AA7" s="98">
        <v>1933606.0132146534</v>
      </c>
      <c r="AB7" s="98"/>
      <c r="AC7" s="98">
        <v>45055733.19974453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168916.1589956597</v>
      </c>
      <c r="C8" s="98">
        <v>171810.03033062597</v>
      </c>
      <c r="D8" s="98">
        <v>3234351.3068432272</v>
      </c>
      <c r="E8" s="98">
        <v>1462174.4450316897</v>
      </c>
      <c r="F8" s="98">
        <v>102055.46944502917</v>
      </c>
      <c r="G8" s="98">
        <v>1226484.3700345419</v>
      </c>
      <c r="H8" s="98">
        <v>25288280.014609996</v>
      </c>
      <c r="I8" s="98">
        <v>70477.685835188255</v>
      </c>
      <c r="J8" s="98">
        <v>1735805.2879660793</v>
      </c>
      <c r="K8" s="98"/>
      <c r="L8" s="98"/>
      <c r="M8" s="98">
        <v>129056.43069707241</v>
      </c>
      <c r="N8" s="98">
        <v>2628933.7872897997</v>
      </c>
      <c r="O8" s="98">
        <v>243411.82603765032</v>
      </c>
      <c r="P8" s="98"/>
      <c r="Q8" s="98">
        <v>5524917.4225098323</v>
      </c>
      <c r="R8" s="98">
        <v>1126165.5520721399</v>
      </c>
      <c r="S8" s="98">
        <v>209387.60744368369</v>
      </c>
      <c r="T8" s="98">
        <v>94651.325047596358</v>
      </c>
      <c r="U8" s="98">
        <v>1327317.1918253219</v>
      </c>
      <c r="V8" s="98">
        <v>18000</v>
      </c>
      <c r="W8" s="98">
        <v>4737724.7192666382</v>
      </c>
      <c r="X8" s="98">
        <v>2637026.9362689089</v>
      </c>
      <c r="Y8" s="98">
        <v>17553.395093134488</v>
      </c>
      <c r="Z8" s="98">
        <v>806064.62786867074</v>
      </c>
      <c r="AA8" s="98">
        <v>1770771.2320314979</v>
      </c>
      <c r="AB8" s="98">
        <v>4250.880889433869</v>
      </c>
      <c r="AC8" s="98">
        <v>54735587.703433417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549087.78626597137</v>
      </c>
      <c r="C9" s="98">
        <v>579782.29819016217</v>
      </c>
      <c r="D9" s="98">
        <v>9412569.4974085242</v>
      </c>
      <c r="E9" s="98">
        <v>4038787.3197664367</v>
      </c>
      <c r="F9" s="98">
        <v>391088.74570026167</v>
      </c>
      <c r="G9" s="98">
        <v>4102424.9127272433</v>
      </c>
      <c r="H9" s="98">
        <v>45676913.494482763</v>
      </c>
      <c r="I9" s="98">
        <v>143555.13156884612</v>
      </c>
      <c r="J9" s="98">
        <v>5718615.8354169447</v>
      </c>
      <c r="K9" s="98">
        <v>1974670.329311419</v>
      </c>
      <c r="L9" s="98">
        <v>51892.132620096323</v>
      </c>
      <c r="M9" s="98">
        <v>1395318.6769645647</v>
      </c>
      <c r="N9" s="98">
        <v>8162815.7794957738</v>
      </c>
      <c r="O9" s="98">
        <v>392524.60000000009</v>
      </c>
      <c r="P9" s="98">
        <v>24288.948727054463</v>
      </c>
      <c r="Q9" s="98">
        <v>16833597.798239127</v>
      </c>
      <c r="R9" s="98">
        <v>4076739.4907121649</v>
      </c>
      <c r="S9" s="98">
        <v>668704.82972866099</v>
      </c>
      <c r="T9" s="98">
        <v>317017.47733689344</v>
      </c>
      <c r="U9" s="98">
        <v>4277265.6428013686</v>
      </c>
      <c r="V9" s="98">
        <v>32476.5</v>
      </c>
      <c r="W9" s="98">
        <v>13661457.224958723</v>
      </c>
      <c r="X9" s="98">
        <v>3506563.8355127517</v>
      </c>
      <c r="Y9" s="98">
        <v>17553.395093134488</v>
      </c>
      <c r="Z9" s="98">
        <v>2598246.9110780507</v>
      </c>
      <c r="AA9" s="98">
        <v>5709479.4166469276</v>
      </c>
      <c r="AB9" s="98">
        <v>103076.91393538841</v>
      </c>
      <c r="AC9" s="98">
        <v>134416514.92468929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315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288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20.627698678054273</v>
      </c>
      <c r="C7" s="236">
        <v>0</v>
      </c>
      <c r="D7" s="236">
        <v>33.448460748099819</v>
      </c>
      <c r="E7" s="236">
        <v>18.522188102777225</v>
      </c>
      <c r="F7" s="236">
        <v>0.14596282488120896</v>
      </c>
      <c r="G7" s="236">
        <v>2.6373465447929307</v>
      </c>
      <c r="H7" s="236">
        <v>0</v>
      </c>
      <c r="I7" s="236">
        <v>2.3227300977868404</v>
      </c>
      <c r="J7" s="236">
        <v>44.585787862809475</v>
      </c>
      <c r="K7" s="236">
        <v>122.29017485920178</v>
      </c>
    </row>
    <row r="8" spans="1:11" x14ac:dyDescent="0.25">
      <c r="A8" s="79">
        <v>2050</v>
      </c>
      <c r="B8" s="236">
        <v>21.71139157687837</v>
      </c>
      <c r="C8" s="236">
        <v>0</v>
      </c>
      <c r="D8" s="236">
        <v>50.047045133028938</v>
      </c>
      <c r="E8" s="236">
        <v>5.7547423674821552</v>
      </c>
      <c r="F8" s="236">
        <v>0.23461711386879117</v>
      </c>
      <c r="G8" s="236">
        <v>3.1495237545982597</v>
      </c>
      <c r="H8" s="236">
        <v>0</v>
      </c>
      <c r="I8" s="236">
        <v>2.0747812088786524</v>
      </c>
      <c r="J8" s="236">
        <v>40.601518628630025</v>
      </c>
      <c r="K8" s="236">
        <v>123.57361978336519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5.3372967570829086</v>
      </c>
      <c r="C11" s="236">
        <v>2.1694819870080004</v>
      </c>
      <c r="D11" s="236">
        <v>1.4201719861750002</v>
      </c>
      <c r="E11" s="236">
        <v>0.45076703432000009</v>
      </c>
      <c r="F11" s="236">
        <v>0</v>
      </c>
      <c r="G11" s="236">
        <v>14.781215705755255</v>
      </c>
      <c r="H11" s="236">
        <v>0</v>
      </c>
      <c r="I11" s="236">
        <v>0</v>
      </c>
      <c r="J11" s="236">
        <v>0</v>
      </c>
      <c r="K11" s="236">
        <v>24.158933470341161</v>
      </c>
    </row>
    <row r="12" spans="1:11" x14ac:dyDescent="0.25">
      <c r="A12" s="79">
        <v>2050</v>
      </c>
      <c r="B12" s="236">
        <v>5.6842923600239272</v>
      </c>
      <c r="C12" s="236">
        <v>2.1694819870080004</v>
      </c>
      <c r="D12" s="236">
        <v>1.4201719861750002</v>
      </c>
      <c r="E12" s="236">
        <v>0.45076703432000009</v>
      </c>
      <c r="F12" s="236">
        <v>0</v>
      </c>
      <c r="G12" s="236">
        <v>14.170439452142993</v>
      </c>
      <c r="H12" s="236">
        <v>0</v>
      </c>
      <c r="I12" s="236">
        <v>0</v>
      </c>
      <c r="J12" s="236">
        <v>0</v>
      </c>
      <c r="K12" s="236">
        <v>23.895152819669924</v>
      </c>
    </row>
    <row r="13" spans="1:11" x14ac:dyDescent="0.25">
      <c r="A13" s="78" t="s">
        <v>289</v>
      </c>
      <c r="B13" s="236">
        <v>59.883020779434943</v>
      </c>
      <c r="C13" s="236">
        <v>0</v>
      </c>
      <c r="D13" s="236">
        <v>83.495505881128764</v>
      </c>
      <c r="E13" s="236">
        <v>43.850520958816574</v>
      </c>
      <c r="F13" s="236">
        <v>0.38057993875000012</v>
      </c>
      <c r="G13" s="236">
        <v>5.7868702993911905</v>
      </c>
      <c r="H13" s="236">
        <v>0</v>
      </c>
      <c r="I13" s="236">
        <v>8.3485584344950716</v>
      </c>
      <c r="J13" s="236">
        <v>132.67640141578136</v>
      </c>
      <c r="K13" s="236">
        <v>334.42145770779791</v>
      </c>
    </row>
    <row r="14" spans="1:11" x14ac:dyDescent="0.25">
      <c r="A14" s="78" t="s">
        <v>246</v>
      </c>
      <c r="B14" s="236">
        <v>18.504743821313838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34.043938115903252</v>
      </c>
      <c r="H14" s="236">
        <v>0</v>
      </c>
      <c r="I14" s="236">
        <v>0</v>
      </c>
      <c r="J14" s="236">
        <v>0</v>
      </c>
      <c r="K14" s="236">
        <v>64.669944959726081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1211653.2412486603</v>
      </c>
      <c r="C4" s="237">
        <v>128467.8</v>
      </c>
      <c r="D4" s="237">
        <v>4943344.5549081508</v>
      </c>
      <c r="E4" s="237">
        <v>1588952.3586000679</v>
      </c>
      <c r="F4" s="237">
        <v>24394.90109435247</v>
      </c>
      <c r="G4" s="237">
        <v>2392291.96251859</v>
      </c>
      <c r="H4" s="237">
        <v>1483311.7213913377</v>
      </c>
      <c r="I4" s="237">
        <v>11772416.53976116</v>
      </c>
    </row>
    <row r="5" spans="1:9" x14ac:dyDescent="0.25">
      <c r="A5" s="78">
        <v>2050</v>
      </c>
      <c r="B5" s="237">
        <v>1323986.7661163709</v>
      </c>
      <c r="C5" s="237">
        <v>128467.8</v>
      </c>
      <c r="D5" s="237">
        <v>7473394.8037143499</v>
      </c>
      <c r="E5" s="237">
        <v>538978.26669871924</v>
      </c>
      <c r="F5" s="237">
        <v>39211.773905647548</v>
      </c>
      <c r="G5" s="237">
        <v>2393369.335461481</v>
      </c>
      <c r="H5" s="237">
        <v>1353310.2674925956</v>
      </c>
      <c r="I5" s="237">
        <v>13250719.013389165</v>
      </c>
    </row>
    <row r="6" spans="1:9" x14ac:dyDescent="0.25">
      <c r="A6" s="78" t="s">
        <v>61</v>
      </c>
      <c r="B6" s="237">
        <v>3612944.9473650311</v>
      </c>
      <c r="C6" s="237">
        <v>385403.4</v>
      </c>
      <c r="D6" s="237">
        <v>12545465.718622502</v>
      </c>
      <c r="E6" s="237">
        <v>3803348.6159540145</v>
      </c>
      <c r="F6" s="237">
        <v>63606.675000000017</v>
      </c>
      <c r="G6" s="237">
        <v>5489677.4138134047</v>
      </c>
      <c r="H6" s="237">
        <v>4412495.4673151094</v>
      </c>
      <c r="I6" s="237">
        <v>30312942.238070063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313</v>
      </c>
      <c r="I2" s="169" t="s">
        <v>336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12151211.140797965</v>
      </c>
      <c r="C4" s="98">
        <v>-24610.813181900667</v>
      </c>
      <c r="D4" s="98">
        <v>6558583.8623992102</v>
      </c>
      <c r="E4" s="98">
        <v>7518879.492235614</v>
      </c>
      <c r="F4" s="98">
        <v>-840120.34066998609</v>
      </c>
      <c r="G4" s="98">
        <v>-488124.51336411032</v>
      </c>
      <c r="H4" s="98">
        <v>0</v>
      </c>
      <c r="I4" s="98">
        <v>-573396.54662085196</v>
      </c>
      <c r="J4" s="98">
        <v>24302422.281595938</v>
      </c>
    </row>
    <row r="5" spans="1:10" x14ac:dyDescent="0.25">
      <c r="A5" s="78">
        <v>2050</v>
      </c>
      <c r="B5" s="98">
        <v>8865397.926203981</v>
      </c>
      <c r="C5" s="98">
        <v>-40179.115818099352</v>
      </c>
      <c r="D5" s="98">
        <v>6441255.8287903955</v>
      </c>
      <c r="E5" s="98">
        <v>5551260.4629323697</v>
      </c>
      <c r="F5" s="98">
        <v>-2125652.3109115865</v>
      </c>
      <c r="G5" s="98">
        <v>-430193.43951528845</v>
      </c>
      <c r="H5" s="98">
        <v>0</v>
      </c>
      <c r="I5" s="98">
        <v>-531093.49927380856</v>
      </c>
      <c r="J5" s="98">
        <v>17730795.852407966</v>
      </c>
    </row>
    <row r="6" spans="1:10" x14ac:dyDescent="0.25">
      <c r="A6" s="78" t="s">
        <v>61</v>
      </c>
      <c r="B6" s="98">
        <v>34928171.185279518</v>
      </c>
      <c r="C6" s="98">
        <v>-64948.366200000019</v>
      </c>
      <c r="D6" s="98">
        <v>18519101.591926321</v>
      </c>
      <c r="E6" s="98">
        <v>22795606.144902166</v>
      </c>
      <c r="F6" s="98">
        <v>-3527672.6515815724</v>
      </c>
      <c r="G6" s="98">
        <v>-1083525.1637744585</v>
      </c>
      <c r="H6" s="98">
        <v>0</v>
      </c>
      <c r="I6" s="98">
        <v>-1710390.3699929356</v>
      </c>
      <c r="J6" s="98">
        <v>69856342.370559037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335</v>
      </c>
      <c r="E9" s="169" t="s">
        <v>336</v>
      </c>
      <c r="G9" s="169" t="s">
        <v>334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313</v>
      </c>
      <c r="E11" s="169" t="s">
        <v>313</v>
      </c>
      <c r="G11" s="169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10505729.185788117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6022247.0459976699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4015717.0466013732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792311.69162346574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1262030.8052397082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335</v>
      </c>
      <c r="E19" s="98" t="str">
        <f t="shared" si="4"/>
        <v>Træprodukter</v>
      </c>
      <c r="G19" s="169" t="s">
        <v>334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-448002.0264817882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7609140.4424673393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5910938.2388992785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3788435.4304937618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293562.96998061956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211798.44528148958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-411833.66021316953</v>
      </c>
      <c r="D29" s="169" t="s">
        <v>335</v>
      </c>
      <c r="E29" s="98" t="str">
        <f t="shared" si="4"/>
        <v>Træprodukter</v>
      </c>
      <c r="G29" s="169" t="s">
        <v>334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-395502.1426829687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335</v>
      </c>
      <c r="E39" s="98" t="str">
        <f t="shared" si="4"/>
        <v>Træprodukter</v>
      </c>
      <c r="G39" s="169" t="s">
        <v>334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1645481.9550098488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536336.8164015403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1227432.7135179634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85395.309525324832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135991.92572777811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335</v>
      </c>
      <c r="E49" s="98" t="str">
        <f t="shared" si="4"/>
        <v>Træprodukter</v>
      </c>
      <c r="G49" s="169" t="s">
        <v>334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-40122.486882322119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1256257.4837366422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530317.58989111742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1202996.0828084261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31640.031616421915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22827.502751650667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-119259.83906063907</v>
      </c>
      <c r="D59" s="169" t="s">
        <v>335</v>
      </c>
      <c r="E59" s="98" t="str">
        <f t="shared" si="4"/>
        <v>Træprodukter</v>
      </c>
      <c r="G59" s="169" t="s">
        <v>334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-34691.296832319757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277519.23248414631</v>
      </c>
      <c r="C6" s="98">
        <v>1373382.5070844863</v>
      </c>
      <c r="D6" s="98">
        <v>39900.180984749015</v>
      </c>
      <c r="E6" s="98">
        <v>34836563.892039135</v>
      </c>
      <c r="F6" s="98">
        <v>272594.10743266088</v>
      </c>
      <c r="G6" s="98">
        <v>880607.64072431345</v>
      </c>
      <c r="H6" s="98">
        <v>2172428.8943207394</v>
      </c>
      <c r="I6" s="98">
        <v>7615101.4627649188</v>
      </c>
      <c r="J6" s="98">
        <v>4892115.5248873159</v>
      </c>
      <c r="K6" s="98">
        <v>1933606.0132146534</v>
      </c>
      <c r="L6" s="98">
        <v>179195.12035606703</v>
      </c>
      <c r="M6" s="98">
        <v>207386.61587382504</v>
      </c>
      <c r="N6" s="98">
        <v>2493160.9326414615</v>
      </c>
      <c r="O6" s="98">
        <v>57173562.124808483</v>
      </c>
    </row>
    <row r="7" spans="1:15" x14ac:dyDescent="0.25">
      <c r="A7" s="78">
        <v>2050</v>
      </c>
      <c r="B7" s="98">
        <v>254068.0047109829</v>
      </c>
      <c r="C7" s="98">
        <v>1226484.3700345419</v>
      </c>
      <c r="D7" s="98">
        <v>36625.04494002006</v>
      </c>
      <c r="E7" s="98">
        <v>48622700.796527795</v>
      </c>
      <c r="F7" s="98">
        <v>251665.16576721644</v>
      </c>
      <c r="G7" s="98">
        <v>806064.62786867074</v>
      </c>
      <c r="H7" s="98">
        <v>1976128.5943200691</v>
      </c>
      <c r="I7" s="98">
        <v>5315746.8864683779</v>
      </c>
      <c r="J7" s="98">
        <v>2544577.7545605656</v>
      </c>
      <c r="K7" s="98">
        <v>1770771.2320314979</v>
      </c>
      <c r="L7" s="98">
        <v>151203.52522787557</v>
      </c>
      <c r="M7" s="98">
        <v>185248.32222130828</v>
      </c>
      <c r="N7" s="98">
        <v>2325117.1875744909</v>
      </c>
      <c r="O7" s="98">
        <v>65466401.512253404</v>
      </c>
    </row>
    <row r="8" spans="1:15" x14ac:dyDescent="0.25">
      <c r="A8" s="78" t="s">
        <v>61</v>
      </c>
      <c r="B8" s="98">
        <v>816713.33917980816</v>
      </c>
      <c r="C8" s="98">
        <v>4102424.9127272433</v>
      </c>
      <c r="D8" s="98">
        <v>118253.1158175406</v>
      </c>
      <c r="E8" s="98">
        <v>101402703.38413712</v>
      </c>
      <c r="F8" s="98">
        <v>804868.69465282222</v>
      </c>
      <c r="G8" s="98">
        <v>2598246.9110780507</v>
      </c>
      <c r="H8" s="98">
        <v>6410876.3292743759</v>
      </c>
      <c r="I8" s="98">
        <v>22040636.318677712</v>
      </c>
      <c r="J8" s="98">
        <v>15384388.573294625</v>
      </c>
      <c r="K8" s="98">
        <v>5709479.4166469276</v>
      </c>
      <c r="L8" s="98">
        <v>540181.03297894262</v>
      </c>
      <c r="M8" s="98">
        <v>1071042.7553735636</v>
      </c>
      <c r="N8" s="98">
        <v>7447701.2562025227</v>
      </c>
      <c r="O8" s="98">
        <v>168447516.04004124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5849092.288531078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213692.89158762878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159579.37363726847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27042134.224778831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208875.62977638197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1676585.1390430741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1905541.9010865423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3784586.3044886771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30577.183238476249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1486568.2848710858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1051403.8466263001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677461.36910389608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139642.05031935725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4034586.8295627958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192834.50614053759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140601.20938701159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37013724.844488479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191010.78078958855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1499857.4180538384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1764735.4892043229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1931303.3736580268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27797.960870428567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1343993.6933621466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930886.6264122529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611793.18745479197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114761.6251294364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1766009.1742338412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63826.34089651754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47807.242236556565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7794429.667260306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63718.477656278912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495843.75527766516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587619.03155491932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1107529.2203986393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9322.9977462727657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447037.72834356769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321978.66045818618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203146.27162041739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39553.070036709789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1281160.0569055823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61233.498570445321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44647.112834296677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11608975.952039318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60654.384977627895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476271.17626623076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560381.69837016799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613274.38090253877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8827.084069591494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426777.53866935126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295597.74362228904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194271.44041387876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36441.900098439175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2609390.000720527</v>
      </c>
      <c r="C8" s="237">
        <v>719934.56565560447</v>
      </c>
      <c r="D8" s="237">
        <v>3329324.5663761315</v>
      </c>
    </row>
    <row r="9" spans="1:4" x14ac:dyDescent="0.25">
      <c r="A9" s="78" t="s">
        <v>61</v>
      </c>
      <c r="B9" s="237">
        <v>8468381.4765873924</v>
      </c>
      <c r="C9" s="237">
        <v>2330919.0257364037</v>
      </c>
      <c r="D9" s="237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2438269.9999999995</v>
      </c>
      <c r="E6" s="237">
        <v>551420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2256269.9999999995</v>
      </c>
      <c r="E7" s="237">
        <v>621419.99999999988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7272910</v>
      </c>
      <c r="E8" s="237">
        <v>1645760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73450.448054056644</v>
      </c>
      <c r="C7" s="237">
        <v>4802.5865476477702</v>
      </c>
      <c r="D7" s="237">
        <v>611004.48569519504</v>
      </c>
      <c r="E7" s="237">
        <v>12194.481685317363</v>
      </c>
      <c r="F7" s="237">
        <v>17988.027201970119</v>
      </c>
      <c r="G7" s="237">
        <v>52163.474236339222</v>
      </c>
      <c r="H7" s="237">
        <v>1084729.9218059247</v>
      </c>
      <c r="I7" s="237">
        <v>105612.98691437159</v>
      </c>
      <c r="J7" s="237">
        <v>66286.066261186235</v>
      </c>
      <c r="K7" s="237">
        <v>48191.948869442524</v>
      </c>
      <c r="L7" s="237">
        <v>31455.524054509664</v>
      </c>
      <c r="M7" s="237">
        <v>225661.17687786059</v>
      </c>
      <c r="N7" s="237">
        <v>7381.526448412108</v>
      </c>
      <c r="O7" s="237">
        <v>97665.964449844832</v>
      </c>
      <c r="P7" s="237">
        <v>2438588.6191020785</v>
      </c>
    </row>
    <row r="8" spans="1:16" x14ac:dyDescent="0.25">
      <c r="A8" s="78">
        <v>2050</v>
      </c>
      <c r="B8" s="237">
        <v>68691.002363724925</v>
      </c>
      <c r="C8" s="237">
        <v>4502.0224626087147</v>
      </c>
      <c r="D8" s="237">
        <v>869266.40957399679</v>
      </c>
      <c r="E8" s="237">
        <v>11544.684363517939</v>
      </c>
      <c r="F8" s="237">
        <v>16824.301435353053</v>
      </c>
      <c r="G8" s="237">
        <v>48558.015022626787</v>
      </c>
      <c r="H8" s="237">
        <v>756179.77600000007</v>
      </c>
      <c r="I8" s="237">
        <v>53220.864000000001</v>
      </c>
      <c r="J8" s="237">
        <v>62021.533081930196</v>
      </c>
      <c r="K8" s="237">
        <v>44350.720000000001</v>
      </c>
      <c r="L8" s="237">
        <v>29863.363064931029</v>
      </c>
      <c r="M8" s="237">
        <v>195675.31415784554</v>
      </c>
      <c r="N8" s="237">
        <v>6469.6823022226999</v>
      </c>
      <c r="O8" s="237">
        <v>89578.048193350187</v>
      </c>
      <c r="P8" s="237">
        <v>2256745.7360221073</v>
      </c>
    </row>
    <row r="9" spans="1:16" x14ac:dyDescent="0.25">
      <c r="A9" s="78" t="s">
        <v>61</v>
      </c>
      <c r="B9" s="237">
        <v>218994.66328420388</v>
      </c>
      <c r="C9" s="237">
        <v>14419.389903362393</v>
      </c>
      <c r="D9" s="237">
        <v>1769202.3109248397</v>
      </c>
      <c r="E9" s="237">
        <v>36491.244617663295</v>
      </c>
      <c r="F9" s="237">
        <v>53755.025104069391</v>
      </c>
      <c r="G9" s="237">
        <v>155797.0100609475</v>
      </c>
      <c r="H9" s="237">
        <v>3178731.0304889265</v>
      </c>
      <c r="I9" s="237">
        <v>338974.52679747599</v>
      </c>
      <c r="J9" s="237">
        <v>198246.23541225682</v>
      </c>
      <c r="K9" s="237">
        <v>253974.29120213576</v>
      </c>
      <c r="L9" s="237">
        <v>95285.243983159715</v>
      </c>
      <c r="M9" s="237">
        <v>642341.5061120122</v>
      </c>
      <c r="N9" s="237">
        <v>22430.836137209219</v>
      </c>
      <c r="O9" s="237">
        <v>295061.04109592392</v>
      </c>
      <c r="P9" s="237">
        <v>7273704.3551241858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27534.363663235992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118704.1424492888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7431.08260690311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109018.09818640367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2967.6363367639988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12793.857550711176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800.91739309688637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11749.901813596309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11120896.351842804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1256864.7532891978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19414612.749889471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8838199.059990095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960975.46611286432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14893959.058008583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1770035.248157196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414092.04671080224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644933.82622113335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4520986.1218101447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2116047.5543132382</v>
      </c>
      <c r="J16" s="76">
        <f t="shared" si="2"/>
        <v>2116047.5543132382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6114588.0501105273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4052732.540009906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28163.04917996216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123917.41639183351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94908.349214505288</v>
      </c>
      <c r="J18" s="76">
        <f t="shared" si="2"/>
        <v>94908.349214505288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709981.33388713561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10635241.741991416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61958.708195916741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2757782.1018002545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2757782.1018002545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351339.52711072582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2462890.085046188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1152755.7043058684</v>
      </c>
      <c r="J30" s="76">
        <f t="shared" si="2"/>
        <v>1152755.7043058684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20606.423877461926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90668.265060832491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69442.824210091596</v>
      </c>
      <c r="J32" s="76">
        <f t="shared" si="2"/>
        <v>69442.824210091596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403882.3292636784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20040641.17806372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20040641.17806372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24727.708652954312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1100630.3121429966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1100630.3121429966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172223.29271132441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808881.13887727738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378596.81705150963</v>
      </c>
      <c r="J58" s="76">
        <f t="shared" si="2"/>
        <v>378596.81705150963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7520.6678039879653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18200.016085650877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13939.392320000008</v>
      </c>
      <c r="J60" s="76">
        <f t="shared" si="2"/>
        <v>13939.392320000008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16545.469168773525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611244.23114275094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611244.23114275094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222591.66829618209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1045446.2884866784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489321.13532618986</v>
      </c>
      <c r="J72" s="76">
        <f t="shared" ref="J72:J139" si="15">IF(I72&lt;&gt;0,I72,H72)</f>
        <v>489321.13532618986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13055.229812092792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31593.656145264558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24197.581241658121</v>
      </c>
      <c r="J74" s="76">
        <f t="shared" si="15"/>
        <v>24197.581241658121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255880.2370045245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9903486.3409283143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9903486.3409283143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15666.275774511349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578763.92582050513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578763.92582050513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9490.6378356280329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79835.245473303017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37366.886643779471</v>
      </c>
      <c r="J100" s="76">
        <f t="shared" si="15"/>
        <v>37366.886643779471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813.57736439608004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3768.4903518826427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1604.3234699305858</v>
      </c>
      <c r="J101" s="76">
        <f t="shared" si="15"/>
        <v>1604.3234699305858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871.1648098071654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4599.7501957818331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3522.9486749493053</v>
      </c>
      <c r="J102" s="76">
        <f t="shared" si="15"/>
        <v>3522.9486749493053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8039.4163674234442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478699.00818186154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478699.00818186154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37.60065274501838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936.25625335095765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936.25625335095765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593.61684950263771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30253.7298473503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30253.7298473503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15.573727659962529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1518.5081799552718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1518.5081799552718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2010.3342065277557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107375.97063906048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107375.97063906048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34.247771402013242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348.91629504371099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348.91629504371099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605.70270796637942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21656.980403186051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21656.980403186051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1495.0529044849709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25635.123336314806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6106.9921042402093</v>
      </c>
      <c r="J110" s="76">
        <f t="shared" si="15"/>
        <v>6106.9921042402093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171.77120578833589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10306.272347300153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10306.272347300153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282.11165911762731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8256.9266083207986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8256.9266083207986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22206.298570938838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367469.82875189593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367469.82875189593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16855.522728429914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278925.19011005823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278925.19011005823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2534.3823374246472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14283.88022901881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6685.5701411922537</v>
      </c>
      <c r="J142" s="76">
        <f t="shared" si="29"/>
        <v>6685.5701411922537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217.25790596638819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573.61301364869678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244.19879965845695</v>
      </c>
      <c r="J143" s="76">
        <f t="shared" si="29"/>
        <v>244.19879965845695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232.63607201117887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675.5751531204636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517.42300977496302</v>
      </c>
      <c r="J144" s="76">
        <f t="shared" si="29"/>
        <v>517.42300977496302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2146.8477880709584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99708.885660459782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99708.885660459782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10.040887856333013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142.51032134493445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142.51032134493445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158.51959421835784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4605.0093091475055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4605.0093091475055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4.1588121886919351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231.13660166840896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231.13660166840896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536.84015696162987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23799.176364816696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23799.176364816696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9.1455335711559798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53.109576733074164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53.109576733074164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161.7470049312748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3296.4727611406074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3296.4727611406074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399.23930722738322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3901.9976115511345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929.56325163257634</v>
      </c>
      <c r="J152" s="76">
        <f t="shared" si="29"/>
        <v>929.56325163257634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45.869826408699431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1568.7480631775206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1568.7480631775206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75.335169082654659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1256.8111134764824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1256.8111134764824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5929.9756088565728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98129.236375358567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98129.236375358567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10678.84093480608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176713.459789171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176713.459789171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2787.9622783121608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27361.061799355546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12806.344975188364</v>
      </c>
      <c r="J184" s="76">
        <f t="shared" si="29"/>
        <v>12806.344975188364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160.52869978546411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867.49709364064802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369.31126723702005</v>
      </c>
      <c r="J185" s="76">
        <f t="shared" si="29"/>
        <v>369.31126723702005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207.87739711582819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1280.5247662335016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980.75391845823879</v>
      </c>
      <c r="J186" s="76">
        <f t="shared" si="29"/>
        <v>980.75391845823879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4794.3089897887294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333051.05690264347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333051.05690264347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5.5724853038537319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161.88069807695092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161.88069807695092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294.95328123236726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17537.703618164534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17537.703618164534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3.1896432751013108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362.83858485839028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362.83858485839028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396.66336654744111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24717.68102303725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24717.68102303725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11.367166704679786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135.11014345182394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135.11014345182394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201.03858946351968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8386.188236468688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8386.188236468688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639.63757717268152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12795.569187464467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3048.2568377741309</v>
      </c>
      <c r="J194" s="76">
        <f t="shared" si="29"/>
        <v>3048.2568377741309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57.01252523383436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3990.8767663684057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3990.8767663684057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134.57942530031829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4595.3950102547715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4595.3950102547715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21106.083420946448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407474.04652479221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407474.04652479221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4549.0349190359657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87823.668146908371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87823.668146908371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744.49815470099543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4895.3582764578305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2291.2724412960879</v>
      </c>
      <c r="J226" s="76">
        <f t="shared" si="42"/>
        <v>2291.2724412960879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42.867624751071503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132.04428716823051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56.21395550831528</v>
      </c>
      <c r="J227" s="76">
        <f t="shared" si="42"/>
        <v>56.21395550831528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55.511632908632748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188.07341229444779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144.04542647631757</v>
      </c>
      <c r="J228" s="76">
        <f t="shared" si="42"/>
        <v>144.04542647631757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1280.2734899716784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69371.670265054985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69371.670265054985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1.4880778904688605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24.640337749328623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24.640337749328623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78.764399112832606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2669.4655115323194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2669.4655115323194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0.85176315007569059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55.228729463158551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55.228729463158551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105.92508612090651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5478.5111277266797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5478.5111277266797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3.0354910830917392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20.565512797768193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20.565512797768193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53.685395976696533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1276.4864065375373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1276.4864065375373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170.8089810206381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1947.6512655273659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463.98414957261315</v>
      </c>
      <c r="J236" s="76">
        <f t="shared" si="42"/>
        <v>463.98414957261315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15.224639214677737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607.46310466564159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607.46310466564159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35.938123903693985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699.47860671092178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699.47860671092178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5636.1738758434185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108811.97284703304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108811.97284703304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2882.0476878671443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55640.812661963086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55640.812661963086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197128.99278150831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1381874.2393983733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646786.23775040871</v>
      </c>
      <c r="J268" s="76">
        <f t="shared" si="42"/>
        <v>646786.23775040871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8608.2529598911933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37876.313023521252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29009.468144714927</v>
      </c>
      <c r="J270" s="76">
        <f t="shared" si="42"/>
        <v>29009.468144714927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18938.156511760622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842937.34633846546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842937.34633846546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111565.86474931188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782076.71189267619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366051.00500136707</v>
      </c>
      <c r="J282" s="76">
        <f t="shared" si="55"/>
        <v>366051.00500136707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6543.4524779655058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28791.190903048224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22051.173112644636</v>
      </c>
      <c r="J284" s="76">
        <f t="shared" si="55"/>
        <v>22051.173112644636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128250.53216135269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6363791.4058463201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6363791.4058463201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7852.1429735586071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349498.88375309366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349498.88375309366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52641.376286033876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247240.75200261531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115721.03397482408</v>
      </c>
      <c r="J310" s="76">
        <f t="shared" si="55"/>
        <v>115721.03397482408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2298.7500561586844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5562.9751359040165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4260.6826565888859</v>
      </c>
      <c r="J312" s="76">
        <f t="shared" si="55"/>
        <v>4260.6826565888859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5057.2501235491054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186831.50848931167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186831.50848931167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70682.715843780199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331975.51150348247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155381.13815920494</v>
      </c>
      <c r="J324" s="76">
        <f t="shared" si="55"/>
        <v>155381.13815920494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4145.6138324797766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10032.385474601062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7683.8040349969524</v>
      </c>
      <c r="J326" s="76">
        <f t="shared" si="55"/>
        <v>7683.8040349969524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81253.311144441221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3144795.6532099955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3144795.6532099955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4974.7365989757318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183783.18659694016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183783.18659694016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1341.9372857635426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11288.37644784292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5283.5245964128781</v>
      </c>
      <c r="J352" s="76">
        <f t="shared" si="60"/>
        <v>5283.5245964128781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36.288129269323399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168.08661477550601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71.557912024587608</v>
      </c>
      <c r="J353" s="76">
        <f t="shared" si="60"/>
        <v>71.557912024587608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146.5734228086215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773.90767242952154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592.73588631377049</v>
      </c>
      <c r="J354" s="76">
        <f t="shared" si="60"/>
        <v>592.73588631377049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430.98727783808897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25662.706471591169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25662.706471591169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8.1624322960479301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203.24456417159345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203.24456417159345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13.876881948726561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707.2363898566864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707.2363898566864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38.769088613871659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3780.1597327865784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3780.1597327865784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41.333831193582235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2207.7225917116143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2207.7225917116143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8.9165570688709668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90.841883417657414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90.841883417657414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63.668542106239137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2276.477140615299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2276.477140615299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462.23059641763115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7925.6983571870942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1888.1195402467395</v>
      </c>
      <c r="J362" s="76">
        <f t="shared" si="60"/>
        <v>1888.1195402467395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13.972194186037328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838.33165116223972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838.33165116223972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29.654214536198896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867.92823032777255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867.92823032777255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2393.3808440301391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39605.666207010741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39605.666207010741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1816.6776009727953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30062.380940897816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30062.380940897816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358.35127352593128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2019.6821116430901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945.31221235454802</v>
      </c>
      <c r="J394" s="76">
        <f t="shared" si="60"/>
        <v>945.31221235454802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9.6903912541163457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25.584958604768143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10.892040508031604</v>
      </c>
      <c r="J395" s="76">
        <f t="shared" si="60"/>
        <v>10.892040508031604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39.141004043745959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113.66547574303827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87.056387871593003</v>
      </c>
      <c r="J396" s="76">
        <f t="shared" si="60"/>
        <v>87.056387871593003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115.09095210725641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5345.3210087740918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5345.3210087740918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2.1796979928862137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30.936453613034026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30.936453613034026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3.705686079111902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107.65053352068445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107.65053352068445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10.352907267432922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575.38924447926718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575.38924447926718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11.037796777140914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489.32716521233988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489.32716521233988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2.3810796637031362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13.827310579870304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13.827310579870304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17.002063650335472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346.50928918482077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346.50928918482077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123.4341758338294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1206.3938859934735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287.396235224235</v>
      </c>
      <c r="J404" s="76">
        <f t="shared" si="60"/>
        <v>287.396235224235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3.7311382831644075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127.60492928422273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127.60492928422273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7.9188689793440421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132.10991175295914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132.10991175295914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639.12902830087648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10576.307160322904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10576.307160322904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1150.9587357912035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19046.065159872836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19046.065159872836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429.87161527617815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4218.7600323204124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1974.5906331275689</v>
      </c>
      <c r="J436" s="76">
        <f t="shared" si="64"/>
        <v>1974.5906331275689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7.8078860767998624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42.193816359026464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17.962771176237652</v>
      </c>
      <c r="J437" s="76">
        <f t="shared" si="64"/>
        <v>17.962771176237652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38.13969650774699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234.94053048772145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179.94095230054586</v>
      </c>
      <c r="J438" s="76">
        <f t="shared" si="64"/>
        <v>179.94095230054586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280.27283492976966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19469.993296901237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19469.993296901237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1.3191318198291107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38.320779366035666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38.320779366035666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7.5188940108426783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447.06786833358649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447.06786833358649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8.6586500553434007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984.96667554933219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984.96667554933219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8.8935376823073096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554.1919071352977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554.1919071352977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3.227246687100445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38.359054122875889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38.359054122875889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23.044106598298601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961.26925775933967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961.26925775933967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215.65084033780454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4313.9667623565656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1027.7056447138414</v>
      </c>
      <c r="J446" s="76">
        <f t="shared" si="64"/>
        <v>1027.7056447138414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5.0570771935991958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353.99540355194375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353.99540355194375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15.426205639594636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526.748485254451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526.748485254451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2274.800349586566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43917.295549118244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43917.295549118244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490.292112360109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9465.5795212242647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9465.5795212242647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114.79302529344227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754.80776265399436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353.28777331020206</v>
      </c>
      <c r="J478" s="76">
        <f t="shared" si="68"/>
        <v>353.28777331020206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2.0850198804742326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6.4224450374271687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2.7341662962560505</v>
      </c>
      <c r="J479" s="76">
        <f t="shared" si="68"/>
        <v>2.7341662962560505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10.184834239602406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34.506218403772955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26.428312675449696</v>
      </c>
      <c r="J480" s="76">
        <f t="shared" si="68"/>
        <v>26.428312675449696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74.844129004627362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4055.4321238808939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4055.4321238808939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0.35226129611219092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5.8329186716737125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5.8329186716737125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2.0078473658021165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68.0495167334618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68.0495167334618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2.3122081093247311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149.92467814681697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149.92467814681697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2.3749325608702505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122.8329845063971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122.8329845063971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0.86180477476394313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5.8387445851212094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5.8387445851212094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6.1537040772132681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146.3176244024923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146.3176244024923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57.587455160409412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656.64158436797891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156.43010249809481</v>
      </c>
      <c r="J488" s="76">
        <f t="shared" ref="J488:J505" si="70">IF(I488&lt;&gt;0,I488,H488)</f>
        <v>156.43010249809481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1.3504431778375496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53.882682795718225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53.882682795718225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4.1194178709151004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80.177938072932918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80.177938072932918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607.46326295550796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11727.685754619037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11727.685754619037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310.62528073677737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5996.9316699042238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5996.9316699042238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2021-09-28T12:41:47Z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913439095020294</vt:r8>
  </property>
</Properties>
</file>