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E6BA2D41-B53D-4EB4-AB86-FCF41803FD13}" xr6:coauthVersionLast="47" xr6:coauthVersionMax="47" xr10:uidLastSave="{00000000-0000-0000-0000-000000000000}"/>
  <bookViews>
    <workbookView xWindow="-120" yWindow="-120" windowWidth="29040" windowHeight="15840" tabRatio="945" firstSheet="2" activeTab="6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heet1" sheetId="72" r:id="rId7"/>
    <sheet name="Havbrug" sheetId="32" r:id="rId8"/>
    <sheet name="Adfærd" sheetId="6" r:id="rId9"/>
    <sheet name="Biogasanlæg" sheetId="39" r:id="rId10"/>
    <sheet name="Forbrug til andet" sheetId="8" r:id="rId11"/>
    <sheet name="Avanceret" sheetId="69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13" hidden="1">'Forbrug af biomasse'!$A$1:$G$415</definedName>
    <definedName name="_xlnm._FilterDatabase" localSheetId="17" hidden="1">'Resultater - Danmark'!$A$2:$O$475</definedName>
    <definedName name="_xlnm._FilterDatabase" localSheetId="15" hidden="1">'Resultater - Vestdanmark'!$A$2:$U$475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0" r:id="rId38"/>
    <pivotCache cacheId="1" r:id="rId39"/>
    <pivotCache cacheId="2" r:id="rId40"/>
    <pivotCache cacheId="3" r:id="rId41"/>
    <pivotCache cacheId="4" r:id="rId42"/>
    <pivotCache cacheId="5" r:id="rId43"/>
    <pivotCache cacheId="6" r:id="rId44"/>
    <pivotCache cacheId="7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2" i="72" l="1"/>
  <c r="C1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13" i="72"/>
  <c r="C3" i="72"/>
  <c r="C4" i="72"/>
  <c r="C5" i="72"/>
  <c r="C6" i="72"/>
  <c r="C7" i="72"/>
  <c r="C8" i="72"/>
  <c r="C9" i="72"/>
  <c r="C10" i="72"/>
  <c r="C11" i="72"/>
  <c r="C12" i="72"/>
  <c r="C2" i="72"/>
  <c r="B2" i="72"/>
  <c r="B3" i="72"/>
  <c r="D22" i="26"/>
  <c r="D27" i="26"/>
  <c r="B4" i="72" l="1"/>
  <c r="B5" i="72" s="1"/>
  <c r="B6" i="72" s="1"/>
  <c r="B7" i="72" s="1"/>
  <c r="B8" i="72" s="1"/>
  <c r="C341" i="38"/>
  <c r="C347" i="38"/>
  <c r="C329" i="38"/>
  <c r="C335" i="38"/>
  <c r="C317" i="38"/>
  <c r="C323" i="38"/>
  <c r="C305" i="38"/>
  <c r="C311" i="38"/>
  <c r="C293" i="38"/>
  <c r="C299" i="38"/>
  <c r="D45" i="17"/>
  <c r="E45" i="17" s="1"/>
  <c r="E33" i="17"/>
  <c r="D14" i="34"/>
  <c r="B59" i="26"/>
  <c r="B60" i="26"/>
  <c r="C60" i="26" s="1"/>
  <c r="D60" i="26" s="1"/>
  <c r="C33" i="17"/>
  <c r="D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B9" i="72" l="1"/>
  <c r="E35" i="17"/>
  <c r="B61" i="26"/>
  <c r="C59" i="26"/>
  <c r="D46" i="17"/>
  <c r="B10" i="72" l="1"/>
  <c r="B11" i="72" s="1"/>
  <c r="D59" i="26"/>
  <c r="D61" i="26" s="1"/>
  <c r="C61" i="26"/>
  <c r="E46" i="17"/>
  <c r="C6" i="32"/>
  <c r="B13" i="32" s="1"/>
  <c r="C7" i="32"/>
  <c r="E13" i="32" s="1"/>
  <c r="F5" i="32"/>
  <c r="F4" i="32"/>
  <c r="B12" i="72" l="1"/>
  <c r="B13" i="72" s="1"/>
  <c r="B14" i="72" s="1"/>
  <c r="D12" i="32"/>
  <c r="C12" i="32"/>
  <c r="C5" i="32"/>
  <c r="E12" i="32" s="1"/>
  <c r="G12" i="32"/>
  <c r="F12" i="32"/>
  <c r="C4" i="32"/>
  <c r="B12" i="32" s="1"/>
  <c r="B15" i="72" l="1"/>
  <c r="B16" i="72" s="1"/>
  <c r="B17" i="72" s="1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B18" i="72" l="1"/>
  <c r="C198" i="38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B19" i="72" l="1"/>
  <c r="A227" i="66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B20" i="72" l="1"/>
  <c r="B21" i="72" s="1"/>
  <c r="B22" i="72" s="1"/>
  <c r="B23" i="72" s="1"/>
  <c r="B24" i="72" s="1"/>
  <c r="B25" i="72" s="1"/>
  <c r="B26" i="72" s="1"/>
  <c r="B27" i="72" s="1"/>
  <c r="B28" i="72" s="1"/>
  <c r="B29" i="72" s="1"/>
  <c r="B30" i="72" s="1"/>
  <c r="B31" i="72" s="1"/>
  <c r="B32" i="72" s="1"/>
  <c r="A275" i="66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06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14" i="37"/>
  <c r="D14" i="37"/>
  <c r="D14" i="41" s="1"/>
  <c r="B14" i="37"/>
  <c r="B14" i="41" s="1"/>
  <c r="C14" i="37"/>
  <c r="C14" i="41" s="1"/>
  <c r="F14" i="37"/>
  <c r="F14" i="41" s="1"/>
  <c r="A15" i="37"/>
  <c r="D15" i="37"/>
  <c r="D15" i="41" s="1"/>
  <c r="B15" i="37"/>
  <c r="B15" i="41" s="1"/>
  <c r="C15" i="37"/>
  <c r="C15" i="41" s="1"/>
  <c r="F15" i="37"/>
  <c r="F15" i="41" s="1"/>
  <c r="A16" i="37"/>
  <c r="D16" i="37"/>
  <c r="D16" i="41" s="1"/>
  <c r="B16" i="37"/>
  <c r="B16" i="41" s="1"/>
  <c r="C16" i="37"/>
  <c r="C16" i="41" s="1"/>
  <c r="F16" i="37"/>
  <c r="F16" i="41" s="1"/>
  <c r="A17" i="37"/>
  <c r="D17" i="37"/>
  <c r="D17" i="41" s="1"/>
  <c r="B17" i="37"/>
  <c r="B17" i="41" s="1"/>
  <c r="C17" i="37"/>
  <c r="C17" i="41" s="1"/>
  <c r="F17" i="37"/>
  <c r="F17" i="41" s="1"/>
  <c r="A18" i="37"/>
  <c r="D18" i="37"/>
  <c r="D18" i="41" s="1"/>
  <c r="B18" i="37"/>
  <c r="B18" i="41" s="1"/>
  <c r="C18" i="37"/>
  <c r="C18" i="41" s="1"/>
  <c r="F18" i="37"/>
  <c r="F18" i="41" s="1"/>
  <c r="A19" i="37"/>
  <c r="D19" i="37"/>
  <c r="D19" i="41" s="1"/>
  <c r="B19" i="37"/>
  <c r="B19" i="41" s="1"/>
  <c r="C19" i="37"/>
  <c r="C19" i="41" s="1"/>
  <c r="F19" i="37"/>
  <c r="F19" i="41" s="1"/>
  <c r="A20" i="37"/>
  <c r="D20" i="37"/>
  <c r="D20" i="41" s="1"/>
  <c r="B20" i="37"/>
  <c r="B20" i="41" s="1"/>
  <c r="C20" i="37"/>
  <c r="C20" i="41" s="1"/>
  <c r="F20" i="37"/>
  <c r="F20" i="41" s="1"/>
  <c r="A21" i="37"/>
  <c r="D21" i="37"/>
  <c r="D21" i="41" s="1"/>
  <c r="B21" i="37"/>
  <c r="B21" i="41" s="1"/>
  <c r="C21" i="37"/>
  <c r="C21" i="41" s="1"/>
  <c r="F21" i="37"/>
  <c r="F21" i="41" s="1"/>
  <c r="A22" i="37"/>
  <c r="D22" i="37"/>
  <c r="D22" i="41" s="1"/>
  <c r="B22" i="37"/>
  <c r="B22" i="41" s="1"/>
  <c r="C22" i="37"/>
  <c r="C22" i="41" s="1"/>
  <c r="F22" i="37"/>
  <c r="F22" i="41" s="1"/>
  <c r="A23" i="37"/>
  <c r="D23" i="37"/>
  <c r="D23" i="41" s="1"/>
  <c r="B23" i="37"/>
  <c r="B23" i="41" s="1"/>
  <c r="C23" i="37"/>
  <c r="C23" i="41" s="1"/>
  <c r="F23" i="37"/>
  <c r="F23" i="41" s="1"/>
  <c r="A24" i="37"/>
  <c r="D24" i="37"/>
  <c r="D24" i="41" s="1"/>
  <c r="B24" i="37"/>
  <c r="B24" i="41" s="1"/>
  <c r="C24" i="37"/>
  <c r="C24" i="41" s="1"/>
  <c r="F24" i="37"/>
  <c r="F24" i="41" s="1"/>
  <c r="A25" i="37"/>
  <c r="D25" i="37"/>
  <c r="D25" i="41" s="1"/>
  <c r="B25" i="37"/>
  <c r="B25" i="41" s="1"/>
  <c r="C25" i="37"/>
  <c r="C25" i="41" s="1"/>
  <c r="F25" i="37"/>
  <c r="F25" i="41" s="1"/>
  <c r="A26" i="37"/>
  <c r="D26" i="37"/>
  <c r="D26" i="41" s="1"/>
  <c r="B26" i="37"/>
  <c r="B26" i="41" s="1"/>
  <c r="C26" i="37"/>
  <c r="C26" i="41" s="1"/>
  <c r="F26" i="37"/>
  <c r="F26" i="41" s="1"/>
  <c r="A27" i="37"/>
  <c r="D27" i="37"/>
  <c r="D27" i="41" s="1"/>
  <c r="B27" i="37"/>
  <c r="B27" i="41" s="1"/>
  <c r="C27" i="37"/>
  <c r="C27" i="41" s="1"/>
  <c r="F27" i="37"/>
  <c r="F27" i="41" s="1"/>
  <c r="A28" i="37"/>
  <c r="D28" i="37"/>
  <c r="D28" i="41" s="1"/>
  <c r="B28" i="37"/>
  <c r="B28" i="41" s="1"/>
  <c r="C28" i="37"/>
  <c r="C28" i="41" s="1"/>
  <c r="F28" i="37"/>
  <c r="F28" i="41" s="1"/>
  <c r="A29" i="37"/>
  <c r="D29" i="37"/>
  <c r="D29" i="41" s="1"/>
  <c r="B29" i="37"/>
  <c r="B29" i="41" s="1"/>
  <c r="C29" i="37"/>
  <c r="C29" i="41" s="1"/>
  <c r="F29" i="37"/>
  <c r="F29" i="41" s="1"/>
  <c r="A30" i="37"/>
  <c r="D30" i="37"/>
  <c r="D30" i="41" s="1"/>
  <c r="B30" i="37"/>
  <c r="B30" i="41" s="1"/>
  <c r="C30" i="37"/>
  <c r="C30" i="41" s="1"/>
  <c r="F30" i="37"/>
  <c r="F30" i="41" s="1"/>
  <c r="A31" i="37"/>
  <c r="D31" i="37"/>
  <c r="D31" i="41" s="1"/>
  <c r="B31" i="37"/>
  <c r="B31" i="41" s="1"/>
  <c r="C31" i="37"/>
  <c r="C31" i="41" s="1"/>
  <c r="F31" i="37"/>
  <c r="F31" i="41" s="1"/>
  <c r="A32" i="37"/>
  <c r="D32" i="37"/>
  <c r="D32" i="41" s="1"/>
  <c r="B32" i="37"/>
  <c r="B32" i="41" s="1"/>
  <c r="C32" i="37"/>
  <c r="C32" i="41" s="1"/>
  <c r="F32" i="37"/>
  <c r="F32" i="41" s="1"/>
  <c r="A33" i="37"/>
  <c r="D33" i="37"/>
  <c r="D33" i="41" s="1"/>
  <c r="B33" i="37"/>
  <c r="B33" i="41" s="1"/>
  <c r="C33" i="37"/>
  <c r="C33" i="41" s="1"/>
  <c r="F33" i="37"/>
  <c r="F33" i="41" s="1"/>
  <c r="A34" i="37"/>
  <c r="D34" i="37"/>
  <c r="D34" i="41" s="1"/>
  <c r="B34" i="37"/>
  <c r="B34" i="41" s="1"/>
  <c r="C34" i="37"/>
  <c r="C34" i="41" s="1"/>
  <c r="F34" i="37"/>
  <c r="F34" i="41" s="1"/>
  <c r="A35" i="37"/>
  <c r="D35" i="37"/>
  <c r="D35" i="41" s="1"/>
  <c r="B35" i="37"/>
  <c r="B35" i="41" s="1"/>
  <c r="C35" i="37"/>
  <c r="C35" i="41" s="1"/>
  <c r="F35" i="37"/>
  <c r="F35" i="41" s="1"/>
  <c r="A36" i="37"/>
  <c r="D36" i="37"/>
  <c r="D36" i="41" s="1"/>
  <c r="B36" i="37"/>
  <c r="B36" i="41" s="1"/>
  <c r="C36" i="37"/>
  <c r="C36" i="41" s="1"/>
  <c r="F36" i="37"/>
  <c r="F36" i="41" s="1"/>
  <c r="A37" i="37"/>
  <c r="D37" i="37"/>
  <c r="D37" i="41" s="1"/>
  <c r="B37" i="37"/>
  <c r="B37" i="41" s="1"/>
  <c r="C37" i="37"/>
  <c r="C37" i="41" s="1"/>
  <c r="F37" i="37"/>
  <c r="F37" i="41" s="1"/>
  <c r="A38" i="37"/>
  <c r="D38" i="37"/>
  <c r="D38" i="41" s="1"/>
  <c r="B38" i="37"/>
  <c r="B38" i="41" s="1"/>
  <c r="C38" i="37"/>
  <c r="C38" i="41" s="1"/>
  <c r="F38" i="37"/>
  <c r="F38" i="41" s="1"/>
  <c r="A39" i="37"/>
  <c r="D39" i="37"/>
  <c r="D39" i="41" s="1"/>
  <c r="B39" i="37"/>
  <c r="B39" i="41" s="1"/>
  <c r="C39" i="37"/>
  <c r="C39" i="41" s="1"/>
  <c r="F39" i="37"/>
  <c r="F39" i="41" s="1"/>
  <c r="A40" i="37"/>
  <c r="D40" i="37"/>
  <c r="D40" i="41" s="1"/>
  <c r="B40" i="37"/>
  <c r="B40" i="41" s="1"/>
  <c r="C40" i="37"/>
  <c r="C40" i="41" s="1"/>
  <c r="F40" i="37"/>
  <c r="F40" i="41" s="1"/>
  <c r="A41" i="37"/>
  <c r="D41" i="37"/>
  <c r="D41" i="41" s="1"/>
  <c r="B41" i="37"/>
  <c r="B41" i="41" s="1"/>
  <c r="C41" i="37"/>
  <c r="C41" i="41" s="1"/>
  <c r="F41" i="37"/>
  <c r="F41" i="41" s="1"/>
  <c r="A42" i="37"/>
  <c r="D42" i="37"/>
  <c r="D42" i="41" s="1"/>
  <c r="B42" i="37"/>
  <c r="B42" i="41" s="1"/>
  <c r="C42" i="37"/>
  <c r="C42" i="41" s="1"/>
  <c r="F42" i="37"/>
  <c r="F42" i="41" s="1"/>
  <c r="A43" i="37"/>
  <c r="D43" i="37"/>
  <c r="D43" i="41" s="1"/>
  <c r="B43" i="37"/>
  <c r="B43" i="41" s="1"/>
  <c r="C43" i="37"/>
  <c r="C43" i="41" s="1"/>
  <c r="F43" i="37"/>
  <c r="F43" i="41" s="1"/>
  <c r="A44" i="37"/>
  <c r="D44" i="37"/>
  <c r="D44" i="41" s="1"/>
  <c r="B44" i="37"/>
  <c r="B44" i="41" s="1"/>
  <c r="C44" i="37"/>
  <c r="C44" i="41" s="1"/>
  <c r="F44" i="37"/>
  <c r="F44" i="41" s="1"/>
  <c r="A45" i="37"/>
  <c r="D45" i="37"/>
  <c r="D45" i="41" s="1"/>
  <c r="B45" i="37"/>
  <c r="B45" i="41" s="1"/>
  <c r="C45" i="37"/>
  <c r="C45" i="41" s="1"/>
  <c r="F45" i="37"/>
  <c r="F45" i="41" s="1"/>
  <c r="A46" i="37"/>
  <c r="D46" i="37"/>
  <c r="D46" i="41" s="1"/>
  <c r="B46" i="37"/>
  <c r="B46" i="41" s="1"/>
  <c r="C46" i="37"/>
  <c r="C46" i="41" s="1"/>
  <c r="F46" i="37"/>
  <c r="F46" i="41" s="1"/>
  <c r="A47" i="37"/>
  <c r="D47" i="37"/>
  <c r="D47" i="41" s="1"/>
  <c r="B47" i="37"/>
  <c r="B47" i="41" s="1"/>
  <c r="C47" i="37"/>
  <c r="C47" i="41" s="1"/>
  <c r="F47" i="37"/>
  <c r="F47" i="41" s="1"/>
  <c r="A48" i="37"/>
  <c r="D48" i="37"/>
  <c r="D48" i="41" s="1"/>
  <c r="B48" i="37"/>
  <c r="B48" i="41" s="1"/>
  <c r="C48" i="37"/>
  <c r="C48" i="41" s="1"/>
  <c r="F48" i="37"/>
  <c r="F48" i="41" s="1"/>
  <c r="A49" i="37"/>
  <c r="D49" i="37"/>
  <c r="D49" i="41" s="1"/>
  <c r="B49" i="37"/>
  <c r="B49" i="41" s="1"/>
  <c r="C49" i="37"/>
  <c r="C49" i="41" s="1"/>
  <c r="F49" i="37"/>
  <c r="F49" i="41" s="1"/>
  <c r="A50" i="37"/>
  <c r="D50" i="37"/>
  <c r="D50" i="41" s="1"/>
  <c r="B50" i="37"/>
  <c r="B50" i="41" s="1"/>
  <c r="C50" i="37"/>
  <c r="C50" i="41" s="1"/>
  <c r="F50" i="37"/>
  <c r="F50" i="41" s="1"/>
  <c r="A51" i="37"/>
  <c r="D51" i="37"/>
  <c r="D51" i="41" s="1"/>
  <c r="B51" i="37"/>
  <c r="B51" i="41" s="1"/>
  <c r="C51" i="37"/>
  <c r="C51" i="41" s="1"/>
  <c r="F51" i="37"/>
  <c r="F51" i="41" s="1"/>
  <c r="A52" i="37"/>
  <c r="D52" i="37"/>
  <c r="D52" i="41" s="1"/>
  <c r="B52" i="37"/>
  <c r="B52" i="41" s="1"/>
  <c r="C52" i="37"/>
  <c r="C52" i="41" s="1"/>
  <c r="F52" i="37"/>
  <c r="F52" i="41" s="1"/>
  <c r="A53" i="37"/>
  <c r="D53" i="37"/>
  <c r="D53" i="41" s="1"/>
  <c r="B53" i="37"/>
  <c r="B53" i="41" s="1"/>
  <c r="C53" i="37"/>
  <c r="C53" i="41" s="1"/>
  <c r="F53" i="37"/>
  <c r="F53" i="41" s="1"/>
  <c r="A54" i="37"/>
  <c r="D54" i="37"/>
  <c r="D54" i="41" s="1"/>
  <c r="B54" i="37"/>
  <c r="B54" i="41" s="1"/>
  <c r="C54" i="37"/>
  <c r="C54" i="41" s="1"/>
  <c r="F54" i="37"/>
  <c r="F54" i="41" s="1"/>
  <c r="A55" i="37"/>
  <c r="D55" i="37"/>
  <c r="D55" i="41" s="1"/>
  <c r="B55" i="37"/>
  <c r="B55" i="41" s="1"/>
  <c r="C55" i="37"/>
  <c r="C55" i="41" s="1"/>
  <c r="F55" i="37"/>
  <c r="F55" i="41" s="1"/>
  <c r="A56" i="37"/>
  <c r="D56" i="37"/>
  <c r="D56" i="41" s="1"/>
  <c r="B56" i="37"/>
  <c r="B56" i="41" s="1"/>
  <c r="C56" i="37"/>
  <c r="C56" i="41" s="1"/>
  <c r="F56" i="37"/>
  <c r="F56" i="41" s="1"/>
  <c r="A57" i="37"/>
  <c r="D57" i="37"/>
  <c r="D57" i="41" s="1"/>
  <c r="B57" i="37"/>
  <c r="B57" i="41" s="1"/>
  <c r="C57" i="37"/>
  <c r="C57" i="41" s="1"/>
  <c r="F57" i="37"/>
  <c r="F57" i="41" s="1"/>
  <c r="A58" i="37"/>
  <c r="D58" i="37"/>
  <c r="D58" i="41" s="1"/>
  <c r="B58" i="37"/>
  <c r="B58" i="41" s="1"/>
  <c r="C58" i="37"/>
  <c r="C58" i="41" s="1"/>
  <c r="F58" i="37"/>
  <c r="F58" i="41" s="1"/>
  <c r="A59" i="37"/>
  <c r="D59" i="37"/>
  <c r="D59" i="41" s="1"/>
  <c r="B59" i="37"/>
  <c r="B59" i="41" s="1"/>
  <c r="C59" i="37"/>
  <c r="C59" i="41" s="1"/>
  <c r="F59" i="37"/>
  <c r="F59" i="41" s="1"/>
  <c r="A60" i="37"/>
  <c r="D60" i="37"/>
  <c r="D60" i="41" s="1"/>
  <c r="B60" i="37"/>
  <c r="B60" i="41" s="1"/>
  <c r="C60" i="37"/>
  <c r="C60" i="41" s="1"/>
  <c r="F60" i="37"/>
  <c r="F60" i="41" s="1"/>
  <c r="A61" i="37"/>
  <c r="D61" i="37"/>
  <c r="D61" i="41" s="1"/>
  <c r="B61" i="37"/>
  <c r="B61" i="41" s="1"/>
  <c r="C61" i="37"/>
  <c r="C61" i="41" s="1"/>
  <c r="F61" i="37"/>
  <c r="F61" i="41" s="1"/>
  <c r="A62" i="37"/>
  <c r="D62" i="37"/>
  <c r="D62" i="41" s="1"/>
  <c r="B62" i="37"/>
  <c r="B62" i="41" s="1"/>
  <c r="C62" i="37"/>
  <c r="C62" i="41" s="1"/>
  <c r="F62" i="37"/>
  <c r="F62" i="41" s="1"/>
  <c r="A63" i="37"/>
  <c r="D63" i="37"/>
  <c r="D63" i="41" s="1"/>
  <c r="B63" i="37"/>
  <c r="B63" i="41" s="1"/>
  <c r="C63" i="37"/>
  <c r="C63" i="41" s="1"/>
  <c r="F63" i="37"/>
  <c r="F63" i="41" s="1"/>
  <c r="A64" i="37"/>
  <c r="D64" i="37"/>
  <c r="D64" i="41" s="1"/>
  <c r="B64" i="37"/>
  <c r="B64" i="41" s="1"/>
  <c r="C64" i="37"/>
  <c r="C64" i="41" s="1"/>
  <c r="F64" i="37"/>
  <c r="F64" i="41" s="1"/>
  <c r="A65" i="37"/>
  <c r="D65" i="37"/>
  <c r="D65" i="41" s="1"/>
  <c r="B65" i="37"/>
  <c r="B65" i="41" s="1"/>
  <c r="C65" i="37"/>
  <c r="C65" i="41" s="1"/>
  <c r="F65" i="37"/>
  <c r="F65" i="41" s="1"/>
  <c r="A66" i="37"/>
  <c r="D66" i="37"/>
  <c r="D66" i="41" s="1"/>
  <c r="B66" i="37"/>
  <c r="B66" i="41" s="1"/>
  <c r="C66" i="37"/>
  <c r="C66" i="41" s="1"/>
  <c r="F66" i="37"/>
  <c r="F66" i="41" s="1"/>
  <c r="A67" i="37"/>
  <c r="D67" i="37"/>
  <c r="D67" i="41" s="1"/>
  <c r="B67" i="37"/>
  <c r="B67" i="41" s="1"/>
  <c r="C67" i="37"/>
  <c r="C67" i="41" s="1"/>
  <c r="F67" i="37"/>
  <c r="F67" i="41" s="1"/>
  <c r="A68" i="37"/>
  <c r="D68" i="37"/>
  <c r="D68" i="41" s="1"/>
  <c r="B68" i="37"/>
  <c r="B68" i="41" s="1"/>
  <c r="C68" i="37"/>
  <c r="C68" i="41" s="1"/>
  <c r="F68" i="37"/>
  <c r="F68" i="41" s="1"/>
  <c r="A69" i="37"/>
  <c r="D69" i="37"/>
  <c r="D69" i="41" s="1"/>
  <c r="B69" i="37"/>
  <c r="B69" i="41" s="1"/>
  <c r="C69" i="37"/>
  <c r="C69" i="41" s="1"/>
  <c r="F69" i="37"/>
  <c r="F69" i="41" s="1"/>
  <c r="A70" i="37"/>
  <c r="D70" i="37"/>
  <c r="D70" i="41" s="1"/>
  <c r="B70" i="37"/>
  <c r="B70" i="41" s="1"/>
  <c r="C70" i="37"/>
  <c r="C70" i="41" s="1"/>
  <c r="F70" i="37"/>
  <c r="F70" i="41" s="1"/>
  <c r="A71" i="37"/>
  <c r="D71" i="37"/>
  <c r="D71" i="41" s="1"/>
  <c r="B71" i="37"/>
  <c r="B71" i="41" s="1"/>
  <c r="C71" i="37"/>
  <c r="C71" i="41" s="1"/>
  <c r="F71" i="37"/>
  <c r="F71" i="41" s="1"/>
  <c r="A72" i="37"/>
  <c r="D72" i="37"/>
  <c r="D72" i="41" s="1"/>
  <c r="B72" i="37"/>
  <c r="B72" i="41" s="1"/>
  <c r="C72" i="37"/>
  <c r="C72" i="41" s="1"/>
  <c r="F72" i="37"/>
  <c r="F72" i="41" s="1"/>
  <c r="A73" i="37"/>
  <c r="D73" i="37"/>
  <c r="D73" i="41" s="1"/>
  <c r="B73" i="37"/>
  <c r="B73" i="41" s="1"/>
  <c r="C73" i="37"/>
  <c r="C73" i="41" s="1"/>
  <c r="F73" i="37"/>
  <c r="F73" i="41" s="1"/>
  <c r="A74" i="37"/>
  <c r="D74" i="37"/>
  <c r="D74" i="41" s="1"/>
  <c r="B74" i="37"/>
  <c r="B74" i="41" s="1"/>
  <c r="C74" i="37"/>
  <c r="C74" i="41" s="1"/>
  <c r="F74" i="37"/>
  <c r="F74" i="41" s="1"/>
  <c r="A75" i="37"/>
  <c r="D75" i="37"/>
  <c r="D75" i="41" s="1"/>
  <c r="B75" i="37"/>
  <c r="B75" i="41" s="1"/>
  <c r="C75" i="37"/>
  <c r="C75" i="41" s="1"/>
  <c r="F75" i="37"/>
  <c r="F75" i="41" s="1"/>
  <c r="A76" i="37"/>
  <c r="D76" i="37"/>
  <c r="D76" i="41" s="1"/>
  <c r="B76" i="37"/>
  <c r="B76" i="41" s="1"/>
  <c r="C76" i="37"/>
  <c r="C76" i="41" s="1"/>
  <c r="F76" i="37"/>
  <c r="F76" i="41" s="1"/>
  <c r="A77" i="37"/>
  <c r="D77" i="37"/>
  <c r="D77" i="41" s="1"/>
  <c r="B77" i="37"/>
  <c r="B77" i="41" s="1"/>
  <c r="C77" i="37"/>
  <c r="C77" i="41" s="1"/>
  <c r="F77" i="37"/>
  <c r="F77" i="41" s="1"/>
  <c r="A78" i="37"/>
  <c r="D78" i="37"/>
  <c r="D78" i="41" s="1"/>
  <c r="B78" i="37"/>
  <c r="B78" i="41" s="1"/>
  <c r="C78" i="37"/>
  <c r="C78" i="41" s="1"/>
  <c r="F78" i="37"/>
  <c r="F78" i="41" s="1"/>
  <c r="A79" i="37"/>
  <c r="D79" i="37"/>
  <c r="D79" i="41" s="1"/>
  <c r="B79" i="37"/>
  <c r="B79" i="41" s="1"/>
  <c r="C79" i="37"/>
  <c r="C79" i="41" s="1"/>
  <c r="F79" i="37"/>
  <c r="F79" i="41" s="1"/>
  <c r="A80" i="37"/>
  <c r="D80" i="37"/>
  <c r="D80" i="41" s="1"/>
  <c r="B80" i="37"/>
  <c r="B80" i="41" s="1"/>
  <c r="C80" i="37"/>
  <c r="C80" i="41" s="1"/>
  <c r="F80" i="37"/>
  <c r="F80" i="41" s="1"/>
  <c r="A81" i="37"/>
  <c r="D81" i="37"/>
  <c r="D81" i="41" s="1"/>
  <c r="B81" i="37"/>
  <c r="B81" i="41" s="1"/>
  <c r="C81" i="37"/>
  <c r="C81" i="41" s="1"/>
  <c r="F81" i="37"/>
  <c r="F81" i="41" s="1"/>
  <c r="A82" i="37"/>
  <c r="D82" i="37"/>
  <c r="D82" i="41" s="1"/>
  <c r="B82" i="37"/>
  <c r="B82" i="41" s="1"/>
  <c r="C82" i="37"/>
  <c r="C82" i="41" s="1"/>
  <c r="F82" i="37"/>
  <c r="F82" i="41" s="1"/>
  <c r="A83" i="37"/>
  <c r="D83" i="37"/>
  <c r="D83" i="41" s="1"/>
  <c r="B83" i="37"/>
  <c r="B83" i="41" s="1"/>
  <c r="C83" i="37"/>
  <c r="C83" i="41" s="1"/>
  <c r="F83" i="37"/>
  <c r="F83" i="41" s="1"/>
  <c r="A84" i="37"/>
  <c r="D84" i="37"/>
  <c r="D84" i="41" s="1"/>
  <c r="B84" i="37"/>
  <c r="B84" i="41" s="1"/>
  <c r="C84" i="37"/>
  <c r="C84" i="41" s="1"/>
  <c r="F84" i="37"/>
  <c r="F84" i="41" s="1"/>
  <c r="A85" i="37"/>
  <c r="D85" i="37"/>
  <c r="D85" i="41" s="1"/>
  <c r="B85" i="37"/>
  <c r="B85" i="41" s="1"/>
  <c r="C85" i="37"/>
  <c r="C85" i="41" s="1"/>
  <c r="F85" i="37"/>
  <c r="F85" i="41" s="1"/>
  <c r="A86" i="37"/>
  <c r="D86" i="37"/>
  <c r="D86" i="41" s="1"/>
  <c r="B86" i="37"/>
  <c r="B86" i="41" s="1"/>
  <c r="C86" i="37"/>
  <c r="C86" i="41" s="1"/>
  <c r="F86" i="37"/>
  <c r="F86" i="41" s="1"/>
  <c r="A87" i="37"/>
  <c r="D87" i="37"/>
  <c r="D87" i="41" s="1"/>
  <c r="B87" i="37"/>
  <c r="B87" i="41" s="1"/>
  <c r="C87" i="37"/>
  <c r="C87" i="41" s="1"/>
  <c r="F87" i="37"/>
  <c r="F87" i="41" s="1"/>
  <c r="A88" i="37"/>
  <c r="D88" i="37"/>
  <c r="D88" i="41" s="1"/>
  <c r="B88" i="37"/>
  <c r="B88" i="41" s="1"/>
  <c r="C88" i="37"/>
  <c r="C88" i="41" s="1"/>
  <c r="F88" i="37"/>
  <c r="F88" i="41" s="1"/>
  <c r="A89" i="37"/>
  <c r="D89" i="37"/>
  <c r="D89" i="41" s="1"/>
  <c r="B89" i="37"/>
  <c r="B89" i="41" s="1"/>
  <c r="C89" i="37"/>
  <c r="C89" i="41" s="1"/>
  <c r="F89" i="37"/>
  <c r="F89" i="41" s="1"/>
  <c r="A90" i="37"/>
  <c r="D90" i="37"/>
  <c r="D90" i="41" s="1"/>
  <c r="B90" i="37"/>
  <c r="B90" i="41" s="1"/>
  <c r="C90" i="37"/>
  <c r="C90" i="41" s="1"/>
  <c r="F90" i="37"/>
  <c r="F90" i="41" s="1"/>
  <c r="A91" i="37"/>
  <c r="D91" i="37"/>
  <c r="D91" i="41" s="1"/>
  <c r="B91" i="37"/>
  <c r="B91" i="41" s="1"/>
  <c r="C91" i="37"/>
  <c r="C91" i="41" s="1"/>
  <c r="F91" i="37"/>
  <c r="F91" i="41" s="1"/>
  <c r="A92" i="37"/>
  <c r="D92" i="37"/>
  <c r="D92" i="41" s="1"/>
  <c r="B92" i="37"/>
  <c r="B92" i="41" s="1"/>
  <c r="C92" i="37"/>
  <c r="C92" i="41" s="1"/>
  <c r="F92" i="37"/>
  <c r="F92" i="41" s="1"/>
  <c r="A93" i="37"/>
  <c r="D93" i="37"/>
  <c r="D93" i="41" s="1"/>
  <c r="B93" i="37"/>
  <c r="B93" i="41" s="1"/>
  <c r="C93" i="37"/>
  <c r="C93" i="41" s="1"/>
  <c r="F93" i="37"/>
  <c r="F93" i="41" s="1"/>
  <c r="A94" i="37"/>
  <c r="D94" i="37"/>
  <c r="D94" i="41" s="1"/>
  <c r="B94" i="37"/>
  <c r="B94" i="41" s="1"/>
  <c r="C94" i="37"/>
  <c r="C94" i="41" s="1"/>
  <c r="F94" i="37"/>
  <c r="F94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F120" i="37"/>
  <c r="F120" i="41" s="1"/>
  <c r="A121" i="37"/>
  <c r="D121" i="37"/>
  <c r="D121" i="41" s="1"/>
  <c r="B121" i="37"/>
  <c r="B121" i="41" s="1"/>
  <c r="F121" i="37"/>
  <c r="F121" i="41" s="1"/>
  <c r="A122" i="37"/>
  <c r="D122" i="37"/>
  <c r="D122" i="41" s="1"/>
  <c r="B122" i="37"/>
  <c r="B122" i="41" s="1"/>
  <c r="F122" i="37"/>
  <c r="F122" i="41" s="1"/>
  <c r="A123" i="37"/>
  <c r="D123" i="37"/>
  <c r="D123" i="41" s="1"/>
  <c r="B123" i="37"/>
  <c r="B123" i="41" s="1"/>
  <c r="F123" i="37"/>
  <c r="F123" i="41" s="1"/>
  <c r="A124" i="37"/>
  <c r="D124" i="37"/>
  <c r="D124" i="41" s="1"/>
  <c r="B124" i="37"/>
  <c r="B124" i="41" s="1"/>
  <c r="F124" i="37"/>
  <c r="F124" i="41" s="1"/>
  <c r="A125" i="37"/>
  <c r="D125" i="37"/>
  <c r="D125" i="41" s="1"/>
  <c r="B125" i="37"/>
  <c r="B125" i="41" s="1"/>
  <c r="F125" i="37"/>
  <c r="F125" i="41" s="1"/>
  <c r="A126" i="37"/>
  <c r="D126" i="37"/>
  <c r="D126" i="41" s="1"/>
  <c r="B126" i="37"/>
  <c r="B126" i="41" s="1"/>
  <c r="F126" i="37"/>
  <c r="F126" i="41" s="1"/>
  <c r="A127" i="37"/>
  <c r="D127" i="37"/>
  <c r="D127" i="41" s="1"/>
  <c r="B127" i="37"/>
  <c r="B127" i="41" s="1"/>
  <c r="F127" i="37"/>
  <c r="F127" i="41" s="1"/>
  <c r="A128" i="37"/>
  <c r="D128" i="37"/>
  <c r="D128" i="41" s="1"/>
  <c r="B128" i="37"/>
  <c r="B128" i="41" s="1"/>
  <c r="F128" i="37"/>
  <c r="F128" i="41" s="1"/>
  <c r="A129" i="37"/>
  <c r="D129" i="37"/>
  <c r="D129" i="41" s="1"/>
  <c r="B129" i="37"/>
  <c r="B129" i="41" s="1"/>
  <c r="F129" i="37"/>
  <c r="F129" i="41" s="1"/>
  <c r="A130" i="37"/>
  <c r="D130" i="37"/>
  <c r="D130" i="41" s="1"/>
  <c r="B130" i="37"/>
  <c r="B130" i="41" s="1"/>
  <c r="F130" i="37"/>
  <c r="F130" i="41" s="1"/>
  <c r="A131" i="37"/>
  <c r="D131" i="37"/>
  <c r="D131" i="41" s="1"/>
  <c r="B131" i="37"/>
  <c r="B131" i="41" s="1"/>
  <c r="F131" i="37"/>
  <c r="F131" i="41" s="1"/>
  <c r="A132" i="37"/>
  <c r="D132" i="37"/>
  <c r="D132" i="41" s="1"/>
  <c r="B132" i="37"/>
  <c r="B132" i="41" s="1"/>
  <c r="F132" i="37"/>
  <c r="F132" i="41" s="1"/>
  <c r="A133" i="37"/>
  <c r="D133" i="37"/>
  <c r="D133" i="41" s="1"/>
  <c r="B133" i="37"/>
  <c r="B133" i="41" s="1"/>
  <c r="F133" i="37"/>
  <c r="F133" i="41" s="1"/>
  <c r="A134" i="37"/>
  <c r="D134" i="37"/>
  <c r="D134" i="41" s="1"/>
  <c r="B134" i="37"/>
  <c r="B134" i="41" s="1"/>
  <c r="F134" i="37"/>
  <c r="F134" i="41" s="1"/>
  <c r="A135" i="37"/>
  <c r="D135" i="37"/>
  <c r="D135" i="41" s="1"/>
  <c r="B135" i="37"/>
  <c r="B135" i="41" s="1"/>
  <c r="F135" i="37"/>
  <c r="F135" i="41" s="1"/>
  <c r="A136" i="37"/>
  <c r="D136" i="37"/>
  <c r="D136" i="41" s="1"/>
  <c r="B136" i="37"/>
  <c r="B136" i="41" s="1"/>
  <c r="F136" i="37"/>
  <c r="F136" i="41" s="1"/>
  <c r="A137" i="37"/>
  <c r="D137" i="37"/>
  <c r="D137" i="41" s="1"/>
  <c r="B137" i="37"/>
  <c r="B137" i="41" s="1"/>
  <c r="F137" i="37"/>
  <c r="F137" i="41" s="1"/>
  <c r="A138" i="37"/>
  <c r="D138" i="37"/>
  <c r="D138" i="41" s="1"/>
  <c r="B138" i="37"/>
  <c r="B138" i="41" s="1"/>
  <c r="F138" i="37"/>
  <c r="F138" i="41" s="1"/>
  <c r="A139" i="37"/>
  <c r="D139" i="37"/>
  <c r="D139" i="41" s="1"/>
  <c r="B139" i="37"/>
  <c r="B139" i="41" s="1"/>
  <c r="F139" i="37"/>
  <c r="F139" i="41" s="1"/>
  <c r="A140" i="37"/>
  <c r="D140" i="37"/>
  <c r="D140" i="41" s="1"/>
  <c r="B140" i="37"/>
  <c r="B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C162" i="37"/>
  <c r="C162" i="41" s="1"/>
  <c r="F162" i="37"/>
  <c r="F162" i="41" s="1"/>
  <c r="A163" i="37"/>
  <c r="D163" i="37"/>
  <c r="D163" i="41" s="1"/>
  <c r="B163" i="37"/>
  <c r="B163" i="41" s="1"/>
  <c r="C163" i="37"/>
  <c r="C163" i="41" s="1"/>
  <c r="F163" i="37"/>
  <c r="F163" i="41" s="1"/>
  <c r="A164" i="37"/>
  <c r="D164" i="37"/>
  <c r="D164" i="41" s="1"/>
  <c r="B164" i="37"/>
  <c r="B164" i="41" s="1"/>
  <c r="C164" i="37"/>
  <c r="C164" i="41" s="1"/>
  <c r="F164" i="37"/>
  <c r="F164" i="41" s="1"/>
  <c r="A165" i="37"/>
  <c r="D165" i="37"/>
  <c r="D165" i="41" s="1"/>
  <c r="B165" i="37"/>
  <c r="B165" i="41" s="1"/>
  <c r="C165" i="37"/>
  <c r="C165" i="41" s="1"/>
  <c r="F165" i="37"/>
  <c r="F165" i="41" s="1"/>
  <c r="A166" i="37"/>
  <c r="D166" i="37"/>
  <c r="D166" i="41" s="1"/>
  <c r="B166" i="37"/>
  <c r="B166" i="41" s="1"/>
  <c r="C166" i="37"/>
  <c r="C166" i="41" s="1"/>
  <c r="F166" i="37"/>
  <c r="F166" i="41" s="1"/>
  <c r="A167" i="37"/>
  <c r="D167" i="37"/>
  <c r="D167" i="41" s="1"/>
  <c r="B167" i="37"/>
  <c r="B167" i="41" s="1"/>
  <c r="C167" i="37"/>
  <c r="C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F183" i="37"/>
  <c r="F183" i="41" s="1"/>
  <c r="A184" i="37"/>
  <c r="D184" i="37"/>
  <c r="D184" i="41" s="1"/>
  <c r="B184" i="37"/>
  <c r="B184" i="41" s="1"/>
  <c r="F184" i="37"/>
  <c r="F184" i="41" s="1"/>
  <c r="A185" i="37"/>
  <c r="D185" i="37"/>
  <c r="D185" i="41" s="1"/>
  <c r="B185" i="37"/>
  <c r="B185" i="41" s="1"/>
  <c r="F185" i="37"/>
  <c r="F185" i="41" s="1"/>
  <c r="A186" i="37"/>
  <c r="D186" i="37"/>
  <c r="D186" i="41" s="1"/>
  <c r="B186" i="37"/>
  <c r="B186" i="41" s="1"/>
  <c r="F186" i="37"/>
  <c r="F186" i="41" s="1"/>
  <c r="A187" i="37"/>
  <c r="D187" i="37"/>
  <c r="D187" i="41" s="1"/>
  <c r="B187" i="37"/>
  <c r="B187" i="41" s="1"/>
  <c r="F187" i="37"/>
  <c r="F187" i="41" s="1"/>
  <c r="A188" i="37"/>
  <c r="D188" i="37"/>
  <c r="D188" i="41" s="1"/>
  <c r="B188" i="37"/>
  <c r="B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D403" i="37"/>
  <c r="D403" i="41" s="1"/>
  <c r="F402" i="37"/>
  <c r="F402" i="41" s="1"/>
  <c r="C403" i="37"/>
  <c r="C403" i="41" s="1"/>
  <c r="A404" i="37"/>
  <c r="D404" i="37"/>
  <c r="D404" i="41" s="1"/>
  <c r="C404" i="37"/>
  <c r="C404" i="41" s="1"/>
  <c r="A405" i="37"/>
  <c r="D405" i="37"/>
  <c r="D405" i="41" s="1"/>
  <c r="C405" i="37"/>
  <c r="C405" i="41" s="1"/>
  <c r="A407" i="37"/>
  <c r="D407" i="37"/>
  <c r="D407" i="41" s="1"/>
  <c r="C407" i="37"/>
  <c r="C407" i="41" s="1"/>
  <c r="A408" i="37"/>
  <c r="D408" i="37"/>
  <c r="D408" i="41" s="1"/>
  <c r="C408" i="37"/>
  <c r="C408" i="41" s="1"/>
  <c r="A409" i="37"/>
  <c r="D409" i="37"/>
  <c r="D409" i="41" s="1"/>
  <c r="C409" i="37"/>
  <c r="C409" i="41" s="1"/>
  <c r="A410" i="37"/>
  <c r="D410" i="37"/>
  <c r="D410" i="41" s="1"/>
  <c r="C410" i="37"/>
  <c r="C410" i="41" s="1"/>
  <c r="A411" i="37"/>
  <c r="D411" i="37"/>
  <c r="D411" i="41" s="1"/>
  <c r="C411" i="37"/>
  <c r="C411" i="41" s="1"/>
  <c r="A412" i="37"/>
  <c r="D412" i="37"/>
  <c r="D412" i="41" s="1"/>
  <c r="C412" i="37"/>
  <c r="C412" i="41" s="1"/>
  <c r="A413" i="37"/>
  <c r="D413" i="37"/>
  <c r="D413" i="41" s="1"/>
  <c r="C413" i="37"/>
  <c r="C413" i="41" s="1"/>
  <c r="A414" i="37"/>
  <c r="D414" i="37"/>
  <c r="D414" i="41" s="1"/>
  <c r="C414" i="37"/>
  <c r="C414" i="41" s="1"/>
  <c r="A415" i="37"/>
  <c r="D415" i="37"/>
  <c r="D415" i="41" s="1"/>
  <c r="C415" i="37"/>
  <c r="C415" i="41" s="1"/>
  <c r="A416" i="37"/>
  <c r="D416" i="37"/>
  <c r="D416" i="41" s="1"/>
  <c r="C416" i="37"/>
  <c r="C416" i="41" s="1"/>
  <c r="A417" i="37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6" i="8" s="1"/>
  <c r="D460" i="37"/>
  <c r="D460" i="41" s="1"/>
  <c r="A10" i="8"/>
  <c r="A17" i="8" s="1"/>
  <c r="A472" i="37"/>
  <c r="A472" i="41" s="1"/>
  <c r="D472" i="37"/>
  <c r="D472" i="41" s="1"/>
  <c r="C472" i="37"/>
  <c r="C472" i="41" s="1"/>
  <c r="A11" i="8"/>
  <c r="C280" i="38" s="1"/>
  <c r="A12" i="8"/>
  <c r="C282" i="38" s="1"/>
  <c r="A13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6" i="38"/>
  <c r="D318" i="38"/>
  <c r="D319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50" i="26"/>
  <c r="E51" i="26"/>
  <c r="E52" i="26"/>
  <c r="E53" i="26"/>
  <c r="E54" i="26"/>
  <c r="B50" i="26"/>
  <c r="B51" i="26"/>
  <c r="B52" i="26"/>
  <c r="B53" i="26"/>
  <c r="B54" i="26"/>
  <c r="H54" i="26" s="1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H51" i="26" l="1"/>
  <c r="H53" i="26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16" i="41"/>
  <c r="A412" i="41"/>
  <c r="A408" i="41"/>
  <c r="A165" i="41"/>
  <c r="A111" i="41"/>
  <c r="A99" i="41"/>
  <c r="A87" i="41"/>
  <c r="A75" i="41"/>
  <c r="A63" i="41"/>
  <c r="A51" i="41"/>
  <c r="A39" i="41"/>
  <c r="A27" i="41"/>
  <c r="A15" i="41"/>
  <c r="A3" i="41"/>
  <c r="H48" i="26"/>
  <c r="D299" i="38"/>
  <c r="B58" i="26"/>
  <c r="D287" i="38"/>
  <c r="A403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88" i="41"/>
  <c r="A185" i="41"/>
  <c r="A182" i="41"/>
  <c r="A179" i="41"/>
  <c r="A176" i="41"/>
  <c r="A173" i="41"/>
  <c r="A170" i="41"/>
  <c r="A118" i="41"/>
  <c r="A106" i="41"/>
  <c r="A94" i="41"/>
  <c r="A82" i="41"/>
  <c r="A70" i="41"/>
  <c r="A58" i="41"/>
  <c r="A46" i="41"/>
  <c r="A34" i="41"/>
  <c r="A22" i="41"/>
  <c r="A10" i="41"/>
  <c r="A167" i="41"/>
  <c r="A113" i="41"/>
  <c r="A101" i="41"/>
  <c r="A89" i="41"/>
  <c r="A77" i="41"/>
  <c r="A65" i="41"/>
  <c r="A53" i="41"/>
  <c r="A41" i="41"/>
  <c r="A29" i="41"/>
  <c r="A17" i="41"/>
  <c r="A7" i="41"/>
  <c r="A415" i="41"/>
  <c r="A411" i="41"/>
  <c r="A407" i="41"/>
  <c r="A162" i="41"/>
  <c r="A159" i="41"/>
  <c r="A156" i="41"/>
  <c r="A153" i="41"/>
  <c r="A150" i="41"/>
  <c r="A147" i="41"/>
  <c r="A144" i="41"/>
  <c r="A141" i="41"/>
  <c r="A138" i="41"/>
  <c r="A135" i="41"/>
  <c r="A132" i="41"/>
  <c r="A129" i="41"/>
  <c r="A126" i="41"/>
  <c r="A123" i="41"/>
  <c r="A120" i="41"/>
  <c r="A108" i="41"/>
  <c r="A96" i="41"/>
  <c r="A84" i="41"/>
  <c r="A72" i="41"/>
  <c r="A60" i="41"/>
  <c r="A48" i="41"/>
  <c r="A36" i="41"/>
  <c r="A24" i="41"/>
  <c r="A12" i="41"/>
  <c r="A115" i="41"/>
  <c r="A103" i="41"/>
  <c r="A91" i="41"/>
  <c r="A79" i="41"/>
  <c r="A67" i="41"/>
  <c r="A55" i="41"/>
  <c r="A43" i="41"/>
  <c r="A31" i="41"/>
  <c r="A19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7" i="41"/>
  <c r="A184" i="41"/>
  <c r="A181" i="41"/>
  <c r="A178" i="41"/>
  <c r="A175" i="41"/>
  <c r="A172" i="41"/>
  <c r="A169" i="41"/>
  <c r="A164" i="41"/>
  <c r="A110" i="41"/>
  <c r="A98" i="41"/>
  <c r="A86" i="41"/>
  <c r="A74" i="41"/>
  <c r="A62" i="41"/>
  <c r="A50" i="41"/>
  <c r="A38" i="41"/>
  <c r="A26" i="41"/>
  <c r="A14" i="41"/>
  <c r="A414" i="41"/>
  <c r="A410" i="41"/>
  <c r="A405" i="41"/>
  <c r="C133" i="66" s="1"/>
  <c r="O133" i="66" s="1"/>
  <c r="A117" i="41"/>
  <c r="A105" i="41"/>
  <c r="A93" i="41"/>
  <c r="A81" i="41"/>
  <c r="A69" i="41"/>
  <c r="A57" i="41"/>
  <c r="A45" i="41"/>
  <c r="A33" i="41"/>
  <c r="A21" i="41"/>
  <c r="A9" i="41"/>
  <c r="A5" i="41"/>
  <c r="A166" i="41"/>
  <c r="A161" i="41"/>
  <c r="A158" i="41"/>
  <c r="A155" i="41"/>
  <c r="A152" i="41"/>
  <c r="A149" i="41"/>
  <c r="A146" i="41"/>
  <c r="A143" i="41"/>
  <c r="A140" i="41"/>
  <c r="A137" i="41"/>
  <c r="A134" i="41"/>
  <c r="A131" i="41"/>
  <c r="A128" i="41"/>
  <c r="A125" i="41"/>
  <c r="A122" i="41"/>
  <c r="A112" i="41"/>
  <c r="A100" i="41"/>
  <c r="A88" i="41"/>
  <c r="A76" i="41"/>
  <c r="A64" i="41"/>
  <c r="A52" i="41"/>
  <c r="A40" i="41"/>
  <c r="A28" i="41"/>
  <c r="A16" i="41"/>
  <c r="J48" i="26"/>
  <c r="D335" i="38"/>
  <c r="D347" i="38"/>
  <c r="D58" i="26"/>
  <c r="A119" i="41"/>
  <c r="A107" i="41"/>
  <c r="A95" i="41"/>
  <c r="A83" i="41"/>
  <c r="A71" i="41"/>
  <c r="A59" i="41"/>
  <c r="A47" i="41"/>
  <c r="A35" i="41"/>
  <c r="A23" i="41"/>
  <c r="A11" i="41"/>
  <c r="H50" i="26"/>
  <c r="A417" i="41"/>
  <c r="A413" i="41"/>
  <c r="A409" i="41"/>
  <c r="A404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86" i="41"/>
  <c r="A183" i="41"/>
  <c r="A180" i="41"/>
  <c r="A177" i="41"/>
  <c r="A174" i="41"/>
  <c r="A171" i="41"/>
  <c r="A168" i="41"/>
  <c r="A114" i="41"/>
  <c r="A102" i="41"/>
  <c r="A90" i="41"/>
  <c r="A78" i="41"/>
  <c r="A66" i="41"/>
  <c r="A54" i="41"/>
  <c r="A42" i="41"/>
  <c r="A30" i="41"/>
  <c r="A18" i="41"/>
  <c r="A163" i="41"/>
  <c r="A109" i="41"/>
  <c r="A97" i="41"/>
  <c r="A85" i="41"/>
  <c r="A73" i="41"/>
  <c r="A61" i="41"/>
  <c r="A49" i="41"/>
  <c r="A37" i="41"/>
  <c r="A25" i="41"/>
  <c r="A13" i="41"/>
  <c r="A8" i="41"/>
  <c r="A160" i="41"/>
  <c r="A157" i="41"/>
  <c r="A154" i="41"/>
  <c r="A151" i="41"/>
  <c r="A148" i="41"/>
  <c r="A145" i="41"/>
  <c r="A142" i="41"/>
  <c r="A139" i="41"/>
  <c r="A136" i="41"/>
  <c r="A133" i="41"/>
  <c r="A130" i="41"/>
  <c r="A127" i="41"/>
  <c r="A124" i="41"/>
  <c r="A121" i="41"/>
  <c r="A116" i="41"/>
  <c r="A104" i="41"/>
  <c r="A92" i="41"/>
  <c r="A80" i="41"/>
  <c r="A68" i="41"/>
  <c r="A56" i="41"/>
  <c r="A44" i="41"/>
  <c r="A32" i="41"/>
  <c r="A20" i="41"/>
  <c r="C58" i="26"/>
  <c r="D311" i="38"/>
  <c r="D323" i="38"/>
  <c r="H52" i="26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78" i="66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C229" i="66" l="1"/>
  <c r="O229" i="66" s="1"/>
  <c r="U229" i="66" s="1"/>
  <c r="C37" i="66"/>
  <c r="O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3" i="26"/>
  <c r="H217" i="35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9" i="26"/>
  <c r="H213" i="35" s="1"/>
  <c r="G41" i="26"/>
  <c r="H225" i="35" s="1"/>
  <c r="G34" i="26"/>
  <c r="H218" i="35" s="1"/>
  <c r="D33" i="26"/>
  <c r="H196" i="35" s="1"/>
  <c r="D34" i="26"/>
  <c r="H197" i="35" s="1"/>
  <c r="D25" i="26"/>
  <c r="H188" i="35" s="1"/>
  <c r="D37" i="26"/>
  <c r="H200" i="35" s="1"/>
  <c r="D26" i="26"/>
  <c r="H189" i="35" s="1"/>
  <c r="D38" i="26"/>
  <c r="H201" i="35" s="1"/>
  <c r="D29" i="26"/>
  <c r="H192" i="35" s="1"/>
  <c r="D41" i="26"/>
  <c r="H204" i="35" s="1"/>
  <c r="D30" i="26"/>
  <c r="H193" i="35" s="1"/>
  <c r="D42" i="26"/>
  <c r="H205" i="35" s="1"/>
  <c r="E4" i="22"/>
  <c r="C22" i="26"/>
  <c r="E22" i="26" s="1"/>
  <c r="G30" i="26"/>
  <c r="H214" i="35" s="1"/>
  <c r="G42" i="26"/>
  <c r="H226" i="35" s="1"/>
  <c r="G25" i="26"/>
  <c r="H209" i="35" s="1"/>
  <c r="G37" i="26"/>
  <c r="H221" i="35" s="1"/>
  <c r="G38" i="26"/>
  <c r="H222" i="35" s="1"/>
  <c r="G26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G22" i="26" s="1"/>
  <c r="H22" i="26" s="1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C220" i="38"/>
  <c r="E6" i="22"/>
  <c r="A22" i="53"/>
  <c r="C230" i="38"/>
  <c r="H185" i="35"/>
  <c r="C49" i="26"/>
  <c r="I10" i="41"/>
  <c r="C223" i="38"/>
  <c r="J10" i="41"/>
  <c r="H49" i="26" l="1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F49" i="26"/>
  <c r="I49" i="26" s="1"/>
  <c r="D49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D10" i="53" s="1"/>
  <c r="A32" i="53"/>
  <c r="A36" i="53"/>
  <c r="C275" i="38"/>
  <c r="D11" i="53" l="1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16" i="37" l="1"/>
  <c r="H118" i="37"/>
  <c r="H114" i="37"/>
  <c r="H113" i="37"/>
  <c r="H112" i="37"/>
  <c r="H117" i="37"/>
  <c r="H115" i="37"/>
  <c r="H119" i="37"/>
  <c r="H85" i="37"/>
  <c r="H87" i="37"/>
  <c r="H82" i="37"/>
  <c r="H86" i="37"/>
  <c r="H83" i="37"/>
  <c r="H84" i="37"/>
  <c r="H81" i="37"/>
  <c r="H96" i="37"/>
  <c r="H100" i="37"/>
  <c r="H98" i="37"/>
  <c r="H97" i="37"/>
  <c r="H101" i="37"/>
  <c r="H99" i="37"/>
  <c r="H103" i="37"/>
  <c r="H102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04" i="37" l="1"/>
  <c r="H105" i="37"/>
  <c r="H107" i="37"/>
  <c r="H106" i="37"/>
  <c r="H110" i="37"/>
  <c r="H109" i="37"/>
  <c r="H111" i="37"/>
  <c r="H108" i="37"/>
  <c r="H94" i="37"/>
  <c r="H91" i="37"/>
  <c r="H88" i="37"/>
  <c r="H90" i="37"/>
  <c r="H95" i="37"/>
  <c r="H93" i="37"/>
  <c r="H89" i="37"/>
  <c r="H92" i="37"/>
  <c r="H79" i="37"/>
  <c r="H80" i="37"/>
  <c r="H78" i="37"/>
  <c r="H77" i="37"/>
  <c r="H74" i="37"/>
  <c r="H75" i="37"/>
  <c r="H76" i="37"/>
  <c r="I181" i="35"/>
  <c r="H181" i="35"/>
  <c r="I179" i="35"/>
  <c r="H179" i="35"/>
  <c r="I180" i="35"/>
  <c r="I182" i="35"/>
  <c r="J113" i="58" s="1"/>
  <c r="H182" i="35"/>
  <c r="H180" i="35"/>
  <c r="I178" i="35"/>
  <c r="H178" i="35"/>
  <c r="H176" i="35"/>
  <c r="I94" i="58" s="1"/>
  <c r="I176" i="35"/>
  <c r="J93" i="58" s="1"/>
  <c r="H171" i="35"/>
  <c r="I173" i="35"/>
  <c r="H173" i="35"/>
  <c r="I171" i="35"/>
  <c r="I175" i="35"/>
  <c r="H175" i="35"/>
  <c r="I177" i="35"/>
  <c r="H177" i="35"/>
  <c r="I172" i="35"/>
  <c r="J78" i="58" s="1"/>
  <c r="H172" i="35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J114" i="58"/>
  <c r="H118" i="58"/>
  <c r="H93" i="58"/>
  <c r="I116" i="58"/>
  <c r="I99" i="58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C400" i="58"/>
  <c r="C400" i="37"/>
  <c r="C309" i="58"/>
  <c r="C309" i="37"/>
  <c r="C200" i="58"/>
  <c r="C200" i="37"/>
  <c r="I7" i="58"/>
  <c r="H117" i="58"/>
  <c r="H85" i="58"/>
  <c r="I115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J112" i="58"/>
  <c r="H115" i="58"/>
  <c r="H82" i="58"/>
  <c r="H114" i="58"/>
  <c r="I98" i="58"/>
  <c r="H86" i="58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H113" i="58"/>
  <c r="H81" i="58"/>
  <c r="I113" i="58"/>
  <c r="H83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I3" i="58"/>
  <c r="J101" i="58"/>
  <c r="H112" i="58"/>
  <c r="H80" i="58"/>
  <c r="I97" i="58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J99" i="58"/>
  <c r="H110" i="58"/>
  <c r="H78" i="58"/>
  <c r="I112" i="58"/>
  <c r="I80" i="58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J98" i="58"/>
  <c r="H108" i="58"/>
  <c r="I96" i="58"/>
  <c r="I78" i="58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J117" i="58"/>
  <c r="J97" i="58"/>
  <c r="H101" i="58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H96" i="58"/>
  <c r="I101" i="58"/>
  <c r="C321" i="58"/>
  <c r="C321" i="37"/>
  <c r="C211" i="58"/>
  <c r="C211" i="37"/>
  <c r="H9" i="58"/>
  <c r="J96" i="58"/>
  <c r="H99" i="58"/>
  <c r="I118" i="58"/>
  <c r="I110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H98" i="58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J118" i="58"/>
  <c r="H97" i="58"/>
  <c r="I11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J79" i="58" l="1"/>
  <c r="J80" i="58"/>
  <c r="J85" i="58"/>
  <c r="I77" i="37"/>
  <c r="I76" i="37"/>
  <c r="I74" i="37"/>
  <c r="I75" i="37"/>
  <c r="I80" i="37"/>
  <c r="I78" i="37"/>
  <c r="I79" i="37"/>
  <c r="J118" i="37"/>
  <c r="J118" i="41" s="1"/>
  <c r="J115" i="37"/>
  <c r="J117" i="37"/>
  <c r="J117" i="41" s="1"/>
  <c r="J119" i="37"/>
  <c r="J112" i="37"/>
  <c r="J114" i="37"/>
  <c r="J113" i="37"/>
  <c r="J116" i="37"/>
  <c r="H412" i="37"/>
  <c r="H415" i="37"/>
  <c r="H414" i="37"/>
  <c r="H413" i="37"/>
  <c r="H407" i="37"/>
  <c r="H406" i="37"/>
  <c r="H404" i="37"/>
  <c r="H405" i="37"/>
  <c r="H408" i="37"/>
  <c r="H411" i="37"/>
  <c r="H410" i="37"/>
  <c r="H409" i="37"/>
  <c r="I99" i="37"/>
  <c r="I97" i="37"/>
  <c r="I103" i="37"/>
  <c r="I101" i="37"/>
  <c r="I101" i="41" s="1"/>
  <c r="I100" i="37"/>
  <c r="I96" i="37"/>
  <c r="I96" i="41" s="1"/>
  <c r="I102" i="37"/>
  <c r="I102" i="41" s="1"/>
  <c r="I98" i="37"/>
  <c r="J99" i="37"/>
  <c r="J103" i="37"/>
  <c r="J101" i="37"/>
  <c r="J101" i="41" s="1"/>
  <c r="J98" i="37"/>
  <c r="J102" i="37"/>
  <c r="J100" i="37"/>
  <c r="J96" i="37"/>
  <c r="J97" i="37"/>
  <c r="I92" i="37"/>
  <c r="I90" i="37"/>
  <c r="I93" i="37"/>
  <c r="I88" i="37"/>
  <c r="I91" i="37"/>
  <c r="I89" i="37"/>
  <c r="I94" i="37"/>
  <c r="I94" i="41" s="1"/>
  <c r="I95" i="37"/>
  <c r="J91" i="37"/>
  <c r="J90" i="37"/>
  <c r="J89" i="37"/>
  <c r="J92" i="37"/>
  <c r="J94" i="37"/>
  <c r="J93" i="37"/>
  <c r="J93" i="41" s="1"/>
  <c r="J88" i="37"/>
  <c r="J95" i="37"/>
  <c r="J75" i="37"/>
  <c r="J74" i="37"/>
  <c r="J79" i="37"/>
  <c r="J79" i="41" s="1"/>
  <c r="J76" i="37"/>
  <c r="J78" i="37"/>
  <c r="J77" i="37"/>
  <c r="J80" i="37"/>
  <c r="I107" i="37"/>
  <c r="I109" i="37"/>
  <c r="I106" i="37"/>
  <c r="I110" i="37"/>
  <c r="I110" i="41" s="1"/>
  <c r="I111" i="37"/>
  <c r="I108" i="37"/>
  <c r="I105" i="37"/>
  <c r="I104" i="37"/>
  <c r="I84" i="37"/>
  <c r="I82" i="37"/>
  <c r="I86" i="37"/>
  <c r="I83" i="37"/>
  <c r="I85" i="37"/>
  <c r="I87" i="37"/>
  <c r="I81" i="37"/>
  <c r="I81" i="41" s="1"/>
  <c r="J110" i="37"/>
  <c r="J109" i="37"/>
  <c r="J109" i="41" s="1"/>
  <c r="J105" i="37"/>
  <c r="J108" i="37"/>
  <c r="J108" i="41" s="1"/>
  <c r="J107" i="37"/>
  <c r="J104" i="37"/>
  <c r="J111" i="37"/>
  <c r="J106" i="37"/>
  <c r="J82" i="37"/>
  <c r="J86" i="37"/>
  <c r="J86" i="41" s="1"/>
  <c r="J85" i="37"/>
  <c r="J81" i="37"/>
  <c r="J84" i="37"/>
  <c r="J83" i="37"/>
  <c r="J87" i="37"/>
  <c r="I113" i="37"/>
  <c r="I113" i="41" s="1"/>
  <c r="I112" i="37"/>
  <c r="I112" i="41" s="1"/>
  <c r="I119" i="37"/>
  <c r="I114" i="37"/>
  <c r="I117" i="37"/>
  <c r="I117" i="41" s="1"/>
  <c r="I116" i="37"/>
  <c r="I116" i="41" s="1"/>
  <c r="I115" i="37"/>
  <c r="I115" i="41" s="1"/>
  <c r="I118" i="37"/>
  <c r="I118" i="41" s="1"/>
  <c r="H416" i="37"/>
  <c r="H417" i="37"/>
  <c r="E277" i="38"/>
  <c r="I82" i="58"/>
  <c r="I82" i="41" s="1"/>
  <c r="I85" i="58"/>
  <c r="I93" i="58"/>
  <c r="J81" i="58"/>
  <c r="J83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J114" i="41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86" i="41"/>
  <c r="H114" i="41"/>
  <c r="H82" i="41"/>
  <c r="H115" i="41"/>
  <c r="J112" i="41"/>
  <c r="H117" i="41"/>
  <c r="J113" i="41"/>
  <c r="H109" i="41"/>
  <c r="H98" i="41"/>
  <c r="H110" i="41"/>
  <c r="J99" i="41"/>
  <c r="J97" i="41"/>
  <c r="H113" i="41"/>
  <c r="H108" i="41"/>
  <c r="J98" i="41"/>
  <c r="I97" i="41"/>
  <c r="H80" i="41"/>
  <c r="I111" i="58"/>
  <c r="H111" i="58"/>
  <c r="C211" i="41"/>
  <c r="C321" i="41"/>
  <c r="H96" i="41"/>
  <c r="H119" i="58"/>
  <c r="J110" i="58"/>
  <c r="J82" i="58"/>
  <c r="H95" i="58"/>
  <c r="H94" i="58"/>
  <c r="J119" i="58"/>
  <c r="J115" i="58"/>
  <c r="I119" i="58"/>
  <c r="H74" i="58"/>
  <c r="I79" i="58"/>
  <c r="I74" i="58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58"/>
  <c r="I83" i="58"/>
  <c r="J74" i="58"/>
  <c r="C178" i="41"/>
  <c r="C212" i="41"/>
  <c r="C277" i="41"/>
  <c r="C322" i="41"/>
  <c r="H97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58"/>
  <c r="I108" i="58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H99" i="41"/>
  <c r="J96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58"/>
  <c r="J102" i="58"/>
  <c r="J87" i="58"/>
  <c r="I86" i="58"/>
  <c r="J116" i="58"/>
  <c r="H87" i="58"/>
  <c r="I109" i="58"/>
  <c r="H116" i="58"/>
  <c r="J95" i="58"/>
  <c r="H102" i="58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C121" i="41"/>
  <c r="C136" i="41"/>
  <c r="C159" i="41"/>
  <c r="C173" i="41"/>
  <c r="C185" i="41"/>
  <c r="C196" i="41"/>
  <c r="C272" i="41"/>
  <c r="C295" i="41"/>
  <c r="C396" i="41"/>
  <c r="I99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J111" i="41"/>
  <c r="H101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H83" i="41"/>
  <c r="H81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J80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I80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I98" i="41"/>
  <c r="J78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J85" i="41" l="1"/>
  <c r="I85" i="41"/>
  <c r="J81" i="41"/>
  <c r="J83" i="41"/>
  <c r="I93" i="41"/>
  <c r="I416" i="37"/>
  <c r="I417" i="37"/>
  <c r="J408" i="37"/>
  <c r="J411" i="37"/>
  <c r="J409" i="37"/>
  <c r="J410" i="37"/>
  <c r="J412" i="37"/>
  <c r="J415" i="37"/>
  <c r="J414" i="37"/>
  <c r="J413" i="37"/>
  <c r="J416" i="37"/>
  <c r="J417" i="37"/>
  <c r="I408" i="37"/>
  <c r="I411" i="37"/>
  <c r="I409" i="37"/>
  <c r="I410" i="37"/>
  <c r="I407" i="37"/>
  <c r="I406" i="37"/>
  <c r="I405" i="37"/>
  <c r="I404" i="37"/>
  <c r="I412" i="37"/>
  <c r="I415" i="37"/>
  <c r="I414" i="37"/>
  <c r="I413" i="37"/>
  <c r="J407" i="37"/>
  <c r="J405" i="37"/>
  <c r="J406" i="37"/>
  <c r="J404" i="37"/>
  <c r="I111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58"/>
  <c r="C39" i="63" s="1"/>
  <c r="J271" i="66"/>
  <c r="J107" i="58"/>
  <c r="F243" i="66" s="1"/>
  <c r="N243" i="66" s="1"/>
  <c r="J77" i="58"/>
  <c r="J103" i="58"/>
  <c r="H77" i="58"/>
  <c r="I77" i="58"/>
  <c r="I107" i="58"/>
  <c r="F195" i="66" s="1"/>
  <c r="N195" i="66" s="1"/>
  <c r="H76" i="58"/>
  <c r="H103" i="58"/>
  <c r="C30" i="63" s="1"/>
  <c r="H105" i="58"/>
  <c r="H455" i="58" s="1"/>
  <c r="H455" i="37"/>
  <c r="J76" i="58"/>
  <c r="J453" i="37"/>
  <c r="J75" i="58"/>
  <c r="J453" i="58" s="1"/>
  <c r="I76" i="58"/>
  <c r="I455" i="37"/>
  <c r="I105" i="58"/>
  <c r="I455" i="58" s="1"/>
  <c r="I75" i="58"/>
  <c r="I453" i="58" s="1"/>
  <c r="I453" i="37"/>
  <c r="J455" i="37"/>
  <c r="J105" i="58"/>
  <c r="J455" i="58" s="1"/>
  <c r="H107" i="58"/>
  <c r="F147" i="66" s="1"/>
  <c r="N147" i="66" s="1"/>
  <c r="H75" i="58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74" i="41"/>
  <c r="I79" i="41"/>
  <c r="H111" i="41"/>
  <c r="I410" i="58"/>
  <c r="I411" i="58"/>
  <c r="I409" i="58"/>
  <c r="I408" i="58"/>
  <c r="F238" i="66" s="1"/>
  <c r="N238" i="66" s="1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74" i="41"/>
  <c r="S223" i="66" l="1"/>
  <c r="M6" i="41"/>
  <c r="N6" i="41"/>
  <c r="J239" i="66"/>
  <c r="I409" i="41"/>
  <c r="H106" i="58"/>
  <c r="J88" i="58"/>
  <c r="J91" i="58"/>
  <c r="J106" i="58"/>
  <c r="H84" i="58"/>
  <c r="J104" i="58"/>
  <c r="J84" i="58"/>
  <c r="H410" i="41"/>
  <c r="P127" i="66"/>
  <c r="S127" i="66"/>
  <c r="H411" i="41"/>
  <c r="I454" i="37"/>
  <c r="I89" i="58"/>
  <c r="I454" i="58" s="1"/>
  <c r="I410" i="41"/>
  <c r="K41" i="39"/>
  <c r="E139" i="38" s="1"/>
  <c r="F155" i="66"/>
  <c r="E370" i="38"/>
  <c r="K155" i="66" s="1"/>
  <c r="I104" i="58"/>
  <c r="I408" i="41"/>
  <c r="F94" i="66"/>
  <c r="N94" i="66" s="1"/>
  <c r="J92" i="58"/>
  <c r="J89" i="58"/>
  <c r="J454" i="58" s="1"/>
  <c r="J454" i="37"/>
  <c r="H92" i="58"/>
  <c r="I90" i="58"/>
  <c r="J409" i="41"/>
  <c r="H104" i="58"/>
  <c r="H89" i="58"/>
  <c r="I411" i="41"/>
  <c r="H90" i="58"/>
  <c r="F142" i="66"/>
  <c r="N142" i="66" s="1"/>
  <c r="J408" i="41"/>
  <c r="S47" i="66"/>
  <c r="P47" i="66"/>
  <c r="R47" i="66"/>
  <c r="H75" i="41"/>
  <c r="F45" i="66"/>
  <c r="J76" i="41"/>
  <c r="H88" i="58"/>
  <c r="I91" i="58"/>
  <c r="J411" i="41"/>
  <c r="F189" i="66"/>
  <c r="I92" i="58"/>
  <c r="J90" i="58"/>
  <c r="I88" i="58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58"/>
  <c r="I84" i="58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O14" i="39"/>
  <c r="P14" i="39"/>
  <c r="Q14" i="39" s="1"/>
  <c r="M40" i="39"/>
  <c r="E172" i="38" s="1"/>
  <c r="F267" i="66"/>
  <c r="I104" i="41"/>
  <c r="T31" i="66"/>
  <c r="H405" i="58"/>
  <c r="F181" i="66"/>
  <c r="N181" i="66" s="1"/>
  <c r="H406" i="58"/>
  <c r="H407" i="58"/>
  <c r="F172" i="66" s="1"/>
  <c r="I88" i="41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11" i="66"/>
  <c r="Y51" i="66"/>
  <c r="Y195" i="66"/>
  <c r="Z51" i="66"/>
  <c r="Z195" i="66"/>
  <c r="J251" i="66"/>
  <c r="F37" i="66"/>
  <c r="N37" i="66" s="1"/>
  <c r="H91" i="41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37" i="37"/>
  <c r="J141" i="66"/>
  <c r="J203" i="66"/>
  <c r="T47" i="66"/>
  <c r="F133" i="66"/>
  <c r="N133" i="66" s="1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I437" i="37"/>
  <c r="J93" i="66"/>
  <c r="I91" i="41"/>
  <c r="F85" i="66"/>
  <c r="N85" i="66" s="1"/>
  <c r="H88" i="41"/>
  <c r="E43" i="39"/>
  <c r="E126" i="38" s="1"/>
  <c r="H89" i="41"/>
  <c r="B4" i="39" s="1"/>
  <c r="H454" i="5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104" i="41"/>
  <c r="H455" i="41"/>
  <c r="E352" i="38"/>
  <c r="K11" i="66" s="1"/>
  <c r="J59" i="66"/>
  <c r="I437" i="58"/>
  <c r="J237" i="66"/>
  <c r="J100" i="58"/>
  <c r="R175" i="66"/>
  <c r="S175" i="66"/>
  <c r="P175" i="66"/>
  <c r="H453" i="58" l="1"/>
  <c r="H453" i="37"/>
  <c r="E350" i="38" s="1"/>
  <c r="H454" i="37"/>
  <c r="E351" i="38" s="1"/>
  <c r="C12" i="39"/>
  <c r="P12" i="39" s="1"/>
  <c r="K40" i="39"/>
  <c r="E138" i="38" s="1"/>
  <c r="H439" i="58" s="1"/>
  <c r="E16" i="39"/>
  <c r="J249" i="66"/>
  <c r="J201" i="66"/>
  <c r="D16" i="39"/>
  <c r="B7" i="39"/>
  <c r="H456" i="37" s="1"/>
  <c r="H406" i="41"/>
  <c r="T175" i="66"/>
  <c r="J100" i="41"/>
  <c r="I406" i="41"/>
  <c r="J417" i="41"/>
  <c r="O12" i="39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E369" i="38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E368" i="38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H438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K27" i="66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J140" i="66"/>
  <c r="N140" i="66" s="1"/>
  <c r="S105" i="66"/>
  <c r="P105" i="66"/>
  <c r="E353" i="38"/>
  <c r="K9" i="66" s="1"/>
  <c r="K45" i="66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P171" i="66" l="1"/>
  <c r="S171" i="66"/>
  <c r="T171" i="66" s="1"/>
  <c r="G15" i="39"/>
  <c r="F15" i="39"/>
  <c r="J153" i="66"/>
  <c r="R153" i="66" s="1"/>
  <c r="P16" i="39"/>
  <c r="Q16" i="39" s="1"/>
  <c r="H456" i="41"/>
  <c r="H437" i="41"/>
  <c r="C36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AA3" i="39" s="1"/>
  <c r="F44" i="66"/>
  <c r="F188" i="66"/>
  <c r="P25" i="9" a="1"/>
  <c r="P25" i="9" s="1"/>
  <c r="P5" i="9" s="1"/>
  <c r="Q27" i="9" a="1"/>
  <c r="Q27" i="9" s="1"/>
  <c r="E31" i="26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D24" i="26"/>
  <c r="D32" i="26"/>
  <c r="D36" i="26"/>
  <c r="D40" i="26"/>
  <c r="D39" i="26"/>
  <c r="D31" i="26"/>
  <c r="D35" i="26"/>
  <c r="E19" i="22"/>
  <c r="M7" i="9"/>
  <c r="D23" i="26"/>
  <c r="D28" i="26"/>
  <c r="H40" i="26"/>
  <c r="I224" i="35" s="1"/>
  <c r="H27" i="26"/>
  <c r="H31" i="26"/>
  <c r="H28" i="26"/>
  <c r="I212" i="35" s="1"/>
  <c r="H32" i="26"/>
  <c r="I216" i="35" s="1"/>
  <c r="H36" i="26"/>
  <c r="I220" i="35" s="1"/>
  <c r="H24" i="26"/>
  <c r="I208" i="35" s="1"/>
  <c r="H35" i="26"/>
  <c r="H23" i="26"/>
  <c r="H39" i="26"/>
  <c r="E79" i="22"/>
  <c r="G40" i="26"/>
  <c r="G28" i="26"/>
  <c r="G32" i="26"/>
  <c r="G31" i="26"/>
  <c r="G27" i="26"/>
  <c r="G23" i="26"/>
  <c r="G24" i="26"/>
  <c r="E64" i="22"/>
  <c r="G35" i="26"/>
  <c r="G36" i="26"/>
  <c r="G39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E35" i="26"/>
  <c r="R40" i="9"/>
  <c r="E39" i="26"/>
  <c r="E23" i="26"/>
  <c r="I186" i="35" s="1"/>
  <c r="O40" i="9"/>
  <c r="O30" i="9"/>
  <c r="E36" i="26"/>
  <c r="I199" i="35" s="1"/>
  <c r="E39" i="22"/>
  <c r="P9" i="9"/>
  <c r="K42" i="39"/>
  <c r="E140" i="38" s="1"/>
  <c r="C42" i="39"/>
  <c r="E89" i="38" s="1"/>
  <c r="P15" i="39"/>
  <c r="O15" i="39"/>
  <c r="Q7" i="9"/>
  <c r="E40" i="26"/>
  <c r="I203" i="35" s="1"/>
  <c r="E24" i="26"/>
  <c r="I187" i="35" s="1"/>
  <c r="E28" i="26"/>
  <c r="I191" i="35" s="1"/>
  <c r="E27" i="26"/>
  <c r="I190" i="35" s="1"/>
  <c r="E32" i="26"/>
  <c r="I195" i="35" s="1"/>
  <c r="R30" i="9"/>
  <c r="N30" i="9"/>
  <c r="K10" i="9"/>
  <c r="H25" i="26"/>
  <c r="I209" i="35" s="1"/>
  <c r="H207" i="35"/>
  <c r="F50" i="26"/>
  <c r="I207" i="35"/>
  <c r="E41" i="26"/>
  <c r="I204" i="35" s="1"/>
  <c r="H202" i="35"/>
  <c r="C54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9" i="26"/>
  <c r="I213" i="35" s="1"/>
  <c r="H211" i="35"/>
  <c r="F51" i="26"/>
  <c r="I219" i="35"/>
  <c r="E30" i="26"/>
  <c r="I193" i="35" s="1"/>
  <c r="H191" i="35"/>
  <c r="E42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3" i="26"/>
  <c r="I217" i="35" s="1"/>
  <c r="H215" i="35"/>
  <c r="F52" i="26"/>
  <c r="E25" i="26"/>
  <c r="I188" i="35" s="1"/>
  <c r="H186" i="35"/>
  <c r="C50" i="26"/>
  <c r="E38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4" i="26"/>
  <c r="I218" i="35" s="1"/>
  <c r="H216" i="35"/>
  <c r="E34" i="26"/>
  <c r="I197" i="35" s="1"/>
  <c r="H195" i="35"/>
  <c r="I198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8" i="26"/>
  <c r="I222" i="35" s="1"/>
  <c r="H220" i="35"/>
  <c r="H30" i="26"/>
  <c r="I214" i="35" s="1"/>
  <c r="H212" i="35"/>
  <c r="E29" i="26"/>
  <c r="I192" i="35" s="1"/>
  <c r="H190" i="35"/>
  <c r="C51" i="26"/>
  <c r="E26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202" i="35"/>
  <c r="H41" i="26"/>
  <c r="I225" i="35" s="1"/>
  <c r="F54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7" i="26"/>
  <c r="I221" i="35" s="1"/>
  <c r="F53" i="26"/>
  <c r="H219" i="35"/>
  <c r="H42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7" i="26"/>
  <c r="I200" i="35" s="1"/>
  <c r="H198" i="35"/>
  <c r="C53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6" i="26"/>
  <c r="I210" i="35" s="1"/>
  <c r="H208" i="35"/>
  <c r="E33" i="26"/>
  <c r="I196" i="35" s="1"/>
  <c r="C52" i="26"/>
  <c r="H194" i="35"/>
  <c r="E30" i="22"/>
  <c r="O8" i="9"/>
  <c r="O10" i="9" s="1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H209" i="37" l="1"/>
  <c r="H309" i="37"/>
  <c r="H125" i="37"/>
  <c r="H345" i="37"/>
  <c r="H321" i="37"/>
  <c r="H341" i="37"/>
  <c r="H329" i="37"/>
  <c r="H225" i="37"/>
  <c r="H129" i="37"/>
  <c r="H141" i="37"/>
  <c r="H221" i="37"/>
  <c r="H305" i="37"/>
  <c r="H213" i="37"/>
  <c r="H333" i="37"/>
  <c r="H137" i="37"/>
  <c r="H317" i="37"/>
  <c r="I52" i="26"/>
  <c r="I50" i="26"/>
  <c r="I51" i="26"/>
  <c r="I54" i="26"/>
  <c r="I53" i="26"/>
  <c r="E26" i="17"/>
  <c r="E24" i="17"/>
  <c r="D26" i="17"/>
  <c r="D24" i="17"/>
  <c r="E27" i="17"/>
  <c r="E25" i="17"/>
  <c r="D27" i="17"/>
  <c r="D25" i="17"/>
  <c r="Q10" i="9"/>
  <c r="D54" i="26"/>
  <c r="D51" i="26"/>
  <c r="D52" i="26"/>
  <c r="G52" i="26"/>
  <c r="Q15" i="39"/>
  <c r="J44" i="66"/>
  <c r="J188" i="66"/>
  <c r="D50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4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D53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50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3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1" i="26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05" i="37"/>
  <c r="J209" i="37"/>
  <c r="I209" i="37"/>
  <c r="J317" i="37"/>
  <c r="J309" i="37"/>
  <c r="I317" i="37"/>
  <c r="H313" i="37"/>
  <c r="J221" i="37"/>
  <c r="H205" i="37"/>
  <c r="I213" i="37"/>
  <c r="I137" i="37"/>
  <c r="J141" i="37"/>
  <c r="J225" i="37"/>
  <c r="H217" i="37"/>
  <c r="H301" i="37"/>
  <c r="H163" i="37"/>
  <c r="H164" i="37"/>
  <c r="H162" i="37"/>
  <c r="J129" i="37"/>
  <c r="I341" i="37"/>
  <c r="I305" i="37"/>
  <c r="I345" i="37"/>
  <c r="J321" i="37"/>
  <c r="J137" i="37"/>
  <c r="I221" i="37"/>
  <c r="J329" i="37"/>
  <c r="I125" i="37"/>
  <c r="I225" i="37"/>
  <c r="H167" i="37"/>
  <c r="H166" i="37"/>
  <c r="H165" i="37"/>
  <c r="I129" i="37"/>
  <c r="I329" i="37"/>
  <c r="I141" i="37"/>
  <c r="H337" i="37"/>
  <c r="H325" i="37"/>
  <c r="J333" i="37"/>
  <c r="H121" i="37"/>
  <c r="I321" i="37"/>
  <c r="J345" i="37"/>
  <c r="H133" i="37"/>
  <c r="J341" i="37"/>
  <c r="J213" i="37"/>
  <c r="I309" i="37"/>
  <c r="I333" i="37"/>
  <c r="J125" i="37"/>
  <c r="J53" i="26"/>
  <c r="J50" i="26"/>
  <c r="J52" i="26"/>
  <c r="J51" i="26"/>
  <c r="J54" i="26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66" i="58" l="1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G473" i="58" l="1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58"/>
  <c r="G6" i="58"/>
  <c r="G6" i="37"/>
  <c r="G6" i="41" s="1"/>
  <c r="H417" i="58"/>
  <c r="H409" i="58"/>
  <c r="G68" i="18" l="1" a="1"/>
  <c r="G68" i="18" s="1"/>
  <c r="H68" i="18" s="1"/>
  <c r="G70" i="18" a="1"/>
  <c r="G70" i="18" s="1"/>
  <c r="H70" i="18" s="1"/>
  <c r="O20" i="20"/>
  <c r="H49" i="35" a="1"/>
  <c r="H49" i="35" s="1"/>
  <c r="I166" i="37" s="1"/>
  <c r="G16" i="18" a="1"/>
  <c r="G16" i="18" s="1"/>
  <c r="I16" i="18" s="1"/>
  <c r="G61" i="18" a="1"/>
  <c r="G61" i="18" s="1"/>
  <c r="H57" i="35" a="1"/>
  <c r="H57" i="35" s="1"/>
  <c r="G69" i="18" a="1"/>
  <c r="G69" i="18" s="1"/>
  <c r="I337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I68" i="18"/>
  <c r="F323" i="18"/>
  <c r="J335" i="18"/>
  <c r="F335" i="18"/>
  <c r="F280" i="18"/>
  <c r="F279" i="18"/>
  <c r="I61" i="18"/>
  <c r="H61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H16" i="18"/>
  <c r="I332" i="18"/>
  <c r="H332" i="18"/>
  <c r="F268" i="18"/>
  <c r="J268" i="18"/>
  <c r="H281" i="18"/>
  <c r="I281" i="18"/>
  <c r="H69" i="18"/>
  <c r="I69" i="18"/>
  <c r="I331" i="18"/>
  <c r="H331" i="18"/>
  <c r="J314" i="18"/>
  <c r="F314" i="18"/>
  <c r="H417" i="41"/>
  <c r="H409" i="41"/>
  <c r="H413" i="41"/>
  <c r="I28" i="18" l="1"/>
  <c r="F28" i="18" s="1"/>
  <c r="I165" i="37"/>
  <c r="I167" i="37"/>
  <c r="I59" i="18"/>
  <c r="I217" i="37"/>
  <c r="I121" i="37"/>
  <c r="I205" i="37"/>
  <c r="I164" i="37"/>
  <c r="I162" i="37"/>
  <c r="I163" i="37"/>
  <c r="I313" i="37"/>
  <c r="J164" i="37"/>
  <c r="J163" i="37"/>
  <c r="J162" i="37"/>
  <c r="I133" i="37"/>
  <c r="I325" i="37"/>
  <c r="I301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28" i="18"/>
  <c r="J324" i="18"/>
  <c r="F275" i="18"/>
  <c r="F337" i="18"/>
  <c r="F332" i="18"/>
  <c r="J332" i="18"/>
  <c r="J291" i="18"/>
  <c r="F291" i="18"/>
  <c r="F64" i="18"/>
  <c r="J64" i="18"/>
  <c r="J27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F59" i="18"/>
  <c r="J59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29" i="41"/>
  <c r="F25" i="18" l="1"/>
  <c r="F18" i="18"/>
  <c r="F71" i="18"/>
  <c r="J313" i="37"/>
  <c r="J325" i="37"/>
  <c r="J165" i="37"/>
  <c r="J166" i="37"/>
  <c r="J167" i="37"/>
  <c r="J205" i="37"/>
  <c r="J217" i="37"/>
  <c r="J301" i="37"/>
  <c r="J337" i="37"/>
  <c r="J133" i="37"/>
  <c r="J121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20" i="58"/>
  <c r="G220" i="37"/>
  <c r="G176" i="58"/>
  <c r="G176" i="37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65" i="37"/>
  <c r="G365" i="58"/>
  <c r="G339" i="37"/>
  <c r="J339" i="37" s="1"/>
  <c r="G339" i="58"/>
  <c r="G318" i="58"/>
  <c r="G318" i="37"/>
  <c r="G297" i="37"/>
  <c r="G297" i="58"/>
  <c r="G265" i="58"/>
  <c r="G265" i="37"/>
  <c r="G257" i="37"/>
  <c r="G257" i="58"/>
  <c r="G233" i="58"/>
  <c r="G233" i="37"/>
  <c r="G203" i="37"/>
  <c r="G203" i="58"/>
  <c r="G171" i="58"/>
  <c r="G171" i="37"/>
  <c r="G140" i="37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24" i="38"/>
  <c r="G107" i="66" s="1"/>
  <c r="E269" i="38"/>
  <c r="G251" i="66" s="1"/>
  <c r="H438" i="58"/>
  <c r="E242" i="38"/>
  <c r="E234" i="38"/>
  <c r="I440" i="37"/>
  <c r="I440" i="58"/>
  <c r="E261" i="38"/>
  <c r="E216" i="38"/>
  <c r="E255" i="38"/>
  <c r="G201" i="66" s="1"/>
  <c r="E210" i="38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58"/>
  <c r="G294" i="58"/>
  <c r="G294" i="37"/>
  <c r="G238" i="58"/>
  <c r="G238" i="37"/>
  <c r="J238" i="37" s="1"/>
  <c r="G184" i="58"/>
  <c r="G184" i="37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58"/>
  <c r="G373" i="58"/>
  <c r="G373" i="37"/>
  <c r="G349" i="37"/>
  <c r="G349" i="58"/>
  <c r="G273" i="58"/>
  <c r="G273" i="37"/>
  <c r="G249" i="37"/>
  <c r="G249" i="58"/>
  <c r="G214" i="58"/>
  <c r="G214" i="37"/>
  <c r="G187" i="58"/>
  <c r="G187" i="37"/>
  <c r="G157" i="58"/>
  <c r="G157" i="37"/>
  <c r="G130" i="37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58"/>
  <c r="G388" i="37"/>
  <c r="G388" i="58"/>
  <c r="G380" i="37"/>
  <c r="G380" i="58"/>
  <c r="G372" i="37"/>
  <c r="G372" i="58"/>
  <c r="G364" i="58"/>
  <c r="G364" i="37"/>
  <c r="G356" i="58"/>
  <c r="G356" i="37"/>
  <c r="G348" i="37"/>
  <c r="G348" i="58"/>
  <c r="G338" i="37"/>
  <c r="G338" i="58"/>
  <c r="G327" i="58"/>
  <c r="G327" i="37"/>
  <c r="J327" i="37" s="1"/>
  <c r="G316" i="58"/>
  <c r="G316" i="37"/>
  <c r="G306" i="58"/>
  <c r="G306" i="37"/>
  <c r="G296" i="37"/>
  <c r="G296" i="58"/>
  <c r="G288" i="58"/>
  <c r="G288" i="37"/>
  <c r="G280" i="37"/>
  <c r="G280" i="58"/>
  <c r="G272" i="58"/>
  <c r="G272" i="37"/>
  <c r="G264" i="58"/>
  <c r="G264" i="37"/>
  <c r="J264" i="37" s="1"/>
  <c r="G256" i="37"/>
  <c r="G256" i="58"/>
  <c r="G248" i="58"/>
  <c r="G248" i="37"/>
  <c r="G240" i="37"/>
  <c r="G240" i="58"/>
  <c r="G232" i="37"/>
  <c r="G232" i="58"/>
  <c r="G223" i="37"/>
  <c r="G223" i="58"/>
  <c r="G212" i="37"/>
  <c r="G212" i="58"/>
  <c r="G202" i="58"/>
  <c r="G202" i="37"/>
  <c r="G194" i="58"/>
  <c r="G194" i="37"/>
  <c r="G186" i="37"/>
  <c r="G186" i="58"/>
  <c r="G178" i="58"/>
  <c r="G178" i="37"/>
  <c r="G170" i="58"/>
  <c r="G170" i="37"/>
  <c r="J170" i="37" s="1"/>
  <c r="G156" i="58"/>
  <c r="G156" i="37"/>
  <c r="G148" i="58"/>
  <c r="G148" i="37"/>
  <c r="G139" i="37"/>
  <c r="G139" i="58"/>
  <c r="G128" i="58"/>
  <c r="G128" i="37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58"/>
  <c r="G67" i="58"/>
  <c r="G67" i="37"/>
  <c r="G63" i="37"/>
  <c r="G63" i="58"/>
  <c r="G59" i="37"/>
  <c r="G59" i="58"/>
  <c r="G55" i="58"/>
  <c r="G55" i="37"/>
  <c r="G51" i="58"/>
  <c r="G51" i="37"/>
  <c r="G47" i="58"/>
  <c r="G47" i="37"/>
  <c r="G43" i="37"/>
  <c r="G43" i="58"/>
  <c r="G39" i="58"/>
  <c r="G39" i="37"/>
  <c r="G35" i="58"/>
  <c r="G35" i="37"/>
  <c r="G31" i="58"/>
  <c r="G31" i="37"/>
  <c r="G27" i="37"/>
  <c r="G27" i="58"/>
  <c r="G23" i="58"/>
  <c r="G23" i="37"/>
  <c r="G19" i="58"/>
  <c r="G19" i="37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J386" i="37" s="1"/>
  <c r="G324" i="58"/>
  <c r="G324" i="37"/>
  <c r="G262" i="58"/>
  <c r="G262" i="37"/>
  <c r="G200" i="37"/>
  <c r="G200" i="58"/>
  <c r="G146" i="37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57" i="37"/>
  <c r="J357" i="37" s="1"/>
  <c r="G357" i="58"/>
  <c r="G328" i="58"/>
  <c r="G328" i="37"/>
  <c r="G307" i="58"/>
  <c r="G307" i="37"/>
  <c r="G289" i="37"/>
  <c r="G289" i="58"/>
  <c r="G281" i="37"/>
  <c r="G281" i="58"/>
  <c r="G241" i="58"/>
  <c r="G241" i="37"/>
  <c r="G224" i="58"/>
  <c r="G224" i="37"/>
  <c r="G195" i="58"/>
  <c r="G195" i="37"/>
  <c r="G179" i="58"/>
  <c r="G179" i="37"/>
  <c r="G149" i="58"/>
  <c r="G149" i="37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87" i="58"/>
  <c r="G387" i="37"/>
  <c r="G379" i="37"/>
  <c r="G379" i="58"/>
  <c r="G371" i="58"/>
  <c r="G371" i="37"/>
  <c r="G363" i="58"/>
  <c r="G363" i="37"/>
  <c r="G355" i="58"/>
  <c r="G355" i="37"/>
  <c r="G347" i="37"/>
  <c r="G347" i="58"/>
  <c r="G336" i="37"/>
  <c r="G336" i="58"/>
  <c r="G326" i="37"/>
  <c r="J326" i="37" s="1"/>
  <c r="G326" i="58"/>
  <c r="G315" i="58"/>
  <c r="G315" i="37"/>
  <c r="G304" i="37"/>
  <c r="G304" i="58"/>
  <c r="G295" i="37"/>
  <c r="G295" i="58"/>
  <c r="G287" i="58"/>
  <c r="G287" i="37"/>
  <c r="G279" i="37"/>
  <c r="G279" i="58"/>
  <c r="G271" i="58"/>
  <c r="G271" i="37"/>
  <c r="G263" i="37"/>
  <c r="G263" i="58"/>
  <c r="G255" i="58"/>
  <c r="G255" i="37"/>
  <c r="G247" i="58"/>
  <c r="G247" i="37"/>
  <c r="G239" i="58"/>
  <c r="G239" i="37"/>
  <c r="G231" i="37"/>
  <c r="G231" i="58"/>
  <c r="G222" i="37"/>
  <c r="G222" i="58"/>
  <c r="G211" i="58"/>
  <c r="G211" i="37"/>
  <c r="G201" i="58"/>
  <c r="G201" i="37"/>
  <c r="G193" i="58"/>
  <c r="G193" i="37"/>
  <c r="G185" i="37"/>
  <c r="G185" i="58"/>
  <c r="G177" i="58"/>
  <c r="G177" i="37"/>
  <c r="J177" i="37" s="1"/>
  <c r="G169" i="58"/>
  <c r="G169" i="37"/>
  <c r="J169" i="37" s="1"/>
  <c r="G155" i="58"/>
  <c r="G155" i="37"/>
  <c r="G147" i="37"/>
  <c r="G147" i="58"/>
  <c r="G138" i="37"/>
  <c r="G138" i="58"/>
  <c r="G127" i="58"/>
  <c r="G127" i="37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286" i="58"/>
  <c r="G286" i="37"/>
  <c r="G230" i="58"/>
  <c r="G230" i="37"/>
  <c r="J230" i="37" s="1"/>
  <c r="G154" i="58"/>
  <c r="G154" i="37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G62" i="37"/>
  <c r="G58" i="37"/>
  <c r="G58" i="58"/>
  <c r="G42" i="58"/>
  <c r="G42" i="37"/>
  <c r="G22" i="58"/>
  <c r="G22" i="37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G385" i="37"/>
  <c r="J385" i="37" s="1"/>
  <c r="G385" i="58"/>
  <c r="G361" i="58"/>
  <c r="G361" i="37"/>
  <c r="G353" i="58"/>
  <c r="G353" i="37"/>
  <c r="G344" i="58"/>
  <c r="G344" i="37"/>
  <c r="G334" i="37"/>
  <c r="G334" i="58"/>
  <c r="G323" i="58"/>
  <c r="G323" i="37"/>
  <c r="G312" i="37"/>
  <c r="G312" i="58"/>
  <c r="G302" i="37"/>
  <c r="J302" i="37" s="1"/>
  <c r="G302" i="58"/>
  <c r="G293" i="37"/>
  <c r="J293" i="37" s="1"/>
  <c r="G293" i="58"/>
  <c r="G285" i="58"/>
  <c r="G285" i="37"/>
  <c r="G277" i="37"/>
  <c r="G277" i="58"/>
  <c r="G269" i="37"/>
  <c r="G269" i="58"/>
  <c r="G261" i="58"/>
  <c r="G261" i="37"/>
  <c r="G253" i="58"/>
  <c r="G253" i="37"/>
  <c r="G245" i="58"/>
  <c r="G245" i="37"/>
  <c r="G237" i="37"/>
  <c r="G237" i="58"/>
  <c r="G229" i="37"/>
  <c r="G229" i="58"/>
  <c r="G219" i="58"/>
  <c r="G219" i="37"/>
  <c r="J219" i="37" s="1"/>
  <c r="G208" i="58"/>
  <c r="G208" i="37"/>
  <c r="G199" i="58"/>
  <c r="G199" i="37"/>
  <c r="G191" i="37"/>
  <c r="G191" i="58"/>
  <c r="G183" i="58"/>
  <c r="G183" i="37"/>
  <c r="G175" i="37"/>
  <c r="G175" i="58"/>
  <c r="G161" i="37"/>
  <c r="G161" i="58"/>
  <c r="G153" i="37"/>
  <c r="J153" i="37" s="1"/>
  <c r="G153" i="58"/>
  <c r="G145" i="58"/>
  <c r="G145" i="37"/>
  <c r="G135" i="37"/>
  <c r="J135" i="37" s="1"/>
  <c r="G135" i="58"/>
  <c r="G124" i="58"/>
  <c r="G124" i="37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H163" i="58"/>
  <c r="G118" i="58"/>
  <c r="G118" i="37"/>
  <c r="G118" i="41" s="1"/>
  <c r="G454" i="58"/>
  <c r="G454" i="37"/>
  <c r="G454" i="41" s="1"/>
  <c r="G370" i="58"/>
  <c r="G370" i="37"/>
  <c r="G314" i="58"/>
  <c r="G314" i="37"/>
  <c r="G246" i="58"/>
  <c r="G246" i="37"/>
  <c r="J246" i="37" s="1"/>
  <c r="G168" i="58"/>
  <c r="G168" i="37"/>
  <c r="J168" i="37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54" i="58"/>
  <c r="G54" i="37"/>
  <c r="G46" i="37"/>
  <c r="G46" i="58"/>
  <c r="G34" i="37"/>
  <c r="G34" i="58"/>
  <c r="G30" i="37"/>
  <c r="G30" i="58"/>
  <c r="G14" i="37"/>
  <c r="G14" i="58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58"/>
  <c r="G392" i="58"/>
  <c r="G392" i="37"/>
  <c r="G384" i="37"/>
  <c r="J384" i="37" s="1"/>
  <c r="G384" i="58"/>
  <c r="G376" i="37"/>
  <c r="G376" i="58"/>
  <c r="G368" i="37"/>
  <c r="J368" i="37" s="1"/>
  <c r="G368" i="58"/>
  <c r="G360" i="58"/>
  <c r="G360" i="37"/>
  <c r="G352" i="58"/>
  <c r="G352" i="37"/>
  <c r="G343" i="37"/>
  <c r="G343" i="58"/>
  <c r="G332" i="58"/>
  <c r="G332" i="37"/>
  <c r="G322" i="58"/>
  <c r="G322" i="37"/>
  <c r="G311" i="37"/>
  <c r="G311" i="58"/>
  <c r="G300" i="58"/>
  <c r="G300" i="37"/>
  <c r="G292" i="58"/>
  <c r="G292" i="37"/>
  <c r="J292" i="37" s="1"/>
  <c r="G284" i="58"/>
  <c r="G284" i="37"/>
  <c r="J284" i="37" s="1"/>
  <c r="G276" i="58"/>
  <c r="G276" i="37"/>
  <c r="G268" i="58"/>
  <c r="G268" i="37"/>
  <c r="G260" i="58"/>
  <c r="G260" i="37"/>
  <c r="G252" i="58"/>
  <c r="G252" i="37"/>
  <c r="G244" i="37"/>
  <c r="G244" i="58"/>
  <c r="G236" i="58"/>
  <c r="G236" i="37"/>
  <c r="G228" i="58"/>
  <c r="G228" i="37"/>
  <c r="J228" i="37" s="1"/>
  <c r="G218" i="58"/>
  <c r="G218" i="37"/>
  <c r="G207" i="37"/>
  <c r="J207" i="37" s="1"/>
  <c r="G207" i="58"/>
  <c r="G198" i="58"/>
  <c r="G198" i="37"/>
  <c r="G190" i="58"/>
  <c r="G190" i="37"/>
  <c r="G182" i="37"/>
  <c r="G182" i="58"/>
  <c r="G174" i="58"/>
  <c r="G174" i="37"/>
  <c r="G160" i="37"/>
  <c r="G160" i="58"/>
  <c r="G152" i="37"/>
  <c r="G152" i="58"/>
  <c r="G144" i="58"/>
  <c r="G144" i="37"/>
  <c r="G134" i="58"/>
  <c r="G134" i="37"/>
  <c r="J134" i="37" s="1"/>
  <c r="G123" i="58"/>
  <c r="G123" i="37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G73" i="37"/>
  <c r="G69" i="37"/>
  <c r="G69" i="58"/>
  <c r="G65" i="58"/>
  <c r="G65" i="37"/>
  <c r="G61" i="37"/>
  <c r="G61" i="58"/>
  <c r="G57" i="58"/>
  <c r="G57" i="37"/>
  <c r="G53" i="37"/>
  <c r="G53" i="58"/>
  <c r="G49" i="37"/>
  <c r="G49" i="58"/>
  <c r="G45" i="58"/>
  <c r="G45" i="37"/>
  <c r="G41" i="37"/>
  <c r="G41" i="58"/>
  <c r="G37" i="37"/>
  <c r="G37" i="58"/>
  <c r="G33" i="37"/>
  <c r="G33" i="58"/>
  <c r="G29" i="58"/>
  <c r="G29" i="37"/>
  <c r="G25" i="58"/>
  <c r="G25" i="37"/>
  <c r="G21" i="58"/>
  <c r="G21" i="37"/>
  <c r="G17" i="37"/>
  <c r="G17" i="58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62" i="58"/>
  <c r="G110" i="37"/>
  <c r="G110" i="41" s="1"/>
  <c r="G110" i="58"/>
  <c r="G425" i="37"/>
  <c r="G425" i="41" s="1"/>
  <c r="G425" i="58"/>
  <c r="G378" i="58"/>
  <c r="G378" i="37"/>
  <c r="G335" i="58"/>
  <c r="G335" i="37"/>
  <c r="G278" i="58"/>
  <c r="G278" i="37"/>
  <c r="G210" i="58"/>
  <c r="G210" i="37"/>
  <c r="G136" i="58"/>
  <c r="G136" i="37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G70" i="58"/>
  <c r="G50" i="37"/>
  <c r="G50" i="58"/>
  <c r="G38" i="58"/>
  <c r="G38" i="37"/>
  <c r="G26" i="37"/>
  <c r="G26" i="58"/>
  <c r="G18" i="58"/>
  <c r="G18" i="37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E374" i="38"/>
  <c r="K237" i="66" s="1"/>
  <c r="E376" i="38"/>
  <c r="K203" i="66" s="1"/>
  <c r="E375" i="38"/>
  <c r="K219" i="66" s="1"/>
  <c r="I456" i="58"/>
  <c r="E377" i="38" s="1"/>
  <c r="K201" i="66" s="1"/>
  <c r="I456" i="37"/>
  <c r="G399" i="37"/>
  <c r="G399" i="58"/>
  <c r="G391" i="37"/>
  <c r="G391" i="58"/>
  <c r="G383" i="58"/>
  <c r="G383" i="37"/>
  <c r="G375" i="58"/>
  <c r="G375" i="37"/>
  <c r="G367" i="37"/>
  <c r="J367" i="37" s="1"/>
  <c r="G367" i="58"/>
  <c r="G359" i="58"/>
  <c r="G359" i="37"/>
  <c r="J359" i="37" s="1"/>
  <c r="G351" i="37"/>
  <c r="G351" i="58"/>
  <c r="G342" i="37"/>
  <c r="G342" i="58"/>
  <c r="G331" i="58"/>
  <c r="G331" i="37"/>
  <c r="G320" i="37"/>
  <c r="G320" i="58"/>
  <c r="G310" i="58"/>
  <c r="G310" i="37"/>
  <c r="G299" i="37"/>
  <c r="G299" i="58"/>
  <c r="G291" i="58"/>
  <c r="G291" i="37"/>
  <c r="G283" i="37"/>
  <c r="G283" i="58"/>
  <c r="G275" i="37"/>
  <c r="J275" i="37" s="1"/>
  <c r="G275" i="58"/>
  <c r="G267" i="58"/>
  <c r="G267" i="37"/>
  <c r="G259" i="37"/>
  <c r="G259" i="58"/>
  <c r="G251" i="37"/>
  <c r="G251" i="58"/>
  <c r="G243" i="37"/>
  <c r="G243" i="58"/>
  <c r="G235" i="58"/>
  <c r="G235" i="37"/>
  <c r="G227" i="58"/>
  <c r="G227" i="37"/>
  <c r="G216" i="58"/>
  <c r="G216" i="37"/>
  <c r="J216" i="37" s="1"/>
  <c r="G206" i="58"/>
  <c r="G206" i="37"/>
  <c r="J206" i="37" s="1"/>
  <c r="G197" i="58"/>
  <c r="G197" i="37"/>
  <c r="G189" i="58"/>
  <c r="G189" i="37"/>
  <c r="G181" i="58"/>
  <c r="G181" i="37"/>
  <c r="G173" i="58"/>
  <c r="G173" i="37"/>
  <c r="G159" i="58"/>
  <c r="G159" i="37"/>
  <c r="G151" i="37"/>
  <c r="G151" i="58"/>
  <c r="G143" i="37"/>
  <c r="G143" i="58"/>
  <c r="G132" i="58"/>
  <c r="G132" i="37"/>
  <c r="G122" i="58"/>
  <c r="G122" i="37"/>
  <c r="J122" i="37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G7" i="37"/>
  <c r="G7" i="41" s="1"/>
  <c r="G7" i="58"/>
  <c r="G102" i="37"/>
  <c r="G102" i="41" s="1"/>
  <c r="G102" i="58"/>
  <c r="G417" i="58"/>
  <c r="G417" i="37"/>
  <c r="G417" i="41" s="1"/>
  <c r="G394" i="58"/>
  <c r="G394" i="37"/>
  <c r="G346" i="58"/>
  <c r="G346" i="37"/>
  <c r="G303" i="58"/>
  <c r="G303" i="37"/>
  <c r="G254" i="37"/>
  <c r="G254" i="58"/>
  <c r="G192" i="58"/>
  <c r="G192" i="37"/>
  <c r="G126" i="58"/>
  <c r="G126" i="37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369" i="37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0" i="58"/>
  <c r="G390" i="37"/>
  <c r="G382" i="37"/>
  <c r="G382" i="58"/>
  <c r="G374" i="37"/>
  <c r="G374" i="58"/>
  <c r="G366" i="58"/>
  <c r="G366" i="37"/>
  <c r="G358" i="37"/>
  <c r="J358" i="37" s="1"/>
  <c r="G358" i="58"/>
  <c r="G350" i="58"/>
  <c r="G350" i="37"/>
  <c r="G340" i="37"/>
  <c r="G340" i="58"/>
  <c r="G330" i="58"/>
  <c r="G330" i="37"/>
  <c r="G319" i="58"/>
  <c r="G319" i="37"/>
  <c r="G308" i="58"/>
  <c r="G308" i="37"/>
  <c r="G298" i="58"/>
  <c r="G298" i="37"/>
  <c r="G290" i="58"/>
  <c r="G290" i="37"/>
  <c r="G282" i="58"/>
  <c r="G282" i="37"/>
  <c r="G274" i="58"/>
  <c r="G274" i="37"/>
  <c r="J274" i="37" s="1"/>
  <c r="G266" i="37"/>
  <c r="G266" i="58"/>
  <c r="G258" i="37"/>
  <c r="G258" i="58"/>
  <c r="G250" i="37"/>
  <c r="G250" i="58"/>
  <c r="G242" i="37"/>
  <c r="G242" i="58"/>
  <c r="G234" i="58"/>
  <c r="G234" i="37"/>
  <c r="G226" i="37"/>
  <c r="G226" i="58"/>
  <c r="G215" i="58"/>
  <c r="G215" i="37"/>
  <c r="G204" i="58"/>
  <c r="G204" i="37"/>
  <c r="J204" i="37" s="1"/>
  <c r="G196" i="37"/>
  <c r="J196" i="37" s="1"/>
  <c r="G196" i="58"/>
  <c r="G188" i="58"/>
  <c r="G188" i="37"/>
  <c r="J188" i="37" s="1"/>
  <c r="G180" i="37"/>
  <c r="G180" i="58"/>
  <c r="G172" i="58"/>
  <c r="G172" i="37"/>
  <c r="G158" i="58"/>
  <c r="G158" i="37"/>
  <c r="G150" i="58"/>
  <c r="G150" i="37"/>
  <c r="G142" i="58"/>
  <c r="G142" i="37"/>
  <c r="G131" i="37"/>
  <c r="G131" i="58"/>
  <c r="G120" i="58"/>
  <c r="G120" i="37"/>
  <c r="J120" i="37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G72" i="37"/>
  <c r="G68" i="58"/>
  <c r="G68" i="37"/>
  <c r="G64" i="58"/>
  <c r="G64" i="37"/>
  <c r="G60" i="37"/>
  <c r="G60" i="58"/>
  <c r="G56" i="37"/>
  <c r="G56" i="58"/>
  <c r="G52" i="37"/>
  <c r="G52" i="58"/>
  <c r="G48" i="37"/>
  <c r="G48" i="58"/>
  <c r="G44" i="58"/>
  <c r="G44" i="37"/>
  <c r="G40" i="37"/>
  <c r="G40" i="58"/>
  <c r="G36" i="37"/>
  <c r="G36" i="58"/>
  <c r="G32" i="58"/>
  <c r="G32" i="37"/>
  <c r="G28" i="58"/>
  <c r="G28" i="37"/>
  <c r="G24" i="58"/>
  <c r="G24" i="37"/>
  <c r="G20" i="37"/>
  <c r="G20" i="58"/>
  <c r="G16" i="37"/>
  <c r="G16" i="58"/>
  <c r="G12" i="58"/>
  <c r="G12" i="37"/>
  <c r="E470" i="58"/>
  <c r="E470" i="37"/>
  <c r="E470" i="41" s="1"/>
  <c r="E225" i="58"/>
  <c r="E225" i="37"/>
  <c r="E225" i="41" s="1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G64" i="41" l="1"/>
  <c r="H64" i="37"/>
  <c r="I64" i="37"/>
  <c r="J64" i="37"/>
  <c r="G150" i="41"/>
  <c r="H150" i="37"/>
  <c r="I150" i="37"/>
  <c r="J150" i="37"/>
  <c r="G204" i="41"/>
  <c r="H204" i="37"/>
  <c r="I204" i="37"/>
  <c r="G308" i="41"/>
  <c r="H308" i="37"/>
  <c r="I308" i="37"/>
  <c r="J308" i="37"/>
  <c r="G366" i="41"/>
  <c r="H366" i="37"/>
  <c r="I366" i="37"/>
  <c r="G303" i="41"/>
  <c r="H303" i="37"/>
  <c r="I303" i="37"/>
  <c r="G173" i="41"/>
  <c r="H173" i="37"/>
  <c r="I173" i="37"/>
  <c r="J173" i="37"/>
  <c r="G227" i="41"/>
  <c r="H227" i="37"/>
  <c r="J227" i="37"/>
  <c r="I227" i="37"/>
  <c r="G331" i="41"/>
  <c r="H331" i="37"/>
  <c r="J331" i="37"/>
  <c r="I331" i="37"/>
  <c r="G383" i="41"/>
  <c r="H383" i="37"/>
  <c r="J383" i="37"/>
  <c r="I383" i="37"/>
  <c r="G50" i="41"/>
  <c r="H50" i="37"/>
  <c r="I50" i="37"/>
  <c r="J50" i="37"/>
  <c r="G33" i="41"/>
  <c r="H33" i="37"/>
  <c r="I33" i="37"/>
  <c r="J33" i="37"/>
  <c r="G244" i="41"/>
  <c r="H244" i="37"/>
  <c r="J244" i="37"/>
  <c r="I244" i="37"/>
  <c r="G400" i="41"/>
  <c r="H400" i="37"/>
  <c r="I400" i="37"/>
  <c r="J400" i="37"/>
  <c r="H46" i="37"/>
  <c r="I46" i="37"/>
  <c r="J46" i="37"/>
  <c r="G161" i="41"/>
  <c r="H161" i="37"/>
  <c r="J161" i="37"/>
  <c r="I161" i="37"/>
  <c r="G269" i="41"/>
  <c r="H269" i="37"/>
  <c r="I269" i="37"/>
  <c r="J269" i="37"/>
  <c r="G154" i="41"/>
  <c r="H154" i="37"/>
  <c r="I154" i="37"/>
  <c r="G231" i="41"/>
  <c r="H231" i="37"/>
  <c r="I231" i="37"/>
  <c r="J231" i="37"/>
  <c r="G279" i="41"/>
  <c r="H279" i="37"/>
  <c r="J279" i="37"/>
  <c r="I279" i="37"/>
  <c r="G336" i="41"/>
  <c r="H336" i="37"/>
  <c r="I336" i="37"/>
  <c r="G281" i="41"/>
  <c r="H281" i="37"/>
  <c r="J281" i="37"/>
  <c r="I281" i="37"/>
  <c r="G200" i="41"/>
  <c r="H200" i="37"/>
  <c r="I200" i="37"/>
  <c r="J200" i="37"/>
  <c r="G71" i="41"/>
  <c r="H71" i="37"/>
  <c r="I71" i="37"/>
  <c r="J71" i="37"/>
  <c r="G223" i="41"/>
  <c r="H223" i="37"/>
  <c r="I223" i="37"/>
  <c r="J223" i="37"/>
  <c r="G380" i="41"/>
  <c r="H380" i="37"/>
  <c r="J380" i="37"/>
  <c r="I380" i="37"/>
  <c r="G130" i="41"/>
  <c r="H130" i="37"/>
  <c r="J130" i="37"/>
  <c r="I130" i="37"/>
  <c r="G349" i="41"/>
  <c r="H349" i="37"/>
  <c r="I349" i="37"/>
  <c r="G171" i="41"/>
  <c r="H171" i="37"/>
  <c r="I171" i="37"/>
  <c r="J171" i="37"/>
  <c r="G318" i="41"/>
  <c r="H318" i="37"/>
  <c r="I318" i="37"/>
  <c r="J318" i="37"/>
  <c r="J336" i="37"/>
  <c r="G395" i="41"/>
  <c r="H395" i="37"/>
  <c r="I395" i="37"/>
  <c r="G149" i="41"/>
  <c r="H149" i="37"/>
  <c r="J149" i="37"/>
  <c r="I149" i="37"/>
  <c r="G262" i="41"/>
  <c r="H262" i="37"/>
  <c r="I262" i="37"/>
  <c r="J262" i="37"/>
  <c r="J366" i="37"/>
  <c r="G44" i="41"/>
  <c r="I44" i="37"/>
  <c r="H44" i="37"/>
  <c r="J44" i="37"/>
  <c r="G68" i="41"/>
  <c r="I68" i="37"/>
  <c r="H68" i="37"/>
  <c r="J68" i="37"/>
  <c r="G158" i="41"/>
  <c r="H158" i="37"/>
  <c r="J158" i="37"/>
  <c r="I158" i="37"/>
  <c r="G215" i="41"/>
  <c r="H215" i="37"/>
  <c r="J215" i="37"/>
  <c r="I215" i="37"/>
  <c r="G319" i="41"/>
  <c r="H319" i="37"/>
  <c r="J319" i="37"/>
  <c r="I319" i="37"/>
  <c r="G346" i="41"/>
  <c r="H346" i="37"/>
  <c r="I346" i="37"/>
  <c r="J346" i="37"/>
  <c r="G122" i="41"/>
  <c r="H122" i="37"/>
  <c r="I122" i="37"/>
  <c r="G181" i="41"/>
  <c r="H181" i="37"/>
  <c r="J181" i="37"/>
  <c r="I181" i="37"/>
  <c r="G235" i="41"/>
  <c r="H235" i="37"/>
  <c r="I235" i="37"/>
  <c r="J235" i="37"/>
  <c r="G393" i="41"/>
  <c r="H393" i="37"/>
  <c r="I393" i="37"/>
  <c r="I70" i="37"/>
  <c r="H70" i="37"/>
  <c r="J70" i="37"/>
  <c r="G37" i="41"/>
  <c r="H37" i="37"/>
  <c r="I37" i="37"/>
  <c r="J37" i="37"/>
  <c r="G61" i="41"/>
  <c r="I61" i="37"/>
  <c r="H61" i="37"/>
  <c r="J61" i="37"/>
  <c r="G175" i="41"/>
  <c r="H175" i="37"/>
  <c r="I175" i="37"/>
  <c r="J175" i="37"/>
  <c r="G229" i="41"/>
  <c r="H229" i="37"/>
  <c r="I229" i="37"/>
  <c r="G277" i="41"/>
  <c r="H277" i="37"/>
  <c r="I277" i="37"/>
  <c r="J277" i="37"/>
  <c r="G334" i="41"/>
  <c r="H334" i="37"/>
  <c r="J334" i="37"/>
  <c r="I334" i="37"/>
  <c r="G62" i="41"/>
  <c r="H62" i="37"/>
  <c r="J62" i="37"/>
  <c r="I62" i="37"/>
  <c r="G230" i="41"/>
  <c r="H230" i="37"/>
  <c r="I230" i="37"/>
  <c r="G185" i="41"/>
  <c r="H185" i="37"/>
  <c r="I185" i="37"/>
  <c r="J185" i="37"/>
  <c r="G347" i="41"/>
  <c r="H347" i="37"/>
  <c r="I347" i="37"/>
  <c r="J347" i="37"/>
  <c r="G289" i="41"/>
  <c r="H289" i="37"/>
  <c r="I289" i="37"/>
  <c r="J289" i="37"/>
  <c r="G27" i="41"/>
  <c r="H27" i="37"/>
  <c r="J27" i="37"/>
  <c r="I27" i="37"/>
  <c r="G232" i="41"/>
  <c r="H232" i="37"/>
  <c r="I232" i="37"/>
  <c r="J232" i="37"/>
  <c r="G280" i="41"/>
  <c r="H280" i="37"/>
  <c r="J280" i="37"/>
  <c r="I280" i="37"/>
  <c r="G338" i="41"/>
  <c r="H338" i="37"/>
  <c r="I338" i="37"/>
  <c r="G388" i="41"/>
  <c r="H388" i="37"/>
  <c r="I388" i="37"/>
  <c r="J388" i="37"/>
  <c r="G362" i="41"/>
  <c r="H362" i="37"/>
  <c r="I362" i="37"/>
  <c r="J362" i="37"/>
  <c r="G51" i="41"/>
  <c r="H51" i="37"/>
  <c r="J51" i="37"/>
  <c r="I51" i="37"/>
  <c r="G178" i="41"/>
  <c r="H178" i="37"/>
  <c r="I178" i="37"/>
  <c r="G157" i="41"/>
  <c r="H157" i="37"/>
  <c r="J157" i="37"/>
  <c r="I157" i="37"/>
  <c r="G283" i="41"/>
  <c r="H283" i="37"/>
  <c r="I283" i="37"/>
  <c r="G342" i="41"/>
  <c r="H342" i="37"/>
  <c r="J342" i="37"/>
  <c r="I342" i="37"/>
  <c r="G391" i="41"/>
  <c r="H391" i="37"/>
  <c r="I391" i="37"/>
  <c r="J391" i="37"/>
  <c r="G378" i="41"/>
  <c r="H378" i="37"/>
  <c r="J378" i="37"/>
  <c r="I378" i="37"/>
  <c r="G65" i="41"/>
  <c r="H65" i="37"/>
  <c r="I65" i="37"/>
  <c r="J65" i="37"/>
  <c r="G260" i="41"/>
  <c r="H260" i="37"/>
  <c r="J260" i="37"/>
  <c r="I260" i="37"/>
  <c r="G66" i="41"/>
  <c r="H66" i="37"/>
  <c r="J66" i="37"/>
  <c r="I66" i="37"/>
  <c r="G314" i="41"/>
  <c r="H314" i="37"/>
  <c r="I314" i="37"/>
  <c r="G124" i="41"/>
  <c r="H124" i="37"/>
  <c r="I124" i="37"/>
  <c r="J124" i="37"/>
  <c r="G183" i="41"/>
  <c r="H183" i="37"/>
  <c r="I183" i="37"/>
  <c r="J183" i="37"/>
  <c r="G285" i="41"/>
  <c r="H285" i="37"/>
  <c r="I285" i="37"/>
  <c r="J285" i="37"/>
  <c r="G344" i="41"/>
  <c r="H344" i="37"/>
  <c r="J344" i="37"/>
  <c r="I344" i="37"/>
  <c r="G193" i="41"/>
  <c r="H193" i="37"/>
  <c r="I193" i="37"/>
  <c r="J193" i="37"/>
  <c r="G247" i="41"/>
  <c r="H247" i="37"/>
  <c r="I247" i="37"/>
  <c r="G355" i="41"/>
  <c r="H355" i="37"/>
  <c r="I355" i="37"/>
  <c r="J355" i="37"/>
  <c r="G179" i="41"/>
  <c r="H179" i="37"/>
  <c r="I179" i="37"/>
  <c r="G307" i="41"/>
  <c r="H307" i="37"/>
  <c r="I307" i="37"/>
  <c r="J307" i="37"/>
  <c r="G324" i="41"/>
  <c r="H324" i="37"/>
  <c r="I324" i="37"/>
  <c r="G31" i="41"/>
  <c r="H31" i="37"/>
  <c r="J31" i="37"/>
  <c r="I31" i="37"/>
  <c r="G55" i="41"/>
  <c r="H55" i="37"/>
  <c r="J55" i="37"/>
  <c r="I55" i="37"/>
  <c r="G128" i="41"/>
  <c r="H128" i="37"/>
  <c r="J128" i="37"/>
  <c r="I128" i="37"/>
  <c r="G288" i="41"/>
  <c r="H288" i="37"/>
  <c r="J288" i="37"/>
  <c r="I288" i="37"/>
  <c r="G187" i="41"/>
  <c r="H187" i="37"/>
  <c r="I187" i="37"/>
  <c r="G203" i="41"/>
  <c r="H203" i="37"/>
  <c r="J203" i="37"/>
  <c r="I203" i="37"/>
  <c r="G339" i="41"/>
  <c r="H339" i="37"/>
  <c r="I339" i="37"/>
  <c r="J338" i="37"/>
  <c r="G172" i="41"/>
  <c r="H172" i="37"/>
  <c r="I172" i="37"/>
  <c r="J172" i="37"/>
  <c r="G274" i="41"/>
  <c r="H274" i="37"/>
  <c r="I274" i="37"/>
  <c r="G330" i="41"/>
  <c r="H330" i="37"/>
  <c r="J330" i="37"/>
  <c r="I330" i="37"/>
  <c r="G394" i="41"/>
  <c r="H394" i="37"/>
  <c r="I394" i="37"/>
  <c r="G132" i="41"/>
  <c r="H132" i="37"/>
  <c r="I132" i="37"/>
  <c r="G189" i="41"/>
  <c r="H189" i="37"/>
  <c r="J189" i="37"/>
  <c r="I189" i="37"/>
  <c r="G291" i="41"/>
  <c r="H291" i="37"/>
  <c r="I291" i="37"/>
  <c r="G17" i="41"/>
  <c r="H17" i="37"/>
  <c r="I17" i="37"/>
  <c r="J17" i="37"/>
  <c r="G41" i="41"/>
  <c r="H41" i="37"/>
  <c r="I41" i="37"/>
  <c r="J41" i="37"/>
  <c r="G152" i="41"/>
  <c r="H152" i="37"/>
  <c r="I152" i="37"/>
  <c r="J152" i="37"/>
  <c r="G207" i="41"/>
  <c r="H207" i="37"/>
  <c r="I207" i="37"/>
  <c r="G311" i="41"/>
  <c r="H311" i="37"/>
  <c r="I311" i="37"/>
  <c r="J311" i="37"/>
  <c r="G368" i="41"/>
  <c r="H368" i="37"/>
  <c r="I368" i="37"/>
  <c r="G237" i="41"/>
  <c r="H237" i="37"/>
  <c r="I237" i="37"/>
  <c r="G286" i="41"/>
  <c r="H286" i="37"/>
  <c r="J286" i="37"/>
  <c r="I286" i="37"/>
  <c r="G138" i="41"/>
  <c r="H138" i="37"/>
  <c r="I138" i="37"/>
  <c r="J138" i="37"/>
  <c r="G295" i="41"/>
  <c r="H295" i="37"/>
  <c r="I295" i="37"/>
  <c r="J295" i="37"/>
  <c r="G186" i="41"/>
  <c r="H186" i="37"/>
  <c r="I186" i="37"/>
  <c r="G240" i="41"/>
  <c r="H240" i="37"/>
  <c r="I240" i="37"/>
  <c r="J240" i="37"/>
  <c r="G348" i="41"/>
  <c r="H348" i="37"/>
  <c r="I348" i="37"/>
  <c r="G396" i="41"/>
  <c r="H396" i="37"/>
  <c r="J396" i="37"/>
  <c r="I396" i="37"/>
  <c r="G397" i="41"/>
  <c r="H397" i="37"/>
  <c r="J397" i="37"/>
  <c r="I397" i="37"/>
  <c r="G233" i="41"/>
  <c r="H233" i="37"/>
  <c r="I233" i="37"/>
  <c r="J233" i="37"/>
  <c r="J247" i="37"/>
  <c r="J179" i="37"/>
  <c r="J291" i="37"/>
  <c r="G144" i="41"/>
  <c r="H144" i="37"/>
  <c r="I144" i="37"/>
  <c r="J144" i="37"/>
  <c r="G300" i="41"/>
  <c r="H300" i="37"/>
  <c r="I300" i="37"/>
  <c r="G54" i="41"/>
  <c r="H54" i="37"/>
  <c r="J54" i="37"/>
  <c r="I54" i="37"/>
  <c r="G239" i="41"/>
  <c r="H239" i="37"/>
  <c r="I239" i="37"/>
  <c r="G24" i="41"/>
  <c r="H24" i="37"/>
  <c r="I24" i="37"/>
  <c r="J24" i="37"/>
  <c r="G72" i="41"/>
  <c r="H72" i="37"/>
  <c r="I72" i="37"/>
  <c r="J72" i="37"/>
  <c r="G48" i="41"/>
  <c r="I48" i="37"/>
  <c r="H48" i="37"/>
  <c r="J48" i="37"/>
  <c r="G226" i="41"/>
  <c r="H226" i="37"/>
  <c r="J226" i="37"/>
  <c r="I226" i="37"/>
  <c r="G382" i="41"/>
  <c r="H382" i="37"/>
  <c r="I382" i="37"/>
  <c r="J382" i="37"/>
  <c r="G369" i="41"/>
  <c r="H369" i="37"/>
  <c r="I369" i="37"/>
  <c r="J369" i="37"/>
  <c r="G243" i="41"/>
  <c r="H243" i="37"/>
  <c r="J243" i="37"/>
  <c r="I243" i="37"/>
  <c r="G351" i="41"/>
  <c r="H351" i="37"/>
  <c r="I351" i="37"/>
  <c r="J351" i="37"/>
  <c r="G399" i="41"/>
  <c r="H399" i="37"/>
  <c r="I399" i="37"/>
  <c r="J399" i="37"/>
  <c r="G18" i="41"/>
  <c r="H18" i="37"/>
  <c r="I18" i="37"/>
  <c r="J18" i="37"/>
  <c r="G21" i="41"/>
  <c r="H21" i="37"/>
  <c r="I21" i="37"/>
  <c r="J21" i="37"/>
  <c r="G45" i="41"/>
  <c r="I45" i="37"/>
  <c r="H45" i="37"/>
  <c r="J45" i="37"/>
  <c r="G218" i="41"/>
  <c r="H218" i="37"/>
  <c r="I218" i="37"/>
  <c r="G268" i="41"/>
  <c r="H268" i="37"/>
  <c r="I268" i="37"/>
  <c r="J268" i="37"/>
  <c r="G322" i="41"/>
  <c r="H322" i="37"/>
  <c r="I322" i="37"/>
  <c r="J322" i="37"/>
  <c r="G370" i="41"/>
  <c r="H370" i="37"/>
  <c r="I370" i="37"/>
  <c r="J370" i="37"/>
  <c r="G245" i="41"/>
  <c r="H245" i="37"/>
  <c r="J245" i="37"/>
  <c r="I245" i="37"/>
  <c r="G353" i="41"/>
  <c r="H353" i="37"/>
  <c r="I353" i="37"/>
  <c r="J353" i="37"/>
  <c r="G201" i="41"/>
  <c r="H201" i="37"/>
  <c r="J201" i="37"/>
  <c r="I201" i="37"/>
  <c r="G255" i="41"/>
  <c r="H255" i="37"/>
  <c r="I255" i="37"/>
  <c r="G363" i="41"/>
  <c r="H363" i="37"/>
  <c r="I363" i="37"/>
  <c r="J363" i="37"/>
  <c r="G195" i="41"/>
  <c r="H195" i="37"/>
  <c r="I195" i="37"/>
  <c r="G328" i="41"/>
  <c r="H328" i="37"/>
  <c r="J328" i="37"/>
  <c r="I328" i="37"/>
  <c r="G386" i="41"/>
  <c r="H386" i="37"/>
  <c r="I386" i="37"/>
  <c r="G35" i="41"/>
  <c r="H35" i="37"/>
  <c r="I35" i="37"/>
  <c r="J35" i="37"/>
  <c r="G194" i="41"/>
  <c r="H194" i="37"/>
  <c r="I194" i="37"/>
  <c r="J194" i="37"/>
  <c r="G248" i="41"/>
  <c r="H248" i="37"/>
  <c r="I248" i="37"/>
  <c r="G356" i="41"/>
  <c r="H356" i="37"/>
  <c r="J356" i="37"/>
  <c r="I356" i="37"/>
  <c r="G214" i="41"/>
  <c r="H214" i="37"/>
  <c r="I214" i="37"/>
  <c r="J214" i="37"/>
  <c r="G365" i="41"/>
  <c r="H365" i="37"/>
  <c r="I365" i="37"/>
  <c r="J365" i="37"/>
  <c r="J132" i="37"/>
  <c r="J178" i="37"/>
  <c r="J237" i="37"/>
  <c r="J393" i="37"/>
  <c r="G20" i="41"/>
  <c r="I20" i="37"/>
  <c r="H20" i="37"/>
  <c r="J20" i="37"/>
  <c r="G266" i="41"/>
  <c r="H266" i="37"/>
  <c r="I266" i="37"/>
  <c r="G374" i="41"/>
  <c r="H374" i="37"/>
  <c r="J374" i="37"/>
  <c r="I374" i="37"/>
  <c r="G28" i="41"/>
  <c r="H28" i="37"/>
  <c r="I28" i="37"/>
  <c r="J28" i="37"/>
  <c r="G120" i="41"/>
  <c r="H120" i="37"/>
  <c r="I120" i="37"/>
  <c r="G234" i="41"/>
  <c r="H234" i="37"/>
  <c r="I234" i="37"/>
  <c r="J234" i="37"/>
  <c r="G282" i="41"/>
  <c r="H282" i="37"/>
  <c r="I282" i="37"/>
  <c r="G390" i="41"/>
  <c r="H390" i="37"/>
  <c r="I390" i="37"/>
  <c r="J390" i="37"/>
  <c r="G401" i="41"/>
  <c r="H401" i="37"/>
  <c r="I401" i="37"/>
  <c r="J401" i="37"/>
  <c r="G126" i="41"/>
  <c r="H126" i="37"/>
  <c r="I126" i="37"/>
  <c r="J126" i="37"/>
  <c r="G197" i="41"/>
  <c r="H197" i="37"/>
  <c r="I197" i="37"/>
  <c r="G359" i="41"/>
  <c r="H359" i="37"/>
  <c r="I359" i="37"/>
  <c r="G69" i="41"/>
  <c r="I69" i="37"/>
  <c r="H69" i="37"/>
  <c r="J69" i="37"/>
  <c r="G160" i="41"/>
  <c r="H160" i="37"/>
  <c r="J160" i="37"/>
  <c r="I160" i="37"/>
  <c r="G376" i="41"/>
  <c r="H376" i="37"/>
  <c r="I376" i="37"/>
  <c r="G14" i="41"/>
  <c r="H14" i="37"/>
  <c r="I14" i="37"/>
  <c r="J14" i="37"/>
  <c r="G135" i="41"/>
  <c r="H135" i="37"/>
  <c r="I135" i="37"/>
  <c r="G191" i="41"/>
  <c r="H191" i="37"/>
  <c r="I191" i="37"/>
  <c r="J191" i="37"/>
  <c r="G293" i="41"/>
  <c r="H293" i="37"/>
  <c r="I293" i="37"/>
  <c r="G354" i="41"/>
  <c r="H354" i="37"/>
  <c r="I354" i="37"/>
  <c r="J354" i="37"/>
  <c r="G147" i="41"/>
  <c r="H147" i="37"/>
  <c r="J147" i="37"/>
  <c r="I147" i="37"/>
  <c r="G304" i="41"/>
  <c r="H304" i="37"/>
  <c r="I304" i="37"/>
  <c r="J304" i="37"/>
  <c r="H11" i="37"/>
  <c r="I11" i="37"/>
  <c r="J11" i="37"/>
  <c r="G59" i="41"/>
  <c r="I59" i="37"/>
  <c r="H59" i="37"/>
  <c r="J59" i="37"/>
  <c r="G139" i="41"/>
  <c r="H139" i="37"/>
  <c r="I139" i="37"/>
  <c r="J139" i="37"/>
  <c r="G296" i="41"/>
  <c r="H296" i="37"/>
  <c r="I296" i="37"/>
  <c r="J296" i="37"/>
  <c r="G389" i="41"/>
  <c r="H389" i="37"/>
  <c r="J389" i="37"/>
  <c r="I389" i="37"/>
  <c r="G176" i="41"/>
  <c r="H176" i="37"/>
  <c r="I176" i="37"/>
  <c r="J176" i="37"/>
  <c r="J248" i="37"/>
  <c r="J282" i="37"/>
  <c r="J300" i="37"/>
  <c r="J239" i="37"/>
  <c r="J395" i="37"/>
  <c r="G40" i="41"/>
  <c r="H40" i="37"/>
  <c r="I40" i="37"/>
  <c r="J40" i="37"/>
  <c r="H13" i="37"/>
  <c r="I13" i="37"/>
  <c r="J13" i="37"/>
  <c r="G252" i="41"/>
  <c r="H252" i="37"/>
  <c r="J252" i="37"/>
  <c r="I252" i="37"/>
  <c r="G360" i="41"/>
  <c r="H360" i="37"/>
  <c r="J360" i="37"/>
  <c r="I360" i="37"/>
  <c r="G143" i="41"/>
  <c r="H143" i="37"/>
  <c r="J143" i="37"/>
  <c r="I143" i="37"/>
  <c r="G251" i="41"/>
  <c r="H251" i="37"/>
  <c r="I251" i="37"/>
  <c r="J251" i="37"/>
  <c r="G299" i="41"/>
  <c r="H299" i="37"/>
  <c r="I299" i="37"/>
  <c r="J299" i="37"/>
  <c r="G136" i="41"/>
  <c r="H136" i="37"/>
  <c r="I136" i="37"/>
  <c r="J136" i="37"/>
  <c r="G25" i="41"/>
  <c r="H25" i="37"/>
  <c r="I25" i="37"/>
  <c r="J25" i="37"/>
  <c r="G73" i="41"/>
  <c r="H73" i="37"/>
  <c r="I73" i="37"/>
  <c r="J73" i="37"/>
  <c r="G174" i="41"/>
  <c r="H174" i="37"/>
  <c r="I174" i="37"/>
  <c r="J174" i="37"/>
  <c r="G228" i="41"/>
  <c r="H228" i="37"/>
  <c r="I228" i="37"/>
  <c r="G276" i="41"/>
  <c r="H276" i="37"/>
  <c r="I276" i="37"/>
  <c r="J276" i="37"/>
  <c r="G332" i="41"/>
  <c r="H332" i="37"/>
  <c r="I332" i="37"/>
  <c r="J332" i="37"/>
  <c r="G145" i="41"/>
  <c r="H145" i="37"/>
  <c r="I145" i="37"/>
  <c r="J145" i="37"/>
  <c r="G199" i="41"/>
  <c r="H199" i="37"/>
  <c r="I199" i="37"/>
  <c r="J199" i="37"/>
  <c r="G253" i="41"/>
  <c r="H253" i="37"/>
  <c r="J253" i="37"/>
  <c r="I253" i="37"/>
  <c r="G361" i="41"/>
  <c r="H361" i="37"/>
  <c r="I361" i="37"/>
  <c r="J361" i="37"/>
  <c r="G155" i="41"/>
  <c r="H155" i="37"/>
  <c r="I155" i="37"/>
  <c r="G211" i="41"/>
  <c r="H211" i="37"/>
  <c r="J211" i="37"/>
  <c r="I211" i="37"/>
  <c r="G315" i="41"/>
  <c r="H315" i="37"/>
  <c r="I315" i="37"/>
  <c r="G371" i="41"/>
  <c r="H371" i="37"/>
  <c r="I371" i="37"/>
  <c r="J371" i="37"/>
  <c r="G224" i="41"/>
  <c r="H224" i="37"/>
  <c r="J224" i="37"/>
  <c r="I224" i="37"/>
  <c r="H15" i="37"/>
  <c r="I15" i="37"/>
  <c r="J15" i="37"/>
  <c r="G39" i="41"/>
  <c r="H39" i="37"/>
  <c r="J39" i="37"/>
  <c r="I39" i="37"/>
  <c r="G148" i="41"/>
  <c r="H148" i="37"/>
  <c r="J148" i="37"/>
  <c r="I148" i="37"/>
  <c r="G202" i="41"/>
  <c r="H202" i="37"/>
  <c r="I202" i="37"/>
  <c r="J202" i="37"/>
  <c r="G306" i="41"/>
  <c r="H306" i="37"/>
  <c r="I306" i="37"/>
  <c r="J306" i="37"/>
  <c r="G364" i="41"/>
  <c r="H364" i="37"/>
  <c r="I364" i="37"/>
  <c r="J364" i="37"/>
  <c r="G184" i="41"/>
  <c r="H184" i="37"/>
  <c r="J184" i="37"/>
  <c r="I184" i="37"/>
  <c r="G257" i="41"/>
  <c r="H257" i="37"/>
  <c r="I257" i="37"/>
  <c r="J195" i="37"/>
  <c r="J187" i="37"/>
  <c r="J303" i="37"/>
  <c r="J155" i="37"/>
  <c r="J394" i="37"/>
  <c r="G58" i="41"/>
  <c r="I58" i="37"/>
  <c r="H58" i="37"/>
  <c r="J58" i="37"/>
  <c r="G373" i="41"/>
  <c r="H373" i="37"/>
  <c r="I373" i="37"/>
  <c r="J373" i="37"/>
  <c r="G52" i="41"/>
  <c r="H52" i="37"/>
  <c r="I52" i="37"/>
  <c r="J52" i="37"/>
  <c r="G192" i="41"/>
  <c r="H192" i="37"/>
  <c r="I192" i="37"/>
  <c r="J192" i="37"/>
  <c r="G206" i="41"/>
  <c r="H206" i="37"/>
  <c r="I206" i="37"/>
  <c r="G310" i="41"/>
  <c r="H310" i="37"/>
  <c r="I310" i="37"/>
  <c r="J310" i="37"/>
  <c r="G26" i="41"/>
  <c r="H26" i="37"/>
  <c r="J26" i="37"/>
  <c r="I26" i="37"/>
  <c r="G49" i="41"/>
  <c r="I49" i="37"/>
  <c r="H49" i="37"/>
  <c r="J49" i="37"/>
  <c r="G384" i="41"/>
  <c r="H384" i="37"/>
  <c r="I384" i="37"/>
  <c r="G30" i="41"/>
  <c r="H30" i="37"/>
  <c r="I30" i="37"/>
  <c r="J30" i="37"/>
  <c r="G302" i="41"/>
  <c r="H302" i="37"/>
  <c r="I302" i="37"/>
  <c r="G22" i="41"/>
  <c r="H22" i="37"/>
  <c r="I22" i="37"/>
  <c r="J22" i="37"/>
  <c r="G263" i="41"/>
  <c r="H263" i="37"/>
  <c r="J263" i="37"/>
  <c r="I263" i="37"/>
  <c r="G357" i="41"/>
  <c r="H357" i="37"/>
  <c r="I357" i="37"/>
  <c r="G63" i="41"/>
  <c r="H63" i="37"/>
  <c r="I63" i="37"/>
  <c r="J63" i="37"/>
  <c r="G256" i="41"/>
  <c r="H256" i="37"/>
  <c r="I256" i="37"/>
  <c r="G249" i="41"/>
  <c r="H249" i="37"/>
  <c r="I249" i="37"/>
  <c r="J249" i="37"/>
  <c r="G265" i="41"/>
  <c r="H265" i="37"/>
  <c r="I265" i="37"/>
  <c r="G220" i="41"/>
  <c r="H220" i="37"/>
  <c r="J220" i="37"/>
  <c r="I220" i="37"/>
  <c r="J197" i="37"/>
  <c r="J283" i="37"/>
  <c r="J186" i="37"/>
  <c r="J218" i="37"/>
  <c r="J154" i="37"/>
  <c r="J315" i="37"/>
  <c r="G16" i="41"/>
  <c r="H16" i="37"/>
  <c r="I16" i="37"/>
  <c r="J16" i="37"/>
  <c r="G258" i="41"/>
  <c r="H258" i="37"/>
  <c r="I258" i="37"/>
  <c r="J258" i="37"/>
  <c r="G275" i="41"/>
  <c r="H275" i="37"/>
  <c r="I275" i="37"/>
  <c r="G335" i="41"/>
  <c r="H335" i="37"/>
  <c r="I335" i="37"/>
  <c r="J335" i="37"/>
  <c r="G198" i="41"/>
  <c r="H198" i="37"/>
  <c r="J198" i="37"/>
  <c r="I198" i="37"/>
  <c r="G246" i="41"/>
  <c r="H246" i="37"/>
  <c r="I246" i="37"/>
  <c r="G180" i="41"/>
  <c r="H180" i="37"/>
  <c r="J180" i="37"/>
  <c r="I180" i="37"/>
  <c r="G340" i="41"/>
  <c r="H340" i="37"/>
  <c r="J340" i="37"/>
  <c r="I340" i="37"/>
  <c r="G188" i="41"/>
  <c r="H188" i="37"/>
  <c r="I188" i="37"/>
  <c r="G290" i="41"/>
  <c r="H290" i="37"/>
  <c r="J290" i="37"/>
  <c r="I290" i="37"/>
  <c r="G350" i="41"/>
  <c r="H350" i="37"/>
  <c r="I350" i="37"/>
  <c r="G398" i="41"/>
  <c r="H398" i="37"/>
  <c r="J398" i="37"/>
  <c r="I398" i="37"/>
  <c r="G151" i="41"/>
  <c r="H151" i="37"/>
  <c r="I151" i="37"/>
  <c r="J151" i="37"/>
  <c r="G259" i="41"/>
  <c r="H259" i="37"/>
  <c r="J259" i="37"/>
  <c r="I259" i="37"/>
  <c r="G367" i="41"/>
  <c r="H367" i="37"/>
  <c r="I367" i="37"/>
  <c r="G38" i="41"/>
  <c r="H38" i="37"/>
  <c r="I38" i="37"/>
  <c r="J38" i="37"/>
  <c r="G210" i="41"/>
  <c r="H210" i="37"/>
  <c r="I210" i="37"/>
  <c r="J210" i="37"/>
  <c r="G29" i="41"/>
  <c r="H29" i="37"/>
  <c r="J29" i="37"/>
  <c r="I29" i="37"/>
  <c r="G123" i="41"/>
  <c r="H123" i="37"/>
  <c r="I123" i="37"/>
  <c r="G236" i="41"/>
  <c r="H236" i="37"/>
  <c r="I236" i="37"/>
  <c r="J236" i="37"/>
  <c r="G284" i="41"/>
  <c r="H284" i="37"/>
  <c r="I284" i="37"/>
  <c r="G392" i="41"/>
  <c r="H392" i="37"/>
  <c r="I392" i="37"/>
  <c r="J392" i="37"/>
  <c r="G377" i="41"/>
  <c r="H377" i="37"/>
  <c r="I377" i="37"/>
  <c r="G208" i="41"/>
  <c r="H208" i="37"/>
  <c r="I208" i="37"/>
  <c r="J208" i="37"/>
  <c r="G261" i="41"/>
  <c r="H261" i="37"/>
  <c r="I261" i="37"/>
  <c r="J261" i="37"/>
  <c r="G169" i="41"/>
  <c r="H169" i="37"/>
  <c r="I169" i="37"/>
  <c r="G271" i="41"/>
  <c r="H271" i="37"/>
  <c r="I271" i="37"/>
  <c r="J271" i="37"/>
  <c r="G241" i="41"/>
  <c r="H241" i="37"/>
  <c r="I241" i="37"/>
  <c r="J241" i="37"/>
  <c r="G381" i="41"/>
  <c r="H381" i="37"/>
  <c r="J381" i="37"/>
  <c r="I381" i="37"/>
  <c r="G19" i="41"/>
  <c r="H19" i="37"/>
  <c r="I19" i="37"/>
  <c r="J19" i="37"/>
  <c r="G67" i="41"/>
  <c r="H67" i="37"/>
  <c r="I67" i="37"/>
  <c r="J67" i="37"/>
  <c r="G156" i="41"/>
  <c r="H156" i="37"/>
  <c r="J156" i="37"/>
  <c r="I156" i="37"/>
  <c r="G264" i="41"/>
  <c r="H264" i="37"/>
  <c r="I264" i="37"/>
  <c r="G316" i="41"/>
  <c r="H316" i="37"/>
  <c r="I316" i="37"/>
  <c r="J316" i="37"/>
  <c r="G273" i="41"/>
  <c r="H273" i="37"/>
  <c r="I273" i="37"/>
  <c r="G238" i="41"/>
  <c r="H238" i="37"/>
  <c r="I238" i="37"/>
  <c r="J349" i="37"/>
  <c r="J376" i="37"/>
  <c r="J265" i="37"/>
  <c r="J257" i="37"/>
  <c r="J324" i="37"/>
  <c r="J314" i="37"/>
  <c r="G32" i="41"/>
  <c r="H32" i="37"/>
  <c r="I32" i="37"/>
  <c r="J32" i="37"/>
  <c r="G56" i="41"/>
  <c r="H56" i="37"/>
  <c r="I56" i="37"/>
  <c r="J56" i="37"/>
  <c r="G131" i="41"/>
  <c r="H131" i="37"/>
  <c r="J131" i="37"/>
  <c r="I131" i="37"/>
  <c r="G242" i="41"/>
  <c r="H242" i="37"/>
  <c r="I242" i="37"/>
  <c r="J242" i="37"/>
  <c r="G159" i="41"/>
  <c r="H159" i="37"/>
  <c r="J159" i="37"/>
  <c r="I159" i="37"/>
  <c r="G216" i="41"/>
  <c r="H216" i="37"/>
  <c r="I216" i="37"/>
  <c r="G267" i="41"/>
  <c r="H267" i="37"/>
  <c r="I267" i="37"/>
  <c r="J267" i="37"/>
  <c r="G375" i="41"/>
  <c r="H375" i="37"/>
  <c r="I375" i="37"/>
  <c r="G53" i="41"/>
  <c r="H53" i="37"/>
  <c r="J53" i="37"/>
  <c r="I53" i="37"/>
  <c r="G182" i="41"/>
  <c r="H182" i="37"/>
  <c r="J182" i="37"/>
  <c r="I182" i="37"/>
  <c r="G343" i="41"/>
  <c r="H343" i="37"/>
  <c r="J343" i="37"/>
  <c r="I343" i="37"/>
  <c r="G34" i="41"/>
  <c r="H34" i="37"/>
  <c r="I34" i="37"/>
  <c r="J34" i="37"/>
  <c r="G153" i="41"/>
  <c r="H153" i="37"/>
  <c r="I153" i="37"/>
  <c r="G312" i="41"/>
  <c r="H312" i="37"/>
  <c r="I312" i="37"/>
  <c r="G385" i="41"/>
  <c r="H385" i="37"/>
  <c r="I385" i="37"/>
  <c r="G42" i="41"/>
  <c r="H42" i="37"/>
  <c r="I42" i="37"/>
  <c r="J42" i="37"/>
  <c r="G222" i="41"/>
  <c r="H222" i="37"/>
  <c r="J222" i="37"/>
  <c r="I222" i="37"/>
  <c r="G326" i="41"/>
  <c r="H326" i="37"/>
  <c r="I326" i="37"/>
  <c r="G379" i="41"/>
  <c r="H379" i="37"/>
  <c r="J379" i="37"/>
  <c r="I379" i="37"/>
  <c r="G146" i="41"/>
  <c r="H146" i="37"/>
  <c r="I146" i="37"/>
  <c r="J146" i="37"/>
  <c r="G43" i="41"/>
  <c r="H43" i="37"/>
  <c r="I43" i="37"/>
  <c r="J43" i="37"/>
  <c r="G212" i="41"/>
  <c r="H212" i="37"/>
  <c r="I212" i="37"/>
  <c r="J212" i="37"/>
  <c r="G372" i="41"/>
  <c r="H372" i="37"/>
  <c r="J372" i="37"/>
  <c r="I372" i="37"/>
  <c r="G270" i="41"/>
  <c r="H270" i="37"/>
  <c r="J270" i="37"/>
  <c r="I270" i="37"/>
  <c r="J123" i="37"/>
  <c r="J350" i="37"/>
  <c r="J377" i="37"/>
  <c r="J266" i="37"/>
  <c r="J255" i="37"/>
  <c r="G127" i="41"/>
  <c r="H127" i="37"/>
  <c r="J127" i="37"/>
  <c r="I127" i="37"/>
  <c r="G287" i="41"/>
  <c r="H287" i="37"/>
  <c r="J287" i="37"/>
  <c r="I287" i="37"/>
  <c r="H12" i="37"/>
  <c r="I12" i="37"/>
  <c r="J12" i="37"/>
  <c r="G142" i="41"/>
  <c r="H142" i="37"/>
  <c r="J142" i="37"/>
  <c r="I142" i="37"/>
  <c r="G298" i="41"/>
  <c r="H298" i="37"/>
  <c r="I298" i="37"/>
  <c r="J298" i="37"/>
  <c r="G36" i="41"/>
  <c r="H36" i="37"/>
  <c r="I36" i="37"/>
  <c r="J36" i="37"/>
  <c r="G60" i="41"/>
  <c r="I60" i="37"/>
  <c r="H60" i="37"/>
  <c r="J60" i="37"/>
  <c r="G196" i="41"/>
  <c r="H196" i="37"/>
  <c r="I196" i="37"/>
  <c r="G250" i="41"/>
  <c r="H250" i="37"/>
  <c r="I250" i="37"/>
  <c r="J250" i="37"/>
  <c r="G358" i="41"/>
  <c r="H358" i="37"/>
  <c r="I358" i="37"/>
  <c r="G254" i="41"/>
  <c r="H254" i="37"/>
  <c r="J254" i="37"/>
  <c r="I254" i="37"/>
  <c r="G320" i="41"/>
  <c r="H320" i="37"/>
  <c r="I320" i="37"/>
  <c r="J320" i="37"/>
  <c r="G278" i="41"/>
  <c r="H278" i="37"/>
  <c r="I278" i="37"/>
  <c r="J278" i="37"/>
  <c r="H57" i="37"/>
  <c r="I57" i="37"/>
  <c r="J57" i="37"/>
  <c r="G134" i="41"/>
  <c r="H134" i="37"/>
  <c r="I134" i="37"/>
  <c r="G190" i="41"/>
  <c r="H190" i="37"/>
  <c r="J190" i="37"/>
  <c r="I190" i="37"/>
  <c r="G292" i="41"/>
  <c r="H292" i="37"/>
  <c r="I292" i="37"/>
  <c r="G352" i="41"/>
  <c r="H352" i="37"/>
  <c r="I352" i="37"/>
  <c r="J352" i="37"/>
  <c r="G168" i="41"/>
  <c r="H168" i="37"/>
  <c r="I168" i="37"/>
  <c r="G219" i="41"/>
  <c r="H219" i="37"/>
  <c r="I219" i="37"/>
  <c r="G323" i="41"/>
  <c r="H323" i="37"/>
  <c r="I323" i="37"/>
  <c r="J323" i="37"/>
  <c r="G177" i="41"/>
  <c r="H177" i="37"/>
  <c r="I177" i="37"/>
  <c r="G387" i="41"/>
  <c r="H387" i="37"/>
  <c r="J387" i="37"/>
  <c r="I387" i="37"/>
  <c r="G23" i="41"/>
  <c r="H23" i="37"/>
  <c r="I23" i="37"/>
  <c r="J23" i="37"/>
  <c r="G47" i="41"/>
  <c r="I47" i="37"/>
  <c r="H47" i="37"/>
  <c r="J47" i="37"/>
  <c r="G170" i="41"/>
  <c r="H170" i="37"/>
  <c r="I170" i="37"/>
  <c r="G272" i="41"/>
  <c r="H272" i="37"/>
  <c r="I272" i="37"/>
  <c r="J272" i="37"/>
  <c r="G327" i="41"/>
  <c r="H327" i="37"/>
  <c r="I327" i="37"/>
  <c r="G294" i="41"/>
  <c r="H294" i="37"/>
  <c r="I294" i="37"/>
  <c r="J294" i="37"/>
  <c r="G140" i="41"/>
  <c r="H140" i="37"/>
  <c r="I140" i="37"/>
  <c r="J140" i="37"/>
  <c r="G297" i="41"/>
  <c r="H297" i="37"/>
  <c r="I297" i="37"/>
  <c r="J297" i="37"/>
  <c r="J348" i="37"/>
  <c r="J375" i="37"/>
  <c r="J273" i="37"/>
  <c r="J256" i="37"/>
  <c r="J229" i="37"/>
  <c r="J312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46" i="41"/>
  <c r="H162" i="41"/>
  <c r="J440" i="41"/>
  <c r="H441" i="41"/>
  <c r="I446" i="41"/>
  <c r="I436" i="41"/>
  <c r="H450" i="41"/>
  <c r="J436" i="41"/>
  <c r="J447" i="41"/>
  <c r="I163" i="41"/>
  <c r="J450" i="41"/>
  <c r="H440" i="41"/>
  <c r="I313" i="58"/>
  <c r="G10" i="66"/>
  <c r="H429" i="37"/>
  <c r="G112" i="66"/>
  <c r="J427" i="37"/>
  <c r="J428" i="37"/>
  <c r="G124" i="66"/>
  <c r="N124" i="66" s="1"/>
  <c r="I425" i="58"/>
  <c r="G239" i="66"/>
  <c r="I363" i="58"/>
  <c r="I395" i="58"/>
  <c r="J141" i="58"/>
  <c r="I230" i="58"/>
  <c r="H420" i="37"/>
  <c r="G24" i="66"/>
  <c r="C34" i="63"/>
  <c r="G231" i="66"/>
  <c r="I424" i="58"/>
  <c r="G187" i="66"/>
  <c r="N187" i="66" s="1"/>
  <c r="H431" i="58"/>
  <c r="I455" i="41"/>
  <c r="E358" i="38"/>
  <c r="K59" i="66" s="1"/>
  <c r="G223" i="66"/>
  <c r="I426" i="58"/>
  <c r="G165" i="66"/>
  <c r="N165" i="66" s="1"/>
  <c r="H432" i="58"/>
  <c r="G183" i="66"/>
  <c r="H424" i="58"/>
  <c r="G46" i="41"/>
  <c r="G29" i="66"/>
  <c r="H423" i="37"/>
  <c r="H430" i="37"/>
  <c r="G17" i="66"/>
  <c r="E386" i="38"/>
  <c r="J422" i="58"/>
  <c r="G281" i="66"/>
  <c r="G163" i="66"/>
  <c r="H419" i="58"/>
  <c r="G279" i="66"/>
  <c r="J424" i="58"/>
  <c r="I361" i="58"/>
  <c r="I162" i="58"/>
  <c r="H404" i="58"/>
  <c r="F174" i="66" s="1"/>
  <c r="N174" i="66" s="1"/>
  <c r="G175" i="66"/>
  <c r="N175" i="66" s="1"/>
  <c r="H426" i="58"/>
  <c r="J208" i="58"/>
  <c r="J341" i="58"/>
  <c r="I235" i="58"/>
  <c r="J162" i="58"/>
  <c r="H251" i="58"/>
  <c r="H420" i="58"/>
  <c r="G168" i="66"/>
  <c r="H8" i="41"/>
  <c r="C7" i="63"/>
  <c r="G43" i="66"/>
  <c r="N43" i="66" s="1"/>
  <c r="H431" i="37"/>
  <c r="G220" i="66"/>
  <c r="I428" i="58"/>
  <c r="G259" i="66"/>
  <c r="J419" i="58"/>
  <c r="G100" i="66"/>
  <c r="J421" i="37"/>
  <c r="H163" i="41"/>
  <c r="G264" i="66"/>
  <c r="J420" i="58"/>
  <c r="I447" i="41"/>
  <c r="H430" i="58"/>
  <c r="G161" i="66"/>
  <c r="E389" i="38"/>
  <c r="G47" i="66"/>
  <c r="N47" i="66" s="1"/>
  <c r="H425" i="37"/>
  <c r="E391" i="38"/>
  <c r="J430" i="58"/>
  <c r="G257" i="66"/>
  <c r="H418" i="58"/>
  <c r="G169" i="66"/>
  <c r="G125" i="66"/>
  <c r="J423" i="37"/>
  <c r="G19" i="66"/>
  <c r="H419" i="37"/>
  <c r="G135" i="66"/>
  <c r="J424" i="37"/>
  <c r="J181" i="58"/>
  <c r="J292" i="58"/>
  <c r="I157" i="58"/>
  <c r="I283" i="58"/>
  <c r="H175" i="58"/>
  <c r="J276" i="58"/>
  <c r="H152" i="58"/>
  <c r="I421" i="37"/>
  <c r="G52" i="66"/>
  <c r="H428" i="37"/>
  <c r="G28" i="66"/>
  <c r="N28" i="66" s="1"/>
  <c r="G154" i="66"/>
  <c r="H429" i="58"/>
  <c r="G76" i="66"/>
  <c r="I428" i="37"/>
  <c r="G115" i="66"/>
  <c r="J419" i="37"/>
  <c r="J421" i="58"/>
  <c r="G244" i="66"/>
  <c r="G120" i="66"/>
  <c r="J420" i="37"/>
  <c r="H425" i="58"/>
  <c r="G191" i="66"/>
  <c r="N191" i="66" s="1"/>
  <c r="G113" i="66"/>
  <c r="E388" i="38"/>
  <c r="J430" i="37"/>
  <c r="H418" i="37"/>
  <c r="G25" i="66"/>
  <c r="J423" i="58"/>
  <c r="G269" i="66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58"/>
  <c r="G77" i="66"/>
  <c r="I423" i="37"/>
  <c r="I419" i="58"/>
  <c r="G211" i="66"/>
  <c r="E359" i="38"/>
  <c r="K57" i="66" s="1"/>
  <c r="I456" i="41"/>
  <c r="E382" i="38"/>
  <c r="K251" i="66" s="1"/>
  <c r="N251" i="66" s="1"/>
  <c r="E380" i="38"/>
  <c r="K285" i="66" s="1"/>
  <c r="N285" i="66" s="1"/>
  <c r="E381" i="38"/>
  <c r="K267" i="66" s="1"/>
  <c r="N267" i="66" s="1"/>
  <c r="J456" i="58"/>
  <c r="E383" i="38" s="1"/>
  <c r="K249" i="66" s="1"/>
  <c r="N249" i="66" s="1"/>
  <c r="J456" i="37"/>
  <c r="G69" i="66"/>
  <c r="I432" i="37"/>
  <c r="G256" i="66"/>
  <c r="J427" i="58"/>
  <c r="G268" i="66"/>
  <c r="N268" i="66" s="1"/>
  <c r="J428" i="58"/>
  <c r="J441" i="41"/>
  <c r="G31" i="66"/>
  <c r="N31" i="66" s="1"/>
  <c r="H426" i="37"/>
  <c r="G283" i="66"/>
  <c r="N283" i="66" s="1"/>
  <c r="J431" i="58"/>
  <c r="G11" i="41"/>
  <c r="G91" i="66"/>
  <c r="I431" i="37"/>
  <c r="H438" i="41"/>
  <c r="J451" i="41"/>
  <c r="I213" i="58"/>
  <c r="I379" i="58"/>
  <c r="I423" i="58"/>
  <c r="G221" i="66"/>
  <c r="G72" i="66"/>
  <c r="I420" i="37"/>
  <c r="G67" i="66"/>
  <c r="I419" i="37"/>
  <c r="E357" i="38"/>
  <c r="K75" i="66" s="1"/>
  <c r="I454" i="41"/>
  <c r="G70" i="41"/>
  <c r="H422" i="58"/>
  <c r="G185" i="66"/>
  <c r="G13" i="41"/>
  <c r="G233" i="66"/>
  <c r="I422" i="58"/>
  <c r="C16" i="63"/>
  <c r="I8" i="41"/>
  <c r="E387" i="38"/>
  <c r="G65" i="66"/>
  <c r="I430" i="37"/>
  <c r="I427" i="37"/>
  <c r="G64" i="66"/>
  <c r="G15" i="41"/>
  <c r="G235" i="66"/>
  <c r="I431" i="58"/>
  <c r="H428" i="58"/>
  <c r="G172" i="66"/>
  <c r="N172" i="66" s="1"/>
  <c r="I453" i="41"/>
  <c r="E356" i="38"/>
  <c r="K93" i="66" s="1"/>
  <c r="J235" i="58"/>
  <c r="H290" i="58"/>
  <c r="J8" i="58"/>
  <c r="G143" i="66"/>
  <c r="J425" i="37"/>
  <c r="G12" i="41"/>
  <c r="G216" i="66"/>
  <c r="I420" i="58"/>
  <c r="G148" i="66"/>
  <c r="H421" i="58"/>
  <c r="G127" i="66"/>
  <c r="J426" i="37"/>
  <c r="G41" i="66"/>
  <c r="H422" i="37"/>
  <c r="I13" i="58"/>
  <c r="J13" i="58"/>
  <c r="H13" i="58"/>
  <c r="G89" i="66"/>
  <c r="I422" i="37"/>
  <c r="E259" i="38"/>
  <c r="G214" i="66" s="1"/>
  <c r="D18" i="34"/>
  <c r="E214" i="38"/>
  <c r="J438" i="41"/>
  <c r="C43" i="63"/>
  <c r="G209" i="66"/>
  <c r="I430" i="58"/>
  <c r="E390" i="38"/>
  <c r="H451" i="41"/>
  <c r="G208" i="66"/>
  <c r="I427" i="58"/>
  <c r="H436" i="41"/>
  <c r="G196" i="66"/>
  <c r="I421" i="58"/>
  <c r="G213" i="66"/>
  <c r="I432" i="58"/>
  <c r="G57" i="41"/>
  <c r="I418" i="37"/>
  <c r="J230" i="58"/>
  <c r="J266" i="58"/>
  <c r="I208" i="58"/>
  <c r="I298" i="58"/>
  <c r="I256" i="58"/>
  <c r="I441" i="41"/>
  <c r="G287" i="66"/>
  <c r="N287" i="66" s="1"/>
  <c r="J425" i="58"/>
  <c r="J12" i="58"/>
  <c r="H12" i="58"/>
  <c r="I12" i="58"/>
  <c r="G87" i="66"/>
  <c r="I424" i="37"/>
  <c r="H421" i="37"/>
  <c r="G4" i="66"/>
  <c r="G271" i="66"/>
  <c r="N271" i="66" s="1"/>
  <c r="J426" i="58"/>
  <c r="G79" i="66"/>
  <c r="I426" i="37"/>
  <c r="G21" i="66"/>
  <c r="N21" i="66" s="1"/>
  <c r="H432" i="37"/>
  <c r="J446" i="41"/>
  <c r="H424" i="37"/>
  <c r="G39" i="66"/>
  <c r="G173" i="66"/>
  <c r="H423" i="58"/>
  <c r="G137" i="66"/>
  <c r="J422" i="37"/>
  <c r="I438" i="41"/>
  <c r="H447" i="41"/>
  <c r="I450" i="41"/>
  <c r="J163" i="41"/>
  <c r="I440" i="41"/>
  <c r="I451" i="41"/>
  <c r="J403" i="37" l="1"/>
  <c r="J402" i="37"/>
  <c r="I403" i="37"/>
  <c r="I402" i="37"/>
  <c r="H403" i="37"/>
  <c r="H402" i="37"/>
  <c r="N57" i="66"/>
  <c r="O201" i="66" s="1"/>
  <c r="Q201" i="66" s="1"/>
  <c r="R201" i="66" s="1"/>
  <c r="T201" i="66" s="1"/>
  <c r="N75" i="66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24" i="41"/>
  <c r="G73" i="66"/>
  <c r="I418" i="58"/>
  <c r="I418" i="41" s="1"/>
  <c r="G217" i="66"/>
  <c r="J419" i="41"/>
  <c r="Q155" i="66"/>
  <c r="Q171" i="66"/>
  <c r="Q27" i="66"/>
  <c r="Q11" i="66"/>
  <c r="Q9" i="66"/>
  <c r="Q45" i="66"/>
  <c r="H424" i="41"/>
  <c r="H418" i="41"/>
  <c r="I428" i="41"/>
  <c r="I426" i="41"/>
  <c r="I363" i="41"/>
  <c r="I425" i="41"/>
  <c r="J141" i="41"/>
  <c r="H432" i="41"/>
  <c r="O191" i="66"/>
  <c r="Q191" i="66" s="1"/>
  <c r="H419" i="41"/>
  <c r="H422" i="41"/>
  <c r="J235" i="41"/>
  <c r="J420" i="41"/>
  <c r="I420" i="41"/>
  <c r="H175" i="41"/>
  <c r="J181" i="41"/>
  <c r="I213" i="41"/>
  <c r="J431" i="41"/>
  <c r="I422" i="41"/>
  <c r="J432" i="41"/>
  <c r="H290" i="41"/>
  <c r="H431" i="41"/>
  <c r="J424" i="41"/>
  <c r="I313" i="41"/>
  <c r="H152" i="41"/>
  <c r="I361" i="41"/>
  <c r="I208" i="41"/>
  <c r="H423" i="41"/>
  <c r="J292" i="41"/>
  <c r="I235" i="41"/>
  <c r="J428" i="41"/>
  <c r="I427" i="41"/>
  <c r="J230" i="41"/>
  <c r="I423" i="41"/>
  <c r="J422" i="41"/>
  <c r="I283" i="41"/>
  <c r="H251" i="41"/>
  <c r="H285" i="58"/>
  <c r="H365" i="58"/>
  <c r="J327" i="58"/>
  <c r="I356" i="58"/>
  <c r="I243" i="58"/>
  <c r="I140" i="58"/>
  <c r="I137" i="58"/>
  <c r="H387" i="58"/>
  <c r="H319" i="58"/>
  <c r="H236" i="58"/>
  <c r="J172" i="58"/>
  <c r="I310" i="58"/>
  <c r="H375" i="58"/>
  <c r="I287" i="58"/>
  <c r="I152" i="58"/>
  <c r="I207" i="58"/>
  <c r="H232" i="58"/>
  <c r="I380" i="58"/>
  <c r="H253" i="58"/>
  <c r="I227" i="58"/>
  <c r="H280" i="58"/>
  <c r="H346" i="58"/>
  <c r="J335" i="58"/>
  <c r="H371" i="58"/>
  <c r="I228" i="58"/>
  <c r="H208" i="58"/>
  <c r="I144" i="58"/>
  <c r="J140" i="58"/>
  <c r="I337" i="58"/>
  <c r="I294" i="58"/>
  <c r="J137" i="58"/>
  <c r="J344" i="58"/>
  <c r="H348" i="58"/>
  <c r="J174" i="58"/>
  <c r="J328" i="58"/>
  <c r="H369" i="58"/>
  <c r="H123" i="58"/>
  <c r="I400" i="58"/>
  <c r="H262" i="58"/>
  <c r="H149" i="58"/>
  <c r="H264" i="58"/>
  <c r="J151" i="58"/>
  <c r="H197" i="58"/>
  <c r="H353" i="58"/>
  <c r="J155" i="58"/>
  <c r="I277" i="58"/>
  <c r="I145" i="58"/>
  <c r="I175" i="58"/>
  <c r="J206" i="58"/>
  <c r="H314" i="58"/>
  <c r="I203" i="58"/>
  <c r="I141" i="58"/>
  <c r="J266" i="41"/>
  <c r="I379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O175" i="66"/>
  <c r="Y203" i="66"/>
  <c r="O59" i="66"/>
  <c r="I395" i="41"/>
  <c r="J427" i="41"/>
  <c r="H239" i="58"/>
  <c r="H170" i="58"/>
  <c r="J164" i="58"/>
  <c r="H367" i="58"/>
  <c r="I155" i="58"/>
  <c r="I326" i="58"/>
  <c r="J144" i="58"/>
  <c r="J267" i="58"/>
  <c r="J305" i="58"/>
  <c r="J384" i="58"/>
  <c r="J189" i="58"/>
  <c r="J228" i="58"/>
  <c r="H129" i="58"/>
  <c r="J146" i="58"/>
  <c r="H315" i="58"/>
  <c r="H209" i="58"/>
  <c r="H254" i="58"/>
  <c r="I211" i="58"/>
  <c r="H161" i="58"/>
  <c r="J319" i="58"/>
  <c r="J282" i="58"/>
  <c r="O75" i="66"/>
  <c r="Z219" i="66"/>
  <c r="Y219" i="66"/>
  <c r="Y75" i="66"/>
  <c r="Z75" i="66"/>
  <c r="Z43" i="66"/>
  <c r="Y43" i="66"/>
  <c r="Y187" i="66"/>
  <c r="Z187" i="66"/>
  <c r="I226" i="58"/>
  <c r="H138" i="58"/>
  <c r="J184" i="58"/>
  <c r="I164" i="58"/>
  <c r="J122" i="58"/>
  <c r="H133" i="58"/>
  <c r="I331" i="58"/>
  <c r="J154" i="58"/>
  <c r="H176" i="58"/>
  <c r="I335" i="58"/>
  <c r="H198" i="58"/>
  <c r="I384" i="58"/>
  <c r="I340" i="58"/>
  <c r="J224" i="58"/>
  <c r="H291" i="58"/>
  <c r="H132" i="58"/>
  <c r="H224" i="58"/>
  <c r="J291" i="58"/>
  <c r="J345" i="58"/>
  <c r="I153" i="58"/>
  <c r="I321" i="58"/>
  <c r="I305" i="58"/>
  <c r="J288" i="58"/>
  <c r="I217" i="58"/>
  <c r="I231" i="58"/>
  <c r="J186" i="58"/>
  <c r="I151" i="58"/>
  <c r="J207" i="58"/>
  <c r="H258" i="58"/>
  <c r="I233" i="58"/>
  <c r="J349" i="58"/>
  <c r="H300" i="58"/>
  <c r="J367" i="58"/>
  <c r="I170" i="58"/>
  <c r="H339" i="58"/>
  <c r="J275" i="58"/>
  <c r="J199" i="58"/>
  <c r="H223" i="58"/>
  <c r="I229" i="58"/>
  <c r="J306" i="58"/>
  <c r="H345" i="58"/>
  <c r="J368" i="58"/>
  <c r="J169" i="58"/>
  <c r="H120" i="58"/>
  <c r="J307" i="58"/>
  <c r="J226" i="58"/>
  <c r="I257" i="58"/>
  <c r="J363" i="58"/>
  <c r="H395" i="58"/>
  <c r="J147" i="58"/>
  <c r="J152" i="58"/>
  <c r="J256" i="58"/>
  <c r="I386" i="58"/>
  <c r="J382" i="58"/>
  <c r="J236" i="58"/>
  <c r="J196" i="58"/>
  <c r="H384" i="58"/>
  <c r="H305" i="58"/>
  <c r="J271" i="58"/>
  <c r="I346" i="58"/>
  <c r="J374" i="58"/>
  <c r="J391" i="58"/>
  <c r="H167" i="58"/>
  <c r="H222" i="58"/>
  <c r="I330" i="58"/>
  <c r="H202" i="58"/>
  <c r="J126" i="58"/>
  <c r="J211" i="58"/>
  <c r="H195" i="58"/>
  <c r="H137" i="58"/>
  <c r="J272" i="58"/>
  <c r="J339" i="58"/>
  <c r="J123" i="58"/>
  <c r="H214" i="58"/>
  <c r="H134" i="58"/>
  <c r="H282" i="58"/>
  <c r="H145" i="58"/>
  <c r="I149" i="58"/>
  <c r="H242" i="58"/>
  <c r="H392" i="58"/>
  <c r="H245" i="58"/>
  <c r="H397" i="58"/>
  <c r="J351" i="58"/>
  <c r="I369" i="58"/>
  <c r="I186" i="58"/>
  <c r="H189" i="58"/>
  <c r="I328" i="58"/>
  <c r="I129" i="58"/>
  <c r="J183" i="58"/>
  <c r="J375" i="58"/>
  <c r="I381" i="58"/>
  <c r="J360" i="58"/>
  <c r="I324" i="58"/>
  <c r="H166" i="58"/>
  <c r="J221" i="58"/>
  <c r="I279" i="58"/>
  <c r="J304" i="58"/>
  <c r="J124" i="58"/>
  <c r="I124" i="58"/>
  <c r="J317" i="58"/>
  <c r="I291" i="58"/>
  <c r="H288" i="58"/>
  <c r="I261" i="58"/>
  <c r="J354" i="58"/>
  <c r="J133" i="58"/>
  <c r="I121" i="58"/>
  <c r="J258" i="58"/>
  <c r="I216" i="58"/>
  <c r="H180" i="58"/>
  <c r="I387" i="58"/>
  <c r="J380" i="58"/>
  <c r="J218" i="58"/>
  <c r="I338" i="58"/>
  <c r="J392" i="58"/>
  <c r="H271" i="58"/>
  <c r="I188" i="58"/>
  <c r="J203" i="58"/>
  <c r="I238" i="58"/>
  <c r="I353" i="58"/>
  <c r="H382" i="58"/>
  <c r="H295" i="58"/>
  <c r="I202" i="58"/>
  <c r="H349" i="58"/>
  <c r="I382" i="58"/>
  <c r="H226" i="58"/>
  <c r="H155" i="58"/>
  <c r="J161" i="58"/>
  <c r="I179" i="58"/>
  <c r="H142" i="58"/>
  <c r="H328" i="58"/>
  <c r="H306" i="58"/>
  <c r="J200" i="58"/>
  <c r="J289" i="58"/>
  <c r="I210" i="58"/>
  <c r="J227" i="58"/>
  <c r="H204" i="58"/>
  <c r="H199" i="58"/>
  <c r="I359" i="58"/>
  <c r="H307" i="58"/>
  <c r="H275" i="58"/>
  <c r="H196" i="58"/>
  <c r="H122" i="58"/>
  <c r="H343" i="58"/>
  <c r="H390" i="58"/>
  <c r="J326" i="58"/>
  <c r="I251" i="58"/>
  <c r="J213" i="58"/>
  <c r="J385" i="58"/>
  <c r="J225" i="58"/>
  <c r="I375" i="58"/>
  <c r="J401" i="58"/>
  <c r="H287" i="58"/>
  <c r="I256" i="41"/>
  <c r="M208" i="66"/>
  <c r="I468" i="58"/>
  <c r="F209" i="66" s="1"/>
  <c r="I469" i="58"/>
  <c r="F202" i="66" s="1"/>
  <c r="I470" i="58"/>
  <c r="J425" i="41"/>
  <c r="J13" i="41"/>
  <c r="Z175" i="66"/>
  <c r="Z31" i="66"/>
  <c r="Y31" i="66"/>
  <c r="O31" i="66"/>
  <c r="Y175" i="66"/>
  <c r="Z57" i="66"/>
  <c r="Z201" i="66"/>
  <c r="Y57" i="66"/>
  <c r="O57" i="66"/>
  <c r="Y201" i="66"/>
  <c r="H428" i="41"/>
  <c r="H425" i="41"/>
  <c r="J421" i="41"/>
  <c r="M16" i="66"/>
  <c r="H469" i="37"/>
  <c r="H470" i="37"/>
  <c r="H468" i="37"/>
  <c r="H173" i="58"/>
  <c r="H130" i="58"/>
  <c r="J149" i="58"/>
  <c r="J365" i="58"/>
  <c r="H237" i="58"/>
  <c r="I396" i="58"/>
  <c r="I166" i="58"/>
  <c r="I273" i="58"/>
  <c r="J259" i="58"/>
  <c r="H376" i="58"/>
  <c r="J260" i="58"/>
  <c r="H292" i="58"/>
  <c r="I289" i="58"/>
  <c r="H327" i="58"/>
  <c r="I286" i="58"/>
  <c r="H140" i="58"/>
  <c r="H400" i="58"/>
  <c r="H370" i="58"/>
  <c r="I355" i="58"/>
  <c r="J241" i="58"/>
  <c r="J299" i="58"/>
  <c r="J378" i="58"/>
  <c r="H165" i="58"/>
  <c r="I374" i="58"/>
  <c r="H334" i="58"/>
  <c r="H284" i="58"/>
  <c r="H188" i="58"/>
  <c r="H396" i="58"/>
  <c r="I259" i="58"/>
  <c r="J356" i="58"/>
  <c r="I268" i="58"/>
  <c r="I199" i="58"/>
  <c r="I319" i="58"/>
  <c r="J240" i="58"/>
  <c r="J298" i="58"/>
  <c r="I376" i="58"/>
  <c r="J388" i="58"/>
  <c r="J355" i="58"/>
  <c r="H299" i="58"/>
  <c r="H200" i="58"/>
  <c r="H362" i="58"/>
  <c r="I343" i="58"/>
  <c r="J386" i="58"/>
  <c r="I311" i="58"/>
  <c r="I271" i="58"/>
  <c r="H298" i="58"/>
  <c r="H286" i="58"/>
  <c r="J202" i="58"/>
  <c r="I349" i="58"/>
  <c r="I339" i="58"/>
  <c r="H267" i="58"/>
  <c r="H192" i="58"/>
  <c r="J297" i="58"/>
  <c r="I354" i="58"/>
  <c r="H393" i="58"/>
  <c r="H159" i="58"/>
  <c r="I270" i="58"/>
  <c r="H252" i="58"/>
  <c r="J156" i="58"/>
  <c r="J348" i="58"/>
  <c r="I366" i="58"/>
  <c r="J321" i="58"/>
  <c r="I267" i="58"/>
  <c r="J399" i="58"/>
  <c r="J166" i="58"/>
  <c r="I237" i="58"/>
  <c r="J249" i="58"/>
  <c r="I393" i="58"/>
  <c r="H340" i="58"/>
  <c r="J261" i="58"/>
  <c r="I234" i="58"/>
  <c r="H270" i="58"/>
  <c r="I204" i="58"/>
  <c r="J329" i="58"/>
  <c r="J121" i="58"/>
  <c r="H321" i="58"/>
  <c r="J201" i="58"/>
  <c r="I201" i="58"/>
  <c r="J393" i="58"/>
  <c r="I316" i="58"/>
  <c r="I371" i="58"/>
  <c r="H356" i="58"/>
  <c r="J361" i="58"/>
  <c r="H179" i="58"/>
  <c r="H332" i="58"/>
  <c r="J145" i="58"/>
  <c r="I178" i="58"/>
  <c r="J222" i="58"/>
  <c r="J283" i="58"/>
  <c r="H234" i="58"/>
  <c r="H121" i="58"/>
  <c r="J287" i="58"/>
  <c r="J138" i="58"/>
  <c r="J362" i="58"/>
  <c r="H283" i="58"/>
  <c r="H230" i="58"/>
  <c r="J394" i="58"/>
  <c r="J178" i="58"/>
  <c r="I184" i="58"/>
  <c r="H178" i="58"/>
  <c r="H331" i="58"/>
  <c r="H377" i="58"/>
  <c r="I193" i="58"/>
  <c r="J182" i="58"/>
  <c r="H311" i="58"/>
  <c r="H203" i="58"/>
  <c r="I244" i="58"/>
  <c r="J274" i="58"/>
  <c r="I350" i="58"/>
  <c r="J158" i="58"/>
  <c r="H235" i="58"/>
  <c r="H191" i="58"/>
  <c r="H309" i="58"/>
  <c r="J397" i="58"/>
  <c r="H228" i="58"/>
  <c r="I296" i="58"/>
  <c r="I325" i="58"/>
  <c r="J357" i="58"/>
  <c r="J379" i="58"/>
  <c r="I292" i="58"/>
  <c r="J197" i="58"/>
  <c r="O219" i="66"/>
  <c r="H12" i="41"/>
  <c r="E229" i="38"/>
  <c r="E274" i="38"/>
  <c r="E18" i="34"/>
  <c r="N143" i="66"/>
  <c r="H13" i="41"/>
  <c r="I419" i="41"/>
  <c r="I11" i="41"/>
  <c r="E363" i="38"/>
  <c r="K123" i="66" s="1"/>
  <c r="N123" i="66" s="1"/>
  <c r="O267" i="66" s="1"/>
  <c r="J454" i="41"/>
  <c r="Y191" i="66"/>
  <c r="Z47" i="66"/>
  <c r="O47" i="66"/>
  <c r="Z191" i="66"/>
  <c r="Y47" i="66"/>
  <c r="J341" i="41"/>
  <c r="H429" i="41"/>
  <c r="J290" i="58"/>
  <c r="H391" i="58"/>
  <c r="J239" i="58"/>
  <c r="I284" i="58"/>
  <c r="J316" i="58"/>
  <c r="H243" i="58"/>
  <c r="J165" i="58"/>
  <c r="J340" i="58"/>
  <c r="I223" i="58"/>
  <c r="I138" i="58"/>
  <c r="I130" i="58"/>
  <c r="H350" i="58"/>
  <c r="H354" i="58"/>
  <c r="I272" i="58"/>
  <c r="I365" i="58"/>
  <c r="J170" i="58"/>
  <c r="H181" i="58"/>
  <c r="I278" i="58"/>
  <c r="J284" i="58"/>
  <c r="I302" i="58"/>
  <c r="I281" i="58"/>
  <c r="H357" i="58"/>
  <c r="I389" i="58"/>
  <c r="J286" i="58"/>
  <c r="J322" i="58"/>
  <c r="H380" i="58"/>
  <c r="I191" i="58"/>
  <c r="J359" i="58"/>
  <c r="H351" i="58"/>
  <c r="I341" i="58"/>
  <c r="J337" i="58"/>
  <c r="J369" i="58"/>
  <c r="J128" i="58"/>
  <c r="J279" i="58"/>
  <c r="J387" i="58"/>
  <c r="I180" i="58"/>
  <c r="I348" i="58"/>
  <c r="I220" i="58"/>
  <c r="I177" i="58"/>
  <c r="J300" i="58"/>
  <c r="H313" i="58"/>
  <c r="I189" i="58"/>
  <c r="J314" i="58"/>
  <c r="I352" i="58"/>
  <c r="H227" i="58"/>
  <c r="J330" i="58"/>
  <c r="I142" i="58"/>
  <c r="H238" i="58"/>
  <c r="I247" i="58"/>
  <c r="I368" i="58"/>
  <c r="H278" i="58"/>
  <c r="J179" i="58"/>
  <c r="H215" i="58"/>
  <c r="J173" i="58"/>
  <c r="H158" i="58"/>
  <c r="H385" i="58"/>
  <c r="J214" i="58"/>
  <c r="J334" i="58"/>
  <c r="H342" i="58"/>
  <c r="I269" i="58"/>
  <c r="H389" i="58"/>
  <c r="I187" i="58"/>
  <c r="J313" i="58"/>
  <c r="I147" i="58"/>
  <c r="I373" i="58"/>
  <c r="J187" i="58"/>
  <c r="J253" i="58"/>
  <c r="I347" i="58"/>
  <c r="I266" i="58"/>
  <c r="Z165" i="66"/>
  <c r="Z21" i="66"/>
  <c r="Y165" i="66"/>
  <c r="Y21" i="66"/>
  <c r="G58" i="66"/>
  <c r="I429" i="37"/>
  <c r="J426" i="41"/>
  <c r="I13" i="41"/>
  <c r="H11" i="41"/>
  <c r="I432" i="41"/>
  <c r="H427" i="41"/>
  <c r="I421" i="41"/>
  <c r="M160" i="66"/>
  <c r="H468" i="58"/>
  <c r="F161" i="66" s="1"/>
  <c r="N161" i="66" s="1"/>
  <c r="H470" i="58"/>
  <c r="H469" i="58"/>
  <c r="F154" i="66" s="1"/>
  <c r="N154" i="66" s="1"/>
  <c r="H430" i="41"/>
  <c r="I185" i="58"/>
  <c r="H231" i="58"/>
  <c r="H347" i="58"/>
  <c r="I159" i="58"/>
  <c r="H316" i="58"/>
  <c r="I320" i="58"/>
  <c r="J190" i="58"/>
  <c r="I367" i="58"/>
  <c r="I196" i="58"/>
  <c r="I274" i="58"/>
  <c r="H240" i="58"/>
  <c r="I225" i="58"/>
  <c r="J343" i="58"/>
  <c r="H225" i="58"/>
  <c r="J229" i="58"/>
  <c r="J265" i="58"/>
  <c r="H374" i="58"/>
  <c r="H388" i="58"/>
  <c r="J370" i="58"/>
  <c r="I214" i="58"/>
  <c r="H312" i="58"/>
  <c r="I322" i="58"/>
  <c r="J338" i="58"/>
  <c r="H128" i="58"/>
  <c r="J295" i="58"/>
  <c r="H304" i="58"/>
  <c r="J255" i="58"/>
  <c r="H360" i="58"/>
  <c r="I255" i="58"/>
  <c r="J294" i="58"/>
  <c r="I351" i="58"/>
  <c r="I252" i="58"/>
  <c r="J153" i="58"/>
  <c r="J234" i="58"/>
  <c r="H297" i="58"/>
  <c r="J204" i="58"/>
  <c r="J396" i="58"/>
  <c r="I372" i="58"/>
  <c r="J132" i="58"/>
  <c r="J366" i="58"/>
  <c r="I301" i="58"/>
  <c r="I362" i="58"/>
  <c r="H363" i="58"/>
  <c r="J233" i="58"/>
  <c r="H352" i="58"/>
  <c r="H250" i="58"/>
  <c r="H157" i="58"/>
  <c r="H366" i="58"/>
  <c r="I232" i="58"/>
  <c r="I398" i="58"/>
  <c r="H147" i="58"/>
  <c r="J262" i="58"/>
  <c r="H256" i="58"/>
  <c r="I306" i="58"/>
  <c r="J364" i="58"/>
  <c r="H229" i="58"/>
  <c r="J278" i="58"/>
  <c r="J257" i="58"/>
  <c r="I334" i="58"/>
  <c r="J347" i="58"/>
  <c r="J377" i="58"/>
  <c r="H325" i="58"/>
  <c r="H219" i="58"/>
  <c r="H269" i="58"/>
  <c r="J318" i="58"/>
  <c r="H326" i="58"/>
  <c r="H276" i="58"/>
  <c r="H177" i="58"/>
  <c r="H146" i="58"/>
  <c r="J244" i="58"/>
  <c r="I293" i="58"/>
  <c r="J280" i="58"/>
  <c r="J311" i="58"/>
  <c r="H399" i="58"/>
  <c r="H144" i="58"/>
  <c r="H296" i="58"/>
  <c r="I134" i="58"/>
  <c r="J398" i="58"/>
  <c r="H359" i="58"/>
  <c r="H217" i="58"/>
  <c r="H379" i="58"/>
  <c r="I161" i="58"/>
  <c r="J176" i="58"/>
  <c r="I182" i="58"/>
  <c r="I299" i="58"/>
  <c r="H168" i="58"/>
  <c r="H330" i="58"/>
  <c r="J212" i="58"/>
  <c r="I329" i="58"/>
  <c r="H344" i="58"/>
  <c r="J324" i="58"/>
  <c r="I212" i="58"/>
  <c r="J390" i="58"/>
  <c r="I312" i="58"/>
  <c r="J252" i="58"/>
  <c r="I224" i="58"/>
  <c r="J264" i="58"/>
  <c r="I209" i="58"/>
  <c r="J372" i="58"/>
  <c r="J125" i="58"/>
  <c r="I125" i="58"/>
  <c r="J220" i="58"/>
  <c r="I264" i="58"/>
  <c r="H212" i="58"/>
  <c r="J177" i="58"/>
  <c r="I205" i="58"/>
  <c r="J217" i="58"/>
  <c r="I150" i="58"/>
  <c r="J273" i="58"/>
  <c r="I344" i="58"/>
  <c r="H171" i="58"/>
  <c r="J120" i="58"/>
  <c r="I174" i="58"/>
  <c r="J312" i="58"/>
  <c r="I258" i="58"/>
  <c r="I176" i="58"/>
  <c r="H281" i="58"/>
  <c r="J323" i="58"/>
  <c r="H244" i="58"/>
  <c r="H182" i="58"/>
  <c r="I388" i="58"/>
  <c r="H364" i="58"/>
  <c r="I397" i="58"/>
  <c r="J130" i="58"/>
  <c r="H257" i="58"/>
  <c r="I200" i="58"/>
  <c r="J232" i="58"/>
  <c r="I280" i="58"/>
  <c r="J296" i="58"/>
  <c r="H205" i="58"/>
  <c r="H394" i="58"/>
  <c r="J315" i="58"/>
  <c r="H194" i="58"/>
  <c r="J376" i="58"/>
  <c r="H274" i="58"/>
  <c r="H220" i="58"/>
  <c r="I260" i="58"/>
  <c r="I154" i="58"/>
  <c r="I197" i="58"/>
  <c r="H169" i="58"/>
  <c r="H322" i="58"/>
  <c r="I148" i="58"/>
  <c r="J302" i="58"/>
  <c r="I239" i="58"/>
  <c r="I160" i="58"/>
  <c r="H141" i="58"/>
  <c r="H337" i="58"/>
  <c r="H401" i="58"/>
  <c r="I265" i="58"/>
  <c r="H341" i="58"/>
  <c r="I303" i="58"/>
  <c r="H148" i="58"/>
  <c r="I385" i="58"/>
  <c r="J219" i="58"/>
  <c r="I181" i="58"/>
  <c r="I307" i="58"/>
  <c r="J175" i="58"/>
  <c r="I276" i="58"/>
  <c r="I298" i="41"/>
  <c r="N127" i="66"/>
  <c r="J8" i="41"/>
  <c r="C25" i="63"/>
  <c r="O93" i="66"/>
  <c r="J11" i="41"/>
  <c r="E364" i="38"/>
  <c r="K107" i="66" s="1"/>
  <c r="N107" i="66" s="1"/>
  <c r="J455" i="41"/>
  <c r="J430" i="41"/>
  <c r="H404" i="41"/>
  <c r="F30" i="66"/>
  <c r="N30" i="66" s="1"/>
  <c r="I230" i="41"/>
  <c r="I391" i="58"/>
  <c r="J263" i="58"/>
  <c r="H383" i="58"/>
  <c r="H333" i="58"/>
  <c r="I128" i="58"/>
  <c r="I309" i="58"/>
  <c r="H255" i="58"/>
  <c r="J127" i="58"/>
  <c r="I394" i="58"/>
  <c r="J383" i="58"/>
  <c r="H213" i="58"/>
  <c r="I194" i="58"/>
  <c r="H221" i="58"/>
  <c r="I245" i="58"/>
  <c r="H381" i="58"/>
  <c r="I318" i="58"/>
  <c r="I222" i="58"/>
  <c r="J167" i="58"/>
  <c r="H338" i="58"/>
  <c r="H335" i="58"/>
  <c r="H398" i="58"/>
  <c r="J134" i="58"/>
  <c r="I323" i="58"/>
  <c r="I327" i="58"/>
  <c r="I370" i="58"/>
  <c r="J194" i="58"/>
  <c r="J254" i="58"/>
  <c r="H136" i="58"/>
  <c r="H336" i="58"/>
  <c r="I198" i="58"/>
  <c r="I297" i="58"/>
  <c r="I183" i="58"/>
  <c r="J333" i="58"/>
  <c r="H372" i="58"/>
  <c r="I249" i="58"/>
  <c r="J150" i="58"/>
  <c r="I345" i="58"/>
  <c r="I332" i="58"/>
  <c r="I317" i="58"/>
  <c r="J285" i="58"/>
  <c r="I364" i="58"/>
  <c r="H279" i="58"/>
  <c r="I377" i="58"/>
  <c r="H386" i="58"/>
  <c r="H323" i="58"/>
  <c r="I248" i="58"/>
  <c r="H368" i="58"/>
  <c r="H218" i="58"/>
  <c r="I295" i="58"/>
  <c r="H358" i="58"/>
  <c r="H263" i="58"/>
  <c r="J342" i="58"/>
  <c r="J193" i="58"/>
  <c r="J142" i="58"/>
  <c r="H207" i="58"/>
  <c r="H124" i="58"/>
  <c r="J188" i="58"/>
  <c r="I206" i="58"/>
  <c r="J223" i="58"/>
  <c r="J242" i="58"/>
  <c r="H185" i="58"/>
  <c r="H190" i="58"/>
  <c r="I173" i="58"/>
  <c r="I242" i="58"/>
  <c r="J371" i="58"/>
  <c r="J270" i="58"/>
  <c r="I401" i="58"/>
  <c r="J303" i="58"/>
  <c r="J325" i="58"/>
  <c r="I262" i="58"/>
  <c r="I308" i="58"/>
  <c r="H164" i="58"/>
  <c r="G202" i="66"/>
  <c r="I429" i="58"/>
  <c r="I12" i="41"/>
  <c r="C52" i="63"/>
  <c r="I431" i="41"/>
  <c r="M112" i="66"/>
  <c r="J468" i="37"/>
  <c r="J469" i="37"/>
  <c r="J470" i="37"/>
  <c r="J423" i="41"/>
  <c r="J208" i="41"/>
  <c r="I404" i="58"/>
  <c r="F222" i="66" s="1"/>
  <c r="N222" i="66" s="1"/>
  <c r="H420" i="41"/>
  <c r="H318" i="58"/>
  <c r="H153" i="58"/>
  <c r="I146" i="58"/>
  <c r="H193" i="58"/>
  <c r="I399" i="58"/>
  <c r="J168" i="58"/>
  <c r="I360" i="58"/>
  <c r="I246" i="58"/>
  <c r="H259" i="58"/>
  <c r="H172" i="58"/>
  <c r="I263" i="58"/>
  <c r="J350" i="58"/>
  <c r="H241" i="58"/>
  <c r="J246" i="58"/>
  <c r="J331" i="58"/>
  <c r="I253" i="58"/>
  <c r="I172" i="58"/>
  <c r="H329" i="58"/>
  <c r="I241" i="58"/>
  <c r="H206" i="58"/>
  <c r="H210" i="58"/>
  <c r="J358" i="58"/>
  <c r="H246" i="58"/>
  <c r="H302" i="58"/>
  <c r="J148" i="58"/>
  <c r="H268" i="58"/>
  <c r="H125" i="58"/>
  <c r="I123" i="58"/>
  <c r="H273" i="58"/>
  <c r="J171" i="58"/>
  <c r="I300" i="58"/>
  <c r="J198" i="58"/>
  <c r="J336" i="58"/>
  <c r="J209" i="58"/>
  <c r="J237" i="58"/>
  <c r="I195" i="58"/>
  <c r="I378" i="58"/>
  <c r="J205" i="58"/>
  <c r="H156" i="58"/>
  <c r="I192" i="58"/>
  <c r="I136" i="58"/>
  <c r="J231" i="58"/>
  <c r="J301" i="58"/>
  <c r="I133" i="58"/>
  <c r="I132" i="58"/>
  <c r="J245" i="58"/>
  <c r="I314" i="58"/>
  <c r="H308" i="58"/>
  <c r="J353" i="58"/>
  <c r="J389" i="58"/>
  <c r="J160" i="58"/>
  <c r="J251" i="58"/>
  <c r="H233" i="58"/>
  <c r="I275" i="58"/>
  <c r="I383" i="58"/>
  <c r="J215" i="58"/>
  <c r="I236" i="58"/>
  <c r="J238" i="58"/>
  <c r="J269" i="58"/>
  <c r="H174" i="58"/>
  <c r="H160" i="58"/>
  <c r="J395" i="58"/>
  <c r="J250" i="58"/>
  <c r="J210" i="58"/>
  <c r="I167" i="58"/>
  <c r="H317" i="58"/>
  <c r="H320" i="58"/>
  <c r="I358" i="58"/>
  <c r="I250" i="58"/>
  <c r="I254" i="58"/>
  <c r="H310" i="58"/>
  <c r="H183" i="58"/>
  <c r="I342" i="58"/>
  <c r="H248" i="58"/>
  <c r="I122" i="58"/>
  <c r="J346" i="58"/>
  <c r="J281" i="58"/>
  <c r="H301" i="58"/>
  <c r="H211" i="58"/>
  <c r="J352" i="58"/>
  <c r="J191" i="58"/>
  <c r="H373" i="58"/>
  <c r="I315" i="58"/>
  <c r="H272" i="58"/>
  <c r="H277" i="58"/>
  <c r="J159" i="58"/>
  <c r="I285" i="58"/>
  <c r="H261" i="58"/>
  <c r="J129" i="58"/>
  <c r="I171" i="58"/>
  <c r="J309" i="58"/>
  <c r="I282" i="58"/>
  <c r="J195" i="58"/>
  <c r="I156" i="58"/>
  <c r="J180" i="58"/>
  <c r="I168" i="58"/>
  <c r="J320" i="58"/>
  <c r="I336" i="58"/>
  <c r="H324" i="58"/>
  <c r="J192" i="58"/>
  <c r="I221" i="58"/>
  <c r="J332" i="58"/>
  <c r="J136" i="58"/>
  <c r="I165" i="58"/>
  <c r="I333" i="58"/>
  <c r="H378" i="58"/>
  <c r="J216" i="58"/>
  <c r="I304" i="58"/>
  <c r="J381" i="58"/>
  <c r="I288" i="58"/>
  <c r="I120" i="58"/>
  <c r="J243" i="58"/>
  <c r="I143" i="58"/>
  <c r="I218" i="58"/>
  <c r="H126" i="58"/>
  <c r="J268" i="58"/>
  <c r="H150" i="58"/>
  <c r="H303" i="58"/>
  <c r="I190" i="58"/>
  <c r="H289" i="58"/>
  <c r="I158" i="58"/>
  <c r="H216" i="58"/>
  <c r="H355" i="58"/>
  <c r="H247" i="58"/>
  <c r="J248" i="58"/>
  <c r="I169" i="58"/>
  <c r="J185" i="58"/>
  <c r="H249" i="58"/>
  <c r="I215" i="58"/>
  <c r="J247" i="58"/>
  <c r="J293" i="58"/>
  <c r="J310" i="58"/>
  <c r="H186" i="58"/>
  <c r="H361" i="58"/>
  <c r="I290" i="58"/>
  <c r="H265" i="58"/>
  <c r="H151" i="58"/>
  <c r="H266" i="58"/>
  <c r="H201" i="58"/>
  <c r="H154" i="58"/>
  <c r="J277" i="58"/>
  <c r="H260" i="58"/>
  <c r="H293" i="58"/>
  <c r="H184" i="58"/>
  <c r="J400" i="58"/>
  <c r="H187" i="58"/>
  <c r="I126" i="58"/>
  <c r="I392" i="58"/>
  <c r="I240" i="58"/>
  <c r="I219" i="58"/>
  <c r="J373" i="58"/>
  <c r="H294" i="58"/>
  <c r="J157" i="58"/>
  <c r="I390" i="58"/>
  <c r="J308" i="58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162" i="41"/>
  <c r="Y268" i="66"/>
  <c r="Y124" i="66"/>
  <c r="Z268" i="66"/>
  <c r="Z124" i="66"/>
  <c r="Y59" i="66" l="1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J206" i="41"/>
  <c r="I337" i="41"/>
  <c r="J246" i="41"/>
  <c r="D36" i="57"/>
  <c r="F110" i="66"/>
  <c r="N110" i="66" s="1"/>
  <c r="I127" i="58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J135" i="58"/>
  <c r="C49" i="63" s="1"/>
  <c r="C22" i="63"/>
  <c r="C13" i="63"/>
  <c r="I135" i="58"/>
  <c r="C40" i="63" s="1"/>
  <c r="H139" i="58"/>
  <c r="H135" i="58"/>
  <c r="C31" i="63" s="1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Q219" i="66"/>
  <c r="R219" i="66" s="1"/>
  <c r="T219" i="66" s="1"/>
  <c r="F208" i="66"/>
  <c r="D57" i="57"/>
  <c r="Q75" i="66"/>
  <c r="R75" i="66" s="1"/>
  <c r="T75" i="66" s="1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C23" i="63"/>
  <c r="I219" i="41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58"/>
  <c r="F104" i="66"/>
  <c r="E44" i="39"/>
  <c r="E127" i="38" s="1"/>
  <c r="J470" i="41"/>
  <c r="E17" i="39" s="1"/>
  <c r="I390" i="41"/>
  <c r="J131" i="58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J143" i="58"/>
  <c r="H294" i="41"/>
  <c r="I392" i="41"/>
  <c r="H184" i="41"/>
  <c r="H249" i="41"/>
  <c r="H247" i="41"/>
  <c r="J268" i="41"/>
  <c r="J243" i="41"/>
  <c r="I304" i="41"/>
  <c r="I165" i="41"/>
  <c r="F216" i="66"/>
  <c r="N216" i="66" s="1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F17" i="39" s="1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Z72" i="66"/>
  <c r="Y72" i="66"/>
  <c r="Y216" i="66"/>
  <c r="H449" i="37"/>
  <c r="J8" i="66"/>
  <c r="N278" i="66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I442" i="58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Z24" i="66"/>
  <c r="Y24" i="66"/>
  <c r="Y168" i="66"/>
  <c r="Z168" i="66"/>
  <c r="H472" i="41"/>
  <c r="E3" i="53"/>
  <c r="F3" i="53" s="1"/>
  <c r="H9" i="53" s="1"/>
  <c r="F40" i="66"/>
  <c r="C14" i="63"/>
  <c r="I127" i="41"/>
  <c r="E280" i="38" l="1"/>
  <c r="E286" i="38"/>
  <c r="E316" i="38"/>
  <c r="E322" i="38"/>
  <c r="E292" i="38"/>
  <c r="E298" i="38"/>
  <c r="E340" i="38"/>
  <c r="E328" i="38"/>
  <c r="E334" i="38"/>
  <c r="E304" i="38"/>
  <c r="E310" i="38"/>
  <c r="I442" i="37"/>
  <c r="I442" i="41" s="1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226" i="66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M178" i="66"/>
  <c r="K17" i="39"/>
  <c r="F227" i="66"/>
  <c r="E412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L226" i="66"/>
  <c r="H475" i="37"/>
  <c r="H473" i="37"/>
  <c r="H474" i="37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E303" i="38" l="1"/>
  <c r="E309" i="38"/>
  <c r="E291" i="38"/>
  <c r="E297" i="38"/>
  <c r="E315" i="38"/>
  <c r="L232" i="66" s="1"/>
  <c r="E321" i="38"/>
  <c r="M232" i="66" s="1"/>
  <c r="E327" i="38"/>
  <c r="E333" i="38"/>
  <c r="E339" i="38"/>
  <c r="E345" i="38"/>
  <c r="E279" i="38"/>
  <c r="E285" i="38"/>
  <c r="M289" i="66"/>
  <c r="P265" i="66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415" i="38"/>
  <c r="L276" i="66" s="1"/>
  <c r="P276" i="66" s="1"/>
  <c r="P269" i="66"/>
  <c r="S269" i="66"/>
  <c r="H435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19" i="63"/>
  <c r="I473" i="41"/>
  <c r="T160" i="66"/>
  <c r="M184" i="66"/>
  <c r="C28" i="63"/>
  <c r="J473" i="41"/>
  <c r="Z281" i="66"/>
  <c r="T8" i="66"/>
  <c r="S73" i="66"/>
  <c r="P73" i="66"/>
  <c r="N73" i="66"/>
  <c r="O221" i="66"/>
  <c r="L275" i="66"/>
  <c r="P275" i="66" s="1"/>
  <c r="E407" i="38"/>
  <c r="F84" i="66"/>
  <c r="I474" i="41"/>
  <c r="O16" i="66"/>
  <c r="F131" i="66"/>
  <c r="E408" i="38"/>
  <c r="J475" i="41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74" i="41"/>
  <c r="N89" i="66"/>
  <c r="S89" i="66"/>
  <c r="P89" i="66"/>
  <c r="M280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0" i="63"/>
  <c r="H473" i="41"/>
  <c r="P226" i="66"/>
  <c r="N226" i="66"/>
  <c r="Q281" i="66"/>
  <c r="R281" i="66" s="1"/>
  <c r="T281" i="66" s="1"/>
  <c r="M130" i="66"/>
  <c r="D18" i="8"/>
  <c r="L180" i="66"/>
  <c r="N180" i="66" s="1"/>
  <c r="J29" i="39"/>
  <c r="J433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E338" i="38"/>
  <c r="E296" i="38"/>
  <c r="E290" i="38"/>
  <c r="E308" i="38"/>
  <c r="E302" i="38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M259" i="66"/>
  <c r="O89" i="66"/>
  <c r="Z89" i="66"/>
  <c r="Y89" i="66"/>
  <c r="Y233" i="66"/>
  <c r="Z233" i="66"/>
  <c r="L184" i="66"/>
  <c r="L67" i="66"/>
  <c r="L136" i="66"/>
  <c r="P274" i="66"/>
  <c r="N274" i="66"/>
  <c r="M163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O228" i="66" s="1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N211" i="66" l="1"/>
  <c r="O211" i="66" s="1"/>
  <c r="Q178" i="66"/>
  <c r="O184" i="66"/>
  <c r="Q184" i="66" s="1"/>
  <c r="V228" i="66"/>
  <c r="X228" i="66" s="1"/>
  <c r="U228" i="66"/>
  <c r="Q228" i="66"/>
  <c r="R228" i="66" s="1"/>
  <c r="T228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O67" i="66" l="1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H6" i="58"/>
  <c r="I6" i="58"/>
  <c r="I6" i="41" l="1"/>
  <c r="D46" i="39" s="1"/>
  <c r="E108" i="38" s="1"/>
  <c r="F70" i="66"/>
  <c r="F214" i="66"/>
  <c r="L46" i="39"/>
  <c r="E159" i="38" s="1"/>
  <c r="H6" i="41"/>
  <c r="C46" i="39" s="1"/>
  <c r="E91" i="38" s="1"/>
  <c r="F22" i="66"/>
  <c r="F262" i="66"/>
  <c r="F166" i="66"/>
  <c r="J6" i="41"/>
  <c r="E46" i="39" s="1"/>
  <c r="E125" i="38" s="1"/>
  <c r="F118" i="66"/>
  <c r="M46" i="39" l="1"/>
  <c r="E176" i="38" s="1"/>
  <c r="J445" i="58" s="1"/>
  <c r="F19" i="39"/>
  <c r="K46" i="39"/>
  <c r="E142" i="38" s="1"/>
  <c r="J166" i="66" s="1"/>
  <c r="N166" i="66" s="1"/>
  <c r="J118" i="66"/>
  <c r="N118" i="66" s="1"/>
  <c r="J445" i="37"/>
  <c r="J22" i="66"/>
  <c r="N22" i="66" s="1"/>
  <c r="H445" i="37"/>
  <c r="J214" i="66"/>
  <c r="I445" i="58"/>
  <c r="J70" i="66"/>
  <c r="N70" i="66" s="1"/>
  <c r="I445" i="37"/>
  <c r="J262" i="66" l="1"/>
  <c r="G19" i="39" s="1"/>
  <c r="H445" i="58"/>
  <c r="H445" i="41" s="1"/>
  <c r="I445" i="41"/>
  <c r="I461" i="58"/>
  <c r="I461" i="37"/>
  <c r="P214" i="66"/>
  <c r="S214" i="66"/>
  <c r="H460" i="37"/>
  <c r="H460" i="58"/>
  <c r="I460" i="58"/>
  <c r="I460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T262" i="66" s="1"/>
  <c r="J460" i="41"/>
  <c r="I460" i="41"/>
  <c r="T166" i="66"/>
  <c r="I461" i="41"/>
  <c r="H460" i="41"/>
  <c r="Q214" i="66"/>
  <c r="R214" i="66" s="1"/>
  <c r="T214" i="66" s="1"/>
  <c r="H459" i="37"/>
  <c r="H459" i="58"/>
  <c r="I459" i="37"/>
  <c r="I459" i="58"/>
  <c r="J5" i="41"/>
  <c r="M52" i="39" s="1"/>
  <c r="E184" i="38" s="1"/>
  <c r="F116" i="66"/>
  <c r="E30" i="53"/>
  <c r="H461" i="37"/>
  <c r="H461" i="58"/>
  <c r="E36" i="53"/>
  <c r="F260" i="66"/>
  <c r="Q22" i="66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Y118" i="66" l="1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H459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1" i="41"/>
  <c r="I459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63" i="37" s="1"/>
  <c r="E312" i="38"/>
  <c r="M68" i="66" s="1"/>
  <c r="F25" i="39" s="1"/>
  <c r="E282" i="38"/>
  <c r="E288" i="38"/>
  <c r="L260" i="66"/>
  <c r="J463" i="58"/>
  <c r="L212" i="66"/>
  <c r="I463" i="58"/>
  <c r="L116" i="66"/>
  <c r="J463" i="37"/>
  <c r="M116" i="66"/>
  <c r="G25" i="39" s="1"/>
  <c r="D19" i="8"/>
  <c r="C19" i="8" l="1"/>
  <c r="L68" i="66"/>
  <c r="P68" i="66" s="1"/>
  <c r="J463" i="41"/>
  <c r="M20" i="66"/>
  <c r="B19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X200" i="66" s="1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87" i="66" l="1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J23" i="58" l="1"/>
  <c r="J37" i="58"/>
  <c r="I61" i="58"/>
  <c r="I25" i="58"/>
  <c r="H22" i="58"/>
  <c r="H67" i="58"/>
  <c r="J70" i="58"/>
  <c r="J70" i="41" s="1"/>
  <c r="J34" i="58"/>
  <c r="I58" i="58"/>
  <c r="I22" i="58"/>
  <c r="H58" i="58"/>
  <c r="H40" i="58"/>
  <c r="J67" i="58"/>
  <c r="J31" i="58"/>
  <c r="I55" i="58"/>
  <c r="I19" i="58"/>
  <c r="H19" i="58"/>
  <c r="J64" i="58"/>
  <c r="J28" i="58"/>
  <c r="I52" i="58"/>
  <c r="I16" i="58"/>
  <c r="H55" i="58"/>
  <c r="H37" i="58"/>
  <c r="I23" i="58"/>
  <c r="J61" i="58"/>
  <c r="J25" i="58"/>
  <c r="I49" i="58"/>
  <c r="H16" i="58"/>
  <c r="J58" i="58"/>
  <c r="J22" i="58"/>
  <c r="I46" i="58"/>
  <c r="H70" i="58"/>
  <c r="H52" i="58"/>
  <c r="H34" i="58"/>
  <c r="J55" i="58"/>
  <c r="J19" i="58"/>
  <c r="I43" i="58"/>
  <c r="H31" i="58"/>
  <c r="H49" i="58"/>
  <c r="J52" i="58"/>
  <c r="I73" i="58"/>
  <c r="J49" i="58"/>
  <c r="I37" i="58"/>
  <c r="H28" i="58"/>
  <c r="J16" i="58"/>
  <c r="J73" i="58"/>
  <c r="J46" i="58"/>
  <c r="I70" i="58"/>
  <c r="I34" i="58"/>
  <c r="H64" i="58"/>
  <c r="H46" i="58"/>
  <c r="H23" i="58"/>
  <c r="I40" i="58"/>
  <c r="H73" i="58"/>
  <c r="J43" i="58"/>
  <c r="I67" i="58"/>
  <c r="I31" i="58"/>
  <c r="H25" i="58"/>
  <c r="J40" i="58"/>
  <c r="I64" i="58"/>
  <c r="I28" i="58"/>
  <c r="H61" i="58"/>
  <c r="H43" i="58"/>
  <c r="I23" i="41" l="1"/>
  <c r="J67" i="41"/>
  <c r="I34" i="41"/>
  <c r="H37" i="41"/>
  <c r="J37" i="41"/>
  <c r="H55" i="41"/>
  <c r="H19" i="41"/>
  <c r="I52" i="41"/>
  <c r="J40" i="41"/>
  <c r="I40" i="41"/>
  <c r="J52" i="41"/>
  <c r="J22" i="41"/>
  <c r="J43" i="41"/>
  <c r="I67" i="41"/>
  <c r="H46" i="41"/>
  <c r="J55" i="41"/>
  <c r="I49" i="41"/>
  <c r="H67" i="41"/>
  <c r="I28" i="41"/>
  <c r="H61" i="41"/>
  <c r="J61" i="41"/>
  <c r="I37" i="41"/>
  <c r="H52" i="41"/>
  <c r="I22" i="41"/>
  <c r="H25" i="41"/>
  <c r="I70" i="41"/>
  <c r="H31" i="41"/>
  <c r="J28" i="41"/>
  <c r="J31" i="41"/>
  <c r="I61" i="41"/>
  <c r="H35" i="58"/>
  <c r="I53" i="58"/>
  <c r="I71" i="58"/>
  <c r="I59" i="58"/>
  <c r="I25" i="41"/>
  <c r="J35" i="58"/>
  <c r="J23" i="41"/>
  <c r="I38" i="58"/>
  <c r="J20" i="58"/>
  <c r="J59" i="58"/>
  <c r="J49" i="41"/>
  <c r="H70" i="41"/>
  <c r="I58" i="41"/>
  <c r="I35" i="58"/>
  <c r="H51" i="58"/>
  <c r="J38" i="58"/>
  <c r="I20" i="58"/>
  <c r="H59" i="58"/>
  <c r="I31" i="41"/>
  <c r="H23" i="41"/>
  <c r="J46" i="41"/>
  <c r="I43" i="41"/>
  <c r="C35" i="63"/>
  <c r="C29" i="63"/>
  <c r="J64" i="41"/>
  <c r="H14" i="58"/>
  <c r="J51" i="58"/>
  <c r="H38" i="58"/>
  <c r="H38" i="41" s="1"/>
  <c r="H20" i="58"/>
  <c r="I26" i="58"/>
  <c r="I64" i="41"/>
  <c r="J73" i="41"/>
  <c r="I73" i="41"/>
  <c r="J19" i="41"/>
  <c r="I46" i="41"/>
  <c r="H16" i="41"/>
  <c r="C8" i="63"/>
  <c r="C2" i="63"/>
  <c r="J34" i="41"/>
  <c r="J14" i="58"/>
  <c r="I51" i="58"/>
  <c r="I56" i="58"/>
  <c r="I56" i="41" s="1"/>
  <c r="J41" i="58"/>
  <c r="H26" i="58"/>
  <c r="I14" i="58"/>
  <c r="J65" i="58"/>
  <c r="J56" i="58"/>
  <c r="I41" i="58"/>
  <c r="J26" i="58"/>
  <c r="C53" i="63"/>
  <c r="C47" i="63"/>
  <c r="I24" i="58"/>
  <c r="I62" i="58"/>
  <c r="H65" i="58"/>
  <c r="H56" i="58"/>
  <c r="H41" i="58"/>
  <c r="J47" i="58"/>
  <c r="J16" i="41"/>
  <c r="C26" i="63"/>
  <c r="C20" i="63"/>
  <c r="J24" i="58"/>
  <c r="J62" i="58"/>
  <c r="I65" i="58"/>
  <c r="H68" i="58"/>
  <c r="H47" i="58"/>
  <c r="J58" i="41"/>
  <c r="J25" i="41"/>
  <c r="C44" i="63"/>
  <c r="C38" i="63"/>
  <c r="H40" i="41"/>
  <c r="H24" i="58"/>
  <c r="H62" i="58"/>
  <c r="J68" i="58"/>
  <c r="I47" i="58"/>
  <c r="H43" i="41"/>
  <c r="H73" i="41"/>
  <c r="H64" i="41"/>
  <c r="H49" i="41"/>
  <c r="I16" i="41"/>
  <c r="C17" i="63"/>
  <c r="C11" i="63"/>
  <c r="I19" i="41"/>
  <c r="H32" i="58"/>
  <c r="H17" i="58"/>
  <c r="I68" i="58"/>
  <c r="I44" i="58"/>
  <c r="J29" i="58"/>
  <c r="H28" i="41"/>
  <c r="H34" i="41"/>
  <c r="I55" i="41"/>
  <c r="H58" i="41"/>
  <c r="H22" i="41"/>
  <c r="I32" i="58"/>
  <c r="I17" i="58"/>
  <c r="H53" i="58"/>
  <c r="H71" i="58"/>
  <c r="H44" i="58"/>
  <c r="H29" i="58"/>
  <c r="J32" i="58"/>
  <c r="J17" i="58"/>
  <c r="J53" i="58"/>
  <c r="J71" i="58"/>
  <c r="J44" i="58"/>
  <c r="I29" i="58"/>
  <c r="J62" i="41" l="1"/>
  <c r="H41" i="41"/>
  <c r="H47" i="41"/>
  <c r="I62" i="41"/>
  <c r="J51" i="41"/>
  <c r="H32" i="41"/>
  <c r="H24" i="41"/>
  <c r="J41" i="41"/>
  <c r="I20" i="41"/>
  <c r="J17" i="41"/>
  <c r="I41" i="41"/>
  <c r="J38" i="41"/>
  <c r="I38" i="41"/>
  <c r="H51" i="41"/>
  <c r="J44" i="41"/>
  <c r="I17" i="41"/>
  <c r="H44" i="41"/>
  <c r="I44" i="41"/>
  <c r="N3" i="41"/>
  <c r="H57" i="58"/>
  <c r="E287" i="38"/>
  <c r="H50" i="58"/>
  <c r="H403" i="58" s="1"/>
  <c r="H62" i="41"/>
  <c r="I57" i="58"/>
  <c r="I50" i="58"/>
  <c r="J57" i="58"/>
  <c r="J50" i="58"/>
  <c r="J403" i="58" s="1"/>
  <c r="H66" i="58"/>
  <c r="J66" i="58"/>
  <c r="I53" i="41"/>
  <c r="I66" i="58"/>
  <c r="J29" i="41"/>
  <c r="J63" i="58"/>
  <c r="J68" i="41"/>
  <c r="I15" i="58"/>
  <c r="J32" i="41"/>
  <c r="H71" i="41"/>
  <c r="H63" i="58"/>
  <c r="H36" i="58"/>
  <c r="I45" i="58"/>
  <c r="J24" i="41"/>
  <c r="H56" i="41"/>
  <c r="J26" i="41"/>
  <c r="H42" i="58"/>
  <c r="J59" i="41"/>
  <c r="J33" i="58"/>
  <c r="J48" i="58"/>
  <c r="J36" i="58"/>
  <c r="H45" i="58"/>
  <c r="I27" i="58"/>
  <c r="J60" i="58"/>
  <c r="J14" i="41"/>
  <c r="I59" i="41"/>
  <c r="J15" i="58"/>
  <c r="I68" i="41"/>
  <c r="I29" i="41"/>
  <c r="H48" i="58"/>
  <c r="H53" i="41"/>
  <c r="I39" i="58"/>
  <c r="H17" i="41"/>
  <c r="I36" i="58"/>
  <c r="J45" i="58"/>
  <c r="H27" i="58"/>
  <c r="H65" i="41"/>
  <c r="I60" i="58"/>
  <c r="H14" i="41"/>
  <c r="I63" i="58"/>
  <c r="J42" i="58"/>
  <c r="I48" i="58"/>
  <c r="J39" i="58"/>
  <c r="J27" i="58"/>
  <c r="H60" i="58"/>
  <c r="J21" i="58"/>
  <c r="J20" i="41"/>
  <c r="H69" i="58"/>
  <c r="I21" i="58"/>
  <c r="I71" i="41"/>
  <c r="J56" i="41"/>
  <c r="H26" i="41"/>
  <c r="H21" i="58"/>
  <c r="J71" i="41"/>
  <c r="I69" i="58"/>
  <c r="I32" i="41"/>
  <c r="I54" i="58"/>
  <c r="H68" i="41"/>
  <c r="I24" i="41"/>
  <c r="J65" i="41"/>
  <c r="J30" i="58"/>
  <c r="I26" i="41"/>
  <c r="I35" i="41"/>
  <c r="H39" i="58"/>
  <c r="J69" i="58"/>
  <c r="H72" i="58"/>
  <c r="H30" i="58"/>
  <c r="H54" i="58"/>
  <c r="J54" i="58"/>
  <c r="J53" i="41"/>
  <c r="H29" i="41"/>
  <c r="I47" i="41"/>
  <c r="I65" i="41"/>
  <c r="J47" i="41"/>
  <c r="J72" i="58"/>
  <c r="I402" i="58"/>
  <c r="I403" i="58"/>
  <c r="I30" i="58"/>
  <c r="H20" i="41"/>
  <c r="J35" i="41"/>
  <c r="H35" i="41"/>
  <c r="H15" i="58"/>
  <c r="I72" i="58"/>
  <c r="E311" i="38"/>
  <c r="I14" i="41"/>
  <c r="H18" i="58"/>
  <c r="H33" i="58"/>
  <c r="I18" i="58"/>
  <c r="I42" i="58"/>
  <c r="I51" i="41"/>
  <c r="H59" i="41"/>
  <c r="I33" i="58"/>
  <c r="J18" i="58"/>
  <c r="F242" i="66" l="1"/>
  <c r="E323" i="38"/>
  <c r="J66" i="41"/>
  <c r="I36" i="41"/>
  <c r="H402" i="58"/>
  <c r="J72" i="41"/>
  <c r="J60" i="41"/>
  <c r="H42" i="41"/>
  <c r="J50" i="41"/>
  <c r="J402" i="58"/>
  <c r="J27" i="41"/>
  <c r="J42" i="41"/>
  <c r="H54" i="41"/>
  <c r="J30" i="41"/>
  <c r="I39" i="41"/>
  <c r="E335" i="38"/>
  <c r="M146" i="66" s="1"/>
  <c r="J39" i="41"/>
  <c r="H48" i="41"/>
  <c r="H33" i="41"/>
  <c r="J21" i="41"/>
  <c r="I63" i="41"/>
  <c r="I45" i="41"/>
  <c r="J18" i="41"/>
  <c r="H18" i="41"/>
  <c r="F241" i="66"/>
  <c r="H403" i="41"/>
  <c r="F145" i="66"/>
  <c r="H21" i="41"/>
  <c r="H60" i="41"/>
  <c r="I27" i="41"/>
  <c r="H57" i="41"/>
  <c r="H63" i="41"/>
  <c r="J57" i="41"/>
  <c r="F193" i="66"/>
  <c r="H66" i="41"/>
  <c r="H50" i="41"/>
  <c r="I66" i="41"/>
  <c r="I50" i="41"/>
  <c r="I57" i="41"/>
  <c r="I54" i="41"/>
  <c r="I48" i="41"/>
  <c r="H27" i="41"/>
  <c r="H69" i="41"/>
  <c r="J36" i="41"/>
  <c r="F50" i="66"/>
  <c r="J48" i="41"/>
  <c r="J33" i="41"/>
  <c r="H36" i="41"/>
  <c r="I402" i="41"/>
  <c r="F98" i="66"/>
  <c r="I403" i="41"/>
  <c r="H30" i="41"/>
  <c r="I60" i="41"/>
  <c r="I42" i="41"/>
  <c r="I72" i="41"/>
  <c r="H72" i="41"/>
  <c r="I21" i="41"/>
  <c r="F289" i="66"/>
  <c r="H15" i="41"/>
  <c r="E5" i="53"/>
  <c r="F5" i="53" s="1"/>
  <c r="F49" i="66"/>
  <c r="E35" i="53"/>
  <c r="F35" i="53" s="1"/>
  <c r="E23" i="53"/>
  <c r="F23" i="53" s="1"/>
  <c r="I33" i="41"/>
  <c r="J45" i="41"/>
  <c r="J15" i="41"/>
  <c r="H45" i="41"/>
  <c r="I15" i="41"/>
  <c r="F97" i="66"/>
  <c r="E17" i="53"/>
  <c r="F17" i="53" s="1"/>
  <c r="H23" i="53" s="1"/>
  <c r="J69" i="41"/>
  <c r="I18" i="41"/>
  <c r="H39" i="41"/>
  <c r="I69" i="41"/>
  <c r="I30" i="41"/>
  <c r="J54" i="41"/>
  <c r="E11" i="53"/>
  <c r="F11" i="53" s="1"/>
  <c r="H5" i="53" s="1"/>
  <c r="J63" i="41"/>
  <c r="F290" i="66" l="1"/>
  <c r="E347" i="38"/>
  <c r="M290" i="66" s="1"/>
  <c r="F194" i="66"/>
  <c r="E299" i="38"/>
  <c r="H402" i="41"/>
  <c r="J402" i="41"/>
  <c r="E29" i="53"/>
  <c r="F29" i="53" s="1"/>
  <c r="H35" i="53" s="1"/>
  <c r="G35" i="53" s="1"/>
  <c r="E341" i="38" s="1"/>
  <c r="F146" i="66"/>
  <c r="J403" i="41"/>
  <c r="H29" i="53"/>
  <c r="G5" i="53"/>
  <c r="E281" i="38" s="1"/>
  <c r="H11" i="53"/>
  <c r="G11" i="53" s="1"/>
  <c r="E293" i="38" s="1"/>
  <c r="H17" i="53"/>
  <c r="G17" i="53" s="1"/>
  <c r="E305" i="38" s="1"/>
  <c r="G23" i="53"/>
  <c r="E317" i="38" s="1"/>
  <c r="L290" i="66" l="1"/>
  <c r="N290" i="66" s="1"/>
  <c r="L289" i="66"/>
  <c r="J462" i="58"/>
  <c r="L97" i="66"/>
  <c r="H462" i="58"/>
  <c r="L49" i="66"/>
  <c r="G29" i="53"/>
  <c r="E329" i="38" s="1"/>
  <c r="L145" i="66" s="1"/>
  <c r="L194" i="66"/>
  <c r="L242" i="66"/>
  <c r="L241" i="66"/>
  <c r="I462" i="58"/>
  <c r="L98" i="66"/>
  <c r="L146" i="66"/>
  <c r="P289" i="66" l="1"/>
  <c r="N289" i="66"/>
  <c r="P290" i="66"/>
  <c r="V290" i="66" s="1"/>
  <c r="X290" i="66" s="1"/>
  <c r="R290" i="66"/>
  <c r="T290" i="66" s="1"/>
  <c r="J462" i="37"/>
  <c r="J462" i="41" s="1"/>
  <c r="M241" i="66"/>
  <c r="N241" i="66" s="1"/>
  <c r="M242" i="66"/>
  <c r="N242" i="66" s="1"/>
  <c r="I462" i="37"/>
  <c r="I462" i="41" s="1"/>
  <c r="M97" i="66"/>
  <c r="N97" i="66" s="1"/>
  <c r="M98" i="66"/>
  <c r="N98" i="66" s="1"/>
  <c r="L193" i="66"/>
  <c r="P193" i="66" s="1"/>
  <c r="V193" i="66" s="1"/>
  <c r="X193" i="66" s="1"/>
  <c r="M193" i="66"/>
  <c r="M194" i="66"/>
  <c r="N194" i="66" s="1"/>
  <c r="H462" i="37"/>
  <c r="H462" i="41" s="1"/>
  <c r="M49" i="66"/>
  <c r="N49" i="66" s="1"/>
  <c r="M50" i="66"/>
  <c r="N50" i="66" s="1"/>
  <c r="P146" i="66"/>
  <c r="V146" i="66" s="1"/>
  <c r="X146" i="66" s="1"/>
  <c r="R146" i="66"/>
  <c r="T146" i="66" s="1"/>
  <c r="N146" i="66"/>
  <c r="P97" i="66"/>
  <c r="P98" i="66"/>
  <c r="V98" i="66" s="1"/>
  <c r="X98" i="66" s="1"/>
  <c r="R98" i="66"/>
  <c r="T98" i="66" s="1"/>
  <c r="P49" i="66"/>
  <c r="V49" i="66" s="1"/>
  <c r="X49" i="66" s="1"/>
  <c r="R49" i="66"/>
  <c r="T49" i="66" s="1"/>
  <c r="P241" i="66"/>
  <c r="P242" i="66"/>
  <c r="V242" i="66" s="1"/>
  <c r="X242" i="66" s="1"/>
  <c r="R242" i="66"/>
  <c r="T242" i="66" s="1"/>
  <c r="P145" i="66"/>
  <c r="N145" i="66"/>
  <c r="P194" i="66"/>
  <c r="V194" i="66" s="1"/>
  <c r="X194" i="66" s="1"/>
  <c r="R194" i="66"/>
  <c r="T194" i="66" s="1"/>
  <c r="R193" i="66" l="1"/>
  <c r="T193" i="66" s="1"/>
  <c r="N193" i="66"/>
  <c r="O193" i="66" s="1"/>
  <c r="O241" i="66"/>
  <c r="U241" i="66" s="1"/>
  <c r="Z50" i="66"/>
  <c r="Z194" i="66"/>
  <c r="Y194" i="66"/>
  <c r="Y50" i="66"/>
  <c r="Y145" i="66"/>
  <c r="Y289" i="66"/>
  <c r="O145" i="66"/>
  <c r="Z145" i="66"/>
  <c r="Z289" i="66"/>
  <c r="O289" i="66"/>
  <c r="Z242" i="66"/>
  <c r="Y242" i="66"/>
  <c r="Y98" i="66"/>
  <c r="Z98" i="66"/>
  <c r="O97" i="66"/>
  <c r="Z97" i="66"/>
  <c r="Y241" i="66"/>
  <c r="Y97" i="66"/>
  <c r="Z241" i="66"/>
  <c r="Y290" i="66"/>
  <c r="Z146" i="66"/>
  <c r="Z290" i="66"/>
  <c r="Y146" i="66"/>
  <c r="Q241" i="66" l="1"/>
  <c r="R241" i="66" s="1"/>
  <c r="T241" i="66" s="1"/>
  <c r="Y193" i="66"/>
  <c r="O49" i="66"/>
  <c r="U49" i="66" s="1"/>
  <c r="Z193" i="66"/>
  <c r="Z49" i="66"/>
  <c r="V241" i="66"/>
  <c r="X241" i="66" s="1"/>
  <c r="Q193" i="66"/>
  <c r="U193" i="66"/>
  <c r="Y49" i="66"/>
  <c r="Q289" i="66"/>
  <c r="R289" i="66" s="1"/>
  <c r="T289" i="66" s="1"/>
  <c r="U289" i="66"/>
  <c r="V289" i="66"/>
  <c r="X289" i="66" s="1"/>
  <c r="Q145" i="66"/>
  <c r="R145" i="66" s="1"/>
  <c r="T145" i="66" s="1"/>
  <c r="V145" i="66"/>
  <c r="X145" i="66" s="1"/>
  <c r="U145" i="66"/>
  <c r="Q97" i="66"/>
  <c r="R97" i="66" s="1"/>
  <c r="T97" i="66" s="1"/>
  <c r="V97" i="66"/>
  <c r="X97" i="66" s="1"/>
  <c r="U97" i="66"/>
  <c r="Q49" i="66" l="1"/>
  <c r="I4" i="58" l="1"/>
  <c r="I4" i="37"/>
  <c r="J4" i="58"/>
  <c r="J4" i="37"/>
  <c r="H4" i="37" l="1"/>
  <c r="H4" i="58"/>
  <c r="J4" i="41"/>
  <c r="E45" i="39" s="1"/>
  <c r="E31" i="53"/>
  <c r="F101" i="66"/>
  <c r="M45" i="39"/>
  <c r="F245" i="66"/>
  <c r="O4" i="58"/>
  <c r="E37" i="53"/>
  <c r="I4" i="41"/>
  <c r="D45" i="39" s="1"/>
  <c r="F53" i="66"/>
  <c r="E19" i="53"/>
  <c r="E25" i="53"/>
  <c r="N4" i="58"/>
  <c r="F197" i="66"/>
  <c r="L45" i="39"/>
  <c r="E107" i="38" l="1"/>
  <c r="D56" i="39"/>
  <c r="D59" i="39"/>
  <c r="D60" i="39" s="1"/>
  <c r="E175" i="38"/>
  <c r="M56" i="39"/>
  <c r="M59" i="39"/>
  <c r="M60" i="39" s="1"/>
  <c r="E158" i="38"/>
  <c r="L59" i="39"/>
  <c r="L60" i="39" s="1"/>
  <c r="L56" i="39"/>
  <c r="E56" i="39"/>
  <c r="E124" i="38"/>
  <c r="E59" i="39"/>
  <c r="E60" i="39" s="1"/>
  <c r="M4" i="58"/>
  <c r="E13" i="53"/>
  <c r="F149" i="66"/>
  <c r="C45" i="39"/>
  <c r="H4" i="41"/>
  <c r="K45" i="39" s="1"/>
  <c r="E7" i="53"/>
  <c r="F5" i="66"/>
  <c r="I444" i="58" l="1"/>
  <c r="J197" i="66"/>
  <c r="I452" i="58"/>
  <c r="D25" i="53"/>
  <c r="F25" i="53" s="1"/>
  <c r="J245" i="66"/>
  <c r="J444" i="58"/>
  <c r="J452" i="58"/>
  <c r="D37" i="53"/>
  <c r="F37" i="53" s="1"/>
  <c r="M58" i="39"/>
  <c r="M57" i="39"/>
  <c r="C59" i="39"/>
  <c r="C60" i="39" s="1"/>
  <c r="C56" i="39"/>
  <c r="E90" i="38"/>
  <c r="J452" i="37"/>
  <c r="D31" i="53"/>
  <c r="F31" i="53" s="1"/>
  <c r="H37" i="53" s="1"/>
  <c r="J101" i="66"/>
  <c r="J444" i="37"/>
  <c r="D57" i="39"/>
  <c r="D58" i="39"/>
  <c r="J53" i="66"/>
  <c r="I444" i="37"/>
  <c r="I452" i="37"/>
  <c r="D19" i="53"/>
  <c r="F19" i="53" s="1"/>
  <c r="H25" i="53" s="1"/>
  <c r="K59" i="39"/>
  <c r="K60" i="39" s="1"/>
  <c r="K56" i="39"/>
  <c r="E141" i="38"/>
  <c r="E57" i="39"/>
  <c r="E58" i="39"/>
  <c r="L57" i="39"/>
  <c r="L58" i="39"/>
  <c r="I457" i="37" l="1"/>
  <c r="F55" i="66"/>
  <c r="I452" i="41"/>
  <c r="S101" i="66"/>
  <c r="W101" i="66"/>
  <c r="I444" i="41"/>
  <c r="I467" i="37"/>
  <c r="F54" i="66"/>
  <c r="H444" i="58"/>
  <c r="D13" i="53"/>
  <c r="F13" i="53" s="1"/>
  <c r="H7" i="53" s="1"/>
  <c r="H452" i="58"/>
  <c r="J149" i="66"/>
  <c r="S53" i="66"/>
  <c r="W53" i="66"/>
  <c r="G37" i="53"/>
  <c r="H31" i="53"/>
  <c r="G31" i="53" s="1"/>
  <c r="J457" i="58"/>
  <c r="F247" i="66"/>
  <c r="F102" i="66"/>
  <c r="J467" i="37"/>
  <c r="J444" i="41"/>
  <c r="F246" i="66"/>
  <c r="J467" i="58"/>
  <c r="W245" i="66"/>
  <c r="S245" i="66"/>
  <c r="G25" i="53"/>
  <c r="H19" i="53"/>
  <c r="G19" i="53" s="1"/>
  <c r="F199" i="66"/>
  <c r="I457" i="58"/>
  <c r="J457" i="37"/>
  <c r="F103" i="66"/>
  <c r="J452" i="41"/>
  <c r="K57" i="39"/>
  <c r="K58" i="39"/>
  <c r="H444" i="37"/>
  <c r="J5" i="66"/>
  <c r="H452" i="37"/>
  <c r="D7" i="53"/>
  <c r="F7" i="53" s="1"/>
  <c r="S197" i="66"/>
  <c r="W197" i="66"/>
  <c r="C58" i="39"/>
  <c r="C57" i="39"/>
  <c r="I467" i="58"/>
  <c r="F198" i="66"/>
  <c r="J467" i="41" l="1"/>
  <c r="O3" i="41" s="1"/>
  <c r="L102" i="66"/>
  <c r="P102" i="66" s="1"/>
  <c r="H467" i="58"/>
  <c r="F150" i="66"/>
  <c r="L54" i="66"/>
  <c r="P54" i="66" s="1"/>
  <c r="E313" i="38"/>
  <c r="E307" i="38"/>
  <c r="E384" i="38"/>
  <c r="K247" i="66" s="1"/>
  <c r="N247" i="66" s="1"/>
  <c r="J458" i="58"/>
  <c r="E385" i="38" s="1"/>
  <c r="K266" i="66" s="1"/>
  <c r="N266" i="66" s="1"/>
  <c r="I467" i="41"/>
  <c r="E331" i="38"/>
  <c r="E337" i="38"/>
  <c r="H457" i="37"/>
  <c r="F7" i="66"/>
  <c r="H452" i="41"/>
  <c r="E349" i="38"/>
  <c r="M245" i="66" s="1"/>
  <c r="E343" i="38"/>
  <c r="W5" i="66"/>
  <c r="S5" i="66"/>
  <c r="H467" i="37"/>
  <c r="H467" i="41" s="1"/>
  <c r="M3" i="41" s="1"/>
  <c r="H444" i="41"/>
  <c r="F6" i="66"/>
  <c r="L246" i="66"/>
  <c r="P246" i="66" s="1"/>
  <c r="J457" i="41"/>
  <c r="E366" i="38"/>
  <c r="K103" i="66" s="1"/>
  <c r="N103" i="66" s="1"/>
  <c r="J458" i="37"/>
  <c r="E378" i="38"/>
  <c r="K199" i="66" s="1"/>
  <c r="N199" i="66" s="1"/>
  <c r="I458" i="58"/>
  <c r="E379" i="38" s="1"/>
  <c r="K218" i="66" s="1"/>
  <c r="N218" i="66" s="1"/>
  <c r="L198" i="66"/>
  <c r="P198" i="66" s="1"/>
  <c r="G7" i="53"/>
  <c r="H13" i="53"/>
  <c r="G13" i="53" s="1"/>
  <c r="E325" i="38"/>
  <c r="M197" i="66" s="1"/>
  <c r="E319" i="38"/>
  <c r="W149" i="66"/>
  <c r="S149" i="66"/>
  <c r="H457" i="58"/>
  <c r="F151" i="66"/>
  <c r="I458" i="37"/>
  <c r="I457" i="41"/>
  <c r="E360" i="38"/>
  <c r="K55" i="66" s="1"/>
  <c r="N55" i="66" s="1"/>
  <c r="N102" i="66" l="1"/>
  <c r="J464" i="37"/>
  <c r="L101" i="66"/>
  <c r="E361" i="38"/>
  <c r="K74" i="66" s="1"/>
  <c r="N74" i="66" s="1"/>
  <c r="I458" i="41"/>
  <c r="N198" i="66"/>
  <c r="L53" i="66"/>
  <c r="I464" i="37"/>
  <c r="J458" i="41"/>
  <c r="E367" i="38"/>
  <c r="K122" i="66" s="1"/>
  <c r="N122" i="66" s="1"/>
  <c r="M53" i="66"/>
  <c r="F18" i="39" s="1"/>
  <c r="C20" i="8"/>
  <c r="Y103" i="66"/>
  <c r="Y247" i="66"/>
  <c r="Z103" i="66"/>
  <c r="Z247" i="66"/>
  <c r="L245" i="66"/>
  <c r="J464" i="58"/>
  <c r="N54" i="66"/>
  <c r="E283" i="38"/>
  <c r="E289" i="38"/>
  <c r="N246" i="66"/>
  <c r="O246" i="66" s="1"/>
  <c r="L150" i="66"/>
  <c r="P150" i="66" s="1"/>
  <c r="V150" i="66" s="1"/>
  <c r="X150" i="66" s="1"/>
  <c r="H458" i="58"/>
  <c r="E373" i="38" s="1"/>
  <c r="K170" i="66" s="1"/>
  <c r="N170" i="66" s="1"/>
  <c r="E372" i="38"/>
  <c r="K151" i="66" s="1"/>
  <c r="N151" i="66" s="1"/>
  <c r="I464" i="58"/>
  <c r="L197" i="66"/>
  <c r="L6" i="66"/>
  <c r="P6" i="66" s="1"/>
  <c r="V6" i="66" s="1"/>
  <c r="X6" i="66" s="1"/>
  <c r="H457" i="41"/>
  <c r="E354" i="38"/>
  <c r="K7" i="66" s="1"/>
  <c r="N7" i="66" s="1"/>
  <c r="H458" i="37"/>
  <c r="Y55" i="66"/>
  <c r="Z55" i="66"/>
  <c r="Y199" i="66"/>
  <c r="Z199" i="66"/>
  <c r="E295" i="38"/>
  <c r="E301" i="38"/>
  <c r="M149" i="66" s="1"/>
  <c r="D20" i="8"/>
  <c r="M101" i="66"/>
  <c r="G18" i="39" s="1"/>
  <c r="Y246" i="66" l="1"/>
  <c r="Z102" i="66"/>
  <c r="O102" i="66"/>
  <c r="V102" i="66" s="1"/>
  <c r="X102" i="66" s="1"/>
  <c r="Z246" i="66"/>
  <c r="N6" i="66"/>
  <c r="Y150" i="66" s="1"/>
  <c r="Y102" i="66"/>
  <c r="N150" i="66"/>
  <c r="P197" i="66"/>
  <c r="N197" i="66"/>
  <c r="Z122" i="66"/>
  <c r="Y122" i="66"/>
  <c r="Z266" i="66"/>
  <c r="Y266" i="66"/>
  <c r="V246" i="66"/>
  <c r="X246" i="66" s="1"/>
  <c r="Q246" i="66"/>
  <c r="U246" i="66"/>
  <c r="H458" i="41"/>
  <c r="E355" i="38"/>
  <c r="K26" i="66" s="1"/>
  <c r="N26" i="66" s="1"/>
  <c r="B20" i="8"/>
  <c r="M5" i="66"/>
  <c r="Y151" i="66"/>
  <c r="Y7" i="66"/>
  <c r="Z7" i="66"/>
  <c r="Z151" i="66"/>
  <c r="H464" i="37"/>
  <c r="L5" i="66"/>
  <c r="I464" i="41"/>
  <c r="H464" i="58"/>
  <c r="L149" i="66"/>
  <c r="O198" i="66"/>
  <c r="Y54" i="66"/>
  <c r="O54" i="66"/>
  <c r="Y198" i="66"/>
  <c r="Z54" i="66"/>
  <c r="Z198" i="66"/>
  <c r="P53" i="66"/>
  <c r="N53" i="66"/>
  <c r="Y6" i="66"/>
  <c r="Z6" i="66"/>
  <c r="Z150" i="66"/>
  <c r="P245" i="66"/>
  <c r="N245" i="66"/>
  <c r="Y74" i="66"/>
  <c r="Z74" i="66"/>
  <c r="Z218" i="66"/>
  <c r="Y218" i="66"/>
  <c r="P101" i="66"/>
  <c r="N101" i="66"/>
  <c r="J464" i="41"/>
  <c r="O150" i="66" l="1"/>
  <c r="Q150" i="66" s="1"/>
  <c r="O6" i="66"/>
  <c r="Q6" i="66" s="1"/>
  <c r="H464" i="41"/>
  <c r="O245" i="66"/>
  <c r="U245" i="66" s="1"/>
  <c r="Q102" i="66"/>
  <c r="U102" i="66"/>
  <c r="R5" i="66"/>
  <c r="T5" i="66" s="1"/>
  <c r="P5" i="66"/>
  <c r="V5" i="66" s="1"/>
  <c r="X5" i="66" s="1"/>
  <c r="N5" i="66"/>
  <c r="Y101" i="66"/>
  <c r="O101" i="66"/>
  <c r="Z101" i="66"/>
  <c r="Y245" i="66"/>
  <c r="Z245" i="66"/>
  <c r="Z53" i="66"/>
  <c r="Y197" i="66"/>
  <c r="O53" i="66"/>
  <c r="Z197" i="66"/>
  <c r="Y53" i="66"/>
  <c r="O197" i="66"/>
  <c r="Q54" i="66"/>
  <c r="U54" i="66"/>
  <c r="V54" i="66"/>
  <c r="X54" i="66" s="1"/>
  <c r="Z26" i="66"/>
  <c r="Z170" i="66"/>
  <c r="Y170" i="66"/>
  <c r="Y26" i="66"/>
  <c r="Q198" i="66"/>
  <c r="U198" i="66"/>
  <c r="V198" i="66"/>
  <c r="X198" i="66" s="1"/>
  <c r="R149" i="66"/>
  <c r="T149" i="66" s="1"/>
  <c r="P149" i="66"/>
  <c r="V149" i="66" s="1"/>
  <c r="X149" i="66" s="1"/>
  <c r="N149" i="66"/>
  <c r="O149" i="66" s="1"/>
  <c r="U6" i="66" l="1"/>
  <c r="U150" i="66"/>
  <c r="V245" i="66"/>
  <c r="X245" i="66" s="1"/>
  <c r="Q245" i="66"/>
  <c r="R245" i="66" s="1"/>
  <c r="T245" i="66" s="1"/>
  <c r="Q101" i="66"/>
  <c r="R101" i="66" s="1"/>
  <c r="T101" i="66" s="1"/>
  <c r="V101" i="66"/>
  <c r="X101" i="66" s="1"/>
  <c r="U101" i="66"/>
  <c r="Q149" i="66"/>
  <c r="U149" i="66"/>
  <c r="U197" i="66"/>
  <c r="Q197" i="66"/>
  <c r="R197" i="66" s="1"/>
  <c r="T197" i="66" s="1"/>
  <c r="V197" i="66"/>
  <c r="X197" i="66" s="1"/>
  <c r="Z5" i="66"/>
  <c r="O5" i="66"/>
  <c r="Y149" i="66"/>
  <c r="Z149" i="66"/>
  <c r="Y5" i="66"/>
  <c r="Q53" i="66"/>
  <c r="R53" i="66" s="1"/>
  <c r="T53" i="66" s="1"/>
  <c r="U53" i="66"/>
  <c r="V53" i="66"/>
  <c r="X53" i="66" s="1"/>
  <c r="Q5" i="66" l="1"/>
  <c r="U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<sst xmlns="http://schemas.openxmlformats.org/spreadsheetml/2006/main" count="4035" uniqueCount="340">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</sst>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2293370</c:v>
                </c:pt>
                <c:pt idx="2">
                  <c:v>2293370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831899.99999999988</c:v>
                </c:pt>
                <c:pt idx="2">
                  <c:v>831899.99999999988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8736397.4365083966</c:v>
                </c:pt>
                <c:pt idx="2">
                  <c:v>8736397.4365083929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-4379048.8189424928</c:v>
                </c:pt>
                <c:pt idx="2">
                  <c:v>-1681350.5780513687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9412630.4057079591</c:v>
                </c:pt>
                <c:pt idx="2">
                  <c:v>12083579.387874272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67487.483622191794</c:v>
                </c:pt>
                <c:pt idx="2">
                  <c:v>67487.483622191779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4610.7122806978614</c:v>
                </c:pt>
                <c:pt idx="2">
                  <c:v>4610.7122806978596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255429.77031079447</c:v>
                </c:pt>
                <c:pt idx="2">
                  <c:v>255429.77031079441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11444.820234691313</c:v>
                </c:pt>
                <c:pt idx="2">
                  <c:v>11444.820234691313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16736.875442756445</c:v>
                </c:pt>
                <c:pt idx="2">
                  <c:v>16736.875442756449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48195.523027240008</c:v>
                </c:pt>
                <c:pt idx="2">
                  <c:v>48195.523027239993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1191519.5447881455</c:v>
                </c:pt>
                <c:pt idx="2">
                  <c:v>1191519.5447881457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157466.84445038968</c:v>
                </c:pt>
                <c:pt idx="2">
                  <c:v>157466.84445038976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62009.473674917623</c:v>
                </c:pt>
                <c:pt idx="2">
                  <c:v>62009.47367491763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144194.21553795418</c:v>
                </c:pt>
                <c:pt idx="2">
                  <c:v>144194.21553795421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31940.438224998255</c:v>
                </c:pt>
                <c:pt idx="2">
                  <c:v>31940.438224998252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197049.95167426355</c:v>
                </c:pt>
                <c:pt idx="2">
                  <c:v>197049.95167426355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7645.7339591744822</c:v>
                </c:pt>
                <c:pt idx="2">
                  <c:v>7645.7339591744812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97638.612771784843</c:v>
                </c:pt>
                <c:pt idx="2">
                  <c:v>97638.612771784843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12.965377488843746</c:v>
                </c:pt>
                <c:pt idx="2">
                  <c:v>12.418456481150306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20.092289642036434</c:v>
                </c:pt>
                <c:pt idx="2">
                  <c:v>19.146186456850096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7.2021423444645283</c:v>
                </c:pt>
                <c:pt idx="2">
                  <c:v>7.0641188552972549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45.64079633458411</c:v>
                </c:pt>
                <c:pt idx="2">
                  <c:v>50.313638076301089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1567213.4667811953</c:v>
                </c:pt>
                <c:pt idx="2">
                  <c:v>1506917.8694389174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1759989.5935688601</c:v>
                </c:pt>
                <c:pt idx="2">
                  <c:v>1678134.3504009778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1515158.8789306961</c:v>
                </c:pt>
                <c:pt idx="2">
                  <c:v>1675388.9218625703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1453960.3945804625</c:v>
                </c:pt>
                <c:pt idx="11">
                  <c:v>1409760.3569212076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</c:v>
                </c:pt>
                <c:pt idx="2">
                  <c:v>3786.0000000000005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330026.00000000006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643048.42361290427</c:v>
                </c:pt>
                <c:pt idx="20">
                  <c:v>630724.89779439778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28644.999999999993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198709.16698472798</c:v>
                </c:pt>
                <c:pt idx="11">
                  <c:v>195080.73907227258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2896770.8332913914</c:v>
                </c:pt>
                <c:pt idx="11">
                  <c:v>3223785.1696328437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205775.49555612938</c:v>
                </c:pt>
                <c:pt idx="11">
                  <c:v>201831.96729420731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20758258.546328582</c:v>
                </c:pt>
                <c:pt idx="17">
                  <c:v>20250396.100444593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704477.93622250052</c:v>
                </c:pt>
                <c:pt idx="17">
                  <c:v>710472.6231320767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813224.46019706409</c:v>
                </c:pt>
                <c:pt idx="14">
                  <c:v>1067502.6582592158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238594.01455188933</c:v>
                </c:pt>
                <c:pt idx="2">
                  <c:v>264940.13060104998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704477.93622250052</c:v>
                </c:pt>
                <c:pt idx="2">
                  <c:v>710472.6231320767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441310.46978629183</c:v>
                </c:pt>
                <c:pt idx="2">
                  <c:v>462566.41417166888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193488.75743257237</c:v>
                </c:pt>
                <c:pt idx="2">
                  <c:v>188633.35511378915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2921356.2946739905</c:v>
                </c:pt>
                <c:pt idx="2">
                  <c:v>3060146.2519406462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1444876.5390344495</c:v>
                </c:pt>
                <c:pt idx="2">
                  <c:v>1418493.104169125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3162706.4059013622</c:v>
                </c:pt>
                <c:pt idx="2">
                  <c:v>3036953.4963158136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1872481.4401119624</c:v>
                </c:pt>
                <c:pt idx="2">
                  <c:v>1824249.9503208979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1478728.0586305382</c:v>
                </c:pt>
                <c:pt idx="2">
                  <c:v>1335872.5387675851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742045.32643464836</c:v>
                </c:pt>
                <c:pt idx="2">
                  <c:v>690379.95317504485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1651578.575992096</c:v>
                </c:pt>
                <c:pt idx="2">
                  <c:v>1603652.7225898793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855329.87281174096</c:v>
                </c:pt>
                <c:pt idx="2">
                  <c:v>839711.55569049041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1887844.4984845743</c:v>
                </c:pt>
                <c:pt idx="2">
                  <c:v>1853372.4719715586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81146.33621319152</c:v>
                </c:pt>
                <c:pt idx="2">
                  <c:v>74984.573303938261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2293370</c:v>
                </c:pt>
                <c:pt idx="2">
                  <c:v>2293370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831899.99999999988</c:v>
                </c:pt>
                <c:pt idx="2">
                  <c:v>831899.99999999988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8736397.4365083966</c:v>
                </c:pt>
                <c:pt idx="2">
                  <c:v>8736397.4365083929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-4379048.8189424928</c:v>
                </c:pt>
                <c:pt idx="2">
                  <c:v>-1681350.5780513687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9412630.4057079591</c:v>
                </c:pt>
                <c:pt idx="2">
                  <c:v>12083579.387874272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67487.483622191794</c:v>
                </c:pt>
                <c:pt idx="2">
                  <c:v>67487.483622191779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4610.7122806978614</c:v>
                </c:pt>
                <c:pt idx="2">
                  <c:v>4610.7122806978596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255429.77031079447</c:v>
                </c:pt>
                <c:pt idx="2">
                  <c:v>255429.77031079441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11444.820234691313</c:v>
                </c:pt>
                <c:pt idx="2">
                  <c:v>11444.820234691313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16736.875442756445</c:v>
                </c:pt>
                <c:pt idx="2">
                  <c:v>16736.875442756449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48195.523027240008</c:v>
                </c:pt>
                <c:pt idx="2">
                  <c:v>48195.523027239993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1191519.5447881455</c:v>
                </c:pt>
                <c:pt idx="2">
                  <c:v>1191519.5447881457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157466.84445038968</c:v>
                </c:pt>
                <c:pt idx="2">
                  <c:v>157466.84445038976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62009.473674917623</c:v>
                </c:pt>
                <c:pt idx="2">
                  <c:v>62009.47367491763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144194.21553795418</c:v>
                </c:pt>
                <c:pt idx="2">
                  <c:v>144194.21553795421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31940.438224998255</c:v>
                </c:pt>
                <c:pt idx="2">
                  <c:v>31940.438224998252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197049.95167426355</c:v>
                </c:pt>
                <c:pt idx="2">
                  <c:v>197049.95167426355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7645.7339591744822</c:v>
                </c:pt>
                <c:pt idx="2">
                  <c:v>7645.7339591744812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97638.612771784843</c:v>
                </c:pt>
                <c:pt idx="2">
                  <c:v>97638.612771784843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265903.84966150444</c:v>
                </c:pt>
                <c:pt idx="2">
                  <c:v>261048.44734272125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1444876.5390344495</c:v>
                </c:pt>
                <c:pt idx="2">
                  <c:v>1418493.104169125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39936.767244933078</c:v>
                </c:pt>
                <c:pt idx="2">
                  <c:v>39207.522171826378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16988141.391171373</c:v>
                </c:pt>
                <c:pt idx="2">
                  <c:v>16862388.481585827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265449.14423344628</c:v>
                </c:pt>
                <c:pt idx="2">
                  <c:v>260602.04483240028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855329.87281174096</c:v>
                </c:pt>
                <c:pt idx="2">
                  <c:v>839711.55569049041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2102973.5378479701</c:v>
                </c:pt>
                <c:pt idx="2">
                  <c:v>2064573.2566748876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8635518.7508201227</c:v>
                </c:pt>
                <c:pt idx="2">
                  <c:v>8516214.917536512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7423478.3740138989</c:v>
                </c:pt>
                <c:pt idx="2">
                  <c:v>7371813.0007542949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1887844.4984845743</c:v>
                </c:pt>
                <c:pt idx="2">
                  <c:v>1853372.4719715586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198709.16698472798</c:v>
                </c:pt>
                <c:pt idx="2">
                  <c:v>195080.73907227258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643048.42361290427</c:v>
                </c:pt>
                <c:pt idx="2">
                  <c:v>630724.89779439778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2624637.070477752</c:v>
                </c:pt>
                <c:pt idx="2">
                  <c:v>2576711.2170755356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2896770.8332913914</c:v>
                </c:pt>
                <c:pt idx="2">
                  <c:v>3223785.1696328437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813224.46019706409</c:v>
                </c:pt>
                <c:pt idx="2">
                  <c:v>1067502.6582592158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300143.36160282628</c:v>
                </c:pt>
                <c:pt idx="1">
                  <c:v>350867.37195031642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193488.75743257237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188633.35511378915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1453960.3945804625</c:v>
                </c:pt>
                <c:pt idx="11">
                  <c:v>1409760.3569212076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</c:v>
                </c:pt>
                <c:pt idx="2">
                  <c:v>3786.0000000000005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330026.00000000006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643048.42361290427</c:v>
                </c:pt>
                <c:pt idx="20">
                  <c:v>630724.89779439778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28644.999999999993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198709.16698472798</c:v>
                </c:pt>
                <c:pt idx="11">
                  <c:v>195080.73907227258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2896770.8332913914</c:v>
                </c:pt>
                <c:pt idx="11">
                  <c:v>3223785.1696328437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205775.49555612938</c:v>
                </c:pt>
                <c:pt idx="11">
                  <c:v>201831.96729420731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20758258.546328582</c:v>
                </c:pt>
                <c:pt idx="17">
                  <c:v>20250396.100444593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704477.93622250052</c:v>
                </c:pt>
                <c:pt idx="17">
                  <c:v>710472.6231320767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813224.46019706409</c:v>
                </c:pt>
                <c:pt idx="14">
                  <c:v>1067502.6582592158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238594.01455188933</c:v>
                </c:pt>
                <c:pt idx="2">
                  <c:v>264940.13060104998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704477.93622250052</c:v>
                </c:pt>
                <c:pt idx="2">
                  <c:v>710472.6231320767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441310.46978629183</c:v>
                </c:pt>
                <c:pt idx="2">
                  <c:v>462566.41417166888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193488.75743257237</c:v>
                </c:pt>
                <c:pt idx="2">
                  <c:v>188633.35511378915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2921356.2946739905</c:v>
                </c:pt>
                <c:pt idx="2">
                  <c:v>3060146.2519406462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1444876.5390344495</c:v>
                </c:pt>
                <c:pt idx="2">
                  <c:v>1418493.104169125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3162706.4059013622</c:v>
                </c:pt>
                <c:pt idx="2">
                  <c:v>3036953.4963158136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1872481.4401119624</c:v>
                </c:pt>
                <c:pt idx="2">
                  <c:v>1824249.9503208979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1478728.0586305382</c:v>
                </c:pt>
                <c:pt idx="2">
                  <c:v>1335872.5387675851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742045.32643464836</c:v>
                </c:pt>
                <c:pt idx="2">
                  <c:v>690379.95317504485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1651578.575992096</c:v>
                </c:pt>
                <c:pt idx="2">
                  <c:v>1603652.7225898793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855329.87281174096</c:v>
                </c:pt>
                <c:pt idx="2">
                  <c:v>839711.55569049041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1887844.4984845743</c:v>
                </c:pt>
                <c:pt idx="2">
                  <c:v>1853372.4719715586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81146.33621319152</c:v>
                </c:pt>
                <c:pt idx="2">
                  <c:v>74984.573303938261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12.965377488843746</c:v>
                </c:pt>
                <c:pt idx="2">
                  <c:v>12.418456481150306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20.092289642036434</c:v>
                </c:pt>
                <c:pt idx="2">
                  <c:v>19.146186456850096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7.2021423444645283</c:v>
                </c:pt>
                <c:pt idx="2">
                  <c:v>7.0641188552972549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45.64079633458411</c:v>
                </c:pt>
                <c:pt idx="2">
                  <c:v>50.313638076301089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1567213.4667811953</c:v>
                </c:pt>
                <c:pt idx="2">
                  <c:v>1506917.8694389174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1759989.5935688601</c:v>
                </c:pt>
                <c:pt idx="2">
                  <c:v>1678134.3504009778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1515158.8789306961</c:v>
                </c:pt>
                <c:pt idx="2">
                  <c:v>1675388.9218625703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81233680555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07830.0996315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81234027779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81234027779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677.324166059727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81234375002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81234606479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024677.5843082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07830.099631533"/>
    </cacheField>
    <cacheField name="Energi" numFmtId="3">
      <sharedItems containsSemiMixedTypes="0" containsString="0" containsNumber="1" minValue="0" maxValue="500024677.58430827"/>
    </cacheField>
    <cacheField name="Materialer og processer" numFmtId="3">
      <sharedItems containsSemiMixedTypes="0" containsString="0" containsNumber="1" minValue="0" maxValue="864253.26899530215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00024677.58430827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582878436445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7.15828784364458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001.6901624629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268001.6901624629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8123483796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024677.5843082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07830.099631533"/>
    </cacheField>
    <cacheField name="Energi" numFmtId="3">
      <sharedItems containsSemiMixedTypes="0" containsString="0" containsNumber="1" minValue="0" maxValue="500024677.58430827"/>
    </cacheField>
    <cacheField name="Materialer og processer" numFmtId="3">
      <sharedItems containsSemiMixedTypes="0" containsString="0" containsNumber="1" minValue="0" maxValue="864253.26899530215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00024677.58430827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582878436445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7.15828784364458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001.6901624629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268001.6901624629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81235185187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3834433.2781333746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53.48123518518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024677.58430827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07830.099631533"/>
    </cacheField>
    <cacheField name="Energi" numFmtId="3">
      <sharedItems containsSemiMixedTypes="0" containsString="0" containsNumber="1" minValue="0" maxValue="500024677.58430827"/>
    </cacheField>
    <cacheField name="Materialer og processer" numFmtId="3">
      <sharedItems containsSemiMixedTypes="0" containsString="0" containsNumber="1" minValue="0" maxValue="864253.26899530215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00024677.58430827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15828784364458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7.15828784364458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8001.6901624629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268001.6901624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0792.86105868539"/>
  </r>
  <r>
    <x v="1"/>
    <s v="Vestdanmark"/>
    <x v="0"/>
    <x v="1"/>
    <n v="2775.3585349175551"/>
  </r>
  <r>
    <x v="1"/>
    <s v="Vestdanmark"/>
    <x v="23"/>
    <x v="1"/>
    <n v="75059.434237134323"/>
  </r>
  <r>
    <x v="1"/>
    <s v="Vestdanmark"/>
    <x v="24"/>
    <x v="1"/>
    <n v="313477.63530705927"/>
  </r>
  <r>
    <x v="1"/>
    <s v="Vestdanmark"/>
    <x v="25"/>
    <x v="1"/>
    <n v="3789.276662616262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0737.39340582685"/>
  </r>
  <r>
    <x v="1"/>
    <s v="Vestdanmark"/>
    <x v="0"/>
    <x v="2"/>
    <n v="2775.3585349175551"/>
  </r>
  <r>
    <x v="1"/>
    <s v="Vestdanmark"/>
    <x v="23"/>
    <x v="2"/>
    <n v="75050.278236541883"/>
  </r>
  <r>
    <x v="1"/>
    <s v="Vestdanmark"/>
    <x v="24"/>
    <x v="2"/>
    <n v="313477.63530705922"/>
  </r>
  <r>
    <x v="1"/>
    <s v="Vestdanmark"/>
    <x v="25"/>
    <x v="2"/>
    <n v="3789.2766626162615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5141.138941314617"/>
  </r>
  <r>
    <x v="1"/>
    <s v="Østdanmark"/>
    <x v="0"/>
    <x v="1"/>
    <n v="1010.6414650824452"/>
  </r>
  <r>
    <x v="1"/>
    <s v="Østdanmark"/>
    <x v="23"/>
    <x v="1"/>
    <n v="10617.565762865679"/>
  </r>
  <r>
    <x v="1"/>
    <s v="Østdanmark"/>
    <x v="24"/>
    <x v="1"/>
    <n v="16548.364692940759"/>
  </r>
  <r>
    <x v="1"/>
    <s v="Østdanmark"/>
    <x v="25"/>
    <x v="1"/>
    <n v="24855.723337383733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5196.606594173169"/>
  </r>
  <r>
    <x v="1"/>
    <s v="Østdanmark"/>
    <x v="0"/>
    <x v="2"/>
    <n v="1010.6414650824455"/>
  </r>
  <r>
    <x v="1"/>
    <s v="Østdanmark"/>
    <x v="23"/>
    <x v="2"/>
    <n v="10626.721763458125"/>
  </r>
  <r>
    <x v="1"/>
    <s v="Østdanmark"/>
    <x v="24"/>
    <x v="2"/>
    <n v="16548.364692940751"/>
  </r>
  <r>
    <x v="1"/>
    <s v="Østdanmark"/>
    <x v="25"/>
    <x v="2"/>
    <n v="24855.7233373837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80075.52603011846"/>
  </r>
  <r>
    <x v="3"/>
    <s v="Vestdanmark"/>
    <x v="34"/>
    <x v="1"/>
    <n v="143203.64980523085"/>
  </r>
  <r>
    <x v="3"/>
    <s v="Vestdanmark"/>
    <x v="35"/>
    <x v="1"/>
    <n v="160824.17630941112"/>
  </r>
  <r>
    <x v="3"/>
    <s v="Vestdanmark"/>
    <x v="36"/>
    <x v="1"/>
    <n v="2246438.2981726266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32564.7383602408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3884.86855034414"/>
  </r>
  <r>
    <x v="3"/>
    <s v="Østdanmark"/>
    <x v="34"/>
    <x v="1"/>
    <n v="62571.845750898545"/>
  </r>
  <r>
    <x v="3"/>
    <s v="Østdanmark"/>
    <x v="35"/>
    <x v="1"/>
    <n v="37884.990675316862"/>
  </r>
  <r>
    <x v="3"/>
    <s v="Østdanmark"/>
    <x v="36"/>
    <x v="1"/>
    <n v="650332.53511876473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80659.72183682327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48845.9447537068"/>
  </r>
  <r>
    <x v="3"/>
    <s v="Vestdanmark"/>
    <x v="34"/>
    <x v="2"/>
    <n v="140459.26258511463"/>
  </r>
  <r>
    <x v="3"/>
    <s v="Vestdanmark"/>
    <x v="35"/>
    <x v="2"/>
    <n v="157887.52804514879"/>
  </r>
  <r>
    <x v="3"/>
    <s v="Vestdanmark"/>
    <x v="36"/>
    <x v="2"/>
    <n v="2563777.638070691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864253.26899530215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60914.41216750082"/>
  </r>
  <r>
    <x v="3"/>
    <s v="Østdanmark"/>
    <x v="34"/>
    <x v="2"/>
    <n v="61372.704709092679"/>
  </r>
  <r>
    <x v="3"/>
    <s v="Østdanmark"/>
    <x v="35"/>
    <x v="2"/>
    <n v="37193.211027123798"/>
  </r>
  <r>
    <x v="3"/>
    <s v="Østdanmark"/>
    <x v="36"/>
    <x v="2"/>
    <n v="660007.53156215185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203249.38926391373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07830.099631533"/>
  </r>
  <r>
    <x v="5"/>
    <s v="Vestdanmark"/>
    <x v="39"/>
    <x v="1"/>
    <n v="360381.0783895133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19587.913581025"/>
  </r>
  <r>
    <x v="5"/>
    <s v="Vestdanmark"/>
    <x v="39"/>
    <x v="2"/>
    <n v="371963.8126996925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50428.4466970474"/>
  </r>
  <r>
    <x v="5"/>
    <s v="Østdanmark"/>
    <x v="39"/>
    <x v="1"/>
    <n v="344096.85783298721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30808.1868635667"/>
  </r>
  <r>
    <x v="5"/>
    <s v="Østdanmark"/>
    <x v="39"/>
    <x v="2"/>
    <n v="338508.8104323842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447511.40564134635"/>
  </r>
  <r>
    <x v="7"/>
    <s v="Vestdanmark"/>
    <x v="40"/>
    <x v="2"/>
    <n v="438935.19557848317"/>
  </r>
  <r>
    <x v="7"/>
    <s v="Østdanmark"/>
    <x v="40"/>
    <x v="0"/>
    <n v="193574.13238370849"/>
  </r>
  <r>
    <x v="7"/>
    <s v="Østdanmark"/>
    <x v="40"/>
    <x v="1"/>
    <n v="195537.01797155794"/>
  </r>
  <r>
    <x v="7"/>
    <s v="Østdanmark"/>
    <x v="40"/>
    <x v="2"/>
    <n v="191789.70221591461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03734.7543092733"/>
  </r>
  <r>
    <x v="0"/>
    <x v="2"/>
    <x v="1"/>
    <s v="JB1-10"/>
    <n v="678400.843520874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03734.7543092733"/>
  </r>
  <r>
    <x v="0"/>
    <x v="2"/>
    <x v="2"/>
    <s v="JB1-10"/>
    <n v="678400.84352087462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25901.24569072668"/>
  </r>
  <r>
    <x v="1"/>
    <x v="2"/>
    <x v="1"/>
    <s v="JB1-10"/>
    <n v="153499.1564791252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25901.24569072668"/>
  </r>
  <r>
    <x v="1"/>
    <x v="2"/>
    <x v="2"/>
    <s v="JB1-10"/>
    <n v="153499.15647912529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6330338.2642707899"/>
  </r>
  <r>
    <x v="1"/>
    <x v="0"/>
    <x v="1"/>
    <n v="238581.75035073562"/>
  </r>
  <r>
    <x v="2"/>
    <x v="0"/>
    <x v="1"/>
    <n v="447511.40564134635"/>
  </r>
  <r>
    <x v="3"/>
    <x v="0"/>
    <x v="1"/>
    <n v="14882877.336528676"/>
  </r>
  <r>
    <x v="4"/>
    <x v="0"/>
    <x v="1"/>
    <n v="169023.2339346899"/>
  </r>
  <r>
    <x v="5"/>
    <x v="0"/>
    <x v="1"/>
    <n v="1985364.4532876972"/>
  </r>
  <r>
    <x v="6"/>
    <x v="0"/>
    <x v="1"/>
    <n v="347197.62607780978"/>
  </r>
  <r>
    <x v="7"/>
    <x v="0"/>
    <x v="1"/>
    <n v="7051245.8001459586"/>
  </r>
  <r>
    <x v="8"/>
    <x v="0"/>
    <x v="1"/>
    <n v="23967.850782948801"/>
  </r>
  <r>
    <x v="9"/>
    <x v="0"/>
    <x v="1"/>
    <n v="1487667.0481892575"/>
  </r>
  <r>
    <x v="10"/>
    <x v="0"/>
    <x v="1"/>
    <n v="826542.37705221237"/>
  </r>
  <r>
    <x v="11"/>
    <x v="0"/>
    <x v="1"/>
    <n v="707961.19658892928"/>
  </r>
  <r>
    <x v="12"/>
    <x v="0"/>
    <x v="1"/>
    <n v="160824.17630941112"/>
  </r>
  <r>
    <x v="0"/>
    <x v="0"/>
    <x v="2"/>
    <n v="6242881.605012455"/>
  </r>
  <r>
    <x v="1"/>
    <x v="0"/>
    <x v="2"/>
    <n v="234225.24936232582"/>
  </r>
  <r>
    <x v="2"/>
    <x v="0"/>
    <x v="2"/>
    <n v="438935.19557848317"/>
  </r>
  <r>
    <x v="3"/>
    <x v="0"/>
    <x v="2"/>
    <n v="14770906.39583173"/>
  </r>
  <r>
    <x v="4"/>
    <x v="0"/>
    <x v="2"/>
    <n v="165936.87093912039"/>
  </r>
  <r>
    <x v="5"/>
    <x v="0"/>
    <x v="2"/>
    <n v="1949111.7131246862"/>
  </r>
  <r>
    <x v="6"/>
    <x v="0"/>
    <x v="2"/>
    <n v="340857.80000579066"/>
  </r>
  <r>
    <x v="7"/>
    <x v="0"/>
    <x v="2"/>
    <n v="7002171.0634989152"/>
  </r>
  <r>
    <x v="8"/>
    <x v="0"/>
    <x v="2"/>
    <n v="23530.198005766655"/>
  </r>
  <r>
    <x v="9"/>
    <x v="0"/>
    <x v="2"/>
    <n v="1460502.2589447589"/>
  </r>
  <r>
    <x v="10"/>
    <x v="0"/>
    <x v="2"/>
    <n v="811449.71938959963"/>
  </r>
  <r>
    <x v="11"/>
    <x v="0"/>
    <x v="2"/>
    <n v="695033.83040035295"/>
  </r>
  <r>
    <x v="12"/>
    <x v="0"/>
    <x v="2"/>
    <n v="157887.52804514879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305180.4865493332"/>
  </r>
  <r>
    <x v="1"/>
    <x v="1"/>
    <x v="1"/>
    <n v="27322.099310768826"/>
  </r>
  <r>
    <x v="2"/>
    <x v="1"/>
    <x v="1"/>
    <n v="195537.01797155794"/>
  </r>
  <r>
    <x v="3"/>
    <x v="1"/>
    <x v="1"/>
    <n v="2105264.0546426987"/>
  </r>
  <r>
    <x v="4"/>
    <x v="1"/>
    <x v="1"/>
    <n v="96425.910298756367"/>
  </r>
  <r>
    <x v="5"/>
    <x v="1"/>
    <x v="1"/>
    <n v="117609.08456027292"/>
  </r>
  <r>
    <x v="6"/>
    <x v="1"/>
    <x v="1"/>
    <n v="2277439.4443999422"/>
  </r>
  <r>
    <x v="7"/>
    <x v="1"/>
    <x v="1"/>
    <n v="372232.57386794029"/>
  </r>
  <r>
    <x v="8"/>
    <x v="1"/>
    <x v="1"/>
    <n v="15968.916461984278"/>
  </r>
  <r>
    <x v="9"/>
    <x v="1"/>
    <x v="1"/>
    <n v="400177.45029531675"/>
  </r>
  <r>
    <x v="10"/>
    <x v="1"/>
    <x v="1"/>
    <n v="618334.16198223701"/>
  </r>
  <r>
    <x v="11"/>
    <x v="1"/>
    <x v="1"/>
    <n v="147368.67622281163"/>
  </r>
  <r>
    <x v="12"/>
    <x v="1"/>
    <x v="1"/>
    <n v="37884.990675316862"/>
  </r>
  <r>
    <x v="0"/>
    <x v="1"/>
    <x v="2"/>
    <n v="2273333.3125240561"/>
  </r>
  <r>
    <x v="1"/>
    <x v="1"/>
    <x v="2"/>
    <n v="26823.19798039542"/>
  </r>
  <r>
    <x v="2"/>
    <x v="1"/>
    <x v="2"/>
    <n v="191789.70221591461"/>
  </r>
  <r>
    <x v="3"/>
    <x v="1"/>
    <x v="2"/>
    <n v="2091482.0857540965"/>
  </r>
  <r>
    <x v="4"/>
    <x v="1"/>
    <x v="2"/>
    <n v="94665.173893279876"/>
  </r>
  <r>
    <x v="5"/>
    <x v="1"/>
    <x v="2"/>
    <n v="115461.54355020156"/>
  </r>
  <r>
    <x v="6"/>
    <x v="1"/>
    <x v="2"/>
    <n v="2235853.4170697448"/>
  </r>
  <r>
    <x v="7"/>
    <x v="1"/>
    <x v="2"/>
    <n v="369641.93725537992"/>
  </r>
  <r>
    <x v="8"/>
    <x v="1"/>
    <x v="2"/>
    <n v="15677.324166059727"/>
  </r>
  <r>
    <x v="9"/>
    <x v="1"/>
    <x v="2"/>
    <n v="392870.21302679979"/>
  </r>
  <r>
    <x v="10"/>
    <x v="1"/>
    <x v="2"/>
    <n v="607043.38477952534"/>
  </r>
  <r>
    <x v="11"/>
    <x v="1"/>
    <x v="2"/>
    <n v="144677.72529013749"/>
  </r>
  <r>
    <x v="12"/>
    <x v="1"/>
    <x v="2"/>
    <n v="37193.211027123798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722453.13787129847"/>
    <n v="5064396.4964778023"/>
    <n v="1643396.6631070469"/>
    <n v="1643396.6631070469"/>
  </r>
  <r>
    <x v="0"/>
    <x v="1"/>
    <x v="1"/>
    <s v="Konventionel"/>
    <x v="0"/>
    <s v="Halm"/>
    <n v="49915.382026646832"/>
    <n v="192673.37462285679"/>
    <n v="56868.095589138466"/>
    <n v="56868.095589138466"/>
  </r>
  <r>
    <x v="0"/>
    <x v="2"/>
    <x v="1"/>
    <s v="Konventionel"/>
    <x v="0"/>
    <s v="Halm"/>
    <n v="83939.760297770496"/>
    <n v="369334.9453101902"/>
    <n v="196116.85595971101"/>
    <n v="196116.85595971101"/>
  </r>
  <r>
    <x v="0"/>
    <x v="3"/>
    <x v="1"/>
    <s v="Konventionel"/>
    <x v="0"/>
    <s v="Græs"/>
    <n v="160046.72255316455"/>
    <n v="7941518.3730880246"/>
    <n v="0"/>
    <n v="7941518.3730880246"/>
  </r>
  <r>
    <x v="0"/>
    <x v="4"/>
    <x v="1"/>
    <s v="Konventionel"/>
    <x v="0"/>
    <s v="Grøntsager"/>
    <n v="6193.4441786713523"/>
    <n v="128513.96670743058"/>
    <n v="0"/>
    <n v="128513.96670743058"/>
  </r>
  <r>
    <x v="0"/>
    <x v="5"/>
    <x v="1"/>
    <s v="Konventionel"/>
    <x v="0"/>
    <s v="Kartofler"/>
    <n v="36895.13332799109"/>
    <n v="1566969.4985385423"/>
    <n v="0"/>
    <n v="1566969.4985385423"/>
  </r>
  <r>
    <x v="0"/>
    <x v="6"/>
    <x v="1"/>
    <s v="Konventionel"/>
    <x v="0"/>
    <s v="Roer"/>
    <n v="3601.7340225747821"/>
    <n v="292654.32864025538"/>
    <n v="0"/>
    <n v="292654.32864025538"/>
  </r>
  <r>
    <x v="0"/>
    <x v="7"/>
    <x v="1"/>
    <s v="Konventionel"/>
    <x v="0"/>
    <s v="Majs"/>
    <n v="123339.96041612633"/>
    <n v="5489861.6381217837"/>
    <n v="0"/>
    <n v="5489861.6381217837"/>
  </r>
  <r>
    <x v="0"/>
    <x v="8"/>
    <x v="1"/>
    <s v="Konventionel"/>
    <x v="0"/>
    <s v="Frugt"/>
    <n v="2266.4058417718561"/>
    <n v="19241.785596643062"/>
    <n v="0"/>
    <n v="19241.785596643062"/>
  </r>
  <r>
    <x v="0"/>
    <x v="9"/>
    <x v="1"/>
    <s v="Konventionel"/>
    <x v="0"/>
    <s v="Øvrige"/>
    <n v="40083.430235444081"/>
    <n v="1194323.6229096188"/>
    <n v="0"/>
    <n v="1194323.6229096188"/>
  </r>
  <r>
    <x v="0"/>
    <x v="10"/>
    <x v="1"/>
    <s v="Konventionel"/>
    <x v="0"/>
    <s v="Halm"/>
    <n v="42164.243363963367"/>
    <n v="602479.0024570775"/>
    <n v="99507.614338953557"/>
    <n v="99507.614338953557"/>
  </r>
  <r>
    <x v="0"/>
    <x v="11"/>
    <x v="1"/>
    <s v="Konventionel"/>
    <x v="0"/>
    <s v="Juletræer"/>
    <n v="11367.258315208068"/>
    <n v="568362.91576040338"/>
    <n v="0"/>
    <n v="568362.91576040338"/>
  </r>
  <r>
    <x v="0"/>
    <x v="12"/>
    <x v="1"/>
    <s v="Konventionel"/>
    <x v="0"/>
    <s v="Pil &amp; poppel"/>
    <n v="4181.2423253720735"/>
    <n v="101981.52013102619"/>
    <n v="0"/>
    <n v="101981.52013102619"/>
  </r>
  <r>
    <x v="0"/>
    <x v="13"/>
    <x v="1"/>
    <s v="Konventionel"/>
    <x v="0"/>
    <s v="Græs"/>
    <n v="100782.70770151804"/>
    <n v="1389793.5392039339"/>
    <n v="0"/>
    <n v="1389793.5392039339"/>
  </r>
  <r>
    <x v="0"/>
    <x v="0"/>
    <x v="2"/>
    <s v="Konventionel"/>
    <x v="0"/>
    <s v="Halm"/>
    <n v="689044.90028187423"/>
    <n v="4830204.7509759385"/>
    <n v="1567401.441691692"/>
    <n v="1567401.441691692"/>
  </r>
  <r>
    <x v="0"/>
    <x v="1"/>
    <x v="2"/>
    <s v="Konventionel"/>
    <x v="0"/>
    <s v="Halm"/>
    <n v="47607.156268189174"/>
    <n v="183763.62319521024"/>
    <n v="54238.357064785239"/>
    <n v="54238.357064785239"/>
  </r>
  <r>
    <x v="0"/>
    <x v="2"/>
    <x v="2"/>
    <s v="Konventionel"/>
    <x v="0"/>
    <s v="Halm"/>
    <n v="80058.152885156829"/>
    <n v="352255.87269469007"/>
    <n v="187047.8684008804"/>
    <n v="187047.8684008804"/>
  </r>
  <r>
    <x v="0"/>
    <x v="3"/>
    <x v="2"/>
    <s v="Konventionel"/>
    <x v="0"/>
    <s v="Græs"/>
    <n v="152645.71804203553"/>
    <n v="7574280.5292458031"/>
    <n v="0"/>
    <n v="7574280.5292458031"/>
  </r>
  <r>
    <x v="0"/>
    <x v="4"/>
    <x v="2"/>
    <s v="Konventionel"/>
    <x v="0"/>
    <s v="Grøntsager"/>
    <n v="5907.0421357270116"/>
    <n v="122571.1243163355"/>
    <n v="0"/>
    <n v="122571.1243163355"/>
  </r>
  <r>
    <x v="0"/>
    <x v="5"/>
    <x v="2"/>
    <s v="Konventionel"/>
    <x v="0"/>
    <s v="Kartofler"/>
    <n v="35188.9999949048"/>
    <n v="1494508.4812650839"/>
    <n v="0"/>
    <n v="1494508.4812650839"/>
  </r>
  <r>
    <x v="0"/>
    <x v="6"/>
    <x v="2"/>
    <s v="Konventionel"/>
    <x v="0"/>
    <s v="Roer"/>
    <n v="3435.1798481204564"/>
    <n v="279121.18049504125"/>
    <n v="0"/>
    <n v="279121.18049504125"/>
  </r>
  <r>
    <x v="0"/>
    <x v="7"/>
    <x v="2"/>
    <s v="Konventionel"/>
    <x v="0"/>
    <s v="Majs"/>
    <n v="117636.37843156556"/>
    <n v="5235995.2039889842"/>
    <n v="0"/>
    <n v="5235995.2039889842"/>
  </r>
  <r>
    <x v="0"/>
    <x v="8"/>
    <x v="2"/>
    <s v="Konventionel"/>
    <x v="0"/>
    <s v="Frugt"/>
    <n v="2161.6009473546605"/>
    <n v="18351.992043041068"/>
    <n v="0"/>
    <n v="18351.992043041068"/>
  </r>
  <r>
    <x v="0"/>
    <x v="9"/>
    <x v="2"/>
    <s v="Konventionel"/>
    <x v="0"/>
    <s v="Øvrige"/>
    <n v="38229.86120721545"/>
    <n v="1139094.7848559946"/>
    <n v="0"/>
    <n v="1139094.7848559946"/>
  </r>
  <r>
    <x v="0"/>
    <x v="10"/>
    <x v="2"/>
    <s v="Konventionel"/>
    <x v="0"/>
    <s v="Halm"/>
    <n v="40214.451763317658"/>
    <n v="574618.70176542073"/>
    <n v="94906.106161429663"/>
    <n v="94906.106161429663"/>
  </r>
  <r>
    <x v="0"/>
    <x v="11"/>
    <x v="2"/>
    <s v="Konventionel"/>
    <x v="0"/>
    <s v="Juletræer"/>
    <n v="10841.604751499024"/>
    <n v="542080.23757495114"/>
    <n v="0"/>
    <n v="542080.23757495114"/>
  </r>
  <r>
    <x v="0"/>
    <x v="12"/>
    <x v="2"/>
    <s v="Konventionel"/>
    <x v="0"/>
    <s v="Pil &amp; poppel"/>
    <n v="3987.8900791120932"/>
    <n v="97265.611685660813"/>
    <n v="0"/>
    <n v="97265.611685660813"/>
  </r>
  <r>
    <x v="0"/>
    <x v="13"/>
    <x v="2"/>
    <s v="Konventionel"/>
    <x v="0"/>
    <s v="Græs"/>
    <n v="96122.235669077898"/>
    <n v="1325525.6298765843"/>
    <n v="0"/>
    <n v="1325525.6298765843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12752.8018643067"/>
    <n v="529566.08451608929"/>
    <n v="171844.19442547101"/>
    <n v="171844.19442547101"/>
  </r>
  <r>
    <x v="0"/>
    <x v="1"/>
    <x v="1"/>
    <s v="Økologisk"/>
    <x v="0"/>
    <s v="Halm"/>
    <n v="7790.2619347945938"/>
    <n v="17140.134308935067"/>
    <n v="5058.959486224514"/>
    <n v="5058.959486224514"/>
  </r>
  <r>
    <x v="0"/>
    <x v="2"/>
    <x v="1"/>
    <s v="Økologisk"/>
    <x v="0"/>
    <s v="Halm"/>
    <n v="13100.42501757112"/>
    <n v="31703.028542522108"/>
    <n v="16834.308156079245"/>
    <n v="16834.308156079245"/>
  </r>
  <r>
    <x v="0"/>
    <x v="3"/>
    <x v="1"/>
    <s v="Økologisk"/>
    <x v="0"/>
    <s v="Græs"/>
    <n v="24978.390225060368"/>
    <n v="966753.62391464645"/>
    <n v="0"/>
    <n v="966753.62391464645"/>
  </r>
  <r>
    <x v="0"/>
    <x v="4"/>
    <x v="1"/>
    <s v="Økologisk"/>
    <x v="0"/>
    <s v="Grøntsager"/>
    <n v="966.60689493714756"/>
    <n v="11432.543049869113"/>
    <n v="0"/>
    <n v="11432.543049869113"/>
  </r>
  <r>
    <x v="0"/>
    <x v="5"/>
    <x v="1"/>
    <s v="Økologisk"/>
    <x v="0"/>
    <s v="Kartofler"/>
    <n v="5758.1999991662406"/>
    <n v="139396.88197981598"/>
    <n v="0"/>
    <n v="139396.88197981598"/>
  </r>
  <r>
    <x v="0"/>
    <x v="6"/>
    <x v="1"/>
    <s v="Økologisk"/>
    <x v="0"/>
    <s v="Roer"/>
    <n v="562.12033878334751"/>
    <n v="26034.393744355668"/>
    <n v="0"/>
    <n v="26034.393744355668"/>
  </r>
  <r>
    <x v="0"/>
    <x v="7"/>
    <x v="1"/>
    <s v="Økologisk"/>
    <x v="0"/>
    <s v="Majs"/>
    <n v="19249.589197892547"/>
    <n v="711143.34861450363"/>
    <n v="0"/>
    <n v="711143.34861450363"/>
  </r>
  <r>
    <x v="0"/>
    <x v="8"/>
    <x v="1"/>
    <s v="Økologisk"/>
    <x v="0"/>
    <s v="Frugt"/>
    <n v="353.7165186580354"/>
    <n v="1711.740348741831"/>
    <n v="0"/>
    <n v="1711.740348741831"/>
  </r>
  <r>
    <x v="0"/>
    <x v="9"/>
    <x v="1"/>
    <s v="Økologisk"/>
    <x v="0"/>
    <s v="Øvrige"/>
    <n v="6255.7954702716197"/>
    <n v="106246.47720565915"/>
    <n v="0"/>
    <n v="106246.47720565915"/>
  </r>
  <r>
    <x v="0"/>
    <x v="10"/>
    <x v="1"/>
    <s v="Økologisk"/>
    <x v="0"/>
    <s v="Halm"/>
    <n v="6580.5466521792532"/>
    <n v="53596.253455574697"/>
    <n v="8852.1513565115292"/>
    <n v="8852.1513565115292"/>
  </r>
  <r>
    <x v="0"/>
    <x v="11"/>
    <x v="1"/>
    <s v="Økologisk"/>
    <x v="0"/>
    <s v="Juletræer"/>
    <n v="1774.0807775180222"/>
    <n v="50561.302159263629"/>
    <n v="0"/>
    <n v="50561.302159263629"/>
  </r>
  <r>
    <x v="0"/>
    <x v="12"/>
    <x v="1"/>
    <s v="Økologisk"/>
    <x v="0"/>
    <s v="Pil &amp; poppel"/>
    <n v="652.56383112743356"/>
    <n v="9072.2288717716365"/>
    <n v="0"/>
    <n v="9072.2288717716365"/>
  </r>
  <r>
    <x v="0"/>
    <x v="13"/>
    <x v="1"/>
    <s v="Økologisk"/>
    <x v="0"/>
    <s v="Græs"/>
    <n v="15729.093109485477"/>
    <n v="216904.19397980475"/>
    <n v="0"/>
    <n v="216904.19397980475"/>
  </r>
  <r>
    <x v="0"/>
    <x v="0"/>
    <x v="2"/>
    <s v="Økologisk"/>
    <x v="0"/>
    <s v="Halm"/>
    <n v="146161.03945373089"/>
    <n v="686474.55400233797"/>
    <n v="222760.99277375863"/>
    <n v="222760.99277375863"/>
  </r>
  <r>
    <x v="0"/>
    <x v="1"/>
    <x v="2"/>
    <s v="Økologisk"/>
    <x v="0"/>
    <s v="Halm"/>
    <n v="10098.487693252249"/>
    <n v="22218.692622693598"/>
    <n v="6557.910445105852"/>
    <n v="6557.910445105852"/>
  </r>
  <r>
    <x v="0"/>
    <x v="2"/>
    <x v="2"/>
    <s v="Økologisk"/>
    <x v="0"/>
    <s v="Halm"/>
    <n v="16982.032430184783"/>
    <n v="41096.518481047184"/>
    <n v="21822.251313436056"/>
    <n v="21822.251313436056"/>
  </r>
  <r>
    <x v="0"/>
    <x v="3"/>
    <x v="2"/>
    <s v="Økologisk"/>
    <x v="0"/>
    <s v="Græs"/>
    <n v="32379.394736189362"/>
    <n v="1253199.1421115787"/>
    <n v="0"/>
    <n v="1253199.1421115787"/>
  </r>
  <r>
    <x v="0"/>
    <x v="4"/>
    <x v="2"/>
    <s v="Økologisk"/>
    <x v="0"/>
    <s v="Grøntsager"/>
    <n v="1253.0089378814873"/>
    <n v="14819.963212793293"/>
    <n v="0"/>
    <n v="14819.963212793293"/>
  </r>
  <r>
    <x v="0"/>
    <x v="5"/>
    <x v="2"/>
    <s v="Økologisk"/>
    <x v="0"/>
    <s v="Kartofler"/>
    <n v="7464.3333322525332"/>
    <n v="180699.66182568739"/>
    <n v="0"/>
    <n v="180699.66182568739"/>
  </r>
  <r>
    <x v="0"/>
    <x v="6"/>
    <x v="2"/>
    <s v="Økologisk"/>
    <x v="0"/>
    <s v="Roer"/>
    <n v="728.67451323767261"/>
    <n v="33748.28818712772"/>
    <n v="0"/>
    <n v="33748.28818712772"/>
  </r>
  <r>
    <x v="0"/>
    <x v="7"/>
    <x v="2"/>
    <s v="Økologisk"/>
    <x v="0"/>
    <s v="Majs"/>
    <n v="24953.171182453301"/>
    <n v="921852.488944727"/>
    <n v="0"/>
    <n v="921852.488944727"/>
  </r>
  <r>
    <x v="0"/>
    <x v="8"/>
    <x v="2"/>
    <s v="Økologisk"/>
    <x v="0"/>
    <s v="Frugt"/>
    <n v="458.52141307523101"/>
    <n v="2218.9226742949654"/>
    <n v="0"/>
    <n v="2218.9226742949654"/>
  </r>
  <r>
    <x v="0"/>
    <x v="9"/>
    <x v="2"/>
    <s v="Økologisk"/>
    <x v="0"/>
    <s v="Øvrige"/>
    <n v="8109.3644985002475"/>
    <n v="137726.9148962248"/>
    <n v="0"/>
    <n v="137726.9148962248"/>
  </r>
  <r>
    <x v="0"/>
    <x v="10"/>
    <x v="2"/>
    <s v="Økologisk"/>
    <x v="0"/>
    <s v="Halm"/>
    <n v="8530.3382528249567"/>
    <n v="69476.62484981904"/>
    <n v="11475.011017700132"/>
    <n v="11475.011017700132"/>
  </r>
  <r>
    <x v="0"/>
    <x v="11"/>
    <x v="2"/>
    <s v="Økologisk"/>
    <x v="0"/>
    <s v="Juletræer"/>
    <n v="2299.7343412270657"/>
    <n v="65542.428724971367"/>
    <n v="0"/>
    <n v="65542.428724971367"/>
  </r>
  <r>
    <x v="0"/>
    <x v="12"/>
    <x v="2"/>
    <s v="Økologisk"/>
    <x v="0"/>
    <s v="Pil &amp; poppel"/>
    <n v="845.91607738741368"/>
    <n v="11760.296685629897"/>
    <n v="0"/>
    <n v="11760.296685629897"/>
  </r>
  <r>
    <x v="0"/>
    <x v="13"/>
    <x v="2"/>
    <s v="Økologisk"/>
    <x v="0"/>
    <s v="Græs"/>
    <n v="20389.565141925614"/>
    <n v="281172.1033071542"/>
    <n v="0"/>
    <n v="281172.1033071542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71844.72001961822"/>
    <n v="1905631.4873375238"/>
    <n v="618377.41764102643"/>
    <n v="618377.41764102643"/>
  </r>
  <r>
    <x v="1"/>
    <x v="1"/>
    <x v="1"/>
    <s v="Konventionel"/>
    <x v="0"/>
    <s v="Halm"/>
    <n v="5924.8113110088188"/>
    <n v="22869.771660494043"/>
    <n v="6750.0782785192368"/>
    <n v="6750.0782785192368"/>
  </r>
  <r>
    <x v="1"/>
    <x v="2"/>
    <x v="1"/>
    <s v="Konventionel"/>
    <x v="0"/>
    <s v="Halm"/>
    <n v="37583.48356851381"/>
    <n v="165367.32770146077"/>
    <n v="87810.051009475676"/>
    <n v="87810.051009475676"/>
  </r>
  <r>
    <x v="1"/>
    <x v="3"/>
    <x v="1"/>
    <s v="Konventionel"/>
    <x v="0"/>
    <s v="Græs"/>
    <n v="22832.9021480222"/>
    <n v="1132968.6045848615"/>
    <n v="0"/>
    <n v="1132968.6045848615"/>
  </r>
  <r>
    <x v="1"/>
    <x v="4"/>
    <x v="1"/>
    <s v="Konventionel"/>
    <x v="0"/>
    <s v="Grøntsager"/>
    <n v="3577.9217390067779"/>
    <n v="74241.876084390649"/>
    <n v="0"/>
    <n v="74241.876084390649"/>
  </r>
  <r>
    <x v="1"/>
    <x v="5"/>
    <x v="1"/>
    <s v="Konventionel"/>
    <x v="0"/>
    <s v="Kartofler"/>
    <n v="2295.2455797794369"/>
    <n v="97481.144279838831"/>
    <n v="0"/>
    <n v="97481.144279838831"/>
  </r>
  <r>
    <x v="1"/>
    <x v="6"/>
    <x v="1"/>
    <s v="Konventionel"/>
    <x v="0"/>
    <s v="Roer"/>
    <n v="23860.473383730416"/>
    <n v="1938752.4940451996"/>
    <n v="0"/>
    <n v="1938752.4940451996"/>
  </r>
  <r>
    <x v="1"/>
    <x v="7"/>
    <x v="1"/>
    <s v="Konventionel"/>
    <x v="0"/>
    <s v="Majs"/>
    <n v="6748.629800271633"/>
    <n v="300381.51241009042"/>
    <n v="0"/>
    <n v="300381.51241009042"/>
  </r>
  <r>
    <x v="1"/>
    <x v="8"/>
    <x v="1"/>
    <s v="Konventionel"/>
    <x v="0"/>
    <s v="Frugt"/>
    <n v="1570.2794963483157"/>
    <n v="13331.672923997203"/>
    <n v="0"/>
    <n v="13331.672923997203"/>
  </r>
  <r>
    <x v="1"/>
    <x v="9"/>
    <x v="1"/>
    <s v="Konventionel"/>
    <x v="0"/>
    <s v="Øvrige"/>
    <n v="11212.557207854677"/>
    <n v="334088.72114754515"/>
    <n v="0"/>
    <n v="334088.72114754515"/>
  </r>
  <r>
    <x v="1"/>
    <x v="10"/>
    <x v="1"/>
    <s v="Konventionel"/>
    <x v="0"/>
    <s v="Halm"/>
    <n v="34691.321290565982"/>
    <n v="495699.45948375558"/>
    <n v="81871.518245735715"/>
    <n v="81871.518245735715"/>
  </r>
  <r>
    <x v="1"/>
    <x v="11"/>
    <x v="1"/>
    <s v="Konventionel"/>
    <x v="0"/>
    <s v="Juletræer"/>
    <n v="2460.6190348882815"/>
    <n v="123030.95174441408"/>
    <n v="0"/>
    <n v="123030.95174441408"/>
  </r>
  <r>
    <x v="1"/>
    <x v="12"/>
    <x v="1"/>
    <s v="Konventionel"/>
    <x v="0"/>
    <s v="Pil &amp; poppel"/>
    <n v="1169.6209255983679"/>
    <n v="28527.339648740683"/>
    <n v="0"/>
    <n v="28527.339648740683"/>
  </r>
  <r>
    <x v="1"/>
    <x v="13"/>
    <x v="1"/>
    <s v="Konventionel"/>
    <x v="0"/>
    <s v="Græs"/>
    <n v="29131.992017271503"/>
    <n v="401730.1699181741"/>
    <n v="0"/>
    <n v="401730.1699181741"/>
  </r>
  <r>
    <x v="1"/>
    <x v="0"/>
    <x v="2"/>
    <s v="Konventionel"/>
    <x v="0"/>
    <s v="Halm"/>
    <n v="259273.86591466481"/>
    <n v="1817509.8000618005"/>
    <n v="589781.93012005417"/>
    <n v="589781.93012005417"/>
  </r>
  <r>
    <x v="1"/>
    <x v="1"/>
    <x v="2"/>
    <s v="Konventionel"/>
    <x v="0"/>
    <s v="Halm"/>
    <n v="5650.8315972049422"/>
    <n v="21812.209965211077"/>
    <n v="6437.9359303796182"/>
    <n v="6437.9359303796182"/>
  </r>
  <r>
    <x v="1"/>
    <x v="2"/>
    <x v="2"/>
    <s v="Konventionel"/>
    <x v="0"/>
    <s v="Halm"/>
    <n v="35845.519010432246"/>
    <n v="157720.28364590189"/>
    <n v="83749.4706159739"/>
    <n v="83749.4706159739"/>
  </r>
  <r>
    <x v="1"/>
    <x v="3"/>
    <x v="2"/>
    <s v="Konventionel"/>
    <x v="0"/>
    <s v="Græs"/>
    <n v="21777.045401292846"/>
    <n v="1080576.9928121509"/>
    <n v="0"/>
    <n v="1080576.9928121509"/>
  </r>
  <r>
    <x v="1"/>
    <x v="4"/>
    <x v="2"/>
    <s v="Konventionel"/>
    <x v="0"/>
    <s v="Grøntsager"/>
    <n v="3412.4687106134006"/>
    <n v="70808.725745228061"/>
    <n v="0"/>
    <n v="70808.725745228061"/>
  </r>
  <r>
    <x v="1"/>
    <x v="5"/>
    <x v="2"/>
    <s v="Konventionel"/>
    <x v="0"/>
    <s v="Kartofler"/>
    <n v="2189.1070558590004"/>
    <n v="92973.345700424325"/>
    <n v="0"/>
    <n v="92973.345700424325"/>
  </r>
  <r>
    <x v="1"/>
    <x v="6"/>
    <x v="2"/>
    <s v="Konventionel"/>
    <x v="0"/>
    <s v="Roer"/>
    <n v="22757.098891997215"/>
    <n v="1849099.199522878"/>
    <n v="0"/>
    <n v="1849099.199522878"/>
  </r>
  <r>
    <x v="1"/>
    <x v="7"/>
    <x v="2"/>
    <s v="Konventionel"/>
    <x v="0"/>
    <s v="Majs"/>
    <n v="6436.5544337850824"/>
    <n v="286491.03784777405"/>
    <n v="0"/>
    <n v="286491.03784777405"/>
  </r>
  <r>
    <x v="1"/>
    <x v="8"/>
    <x v="2"/>
    <s v="Konventionel"/>
    <x v="0"/>
    <s v="Frugt"/>
    <n v="1497.6654155923241"/>
    <n v="12715.179378378833"/>
    <n v="0"/>
    <n v="12715.179378378833"/>
  </r>
  <r>
    <x v="1"/>
    <x v="9"/>
    <x v="2"/>
    <s v="Konventionel"/>
    <x v="0"/>
    <s v="Øvrige"/>
    <n v="10694.057452578161"/>
    <n v="318639.53173031763"/>
    <n v="0"/>
    <n v="318639.53173031763"/>
  </r>
  <r>
    <x v="1"/>
    <x v="10"/>
    <x v="2"/>
    <s v="Konventionel"/>
    <x v="0"/>
    <s v="Halm"/>
    <n v="33087.098340713223"/>
    <n v="472776.94112612534"/>
    <n v="78085.552084083203"/>
    <n v="78085.552084083203"/>
  </r>
  <r>
    <x v="1"/>
    <x v="11"/>
    <x v="2"/>
    <s v="Konventionel"/>
    <x v="0"/>
    <s v="Juletræer"/>
    <n v="2346.8331835639674"/>
    <n v="117341.65917819837"/>
    <n v="0"/>
    <n v="117341.65917819837"/>
  </r>
  <r>
    <x v="1"/>
    <x v="12"/>
    <x v="2"/>
    <s v="Konventionel"/>
    <x v="0"/>
    <s v="Pil &amp; poppel"/>
    <n v="1115.5344088076918"/>
    <n v="27208.156312382729"/>
    <n v="0"/>
    <n v="27208.156312382729"/>
  </r>
  <r>
    <x v="1"/>
    <x v="13"/>
    <x v="2"/>
    <s v="Konventionel"/>
    <x v="0"/>
    <s v="Græs"/>
    <n v="27784.847877744494"/>
    <n v="383153.05223409663"/>
    <n v="0"/>
    <n v="383153.0522340966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2426.632604217884"/>
    <n v="199265.16535223013"/>
    <n v="64661.546156798679"/>
    <n v="64661.546156798679"/>
  </r>
  <r>
    <x v="1"/>
    <x v="1"/>
    <x v="1"/>
    <s v="Økologisk"/>
    <x v="0"/>
    <s v="Halm"/>
    <n v="924.68153408808166"/>
    <n v="2034.484311300597"/>
    <n v="600.48384223358994"/>
    <n v="600.48384223358994"/>
  </r>
  <r>
    <x v="1"/>
    <x v="2"/>
    <x v="1"/>
    <s v="Økologisk"/>
    <x v="0"/>
    <s v="Halm"/>
    <n v="5865.6303835252775"/>
    <n v="14194.825528131172"/>
    <n v="7537.4523554376538"/>
    <n v="7537.4523554376538"/>
  </r>
  <r>
    <x v="1"/>
    <x v="3"/>
    <x v="1"/>
    <s v="Økologisk"/>
    <x v="0"/>
    <s v="Græs"/>
    <n v="3563.5165202115577"/>
    <n v="137920.91799166004"/>
    <n v="0"/>
    <n v="137920.91799166004"/>
  </r>
  <r>
    <x v="1"/>
    <x v="4"/>
    <x v="1"/>
    <s v="Økologisk"/>
    <x v="0"/>
    <s v="Grøntsager"/>
    <n v="558.40397082764753"/>
    <n v="6604.5229649640014"/>
    <n v="0"/>
    <n v="6604.5229649640014"/>
  </r>
  <r>
    <x v="1"/>
    <x v="5"/>
    <x v="1"/>
    <s v="Økologisk"/>
    <x v="0"/>
    <s v="Kartofler"/>
    <n v="358.21751823147281"/>
    <n v="8671.8775171486686"/>
    <n v="0"/>
    <n v="8671.8775171486686"/>
  </r>
  <r>
    <x v="1"/>
    <x v="6"/>
    <x v="1"/>
    <s v="Økologisk"/>
    <x v="0"/>
    <s v="Roer"/>
    <n v="3723.8889095995451"/>
    <n v="172470.52533731575"/>
    <n v="0"/>
    <n v="172470.52533731575"/>
  </r>
  <r>
    <x v="1"/>
    <x v="7"/>
    <x v="1"/>
    <s v="Økologisk"/>
    <x v="0"/>
    <s v="Majs"/>
    <n v="1053.2543618921047"/>
    <n v="38910.691867688591"/>
    <n v="0"/>
    <n v="38910.691867688591"/>
  </r>
  <r>
    <x v="1"/>
    <x v="8"/>
    <x v="1"/>
    <s v="Økologisk"/>
    <x v="0"/>
    <s v="Frugt"/>
    <n v="245.07252255147122"/>
    <n v="1185.9794583833348"/>
    <n v="0"/>
    <n v="1185.9794583833348"/>
  </r>
  <r>
    <x v="1"/>
    <x v="9"/>
    <x v="1"/>
    <s v="Økologisk"/>
    <x v="0"/>
    <s v="Øvrige"/>
    <n v="1749.9366740582448"/>
    <n v="29720.378141391448"/>
    <n v="0"/>
    <n v="29720.378141391448"/>
  </r>
  <r>
    <x v="1"/>
    <x v="10"/>
    <x v="1"/>
    <s v="Økologisk"/>
    <x v="0"/>
    <s v="Halm"/>
    <n v="5414.2524557530733"/>
    <n v="44097.194690491327"/>
    <n v="7283.2524034790331"/>
    <n v="7283.2524034790331"/>
  </r>
  <r>
    <x v="1"/>
    <x v="11"/>
    <x v="1"/>
    <s v="Økologisk"/>
    <x v="0"/>
    <s v="Juletræer"/>
    <n v="384.02724821955837"/>
    <n v="10944.776574257414"/>
    <n v="0"/>
    <n v="10944.776574257414"/>
  </r>
  <r>
    <x v="1"/>
    <x v="12"/>
    <x v="1"/>
    <s v="Økologisk"/>
    <x v="0"/>
    <s v="Pil &amp; poppel"/>
    <n v="182.5419941685314"/>
    <n v="2537.7789433186076"/>
    <n v="0"/>
    <n v="2537.7789433186076"/>
  </r>
  <r>
    <x v="1"/>
    <x v="13"/>
    <x v="1"/>
    <s v="Økologisk"/>
    <x v="0"/>
    <s v="Græs"/>
    <n v="4546.6114709036456"/>
    <n v="62697.772183761284"/>
    <n v="0"/>
    <n v="62697.772183761284"/>
  </r>
  <r>
    <x v="1"/>
    <x v="0"/>
    <x v="2"/>
    <s v="Økologisk"/>
    <x v="0"/>
    <s v="Halm"/>
    <n v="54997.486709171324"/>
    <n v="258306.69582696498"/>
    <n v="83820.52279585012"/>
    <n v="83820.52279585012"/>
  </r>
  <r>
    <x v="1"/>
    <x v="1"/>
    <x v="2"/>
    <s v="Økologisk"/>
    <x v="0"/>
    <s v="Halm"/>
    <n v="1198.6612478919576"/>
    <n v="2637.2944776118852"/>
    <n v="778.40498067317208"/>
    <n v="778.40498067317208"/>
  </r>
  <r>
    <x v="1"/>
    <x v="2"/>
    <x v="2"/>
    <s v="Økologisk"/>
    <x v="0"/>
    <s v="Halm"/>
    <n v="7603.5949416068397"/>
    <n v="18400.699758688555"/>
    <n v="9770.7715718636227"/>
    <n v="9770.7715718636227"/>
  </r>
  <r>
    <x v="1"/>
    <x v="3"/>
    <x v="2"/>
    <s v="Økologisk"/>
    <x v="0"/>
    <s v="Græs"/>
    <n v="4619.3732669409073"/>
    <n v="178786.37517437412"/>
    <n v="0"/>
    <n v="178786.37517437412"/>
  </r>
  <r>
    <x v="1"/>
    <x v="4"/>
    <x v="2"/>
    <s v="Økologisk"/>
    <x v="0"/>
    <s v="Grøntsager"/>
    <n v="723.85699922102435"/>
    <n v="8561.418658286666"/>
    <n v="0"/>
    <n v="8561.418658286666"/>
  </r>
  <r>
    <x v="1"/>
    <x v="5"/>
    <x v="2"/>
    <s v="Økologisk"/>
    <x v="0"/>
    <s v="Kartofler"/>
    <n v="464.35604215190921"/>
    <n v="11241.32270741494"/>
    <n v="0"/>
    <n v="11241.32270741494"/>
  </r>
  <r>
    <x v="1"/>
    <x v="6"/>
    <x v="2"/>
    <s v="Økologisk"/>
    <x v="0"/>
    <s v="Roer"/>
    <n v="4827.2634013327424"/>
    <n v="223572.90321503888"/>
    <n v="0"/>
    <n v="223572.90321503888"/>
  </r>
  <r>
    <x v="1"/>
    <x v="7"/>
    <x v="2"/>
    <s v="Økologisk"/>
    <x v="0"/>
    <s v="Majs"/>
    <n v="1365.329728378654"/>
    <n v="50439.785754411132"/>
    <n v="0"/>
    <n v="50439.785754411132"/>
  </r>
  <r>
    <x v="1"/>
    <x v="8"/>
    <x v="2"/>
    <s v="Økologisk"/>
    <x v="0"/>
    <s v="Frugt"/>
    <n v="317.68660330746269"/>
    <n v="1537.3807793858043"/>
    <n v="0"/>
    <n v="1537.3807793858043"/>
  </r>
  <r>
    <x v="1"/>
    <x v="9"/>
    <x v="2"/>
    <s v="Økologisk"/>
    <x v="0"/>
    <s v="Øvrige"/>
    <n v="2268.4364293347617"/>
    <n v="38526.416109211132"/>
    <n v="0"/>
    <n v="38526.416109211132"/>
  </r>
  <r>
    <x v="1"/>
    <x v="10"/>
    <x v="2"/>
    <s v="Økologisk"/>
    <x v="0"/>
    <s v="Halm"/>
    <n v="7018.4754056058346"/>
    <n v="57163.030154340602"/>
    <n v="9441.2531156209661"/>
    <n v="9441.2531156209661"/>
  </r>
  <r>
    <x v="1"/>
    <x v="11"/>
    <x v="2"/>
    <s v="Økologisk"/>
    <x v="0"/>
    <s v="Juletræer"/>
    <n v="497.81309954387194"/>
    <n v="14187.673337000349"/>
    <n v="0"/>
    <n v="14187.673337000349"/>
  </r>
  <r>
    <x v="1"/>
    <x v="12"/>
    <x v="2"/>
    <s v="Økologisk"/>
    <x v="0"/>
    <s v="Pil &amp; poppel"/>
    <n v="236.62851095920732"/>
    <n v="3289.7134450426383"/>
    <n v="0"/>
    <n v="3289.7134450426383"/>
  </r>
  <r>
    <x v="1"/>
    <x v="13"/>
    <x v="2"/>
    <s v="Økologisk"/>
    <x v="0"/>
    <s v="Græs"/>
    <n v="5893.7556104306504"/>
    <n v="81274.889867838676"/>
    <n v="0"/>
    <n v="81274.889867838676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38581.75035073562"/>
    <n v="64498.475475191975"/>
    <n v="0"/>
    <n v="0"/>
    <n v="0"/>
    <n v="0"/>
    <n v="0"/>
    <n v="0"/>
    <n v="174083.27487554363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024677.58430827"/>
    <n v="0"/>
    <n v="0"/>
    <n v="0"/>
    <n v="0"/>
    <n v="0"/>
    <n v="500024677.58430827"/>
    <n v="0"/>
    <n v="0"/>
    <n v="0"/>
    <n v="500024677.58430827"/>
    <n v="0"/>
    <n v="0"/>
    <n v="0"/>
    <n v="0"/>
    <n v="0"/>
    <n v="0"/>
    <n v="0"/>
    <n v="0"/>
    <x v="0"/>
  </r>
  <r>
    <x v="4"/>
    <s v=""/>
    <n v="0"/>
    <x v="1"/>
    <s v="Vestdanmark"/>
    <n v="20199892.755616013"/>
    <n v="0"/>
    <n v="0"/>
    <n v="0"/>
    <n v="0"/>
    <n v="17707830.099631533"/>
    <n v="0"/>
    <n v="0"/>
    <n v="2492062.6559844799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826542.37705221237"/>
    <n v="0"/>
    <n v="0"/>
    <n v="0"/>
    <n v="0"/>
    <n v="0"/>
    <n v="0"/>
    <n v="0"/>
    <n v="826542.37705221237"/>
    <n v="0"/>
    <n v="0"/>
    <n v="0"/>
    <n v="0"/>
    <n v="0"/>
    <n v="0"/>
    <n v="0"/>
    <n v="0"/>
    <n v="0"/>
    <n v="0"/>
    <x v="0"/>
  </r>
  <r>
    <x v="11"/>
    <s v=""/>
    <n v="0"/>
    <x v="1"/>
    <s v="Vestdanmark"/>
    <n v="23967.850782948801"/>
    <n v="0"/>
    <n v="0"/>
    <n v="257923.29437791562"/>
    <n v="0"/>
    <n v="0"/>
    <n v="0"/>
    <n v="0"/>
    <n v="-233955.44359496681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4882877.336528676"/>
    <n v="12237689.909258299"/>
    <n v="0"/>
    <n v="0"/>
    <n v="75059.434237134323"/>
    <n v="0"/>
    <n v="0"/>
    <n v="0"/>
    <n v="2570127.9930332433"/>
    <n v="2570127.9930332433"/>
    <n v="75059.434237134323"/>
    <n v="4.7287142411820389"/>
    <n v="4.8668142177490861"/>
    <n v="0.13809997656704753"/>
    <n v="4.7287142411820389"/>
    <n v="719635.83804930816"/>
    <n v="740652.47963570582"/>
    <n v="21016.641586397611"/>
    <n v="719635.83804930816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69023.2339346899"/>
    <n v="0"/>
    <n v="0"/>
    <n v="270140.71358529059"/>
    <n v="0"/>
    <n v="0"/>
    <n v="0"/>
    <n v="0"/>
    <n v="-101117.4796506007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330929.234655526"/>
    <n v="773085.89354292606"/>
    <n v="726974.95402379602"/>
    <n v="0"/>
    <n v="50792.86105868539"/>
    <n v="0"/>
    <n v="780075.52603011846"/>
    <n v="0"/>
    <n v="0"/>
    <n v="0"/>
    <n v="830868.38708880381"/>
    <n v="0"/>
    <n v="8.3555578390939651"/>
    <n v="0.29284827214829301"/>
    <n v="8.0627095669456725"/>
    <n v="0"/>
    <n v="706238.12902548327"/>
    <n v="43173.931899882584"/>
    <n v="663064.19712560065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707961.19658892928"/>
    <n v="0"/>
    <n v="0"/>
    <n v="0"/>
    <n v="0"/>
    <n v="0"/>
    <n v="0"/>
    <n v="0"/>
    <n v="707961.19658892928"/>
    <n v="0"/>
    <n v="0"/>
    <n v="0"/>
    <n v="0"/>
    <n v="0"/>
    <n v="0"/>
    <n v="0"/>
    <n v="0"/>
    <n v="0"/>
    <n v="0"/>
    <x v="0"/>
  </r>
  <r>
    <x v="21"/>
    <s v=""/>
    <n v="0"/>
    <x v="1"/>
    <s v="Vestdanmark"/>
    <n v="1985364.4532876972"/>
    <n v="0"/>
    <n v="0"/>
    <n v="123531.68309679118"/>
    <n v="0"/>
    <n v="0"/>
    <n v="0"/>
    <n v="0"/>
    <n v="1861832.770190906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6330338.2642707899"/>
    <n v="5879215.2019956233"/>
    <n v="0"/>
    <n v="295933.04302308214"/>
    <n v="2775.3585349175551"/>
    <n v="0"/>
    <n v="0"/>
    <n v="0"/>
    <n v="152414.66071716696"/>
    <n v="152414.66071716696"/>
    <n v="2775.3585349175551"/>
    <n v="0.52199887490379648"/>
    <n v="0.53150408933569426"/>
    <n v="9.5052144318977395E-3"/>
    <n v="0.52199887490379648"/>
    <n v="47248.544822321761"/>
    <n v="48108.905968146202"/>
    <n v="860.36114582444202"/>
    <n v="47248.544822321761"/>
    <x v="0"/>
  </r>
  <r>
    <x v="23"/>
    <s v=""/>
    <n v="0"/>
    <x v="1"/>
    <s v="Vestdanmark"/>
    <n v="0"/>
    <n v="0"/>
    <n v="0"/>
    <n v="0"/>
    <n v="0"/>
    <n v="360381.07838951331"/>
    <n v="0"/>
    <n v="0"/>
    <n v="-360381.0783895133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051245.8001459586"/>
    <n v="5657053.7864699624"/>
    <n v="0"/>
    <n v="0"/>
    <n v="313477.63530705927"/>
    <n v="0"/>
    <n v="0"/>
    <n v="0"/>
    <n v="1080714.3783689365"/>
    <n v="742045.32643464836"/>
    <n v="313477.63530705927"/>
    <n v="2.6639427219003879"/>
    <n v="3.7893274326527306"/>
    <n v="1.1253847107523429"/>
    <n v="2.6639427219003879"/>
    <n v="222613.59793039449"/>
    <n v="316656.88852251234"/>
    <n v="94043.290592117773"/>
    <n v="222613.59793039458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487667.0481892575"/>
    <n v="0"/>
    <n v="0"/>
    <n v="0"/>
    <n v="0"/>
    <n v="0"/>
    <n v="0"/>
    <n v="0"/>
    <n v="1487667.0481892575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60824.17630941112"/>
    <n v="0"/>
    <n v="0"/>
    <n v="0"/>
    <n v="0"/>
    <n v="0"/>
    <n v="160824.17630941112"/>
    <n v="0"/>
    <n v="0"/>
    <n v="0"/>
    <n v="160824.17630941112"/>
    <n v="0"/>
    <n v="2.9591648440931642"/>
    <n v="0"/>
    <n v="2.9591648440931642"/>
    <n v="0"/>
    <n v="66742.033168405615"/>
    <n v="0"/>
    <n v="66742.03316840561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447511.40564134635"/>
    <n v="0"/>
    <n v="0"/>
    <n v="0"/>
    <n v="0"/>
    <n v="0"/>
    <n v="0"/>
    <n v="447511.40564134635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23755.70282067318"/>
    <n v="214099.10609126225"/>
    <n v="0"/>
    <n v="0"/>
    <n v="0"/>
    <n v="0"/>
    <n v="0"/>
    <n v="0"/>
    <n v="9656.5967294109287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3203.64980523085"/>
    <n v="0"/>
    <n v="0"/>
    <n v="0"/>
    <n v="0"/>
    <n v="0"/>
    <n v="143203.64980523085"/>
    <n v="0"/>
    <n v="0"/>
    <n v="0"/>
    <n v="143203.64980523085"/>
    <n v="0"/>
    <n v="5.0121277431830791"/>
    <n v="0"/>
    <n v="5.0121277431830791"/>
    <n v="0"/>
    <n v="0"/>
    <n v="0"/>
    <n v="0"/>
    <x v="0"/>
  </r>
  <r>
    <x v="38"/>
    <s v="Græs og urter"/>
    <n v="1"/>
    <x v="1"/>
    <s v="Vestdanmark"/>
    <n v="347197.62607780978"/>
    <n v="841167.61765562883"/>
    <n v="0"/>
    <n v="0"/>
    <n v="3789.2766626162625"/>
    <n v="0"/>
    <n v="0"/>
    <n v="0"/>
    <n v="-497759.26824043534"/>
    <n v="0"/>
    <n v="3789.2766626162625"/>
    <n v="0"/>
    <n v="1.028424843340704E-2"/>
    <n v="1.028424843340704E-2"/>
    <n v="0"/>
    <n v="0"/>
    <n v="757.85533252325251"/>
    <n v="757.8553325232525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46438.2981726266"/>
    <n v="0"/>
    <n v="0"/>
    <n v="0"/>
    <n v="0"/>
    <n v="0"/>
    <n v="2246438.2981726266"/>
    <n v="0"/>
    <n v="0"/>
    <n v="0"/>
    <n v="2246438.2981726266"/>
    <n v="0"/>
    <n v="32.558908255905415"/>
    <n v="0"/>
    <n v="32.558908255905415"/>
    <n v="0"/>
    <n v="1111050.9416378783"/>
    <n v="0"/>
    <n v="1111050.9416378783"/>
    <x v="0"/>
  </r>
  <r>
    <x v="47"/>
    <s v=""/>
    <n v="0"/>
    <x v="1"/>
    <s v="Vestdanmark"/>
    <n v="632564.73836024082"/>
    <n v="0"/>
    <n v="0"/>
    <n v="0"/>
    <n v="0"/>
    <n v="0"/>
    <n v="0"/>
    <n v="632564.7383602408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34225.24936232582"/>
    <n v="64498.475475191975"/>
    <n v="0"/>
    <n v="0"/>
    <n v="0"/>
    <n v="0"/>
    <n v="0"/>
    <n v="0"/>
    <n v="169726.77388713384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7686548.98102182"/>
    <n v="0"/>
    <n v="0"/>
    <n v="0"/>
    <n v="0"/>
    <n v="0"/>
    <n v="497686548.98102182"/>
    <n v="0"/>
    <n v="0"/>
    <n v="0"/>
    <n v="497686548.98102182"/>
    <n v="0"/>
    <n v="0"/>
    <n v="0"/>
    <n v="0"/>
    <n v="0"/>
    <n v="0"/>
    <n v="0"/>
    <n v="0"/>
    <x v="0"/>
  </r>
  <r>
    <x v="4"/>
    <s v=""/>
    <n v="0"/>
    <x v="2"/>
    <s v="Vestdanmark"/>
    <n v="19821732.44212931"/>
    <n v="0"/>
    <n v="0"/>
    <n v="0"/>
    <n v="0"/>
    <n v="17219587.913581025"/>
    <n v="0"/>
    <n v="0"/>
    <n v="2602144.5285482854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11449.71938959963"/>
    <n v="0"/>
    <n v="0"/>
    <n v="0"/>
    <n v="0"/>
    <n v="0"/>
    <n v="0"/>
    <n v="0"/>
    <n v="811449.71938959963"/>
    <n v="0"/>
    <n v="0"/>
    <n v="0"/>
    <n v="0"/>
    <n v="0"/>
    <n v="0"/>
    <n v="0"/>
    <n v="0"/>
    <n v="0"/>
    <n v="0"/>
    <x v="0"/>
  </r>
  <r>
    <x v="11"/>
    <s v=""/>
    <n v="0"/>
    <x v="2"/>
    <s v="Vestdanmark"/>
    <n v="23530.198005766655"/>
    <n v="0"/>
    <n v="0"/>
    <n v="267978.92035102146"/>
    <n v="0"/>
    <n v="0"/>
    <n v="0"/>
    <n v="0"/>
    <n v="-244448.72234525479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4770906.39583173"/>
    <n v="12237689.909258299"/>
    <n v="0"/>
    <n v="0"/>
    <n v="75050.278236541883"/>
    <n v="0"/>
    <n v="0"/>
    <n v="0"/>
    <n v="2458166.2083368897"/>
    <n v="2458166.2083368897"/>
    <n v="75050.278236541883"/>
    <n v="4.5227185525638349"/>
    <n v="4.6608016832342924"/>
    <n v="0.13808313067045749"/>
    <n v="4.5227185525638349"/>
    <n v="688286.53833432915"/>
    <n v="709300.61624056089"/>
    <n v="21014.077906231731"/>
    <n v="688286.53833432915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65936.87093912039"/>
    <n v="0"/>
    <n v="0"/>
    <n v="280672.65868343826"/>
    <n v="0"/>
    <n v="0"/>
    <n v="0"/>
    <n v="0"/>
    <n v="-114735.78774431787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296682.7373025762"/>
    <n v="773085.89354292606"/>
    <n v="724013.50560011622"/>
    <n v="0"/>
    <n v="50737.39340582685"/>
    <n v="0"/>
    <n v="748845.9447537068"/>
    <n v="0"/>
    <n v="0"/>
    <n v="0"/>
    <n v="799583.33815953368"/>
    <n v="0"/>
    <n v="8.0324551339974573"/>
    <n v="0.29252847117703096"/>
    <n v="7.7399266628204266"/>
    <n v="0"/>
    <n v="679645.83743560361"/>
    <n v="43126.784394952818"/>
    <n v="636519.05304065079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695033.83040035295"/>
    <n v="0"/>
    <n v="0"/>
    <n v="0"/>
    <n v="0"/>
    <n v="0"/>
    <n v="0"/>
    <n v="0"/>
    <n v="695033.83040035295"/>
    <n v="0"/>
    <n v="0"/>
    <n v="0"/>
    <n v="0"/>
    <n v="0"/>
    <n v="0"/>
    <n v="0"/>
    <n v="0"/>
    <n v="0"/>
    <n v="0"/>
    <x v="0"/>
  </r>
  <r>
    <x v="21"/>
    <s v=""/>
    <n v="0"/>
    <x v="2"/>
    <s v="Vestdanmark"/>
    <n v="1949111.7131246862"/>
    <n v="0"/>
    <n v="0"/>
    <n v="128347.79869443661"/>
    <n v="0"/>
    <n v="0"/>
    <n v="0"/>
    <n v="0"/>
    <n v="1820763.91443024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242881.605012455"/>
    <n v="5879215.2019956233"/>
    <n v="0"/>
    <n v="307470.55071854044"/>
    <n v="2775.3585349175551"/>
    <n v="0"/>
    <n v="0"/>
    <n v="0"/>
    <n v="53420.493763374165"/>
    <n v="53420.493763374165"/>
    <n v="2775.3585349175551"/>
    <n v="0.18295771227042967"/>
    <n v="0.19246292670232742"/>
    <n v="9.5052144318977395E-3"/>
    <n v="0.18295771227042967"/>
    <n v="16560.353066645992"/>
    <n v="17420.714212470433"/>
    <n v="860.36114582444202"/>
    <n v="16560.353066645992"/>
    <x v="0"/>
  </r>
  <r>
    <x v="23"/>
    <s v=""/>
    <n v="0"/>
    <x v="2"/>
    <s v="Vestdanmark"/>
    <n v="0"/>
    <n v="0"/>
    <n v="0"/>
    <n v="0"/>
    <n v="0"/>
    <n v="371963.8126996925"/>
    <n v="0"/>
    <n v="0"/>
    <n v="-371963.8126996925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002171.0634989152"/>
    <n v="5657053.7864699624"/>
    <n v="0"/>
    <n v="0"/>
    <n v="313477.63530705922"/>
    <n v="0"/>
    <n v="0"/>
    <n v="0"/>
    <n v="1031639.6417218931"/>
    <n v="690379.95317504485"/>
    <n v="313477.63530705922"/>
    <n v="2.4784640318984112"/>
    <n v="3.6038487426507539"/>
    <n v="1.1253847107523427"/>
    <n v="2.4784640318984112"/>
    <n v="207113.98595251344"/>
    <n v="301157.27654463117"/>
    <n v="94043.290592117759"/>
    <n v="207113.98595251341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460502.2589447589"/>
    <n v="0"/>
    <n v="0"/>
    <n v="0"/>
    <n v="0"/>
    <n v="0"/>
    <n v="0"/>
    <n v="0"/>
    <n v="1460502.2589447589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7887.52804514879"/>
    <n v="0"/>
    <n v="0"/>
    <n v="0"/>
    <n v="0"/>
    <n v="0"/>
    <n v="157887.52804514879"/>
    <n v="0"/>
    <n v="0"/>
    <n v="0"/>
    <n v="157887.52804514879"/>
    <n v="0"/>
    <n v="2.9051305160307375"/>
    <n v="0"/>
    <n v="2.9051305160307375"/>
    <n v="0"/>
    <n v="65523.324138736753"/>
    <n v="0"/>
    <n v="65523.32413873675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38935.19557848317"/>
    <n v="0"/>
    <n v="0"/>
    <n v="0"/>
    <n v="0"/>
    <n v="0"/>
    <n v="0"/>
    <n v="438935.195578483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19467.59778924158"/>
    <n v="214099.10609126225"/>
    <n v="0"/>
    <n v="0"/>
    <n v="0"/>
    <n v="0"/>
    <n v="0"/>
    <n v="0"/>
    <n v="5368.4916979793343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40459.26258511463"/>
    <n v="0"/>
    <n v="0"/>
    <n v="0"/>
    <n v="0"/>
    <n v="0"/>
    <n v="140459.26258511463"/>
    <n v="0"/>
    <n v="0"/>
    <n v="0"/>
    <n v="140459.26258511463"/>
    <n v="0"/>
    <n v="4.9160741904790113"/>
    <n v="0"/>
    <n v="4.9160741904790113"/>
    <n v="0"/>
    <n v="0"/>
    <n v="0"/>
    <n v="0"/>
    <x v="0"/>
  </r>
  <r>
    <x v="38"/>
    <s v="Græs og urter"/>
    <n v="1"/>
    <x v="2"/>
    <s v="Vestdanmark"/>
    <n v="340857.80000579066"/>
    <n v="841167.61765562883"/>
    <n v="0"/>
    <n v="0"/>
    <n v="3789.2766626162615"/>
    <n v="0"/>
    <n v="0"/>
    <n v="0"/>
    <n v="-504099.09431245446"/>
    <n v="0"/>
    <n v="3789.2766626162615"/>
    <n v="0"/>
    <n v="1.0284248433407039E-2"/>
    <n v="1.0284248433407039E-2"/>
    <n v="0"/>
    <n v="0"/>
    <n v="757.8553325232524"/>
    <n v="757.8553325232524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63777.6380706918"/>
    <n v="0"/>
    <n v="0"/>
    <n v="0"/>
    <n v="0"/>
    <n v="0"/>
    <n v="2563777.6380706918"/>
    <n v="0"/>
    <n v="0"/>
    <n v="0"/>
    <n v="2563777.6380706918"/>
    <n v="0"/>
    <n v="37.15828784364458"/>
    <n v="0"/>
    <n v="37.15828784364458"/>
    <n v="0"/>
    <n v="1268001.6901624629"/>
    <n v="0"/>
    <n v="1268001.6901624629"/>
    <x v="0"/>
  </r>
  <r>
    <x v="47"/>
    <s v=""/>
    <n v="0"/>
    <x v="2"/>
    <s v="Vestdanmark"/>
    <n v="864253.26899530215"/>
    <n v="0"/>
    <n v="0"/>
    <n v="0"/>
    <n v="0"/>
    <n v="0"/>
    <n v="0"/>
    <n v="864253.26899530215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7322.099310768826"/>
    <n v="7916.616753740097"/>
    <n v="0"/>
    <n v="0"/>
    <n v="0"/>
    <n v="0"/>
    <n v="0"/>
    <n v="0"/>
    <n v="19405.482557028728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9302959.200481"/>
    <n v="0"/>
    <n v="0"/>
    <n v="0"/>
    <n v="0"/>
    <n v="0"/>
    <n v="109302959.200481"/>
    <n v="0"/>
    <n v="0"/>
    <n v="0"/>
    <n v="109302959.200481"/>
    <n v="0"/>
    <n v="0"/>
    <n v="0"/>
    <n v="0"/>
    <n v="0"/>
    <n v="0"/>
    <n v="0"/>
    <n v="0"/>
    <x v="0"/>
  </r>
  <r>
    <x v="4"/>
    <s v=""/>
    <n v="0"/>
    <x v="1"/>
    <s v="Østdanmark"/>
    <n v="3479722.085386558"/>
    <n v="0"/>
    <n v="0"/>
    <n v="0"/>
    <n v="0"/>
    <n v="3050428.4466970474"/>
    <n v="0"/>
    <n v="0"/>
    <n v="429293.63868951052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18334.16198223701"/>
    <n v="0"/>
    <n v="0"/>
    <n v="0"/>
    <n v="0"/>
    <n v="0"/>
    <n v="0"/>
    <n v="0"/>
    <n v="618334.16198223701"/>
    <n v="0"/>
    <n v="0"/>
    <n v="0"/>
    <n v="0"/>
    <n v="0"/>
    <n v="0"/>
    <n v="0"/>
    <n v="0"/>
    <n v="0"/>
    <n v="0"/>
    <x v="0"/>
  </r>
  <r>
    <x v="11"/>
    <s v=""/>
    <n v="0"/>
    <x v="1"/>
    <s v="Østdanmark"/>
    <n v="15968.916461984278"/>
    <n v="0"/>
    <n v="0"/>
    <n v="223323.94265330929"/>
    <n v="0"/>
    <n v="0"/>
    <n v="0"/>
    <n v="0"/>
    <n v="-207355.02619132501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05264.0546426987"/>
    <n v="1502068.0760117145"/>
    <n v="0"/>
    <n v="0"/>
    <n v="10617.565762865679"/>
    <n v="0"/>
    <n v="0"/>
    <n v="0"/>
    <n v="592578.41286811861"/>
    <n v="592578.41286811861"/>
    <n v="10617.565762865679"/>
    <n v="1.0902702073757298"/>
    <n v="1.1098052011836823"/>
    <n v="1.9534993807952494E-2"/>
    <n v="1.0902702073757298"/>
    <n v="165921.95560307323"/>
    <n v="168894.87401667563"/>
    <n v="2972.9184136023905"/>
    <n v="165921.95560307323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96425.910298756367"/>
    <n v="0"/>
    <n v="0"/>
    <n v="233902.44520004498"/>
    <n v="0"/>
    <n v="0"/>
    <n v="0"/>
    <n v="0"/>
    <n v="-137476.53490128863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97436.31512794388"/>
    <n v="94889.448034412562"/>
    <n v="103520.85960187271"/>
    <n v="0"/>
    <n v="25141.138941314617"/>
    <n v="0"/>
    <n v="673884.86855034414"/>
    <n v="0"/>
    <n v="0"/>
    <n v="0"/>
    <n v="699026.00749165879"/>
    <n v="0"/>
    <n v="7.1100957384210819"/>
    <n v="0.14495224221170708"/>
    <n v="6.9651434962093752"/>
    <n v="0"/>
    <n v="594172.10636790993"/>
    <n v="21369.968100117425"/>
    <n v="572802.1382677925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47368.67622281163"/>
    <n v="0"/>
    <n v="0"/>
    <n v="0"/>
    <n v="0"/>
    <n v="0"/>
    <n v="0"/>
    <n v="0"/>
    <n v="147368.67622281163"/>
    <n v="0"/>
    <n v="0"/>
    <n v="0"/>
    <n v="0"/>
    <n v="0"/>
    <n v="0"/>
    <n v="0"/>
    <n v="0"/>
    <n v="0"/>
    <n v="0"/>
    <x v="0"/>
  </r>
  <r>
    <x v="21"/>
    <s v=""/>
    <n v="0"/>
    <x v="1"/>
    <s v="Østdanmark"/>
    <n v="117609.08456027292"/>
    <n v="0"/>
    <n v="0"/>
    <n v="106960.41463921656"/>
    <n v="0"/>
    <n v="0"/>
    <n v="0"/>
    <n v="0"/>
    <n v="10648.669921056367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05180.4865493332"/>
    <n v="721621.60770550347"/>
    <n v="0"/>
    <n v="256234.83946537593"/>
    <n v="1010.6414650824452"/>
    <n v="0"/>
    <n v="0"/>
    <n v="0"/>
    <n v="1326313.3979133712"/>
    <n v="1326313.3979133712"/>
    <n v="1010.6414650824452"/>
    <n v="4.5424377039775896"/>
    <n v="4.5458990095056917"/>
    <n v="3.4613055281022638E-3"/>
    <n v="4.5424377039775896"/>
    <n v="411157.15335314506"/>
    <n v="411470.45220732066"/>
    <n v="313.29885417555801"/>
    <n v="411157.15335314511"/>
    <x v="0"/>
  </r>
  <r>
    <x v="23"/>
    <s v=""/>
    <n v="0"/>
    <x v="1"/>
    <s v="Østdanmark"/>
    <n v="0"/>
    <n v="0"/>
    <n v="0"/>
    <n v="0"/>
    <n v="0"/>
    <n v="344096.85783298721"/>
    <n v="0"/>
    <n v="0"/>
    <n v="-344096.8578329872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72232.57386794029"/>
    <n v="694353.26110928762"/>
    <n v="0"/>
    <n v="0"/>
    <n v="16548.364692940759"/>
    <n v="0"/>
    <n v="0"/>
    <n v="0"/>
    <n v="-338669.05193428806"/>
    <n v="0"/>
    <n v="16548.364692940759"/>
    <n v="0"/>
    <n v="5.940862924765733E-2"/>
    <n v="5.940862924765733E-2"/>
    <n v="0"/>
    <n v="0"/>
    <n v="4964.5094078822276"/>
    <n v="4964.5094078822276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00177.45029531675"/>
    <n v="0"/>
    <n v="0"/>
    <n v="0"/>
    <n v="0"/>
    <n v="0"/>
    <n v="0"/>
    <n v="0"/>
    <n v="400177.4502953167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884.990675316862"/>
    <n v="0"/>
    <n v="0"/>
    <n v="0"/>
    <n v="0"/>
    <n v="0"/>
    <n v="37884.990675316862"/>
    <n v="0"/>
    <n v="0"/>
    <n v="0"/>
    <n v="37884.990675316862"/>
    <n v="0"/>
    <n v="0.69708382842583017"/>
    <n v="0"/>
    <n v="0.69708382842583017"/>
    <n v="0"/>
    <n v="15722.271130256499"/>
    <n v="0"/>
    <n v="15722.271130256499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95537.01797155794"/>
    <n v="0"/>
    <n v="0"/>
    <n v="0"/>
    <n v="0"/>
    <n v="0"/>
    <n v="0"/>
    <n v="195537.0179715579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97768.508985778972"/>
    <n v="26278.769501998377"/>
    <n v="0"/>
    <n v="0"/>
    <n v="0"/>
    <n v="0"/>
    <n v="0"/>
    <n v="0"/>
    <n v="71489.739483780591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2571.845750898545"/>
    <n v="0"/>
    <n v="0"/>
    <n v="0"/>
    <n v="0"/>
    <n v="0"/>
    <n v="62571.845750898545"/>
    <n v="0"/>
    <n v="0"/>
    <n v="0"/>
    <n v="62571.845750898545"/>
    <n v="0"/>
    <n v="2.1900146012814488"/>
    <n v="0"/>
    <n v="2.1900146012814488"/>
    <n v="0"/>
    <n v="0"/>
    <n v="0"/>
    <n v="0"/>
    <x v="0"/>
  </r>
  <r>
    <x v="38"/>
    <s v="Græs og urter"/>
    <n v="1"/>
    <x v="1"/>
    <s v="Østdanmark"/>
    <n v="2277439.4443999422"/>
    <n v="103245.8768300271"/>
    <n v="0"/>
    <n v="0"/>
    <n v="24855.723337383733"/>
    <n v="0"/>
    <n v="0"/>
    <n v="0"/>
    <n v="2149337.8442325313"/>
    <n v="1651578.575992096"/>
    <n v="24855.723337383733"/>
    <n v="4.4824503183855882"/>
    <n v="4.5499097457521813"/>
    <n v="6.7459427366592953E-2"/>
    <n v="4.4824503183855882"/>
    <n v="330315.71519841923"/>
    <n v="335286.85986589594"/>
    <n v="4971.1446674767467"/>
    <n v="330315.7151984191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50332.53511876473"/>
    <n v="0"/>
    <n v="0"/>
    <n v="0"/>
    <n v="0"/>
    <n v="0"/>
    <n v="650332.53511876473"/>
    <n v="0"/>
    <n v="0"/>
    <n v="0"/>
    <n v="650332.53511876473"/>
    <n v="0"/>
    <n v="9.4256394061597017"/>
    <n v="0"/>
    <n v="9.4256394061597017"/>
    <n v="0"/>
    <n v="321643.63299415569"/>
    <n v="0"/>
    <n v="321643.63299415569"/>
    <x v="0"/>
  </r>
  <r>
    <x v="47"/>
    <s v=""/>
    <n v="0"/>
    <x v="1"/>
    <s v="Østdanmark"/>
    <n v="180659.72183682327"/>
    <n v="0"/>
    <n v="0"/>
    <n v="0"/>
    <n v="0"/>
    <n v="0"/>
    <n v="0"/>
    <n v="180659.72183682327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6823.19798039542"/>
    <n v="7916.616753740097"/>
    <n v="0"/>
    <n v="0"/>
    <n v="0"/>
    <n v="0"/>
    <n v="0"/>
    <n v="0"/>
    <n v="18906.581226655322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0289322.12189291"/>
    <n v="0"/>
    <n v="0"/>
    <n v="0"/>
    <n v="0"/>
    <n v="0"/>
    <n v="110289322.12189291"/>
    <n v="0"/>
    <n v="0"/>
    <n v="0"/>
    <n v="110289322.12189291"/>
    <n v="0"/>
    <n v="0"/>
    <n v="0"/>
    <n v="0"/>
    <n v="0"/>
    <n v="0"/>
    <n v="0"/>
    <n v="0"/>
    <x v="0"/>
  </r>
  <r>
    <x v="4"/>
    <s v=""/>
    <n v="0"/>
    <x v="2"/>
    <s v="Østdanmark"/>
    <n v="3488809.9102559276"/>
    <n v="0"/>
    <n v="0"/>
    <n v="0"/>
    <n v="0"/>
    <n v="3030808.1868635667"/>
    <n v="0"/>
    <n v="0"/>
    <n v="458001.7233923608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07043.38477952534"/>
    <n v="0"/>
    <n v="0"/>
    <n v="0"/>
    <n v="0"/>
    <n v="0"/>
    <n v="0"/>
    <n v="0"/>
    <n v="607043.38477952534"/>
    <n v="0"/>
    <n v="0"/>
    <n v="0"/>
    <n v="0"/>
    <n v="0"/>
    <n v="0"/>
    <n v="0"/>
    <n v="0"/>
    <n v="0"/>
    <n v="0"/>
    <x v="0"/>
  </r>
  <r>
    <x v="11"/>
    <s v=""/>
    <n v="0"/>
    <x v="2"/>
    <s v="Østdanmark"/>
    <n v="15677.324166059727"/>
    <n v="0"/>
    <n v="0"/>
    <n v="233795.01599247381"/>
    <n v="0"/>
    <n v="0"/>
    <n v="0"/>
    <n v="0"/>
    <n v="-218117.69182641408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091482.0857540965"/>
    <n v="1502068.0760117143"/>
    <n v="0"/>
    <n v="0"/>
    <n v="10626.721763458125"/>
    <n v="0"/>
    <n v="0"/>
    <n v="0"/>
    <n v="578787.28797892411"/>
    <n v="578787.28797892411"/>
    <n v="10626.721763458125"/>
    <n v="1.0648962614702231"/>
    <n v="1.0844481011747655"/>
    <n v="1.9551839704542519E-2"/>
    <n v="1.0648962614702231"/>
    <n v="162060.44063409878"/>
    <n v="165035.92272786703"/>
    <n v="2975.4820937682753"/>
    <n v="162060.44063409875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4665.173893279876"/>
    <n v="0"/>
    <n v="0"/>
    <n v="244869.51675001203"/>
    <n v="0"/>
    <n v="0"/>
    <n v="0"/>
    <n v="0"/>
    <n v="-150204.3428567321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84062.89120351931"/>
    <n v="94889.448034412548"/>
    <n v="103062.42440743271"/>
    <n v="0"/>
    <n v="25196.606594173169"/>
    <n v="0"/>
    <n v="660914.41216750082"/>
    <n v="0"/>
    <n v="0"/>
    <n v="0"/>
    <n v="686111.01876167394"/>
    <n v="0"/>
    <n v="6.9763554140890873"/>
    <n v="0.14527204318296918"/>
    <n v="6.8310833709061178"/>
    <n v="0"/>
    <n v="583194.3659474228"/>
    <n v="21417.115605047191"/>
    <n v="561777.2503423756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44677.72529013749"/>
    <n v="0"/>
    <n v="0"/>
    <n v="0"/>
    <n v="0"/>
    <n v="0"/>
    <n v="0"/>
    <n v="0"/>
    <n v="144677.72529013749"/>
    <n v="0"/>
    <n v="0"/>
    <n v="0"/>
    <n v="0"/>
    <n v="0"/>
    <n v="0"/>
    <n v="0"/>
    <n v="0"/>
    <n v="0"/>
    <n v="0"/>
    <x v="0"/>
  </r>
  <r>
    <x v="21"/>
    <s v=""/>
    <n v="0"/>
    <x v="2"/>
    <s v="Østdanmark"/>
    <n v="115461.54355020156"/>
    <n v="0"/>
    <n v="0"/>
    <n v="111975.50765955324"/>
    <n v="0"/>
    <n v="0"/>
    <n v="0"/>
    <n v="0"/>
    <n v="3486.035890648316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273333.3125240561"/>
    <n v="721621.60770550335"/>
    <n v="0"/>
    <n v="268249.01834925939"/>
    <n v="1010.6414650824455"/>
    <n v="0"/>
    <n v="0"/>
    <n v="0"/>
    <n v="1282452.0450042109"/>
    <n v="1282452.0450042109"/>
    <n v="1010.6414650824455"/>
    <n v="4.3922187108531228"/>
    <n v="4.3956800163812249"/>
    <n v="3.4613055281022651E-3"/>
    <n v="4.3922187108531228"/>
    <n v="397560.13395130535"/>
    <n v="397873.43280548096"/>
    <n v="313.29885417555812"/>
    <n v="397560.13395130541"/>
    <x v="0"/>
  </r>
  <r>
    <x v="23"/>
    <s v=""/>
    <n v="0"/>
    <x v="2"/>
    <s v="Østdanmark"/>
    <n v="0"/>
    <n v="0"/>
    <n v="0"/>
    <n v="0"/>
    <n v="0"/>
    <n v="338508.8104323842"/>
    <n v="0"/>
    <n v="0"/>
    <n v="-338508.8104323842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69641.93725537992"/>
    <n v="694353.2611092875"/>
    <n v="0"/>
    <n v="0"/>
    <n v="16548.364692940751"/>
    <n v="0"/>
    <n v="0"/>
    <n v="0"/>
    <n v="-341259.68854684831"/>
    <n v="0"/>
    <n v="16548.364692940751"/>
    <n v="0"/>
    <n v="5.9408629247657302E-2"/>
    <n v="5.9408629247657302E-2"/>
    <n v="0"/>
    <n v="0"/>
    <n v="4964.5094078822249"/>
    <n v="4964.5094078822249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392870.21302679979"/>
    <n v="0"/>
    <n v="0"/>
    <n v="0"/>
    <n v="0"/>
    <n v="0"/>
    <n v="0"/>
    <n v="0"/>
    <n v="392870.21302679979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7193.211027123798"/>
    <n v="0"/>
    <n v="0"/>
    <n v="0"/>
    <n v="0"/>
    <n v="0"/>
    <n v="37193.211027123798"/>
    <n v="0"/>
    <n v="0"/>
    <n v="0"/>
    <n v="37193.211027123798"/>
    <n v="0"/>
    <n v="0.68435508289907776"/>
    <n v="0"/>
    <n v="0.68435508289907776"/>
    <n v="0"/>
    <n v="15435.182576256377"/>
    <n v="0"/>
    <n v="15435.182576256377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1789.70221591461"/>
    <n v="0"/>
    <n v="0"/>
    <n v="0"/>
    <n v="0"/>
    <n v="0"/>
    <n v="0"/>
    <n v="191789.70221591461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5894.851107957307"/>
    <n v="26278.769501998373"/>
    <n v="0"/>
    <n v="0"/>
    <n v="0"/>
    <n v="0"/>
    <n v="0"/>
    <n v="0"/>
    <n v="69616.081605958927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1372.704709092679"/>
    <n v="0"/>
    <n v="0"/>
    <n v="0"/>
    <n v="0"/>
    <n v="0"/>
    <n v="61372.704709092679"/>
    <n v="0"/>
    <n v="0"/>
    <n v="0"/>
    <n v="61372.704709092679"/>
    <n v="0"/>
    <n v="2.1480446648182436"/>
    <n v="0"/>
    <n v="2.1480446648182436"/>
    <n v="0"/>
    <n v="0"/>
    <n v="0"/>
    <n v="0"/>
    <x v="0"/>
  </r>
  <r>
    <x v="38"/>
    <s v="Græs og urter"/>
    <n v="1"/>
    <x v="2"/>
    <s v="Østdanmark"/>
    <n v="2235853.4170697448"/>
    <n v="103245.87683002709"/>
    <n v="0"/>
    <n v="0"/>
    <n v="24855.72333738373"/>
    <n v="0"/>
    <n v="0"/>
    <n v="0"/>
    <n v="2107751.8169023339"/>
    <n v="1603652.7225898793"/>
    <n v="24855.72333738373"/>
    <n v="4.3523776352178363"/>
    <n v="4.4198370625844294"/>
    <n v="6.7459427366592939E-2"/>
    <n v="4.3523776352178363"/>
    <n v="320730.54451797588"/>
    <n v="325701.68918545265"/>
    <n v="4971.1446674767467"/>
    <n v="320730.54451797588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60007.53156215185"/>
    <n v="0"/>
    <n v="0"/>
    <n v="0"/>
    <n v="0"/>
    <n v="0"/>
    <n v="660007.53156215185"/>
    <n v="0"/>
    <n v="0"/>
    <n v="0"/>
    <n v="660007.53156215185"/>
    <n v="0"/>
    <n v="9.5658646337266902"/>
    <n v="0"/>
    <n v="9.5658646337266902"/>
    <n v="0"/>
    <n v="326428.72498511424"/>
    <n v="0"/>
    <n v="326428.72498511424"/>
    <x v="0"/>
  </r>
  <r>
    <x v="47"/>
    <s v=""/>
    <n v="0"/>
    <x v="2"/>
    <s v="Østdanmark"/>
    <n v="203249.38926391373"/>
    <n v="0"/>
    <n v="0"/>
    <n v="0"/>
    <n v="0"/>
    <n v="0"/>
    <n v="0"/>
    <n v="203249.38926391373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38581.75035073562"/>
    <n v="64498.475475191975"/>
    <n v="0"/>
    <n v="0"/>
    <n v="0"/>
    <n v="0"/>
    <n v="0"/>
    <n v="0"/>
    <n v="174083.27487554363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024677.58430827"/>
    <n v="0"/>
    <n v="0"/>
    <n v="0"/>
    <n v="0"/>
    <n v="0"/>
    <n v="500024677.58430827"/>
    <n v="0"/>
    <n v="0"/>
    <n v="0"/>
    <n v="500024677.58430827"/>
    <n v="0"/>
    <n v="0"/>
    <n v="0"/>
    <n v="0"/>
    <n v="0"/>
    <n v="0"/>
    <n v="0"/>
    <n v="0"/>
    <n v="0"/>
    <x v="1"/>
  </r>
  <r>
    <x v="4"/>
    <s v=""/>
    <n v="0"/>
    <x v="1"/>
    <s v="Vestdanmark"/>
    <n v="20199892.755616013"/>
    <n v="0"/>
    <n v="0"/>
    <n v="0"/>
    <n v="0"/>
    <n v="17707830.099631533"/>
    <n v="0"/>
    <n v="0"/>
    <n v="2492062.6559844799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826542.37705221237"/>
    <n v="0"/>
    <n v="0"/>
    <n v="0"/>
    <n v="0"/>
    <n v="0"/>
    <n v="0"/>
    <n v="0"/>
    <n v="826542.37705221237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3967.850782948801"/>
    <n v="0"/>
    <n v="0"/>
    <n v="257923.29437791562"/>
    <n v="0"/>
    <n v="0"/>
    <n v="0"/>
    <n v="0"/>
    <n v="-233955.44359496681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4882877.336528676"/>
    <n v="12237689.909258299"/>
    <n v="0"/>
    <n v="0"/>
    <n v="75059.434237134323"/>
    <n v="0"/>
    <n v="0"/>
    <n v="0"/>
    <n v="2570127.9930332433"/>
    <n v="2570127.9930332433"/>
    <n v="75059.434237134323"/>
    <n v="4.7287142411820389"/>
    <n v="4.8668142177490861"/>
    <n v="0.13809997656704753"/>
    <n v="4.7287142411820389"/>
    <n v="719635.83804930816"/>
    <n v="740652.47963570582"/>
    <n v="21016.641586397611"/>
    <n v="719635.83804930816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69023.2339346899"/>
    <n v="0"/>
    <n v="0"/>
    <n v="270140.71358529059"/>
    <n v="0"/>
    <n v="0"/>
    <n v="0"/>
    <n v="0"/>
    <n v="-101117.4796506007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330929.234655526"/>
    <n v="773085.89354292606"/>
    <n v="726974.95402379602"/>
    <n v="0"/>
    <n v="50792.86105868539"/>
    <n v="0"/>
    <n v="780075.52603011846"/>
    <n v="0"/>
    <n v="0"/>
    <n v="0"/>
    <n v="830868.38708880381"/>
    <n v="0"/>
    <n v="8.3555578390939651"/>
    <n v="0.29284827214829301"/>
    <n v="8.0627095669456725"/>
    <n v="0"/>
    <n v="706238.12902548327"/>
    <n v="43173.931899882584"/>
    <n v="663064.19712560065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707961.19658892928"/>
    <n v="0"/>
    <n v="0"/>
    <n v="0"/>
    <n v="0"/>
    <n v="0"/>
    <n v="0"/>
    <n v="0"/>
    <n v="707961.19658892928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985364.4532876972"/>
    <n v="0"/>
    <n v="0"/>
    <n v="123531.68309679118"/>
    <n v="0"/>
    <n v="0"/>
    <n v="0"/>
    <n v="0"/>
    <n v="1861832.770190906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6330338.2642707899"/>
    <n v="5879215.2019956233"/>
    <n v="0"/>
    <n v="295933.04302308214"/>
    <n v="2775.3585349175551"/>
    <n v="0"/>
    <n v="0"/>
    <n v="0"/>
    <n v="152414.66071716696"/>
    <n v="152414.66071716696"/>
    <n v="2775.3585349175551"/>
    <n v="0.52199887490379648"/>
    <n v="0.53150408933569426"/>
    <n v="9.5052144318977395E-3"/>
    <n v="0.52199887490379648"/>
    <n v="47248.544822321761"/>
    <n v="48108.905968146202"/>
    <n v="860.36114582444202"/>
    <n v="47248.544822321761"/>
    <n v="0"/>
    <x v="0"/>
  </r>
  <r>
    <x v="23"/>
    <s v=""/>
    <n v="0"/>
    <x v="1"/>
    <s v="Vestdanmark"/>
    <n v="0"/>
    <n v="0"/>
    <n v="0"/>
    <n v="0"/>
    <n v="0"/>
    <n v="360381.07838951331"/>
    <n v="0"/>
    <n v="0"/>
    <n v="-360381.0783895133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051245.8001459586"/>
    <n v="5657053.7864699624"/>
    <n v="0"/>
    <n v="0"/>
    <n v="313477.63530705927"/>
    <n v="0"/>
    <n v="0"/>
    <n v="0"/>
    <n v="1080714.3783689365"/>
    <n v="742045.32643464836"/>
    <n v="313477.63530705927"/>
    <n v="2.6639427219003879"/>
    <n v="3.7893274326527306"/>
    <n v="1.1253847107523429"/>
    <n v="2.6639427219003879"/>
    <n v="222613.59793039449"/>
    <n v="316656.88852251234"/>
    <n v="94043.290592117773"/>
    <n v="222613.59793039458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87667.0481892575"/>
    <n v="0"/>
    <n v="0"/>
    <n v="0"/>
    <n v="0"/>
    <n v="0"/>
    <n v="0"/>
    <n v="0"/>
    <n v="1487667.0481892575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60824.17630941112"/>
    <n v="0"/>
    <n v="0"/>
    <n v="0"/>
    <n v="0"/>
    <n v="0"/>
    <n v="160824.17630941112"/>
    <n v="0"/>
    <n v="0"/>
    <n v="0"/>
    <n v="160824.17630941112"/>
    <n v="0"/>
    <n v="2.9591648440931642"/>
    <n v="0"/>
    <n v="2.9591648440931642"/>
    <n v="0"/>
    <n v="66742.033168405615"/>
    <n v="0"/>
    <n v="66742.03316840561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47511.40564134635"/>
    <n v="0"/>
    <n v="0"/>
    <n v="0"/>
    <n v="0"/>
    <n v="0"/>
    <n v="0"/>
    <n v="447511.40564134635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23755.70282067318"/>
    <n v="214099.10609126225"/>
    <n v="0"/>
    <n v="0"/>
    <n v="0"/>
    <n v="0"/>
    <n v="0"/>
    <n v="0"/>
    <n v="9656.5967294109287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3203.64980523085"/>
    <n v="0"/>
    <n v="0"/>
    <n v="0"/>
    <n v="0"/>
    <n v="0"/>
    <n v="143203.64980523085"/>
    <n v="0"/>
    <n v="0"/>
    <n v="0"/>
    <n v="143203.64980523085"/>
    <n v="0"/>
    <n v="5.0121277431830791"/>
    <n v="0"/>
    <n v="5.0121277431830791"/>
    <n v="0"/>
    <n v="0"/>
    <n v="0"/>
    <n v="0"/>
    <n v="0"/>
    <x v="1"/>
  </r>
  <r>
    <x v="38"/>
    <s v="Græs og urter"/>
    <n v="1"/>
    <x v="1"/>
    <s v="Vestdanmark"/>
    <n v="347197.62607780978"/>
    <n v="841167.61765562883"/>
    <n v="0"/>
    <n v="0"/>
    <n v="3789.2766626162625"/>
    <n v="0"/>
    <n v="0"/>
    <n v="0"/>
    <n v="-497759.26824043534"/>
    <n v="0"/>
    <n v="3789.2766626162625"/>
    <n v="0"/>
    <n v="1.028424843340704E-2"/>
    <n v="1.028424843340704E-2"/>
    <n v="0"/>
    <n v="0"/>
    <n v="757.85533252325251"/>
    <n v="757.8553325232525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46438.2981726266"/>
    <n v="0"/>
    <n v="0"/>
    <n v="0"/>
    <n v="0"/>
    <n v="0"/>
    <n v="2246438.2981726266"/>
    <n v="0"/>
    <n v="0"/>
    <n v="0"/>
    <n v="2246438.2981726266"/>
    <n v="0"/>
    <n v="32.558908255905415"/>
    <n v="0"/>
    <n v="32.558908255905415"/>
    <n v="0"/>
    <n v="1111050.9416378783"/>
    <n v="0"/>
    <n v="1111050.9416378783"/>
    <n v="0"/>
    <x v="1"/>
  </r>
  <r>
    <x v="47"/>
    <s v=""/>
    <n v="0"/>
    <x v="1"/>
    <s v="Vestdanmark"/>
    <n v="632564.73836024082"/>
    <n v="0"/>
    <n v="0"/>
    <n v="0"/>
    <n v="0"/>
    <n v="0"/>
    <n v="0"/>
    <n v="632564.7383602408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34225.24936232582"/>
    <n v="64498.475475191975"/>
    <n v="0"/>
    <n v="0"/>
    <n v="0"/>
    <n v="0"/>
    <n v="0"/>
    <n v="0"/>
    <n v="169726.77388713384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7686548.98102182"/>
    <n v="0"/>
    <n v="0"/>
    <n v="0"/>
    <n v="0"/>
    <n v="0"/>
    <n v="497686548.98102182"/>
    <n v="0"/>
    <n v="0"/>
    <n v="0"/>
    <n v="497686548.98102182"/>
    <n v="0"/>
    <n v="0"/>
    <n v="0"/>
    <n v="0"/>
    <n v="0"/>
    <n v="0"/>
    <n v="0"/>
    <n v="0"/>
    <n v="0"/>
    <x v="1"/>
  </r>
  <r>
    <x v="4"/>
    <s v=""/>
    <n v="0"/>
    <x v="2"/>
    <s v="Vestdanmark"/>
    <n v="19821732.44212931"/>
    <n v="0"/>
    <n v="0"/>
    <n v="0"/>
    <n v="0"/>
    <n v="17219587.913581025"/>
    <n v="0"/>
    <n v="0"/>
    <n v="2602144.528548285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11449.71938959963"/>
    <n v="0"/>
    <n v="0"/>
    <n v="0"/>
    <n v="0"/>
    <n v="0"/>
    <n v="0"/>
    <n v="0"/>
    <n v="811449.71938959963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3530.198005766655"/>
    <n v="0"/>
    <n v="0"/>
    <n v="267978.92035102146"/>
    <n v="0"/>
    <n v="0"/>
    <n v="0"/>
    <n v="0"/>
    <n v="-244448.72234525479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4770906.39583173"/>
    <n v="12237689.909258299"/>
    <n v="0"/>
    <n v="0"/>
    <n v="75050.278236541883"/>
    <n v="0"/>
    <n v="0"/>
    <n v="0"/>
    <n v="2458166.2083368897"/>
    <n v="2458166.2083368897"/>
    <n v="75050.278236541883"/>
    <n v="4.5227185525638349"/>
    <n v="4.6608016832342924"/>
    <n v="0.13808313067045749"/>
    <n v="4.5227185525638349"/>
    <n v="688286.53833432915"/>
    <n v="709300.61624056089"/>
    <n v="21014.077906231731"/>
    <n v="688286.53833432915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65936.87093912039"/>
    <n v="0"/>
    <n v="0"/>
    <n v="280672.65868343826"/>
    <n v="0"/>
    <n v="0"/>
    <n v="0"/>
    <n v="0"/>
    <n v="-114735.78774431787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296682.7373025762"/>
    <n v="773085.89354292606"/>
    <n v="724013.50560011622"/>
    <n v="0"/>
    <n v="50737.39340582685"/>
    <n v="0"/>
    <n v="748845.9447537068"/>
    <n v="0"/>
    <n v="0"/>
    <n v="0"/>
    <n v="799583.33815953368"/>
    <n v="0"/>
    <n v="8.0324551339974573"/>
    <n v="0.29252847117703096"/>
    <n v="7.7399266628204266"/>
    <n v="0"/>
    <n v="679645.83743560361"/>
    <n v="43126.784394952818"/>
    <n v="636519.05304065079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695033.83040035295"/>
    <n v="0"/>
    <n v="0"/>
    <n v="0"/>
    <n v="0"/>
    <n v="0"/>
    <n v="0"/>
    <n v="0"/>
    <n v="695033.83040035295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949111.7131246862"/>
    <n v="0"/>
    <n v="0"/>
    <n v="128347.79869443661"/>
    <n v="0"/>
    <n v="0"/>
    <n v="0"/>
    <n v="0"/>
    <n v="1820763.91443024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242881.605012455"/>
    <n v="5879215.2019956233"/>
    <n v="0"/>
    <n v="307470.55071854044"/>
    <n v="2775.3585349175551"/>
    <n v="0"/>
    <n v="0"/>
    <n v="0"/>
    <n v="53420.493763374165"/>
    <n v="53420.493763374165"/>
    <n v="2775.3585349175551"/>
    <n v="0.18295771227042967"/>
    <n v="0.19246292670232742"/>
    <n v="9.5052144318977395E-3"/>
    <n v="0.18295771227042967"/>
    <n v="16560.353066645992"/>
    <n v="17420.714212470433"/>
    <n v="860.36114582444202"/>
    <n v="16560.353066645992"/>
    <n v="0"/>
    <x v="0"/>
  </r>
  <r>
    <x v="23"/>
    <s v=""/>
    <n v="0"/>
    <x v="2"/>
    <s v="Vestdanmark"/>
    <n v="0"/>
    <n v="0"/>
    <n v="0"/>
    <n v="0"/>
    <n v="0"/>
    <n v="371963.8126996925"/>
    <n v="0"/>
    <n v="0"/>
    <n v="-371963.812699692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002171.0634989152"/>
    <n v="5657053.7864699624"/>
    <n v="0"/>
    <n v="0"/>
    <n v="313477.63530705922"/>
    <n v="0"/>
    <n v="0"/>
    <n v="0"/>
    <n v="1031639.6417218931"/>
    <n v="690379.95317504485"/>
    <n v="313477.63530705922"/>
    <n v="2.4784640318984112"/>
    <n v="3.6038487426507539"/>
    <n v="1.1253847107523427"/>
    <n v="2.4784640318984112"/>
    <n v="207113.98595251344"/>
    <n v="301157.27654463117"/>
    <n v="94043.290592117759"/>
    <n v="207113.98595251341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460502.2589447589"/>
    <n v="0"/>
    <n v="0"/>
    <n v="0"/>
    <n v="0"/>
    <n v="0"/>
    <n v="0"/>
    <n v="0"/>
    <n v="1460502.2589447589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7887.52804514879"/>
    <n v="0"/>
    <n v="0"/>
    <n v="0"/>
    <n v="0"/>
    <n v="0"/>
    <n v="157887.52804514879"/>
    <n v="0"/>
    <n v="0"/>
    <n v="0"/>
    <n v="157887.52804514879"/>
    <n v="0"/>
    <n v="2.9051305160307375"/>
    <n v="0"/>
    <n v="2.9051305160307375"/>
    <n v="0"/>
    <n v="65523.324138736753"/>
    <n v="0"/>
    <n v="65523.32413873675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38935.19557848317"/>
    <n v="0"/>
    <n v="0"/>
    <n v="0"/>
    <n v="0"/>
    <n v="0"/>
    <n v="0"/>
    <n v="438935.195578483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19467.59778924158"/>
    <n v="214099.10609126225"/>
    <n v="0"/>
    <n v="0"/>
    <n v="0"/>
    <n v="0"/>
    <n v="0"/>
    <n v="0"/>
    <n v="5368.4916979793343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40459.26258511463"/>
    <n v="0"/>
    <n v="0"/>
    <n v="0"/>
    <n v="0"/>
    <n v="0"/>
    <n v="140459.26258511463"/>
    <n v="0"/>
    <n v="0"/>
    <n v="0"/>
    <n v="140459.26258511463"/>
    <n v="0"/>
    <n v="4.9160741904790113"/>
    <n v="0"/>
    <n v="4.9160741904790113"/>
    <n v="0"/>
    <n v="0"/>
    <n v="0"/>
    <n v="0"/>
    <n v="0"/>
    <x v="1"/>
  </r>
  <r>
    <x v="38"/>
    <s v="Græs og urter"/>
    <n v="1"/>
    <x v="2"/>
    <s v="Vestdanmark"/>
    <n v="340857.80000579066"/>
    <n v="841167.61765562883"/>
    <n v="0"/>
    <n v="0"/>
    <n v="3789.2766626162615"/>
    <n v="0"/>
    <n v="0"/>
    <n v="0"/>
    <n v="-504099.09431245446"/>
    <n v="0"/>
    <n v="3789.2766626162615"/>
    <n v="0"/>
    <n v="1.0284248433407039E-2"/>
    <n v="1.0284248433407039E-2"/>
    <n v="0"/>
    <n v="0"/>
    <n v="757.8553325232524"/>
    <n v="757.8553325232524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63777.6380706918"/>
    <n v="0"/>
    <n v="0"/>
    <n v="0"/>
    <n v="0"/>
    <n v="0"/>
    <n v="2563777.6380706918"/>
    <n v="0"/>
    <n v="0"/>
    <n v="0"/>
    <n v="2563777.6380706918"/>
    <n v="0"/>
    <n v="37.15828784364458"/>
    <n v="0"/>
    <n v="37.15828784364458"/>
    <n v="0"/>
    <n v="1268001.6901624629"/>
    <n v="0"/>
    <n v="1268001.6901624629"/>
    <n v="0"/>
    <x v="1"/>
  </r>
  <r>
    <x v="47"/>
    <s v=""/>
    <n v="0"/>
    <x v="2"/>
    <s v="Vestdanmark"/>
    <n v="864253.26899530215"/>
    <n v="0"/>
    <n v="0"/>
    <n v="0"/>
    <n v="0"/>
    <n v="0"/>
    <n v="0"/>
    <n v="864253.26899530215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7322.099310768826"/>
    <n v="7916.616753740097"/>
    <n v="0"/>
    <n v="0"/>
    <n v="0"/>
    <n v="0"/>
    <n v="0"/>
    <n v="0"/>
    <n v="19405.48255702872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9302959.200481"/>
    <n v="0"/>
    <n v="0"/>
    <n v="0"/>
    <n v="0"/>
    <n v="0"/>
    <n v="109302959.200481"/>
    <n v="0"/>
    <n v="0"/>
    <n v="0"/>
    <n v="109302959.200481"/>
    <n v="0"/>
    <n v="0"/>
    <n v="0"/>
    <n v="0"/>
    <n v="0"/>
    <n v="0"/>
    <n v="0"/>
    <n v="0"/>
    <n v="0"/>
    <x v="1"/>
  </r>
  <r>
    <x v="4"/>
    <s v=""/>
    <n v="0"/>
    <x v="1"/>
    <s v="Østdanmark"/>
    <n v="3479722.085386558"/>
    <n v="0"/>
    <n v="0"/>
    <n v="0"/>
    <n v="0"/>
    <n v="3050428.4466970474"/>
    <n v="0"/>
    <n v="0"/>
    <n v="429293.63868951052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18334.16198223701"/>
    <n v="0"/>
    <n v="0"/>
    <n v="0"/>
    <n v="0"/>
    <n v="0"/>
    <n v="0"/>
    <n v="0"/>
    <n v="618334.16198223701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5968.916461984278"/>
    <n v="0"/>
    <n v="0"/>
    <n v="223323.94265330929"/>
    <n v="0"/>
    <n v="0"/>
    <n v="0"/>
    <n v="0"/>
    <n v="-207355.02619132501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05264.0546426987"/>
    <n v="1502068.0760117145"/>
    <n v="0"/>
    <n v="0"/>
    <n v="10617.565762865679"/>
    <n v="0"/>
    <n v="0"/>
    <n v="0"/>
    <n v="592578.41286811861"/>
    <n v="592578.41286811861"/>
    <n v="10617.565762865679"/>
    <n v="1.0902702073757298"/>
    <n v="1.1098052011836823"/>
    <n v="1.9534993807952494E-2"/>
    <n v="1.0902702073757298"/>
    <n v="165921.95560307323"/>
    <n v="168894.87401667563"/>
    <n v="2972.9184136023905"/>
    <n v="165921.95560307323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96425.910298756367"/>
    <n v="0"/>
    <n v="0"/>
    <n v="233902.44520004498"/>
    <n v="0"/>
    <n v="0"/>
    <n v="0"/>
    <n v="0"/>
    <n v="-137476.53490128863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97436.31512794388"/>
    <n v="94889.448034412562"/>
    <n v="103520.85960187271"/>
    <n v="0"/>
    <n v="25141.138941314617"/>
    <n v="0"/>
    <n v="673884.86855034414"/>
    <n v="0"/>
    <n v="0"/>
    <n v="0"/>
    <n v="699026.00749165879"/>
    <n v="0"/>
    <n v="7.1100957384210819"/>
    <n v="0.14495224221170708"/>
    <n v="6.9651434962093752"/>
    <n v="0"/>
    <n v="594172.10636790993"/>
    <n v="21369.968100117425"/>
    <n v="572802.1382677925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47368.67622281163"/>
    <n v="0"/>
    <n v="0"/>
    <n v="0"/>
    <n v="0"/>
    <n v="0"/>
    <n v="0"/>
    <n v="0"/>
    <n v="147368.67622281163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17609.08456027292"/>
    <n v="0"/>
    <n v="0"/>
    <n v="106960.41463921656"/>
    <n v="0"/>
    <n v="0"/>
    <n v="0"/>
    <n v="0"/>
    <n v="10648.669921056367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305180.4865493332"/>
    <n v="721621.60770550347"/>
    <n v="0"/>
    <n v="256234.83946537593"/>
    <n v="1010.6414650824452"/>
    <n v="0"/>
    <n v="0"/>
    <n v="0"/>
    <n v="1326313.3979133712"/>
    <n v="1326313.3979133712"/>
    <n v="1010.6414650824452"/>
    <n v="4.5424377039775896"/>
    <n v="4.5458990095056917"/>
    <n v="3.4613055281022638E-3"/>
    <n v="4.5424377039775896"/>
    <n v="411157.15335314506"/>
    <n v="411470.45220732066"/>
    <n v="313.29885417555801"/>
    <n v="411157.15335314511"/>
    <n v="0"/>
    <x v="0"/>
  </r>
  <r>
    <x v="23"/>
    <s v=""/>
    <n v="0"/>
    <x v="1"/>
    <s v="Østdanmark"/>
    <n v="0"/>
    <n v="0"/>
    <n v="0"/>
    <n v="0"/>
    <n v="0"/>
    <n v="344096.85783298721"/>
    <n v="0"/>
    <n v="0"/>
    <n v="-344096.8578329872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72232.57386794029"/>
    <n v="694353.26110928762"/>
    <n v="0"/>
    <n v="0"/>
    <n v="16548.364692940759"/>
    <n v="0"/>
    <n v="0"/>
    <n v="0"/>
    <n v="-338669.05193428806"/>
    <n v="0"/>
    <n v="16548.364692940759"/>
    <n v="0"/>
    <n v="5.940862924765733E-2"/>
    <n v="5.940862924765733E-2"/>
    <n v="0"/>
    <n v="0"/>
    <n v="4964.5094078822276"/>
    <n v="4964.5094078822276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00177.45029531675"/>
    <n v="0"/>
    <n v="0"/>
    <n v="0"/>
    <n v="0"/>
    <n v="0"/>
    <n v="0"/>
    <n v="0"/>
    <n v="400177.4502953167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884.990675316862"/>
    <n v="0"/>
    <n v="0"/>
    <n v="0"/>
    <n v="0"/>
    <n v="0"/>
    <n v="37884.990675316862"/>
    <n v="0"/>
    <n v="0"/>
    <n v="0"/>
    <n v="37884.990675316862"/>
    <n v="0"/>
    <n v="0.69708382842583017"/>
    <n v="0"/>
    <n v="0.69708382842583017"/>
    <n v="0"/>
    <n v="15722.271130256499"/>
    <n v="0"/>
    <n v="15722.271130256499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95537.01797155794"/>
    <n v="0"/>
    <n v="0"/>
    <n v="0"/>
    <n v="0"/>
    <n v="0"/>
    <n v="0"/>
    <n v="195537.01797155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97768.508985778972"/>
    <n v="26278.769501998377"/>
    <n v="0"/>
    <n v="0"/>
    <n v="0"/>
    <n v="0"/>
    <n v="0"/>
    <n v="0"/>
    <n v="71489.739483780591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2571.845750898545"/>
    <n v="0"/>
    <n v="0"/>
    <n v="0"/>
    <n v="0"/>
    <n v="0"/>
    <n v="62571.845750898545"/>
    <n v="0"/>
    <n v="0"/>
    <n v="0"/>
    <n v="62571.845750898545"/>
    <n v="0"/>
    <n v="2.1900146012814488"/>
    <n v="0"/>
    <n v="2.1900146012814488"/>
    <n v="0"/>
    <n v="0"/>
    <n v="0"/>
    <n v="0"/>
    <n v="0"/>
    <x v="1"/>
  </r>
  <r>
    <x v="38"/>
    <s v="Græs og urter"/>
    <n v="1"/>
    <x v="1"/>
    <s v="Østdanmark"/>
    <n v="2277439.4443999422"/>
    <n v="103245.8768300271"/>
    <n v="0"/>
    <n v="0"/>
    <n v="24855.723337383733"/>
    <n v="0"/>
    <n v="0"/>
    <n v="0"/>
    <n v="2149337.8442325313"/>
    <n v="1651578.575992096"/>
    <n v="24855.723337383733"/>
    <n v="4.4824503183855882"/>
    <n v="4.5499097457521813"/>
    <n v="6.7459427366592953E-2"/>
    <n v="4.4824503183855882"/>
    <n v="330315.71519841923"/>
    <n v="335286.85986589594"/>
    <n v="4971.1446674767467"/>
    <n v="330315.7151984191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50332.53511876473"/>
    <n v="0"/>
    <n v="0"/>
    <n v="0"/>
    <n v="0"/>
    <n v="0"/>
    <n v="650332.53511876473"/>
    <n v="0"/>
    <n v="0"/>
    <n v="0"/>
    <n v="650332.53511876473"/>
    <n v="0"/>
    <n v="9.4256394061597017"/>
    <n v="0"/>
    <n v="9.4256394061597017"/>
    <n v="0"/>
    <n v="321643.63299415569"/>
    <n v="0"/>
    <n v="321643.63299415569"/>
    <n v="0"/>
    <x v="1"/>
  </r>
  <r>
    <x v="47"/>
    <s v=""/>
    <n v="0"/>
    <x v="1"/>
    <s v="Østdanmark"/>
    <n v="180659.72183682327"/>
    <n v="0"/>
    <n v="0"/>
    <n v="0"/>
    <n v="0"/>
    <n v="0"/>
    <n v="0"/>
    <n v="180659.7218368232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6823.19798039542"/>
    <n v="7916.616753740097"/>
    <n v="0"/>
    <n v="0"/>
    <n v="0"/>
    <n v="0"/>
    <n v="0"/>
    <n v="0"/>
    <n v="18906.58122665532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0289322.12189291"/>
    <n v="0"/>
    <n v="0"/>
    <n v="0"/>
    <n v="0"/>
    <n v="0"/>
    <n v="110289322.12189291"/>
    <n v="0"/>
    <n v="0"/>
    <n v="0"/>
    <n v="110289322.12189291"/>
    <n v="0"/>
    <n v="0"/>
    <n v="0"/>
    <n v="0"/>
    <n v="0"/>
    <n v="0"/>
    <n v="0"/>
    <n v="0"/>
    <n v="0"/>
    <x v="1"/>
  </r>
  <r>
    <x v="4"/>
    <s v=""/>
    <n v="0"/>
    <x v="2"/>
    <s v="Østdanmark"/>
    <n v="3488809.9102559276"/>
    <n v="0"/>
    <n v="0"/>
    <n v="0"/>
    <n v="0"/>
    <n v="3030808.1868635667"/>
    <n v="0"/>
    <n v="0"/>
    <n v="458001.7233923608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07043.38477952534"/>
    <n v="0"/>
    <n v="0"/>
    <n v="0"/>
    <n v="0"/>
    <n v="0"/>
    <n v="0"/>
    <n v="0"/>
    <n v="607043.38477952534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5677.324166059727"/>
    <n v="0"/>
    <n v="0"/>
    <n v="233795.01599247381"/>
    <n v="0"/>
    <n v="0"/>
    <n v="0"/>
    <n v="0"/>
    <n v="-218117.69182641408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091482.0857540965"/>
    <n v="1502068.0760117143"/>
    <n v="0"/>
    <n v="0"/>
    <n v="10626.721763458125"/>
    <n v="0"/>
    <n v="0"/>
    <n v="0"/>
    <n v="578787.28797892411"/>
    <n v="578787.28797892411"/>
    <n v="10626.721763458125"/>
    <n v="1.0648962614702231"/>
    <n v="1.0844481011747655"/>
    <n v="1.9551839704542519E-2"/>
    <n v="1.0648962614702231"/>
    <n v="162060.44063409878"/>
    <n v="165035.92272786703"/>
    <n v="2975.4820937682753"/>
    <n v="162060.44063409875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4665.173893279876"/>
    <n v="0"/>
    <n v="0"/>
    <n v="244869.51675001203"/>
    <n v="0"/>
    <n v="0"/>
    <n v="0"/>
    <n v="0"/>
    <n v="-150204.3428567321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84062.89120351931"/>
    <n v="94889.448034412548"/>
    <n v="103062.42440743271"/>
    <n v="0"/>
    <n v="25196.606594173169"/>
    <n v="0"/>
    <n v="660914.41216750082"/>
    <n v="0"/>
    <n v="0"/>
    <n v="0"/>
    <n v="686111.01876167394"/>
    <n v="0"/>
    <n v="6.9763554140890873"/>
    <n v="0.14527204318296918"/>
    <n v="6.8310833709061178"/>
    <n v="0"/>
    <n v="583194.3659474228"/>
    <n v="21417.115605047191"/>
    <n v="561777.2503423756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44677.72529013749"/>
    <n v="0"/>
    <n v="0"/>
    <n v="0"/>
    <n v="0"/>
    <n v="0"/>
    <n v="0"/>
    <n v="0"/>
    <n v="144677.72529013749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5461.54355020156"/>
    <n v="0"/>
    <n v="0"/>
    <n v="111975.50765955324"/>
    <n v="0"/>
    <n v="0"/>
    <n v="0"/>
    <n v="0"/>
    <n v="3486.035890648316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273333.3125240561"/>
    <n v="721621.60770550335"/>
    <n v="0"/>
    <n v="268249.01834925939"/>
    <n v="1010.6414650824455"/>
    <n v="0"/>
    <n v="0"/>
    <n v="0"/>
    <n v="1282452.0450042109"/>
    <n v="1282452.0450042109"/>
    <n v="1010.6414650824455"/>
    <n v="4.3922187108531228"/>
    <n v="4.3956800163812249"/>
    <n v="3.4613055281022651E-3"/>
    <n v="4.3922187108531228"/>
    <n v="397560.13395130535"/>
    <n v="397873.43280548096"/>
    <n v="313.29885417555812"/>
    <n v="397560.13395130541"/>
    <n v="0"/>
    <x v="0"/>
  </r>
  <r>
    <x v="23"/>
    <s v=""/>
    <n v="0"/>
    <x v="2"/>
    <s v="Østdanmark"/>
    <n v="0"/>
    <n v="0"/>
    <n v="0"/>
    <n v="0"/>
    <n v="0"/>
    <n v="338508.8104323842"/>
    <n v="0"/>
    <n v="0"/>
    <n v="-338508.810432384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69641.93725537992"/>
    <n v="694353.2611092875"/>
    <n v="0"/>
    <n v="0"/>
    <n v="16548.364692940751"/>
    <n v="0"/>
    <n v="0"/>
    <n v="0"/>
    <n v="-341259.68854684831"/>
    <n v="0"/>
    <n v="16548.364692940751"/>
    <n v="0"/>
    <n v="5.9408629247657302E-2"/>
    <n v="5.9408629247657302E-2"/>
    <n v="0"/>
    <n v="0"/>
    <n v="4964.5094078822249"/>
    <n v="4964.5094078822249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92870.21302679979"/>
    <n v="0"/>
    <n v="0"/>
    <n v="0"/>
    <n v="0"/>
    <n v="0"/>
    <n v="0"/>
    <n v="0"/>
    <n v="392870.21302679979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7193.211027123798"/>
    <n v="0"/>
    <n v="0"/>
    <n v="0"/>
    <n v="0"/>
    <n v="0"/>
    <n v="37193.211027123798"/>
    <n v="0"/>
    <n v="0"/>
    <n v="0"/>
    <n v="37193.211027123798"/>
    <n v="0"/>
    <n v="0.68435508289907776"/>
    <n v="0"/>
    <n v="0.68435508289907776"/>
    <n v="0"/>
    <n v="15435.182576256377"/>
    <n v="0"/>
    <n v="15435.182576256377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1789.70221591461"/>
    <n v="0"/>
    <n v="0"/>
    <n v="0"/>
    <n v="0"/>
    <n v="0"/>
    <n v="0"/>
    <n v="191789.7022159146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5894.851107957307"/>
    <n v="26278.769501998373"/>
    <n v="0"/>
    <n v="0"/>
    <n v="0"/>
    <n v="0"/>
    <n v="0"/>
    <n v="0"/>
    <n v="69616.081605958927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1372.704709092679"/>
    <n v="0"/>
    <n v="0"/>
    <n v="0"/>
    <n v="0"/>
    <n v="0"/>
    <n v="61372.704709092679"/>
    <n v="0"/>
    <n v="0"/>
    <n v="0"/>
    <n v="61372.704709092679"/>
    <n v="0"/>
    <n v="2.1480446648182436"/>
    <n v="0"/>
    <n v="2.1480446648182436"/>
    <n v="0"/>
    <n v="0"/>
    <n v="0"/>
    <n v="0"/>
    <n v="0"/>
    <x v="1"/>
  </r>
  <r>
    <x v="38"/>
    <s v="Græs og urter"/>
    <n v="1"/>
    <x v="2"/>
    <s v="Østdanmark"/>
    <n v="2235853.4170697448"/>
    <n v="103245.87683002709"/>
    <n v="0"/>
    <n v="0"/>
    <n v="24855.72333738373"/>
    <n v="0"/>
    <n v="0"/>
    <n v="0"/>
    <n v="2107751.8169023339"/>
    <n v="1603652.7225898793"/>
    <n v="24855.72333738373"/>
    <n v="4.3523776352178363"/>
    <n v="4.4198370625844294"/>
    <n v="6.7459427366592939E-2"/>
    <n v="4.3523776352178363"/>
    <n v="320730.54451797588"/>
    <n v="325701.68918545265"/>
    <n v="4971.1446674767467"/>
    <n v="320730.54451797588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60007.53156215185"/>
    <n v="0"/>
    <n v="0"/>
    <n v="0"/>
    <n v="0"/>
    <n v="0"/>
    <n v="660007.53156215185"/>
    <n v="0"/>
    <n v="0"/>
    <n v="0"/>
    <n v="660007.53156215185"/>
    <n v="0"/>
    <n v="9.5658646337266902"/>
    <n v="0"/>
    <n v="9.5658646337266902"/>
    <n v="0"/>
    <n v="326428.72498511424"/>
    <n v="0"/>
    <n v="326428.72498511424"/>
    <n v="0"/>
    <x v="1"/>
  </r>
  <r>
    <x v="47"/>
    <s v=""/>
    <n v="0"/>
    <x v="2"/>
    <s v="Østdanmark"/>
    <n v="203249.38926391373"/>
    <n v="0"/>
    <n v="0"/>
    <n v="0"/>
    <n v="0"/>
    <n v="0"/>
    <n v="0"/>
    <n v="203249.38926391373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7975204.7396410806"/>
    <s v="CO2 - atmosfære"/>
    <x v="0"/>
  </r>
  <r>
    <s v="Vestdanmark"/>
    <x v="1"/>
    <n v="5058223.5325662289"/>
    <s v="Landbrug"/>
    <x v="1"/>
  </r>
  <r>
    <s v="Vestdanmark"/>
    <x v="1"/>
    <n v="3607484.9393285005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3834433.2781333746"/>
    <s v="Skov"/>
    <x v="4"/>
  </r>
  <r>
    <s v="Vestdanmark"/>
    <x v="1"/>
    <n v="-392052.52197022288"/>
    <s v="Biogasanlæg"/>
    <x v="5"/>
  </r>
  <r>
    <s v="Vestdanmark"/>
    <x v="1"/>
    <n v="0"/>
    <s v="Pyrolyseproces"/>
    <x v="6"/>
  </r>
  <r>
    <s v="Vestdanmark"/>
    <x v="2"/>
    <n v="10434277.886170205"/>
    <s v="CO2 - atmosfære"/>
    <x v="0"/>
  </r>
  <r>
    <s v="Vestdanmark"/>
    <x v="2"/>
    <n v="5037270.6270728866"/>
    <s v="Landbrug"/>
    <x v="1"/>
  </r>
  <r>
    <s v="Vestdanmark"/>
    <x v="2"/>
    <n v="3607484.9393284987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356114.7697631598"/>
    <s v="Skov"/>
    <x v="4"/>
  </r>
  <r>
    <s v="Vestdanmark"/>
    <x v="2"/>
    <n v="-382169.87986558012"/>
    <s v="Biogasanlæg"/>
    <x v="5"/>
  </r>
  <r>
    <s v="Vestdanmark"/>
    <x v="2"/>
    <n v="0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437425.6660668785"/>
    <s v="CO2 - atmosfære"/>
    <x v="0"/>
  </r>
  <r>
    <s v="Østdanmark"/>
    <x v="1"/>
    <n v="449093.3493058047"/>
    <s v="Landbrug"/>
    <x v="1"/>
  </r>
  <r>
    <s v="Østdanmark"/>
    <x v="1"/>
    <n v="1185407.1107224391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544615.54080911807"/>
    <s v="Skov"/>
    <x v="4"/>
  </r>
  <r>
    <s v="Østdanmark"/>
    <x v="1"/>
    <n v="-35371.758577849541"/>
    <s v="Biogasanlæg"/>
    <x v="5"/>
  </r>
  <r>
    <s v="Østdanmark"/>
    <x v="1"/>
    <n v="0"/>
    <s v="Pyrolyseproces"/>
    <x v="6"/>
  </r>
  <r>
    <s v="Østdanmark"/>
    <x v="2"/>
    <n v="1649301.5017040679"/>
    <s v="CO2 - atmosfære"/>
    <x v="0"/>
  </r>
  <r>
    <s v="Østdanmark"/>
    <x v="2"/>
    <n v="447960.28277222451"/>
    <s v="Landbrug"/>
    <x v="1"/>
  </r>
  <r>
    <s v="Østdanmark"/>
    <x v="2"/>
    <n v="1185407.1107224391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325235.80828820897"/>
    <s v="Skov"/>
    <x v="4"/>
  </r>
  <r>
    <s v="Østdanmark"/>
    <x v="2"/>
    <n v="-34349.384744182549"/>
    <s v="Biogasanlæg"/>
    <x v="5"/>
  </r>
  <r>
    <s v="Østdanmark"/>
    <x v="2"/>
    <n v="0"/>
    <s v="Pyrolyseproces"/>
    <x v="6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38581.75035073562"/>
    <n v="64498.475475191975"/>
    <n v="0"/>
    <n v="0"/>
    <n v="0"/>
    <n v="0"/>
    <n v="0"/>
    <n v="0"/>
    <n v="174083.27487554363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024677.58430827"/>
    <n v="0"/>
    <n v="0"/>
    <n v="0"/>
    <n v="0"/>
    <n v="0"/>
    <n v="500024677.58430827"/>
    <n v="0"/>
    <n v="0"/>
    <n v="0"/>
    <n v="500024677.58430827"/>
    <n v="0"/>
    <n v="0"/>
    <n v="0"/>
    <n v="0"/>
    <n v="0"/>
    <n v="0"/>
    <n v="0"/>
    <n v="0"/>
  </r>
  <r>
    <x v="4"/>
    <x v="10"/>
    <n v="0"/>
    <x v="1"/>
    <s v="Vestdanmark"/>
    <n v="20199892.755616013"/>
    <n v="0"/>
    <n v="0"/>
    <n v="0"/>
    <n v="0"/>
    <n v="17707830.099631533"/>
    <n v="0"/>
    <n v="0"/>
    <n v="2492062.6559844799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826542.37705221237"/>
    <n v="0"/>
    <n v="0"/>
    <n v="0"/>
    <n v="0"/>
    <n v="0"/>
    <n v="0"/>
    <n v="0"/>
    <n v="826542.37705221237"/>
    <n v="0"/>
    <n v="0"/>
    <n v="0"/>
    <n v="0"/>
    <n v="0"/>
    <n v="0"/>
    <n v="0"/>
    <n v="0"/>
    <n v="0"/>
    <n v="0"/>
  </r>
  <r>
    <x v="11"/>
    <x v="10"/>
    <n v="0"/>
    <x v="1"/>
    <s v="Vestdanmark"/>
    <n v="23967.850782948801"/>
    <n v="0"/>
    <n v="0"/>
    <n v="257923.29437791562"/>
    <n v="0"/>
    <n v="0"/>
    <n v="0"/>
    <n v="0"/>
    <n v="-233955.44359496681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4882877.336528676"/>
    <n v="12237689.909258299"/>
    <n v="0"/>
    <n v="0"/>
    <n v="75059.434237134323"/>
    <n v="0"/>
    <n v="0"/>
    <n v="0"/>
    <n v="2570127.9930332433"/>
    <n v="2570127.9930332433"/>
    <n v="75059.434237134323"/>
    <n v="4.7287142411820389"/>
    <n v="4.8668142177490861"/>
    <n v="0.13809997656704753"/>
    <n v="4.7287142411820389"/>
    <n v="719635.83804930816"/>
    <n v="740652.47963570582"/>
    <n v="21016.641586397611"/>
    <n v="719635.83804930816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69023.2339346899"/>
    <n v="0"/>
    <n v="0"/>
    <n v="270140.71358529059"/>
    <n v="0"/>
    <n v="0"/>
    <n v="0"/>
    <n v="0"/>
    <n v="-101117.4796506007"/>
    <n v="0"/>
    <n v="0"/>
    <n v="0"/>
    <n v="0"/>
    <n v="0"/>
    <n v="0"/>
    <n v="0"/>
    <n v="0"/>
    <n v="0"/>
    <n v="0"/>
  </r>
  <r>
    <x v="16"/>
    <x v="5"/>
    <n v="1"/>
    <x v="1"/>
    <s v="Vestdanmark"/>
    <n v="2330929.234655526"/>
    <n v="773085.89354292606"/>
    <n v="726974.95402379602"/>
    <n v="0"/>
    <n v="50792.86105868539"/>
    <n v="0"/>
    <n v="780075.52603011846"/>
    <n v="0"/>
    <n v="0"/>
    <n v="0"/>
    <n v="830868.38708880381"/>
    <n v="0"/>
    <n v="8.3555578390939651"/>
    <n v="0.29284827214829301"/>
    <n v="8.0627095669456725"/>
    <n v="0"/>
    <n v="706238.12902548327"/>
    <n v="43173.931899882584"/>
    <n v="663064.19712560065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707961.19658892928"/>
    <n v="0"/>
    <n v="0"/>
    <n v="0"/>
    <n v="0"/>
    <n v="0"/>
    <n v="0"/>
    <n v="0"/>
    <n v="707961.19658892928"/>
    <n v="0"/>
    <n v="0"/>
    <n v="0"/>
    <n v="0"/>
    <n v="0"/>
    <n v="0"/>
    <n v="0"/>
    <n v="0"/>
    <n v="0"/>
    <n v="0"/>
  </r>
  <r>
    <x v="21"/>
    <x v="10"/>
    <n v="0"/>
    <x v="1"/>
    <s v="Vestdanmark"/>
    <n v="1985364.4532876972"/>
    <n v="0"/>
    <n v="0"/>
    <n v="123531.68309679118"/>
    <n v="0"/>
    <n v="0"/>
    <n v="0"/>
    <n v="0"/>
    <n v="1861832.770190906"/>
    <n v="0"/>
    <n v="0"/>
    <n v="0"/>
    <n v="0"/>
    <n v="0"/>
    <n v="0"/>
    <n v="0"/>
    <n v="0"/>
    <n v="0"/>
    <n v="0"/>
  </r>
  <r>
    <x v="22"/>
    <x v="5"/>
    <n v="1"/>
    <x v="1"/>
    <s v="Vestdanmark"/>
    <n v="6330338.2642707899"/>
    <n v="5879215.2019956233"/>
    <n v="0"/>
    <n v="295933.04302308214"/>
    <n v="2775.3585349175551"/>
    <n v="0"/>
    <n v="0"/>
    <n v="0"/>
    <n v="152414.66071716696"/>
    <n v="152414.66071716696"/>
    <n v="2775.3585349175551"/>
    <n v="0.52199887490379648"/>
    <n v="0.53150408933569426"/>
    <n v="9.5052144318977395E-3"/>
    <n v="0.52199887490379648"/>
    <n v="47248.544822321761"/>
    <n v="48108.905968146202"/>
    <n v="860.36114582444202"/>
    <n v="47248.544822321761"/>
  </r>
  <r>
    <x v="23"/>
    <x v="10"/>
    <n v="0"/>
    <x v="1"/>
    <s v="Vestdanmark"/>
    <n v="0"/>
    <n v="0"/>
    <n v="0"/>
    <n v="0"/>
    <n v="0"/>
    <n v="360381.07838951331"/>
    <n v="0"/>
    <n v="0"/>
    <n v="-360381.0783895133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051245.8001459586"/>
    <n v="5657053.7864699624"/>
    <n v="0"/>
    <n v="0"/>
    <n v="313477.63530705927"/>
    <n v="0"/>
    <n v="0"/>
    <n v="0"/>
    <n v="1080714.3783689365"/>
    <n v="742045.32643464836"/>
    <n v="313477.63530705927"/>
    <n v="2.6639427219003879"/>
    <n v="3.7893274326527306"/>
    <n v="1.1253847107523429"/>
    <n v="2.6639427219003879"/>
    <n v="222613.59793039449"/>
    <n v="316656.88852251234"/>
    <n v="94043.290592117773"/>
    <n v="222613.59793039458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487667.0481892575"/>
    <n v="0"/>
    <n v="0"/>
    <n v="0"/>
    <n v="0"/>
    <n v="0"/>
    <n v="0"/>
    <n v="0"/>
    <n v="1487667.0481892575"/>
    <n v="0"/>
    <n v="0"/>
    <n v="0"/>
    <n v="0"/>
    <n v="0"/>
    <n v="0"/>
    <n v="0"/>
    <n v="0"/>
    <n v="0"/>
    <n v="0"/>
  </r>
  <r>
    <x v="31"/>
    <x v="7"/>
    <n v="1"/>
    <x v="1"/>
    <s v="Vestdanmark"/>
    <n v="160824.17630941112"/>
    <n v="0"/>
    <n v="0"/>
    <n v="0"/>
    <n v="0"/>
    <n v="0"/>
    <n v="160824.17630941112"/>
    <n v="0"/>
    <n v="0"/>
    <n v="0"/>
    <n v="160824.17630941112"/>
    <n v="0"/>
    <n v="2.9591648440931642"/>
    <n v="0"/>
    <n v="2.9591648440931642"/>
    <n v="0"/>
    <n v="66742.033168405615"/>
    <n v="0"/>
    <n v="66742.03316840561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447511.40564134635"/>
    <n v="0"/>
    <n v="0"/>
    <n v="0"/>
    <n v="0"/>
    <n v="0"/>
    <n v="0"/>
    <n v="447511.40564134635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23755.70282067318"/>
    <n v="214099.10609126225"/>
    <n v="0"/>
    <n v="0"/>
    <n v="0"/>
    <n v="0"/>
    <n v="0"/>
    <n v="0"/>
    <n v="9656.5967294109287"/>
    <n v="0"/>
    <n v="0"/>
    <n v="0"/>
    <n v="0"/>
    <n v="0"/>
    <n v="0"/>
    <n v="0"/>
    <n v="0"/>
    <n v="0"/>
    <n v="0"/>
  </r>
  <r>
    <x v="37"/>
    <x v="9"/>
    <n v="1"/>
    <x v="1"/>
    <s v="Vestdanmark"/>
    <n v="143203.64980523085"/>
    <n v="0"/>
    <n v="0"/>
    <n v="0"/>
    <n v="0"/>
    <n v="0"/>
    <n v="143203.64980523085"/>
    <n v="0"/>
    <n v="0"/>
    <n v="0"/>
    <n v="143203.64980523085"/>
    <n v="0"/>
    <n v="5.0121277431830791"/>
    <n v="0"/>
    <n v="5.0121277431830791"/>
    <n v="0"/>
    <n v="0"/>
    <n v="0"/>
    <n v="0"/>
  </r>
  <r>
    <x v="38"/>
    <x v="4"/>
    <n v="1"/>
    <x v="1"/>
    <s v="Vestdanmark"/>
    <n v="347197.62607780978"/>
    <n v="841167.61765562883"/>
    <n v="0"/>
    <n v="0"/>
    <n v="3789.2766626162625"/>
    <n v="0"/>
    <n v="0"/>
    <n v="0"/>
    <n v="-497759.26824043534"/>
    <n v="0"/>
    <n v="3789.2766626162625"/>
    <n v="0"/>
    <n v="1.028424843340704E-2"/>
    <n v="1.028424843340704E-2"/>
    <n v="0"/>
    <n v="0"/>
    <n v="757.85533252325251"/>
    <n v="757.8553325232525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46438.2981726266"/>
    <n v="0"/>
    <n v="0"/>
    <n v="0"/>
    <n v="0"/>
    <n v="0"/>
    <n v="2246438.2981726266"/>
    <n v="0"/>
    <n v="0"/>
    <n v="0"/>
    <n v="2246438.2981726266"/>
    <n v="0"/>
    <n v="32.558908255905415"/>
    <n v="0"/>
    <n v="32.558908255905415"/>
    <n v="0"/>
    <n v="1111050.9416378783"/>
    <n v="0"/>
    <n v="1111050.9416378783"/>
  </r>
  <r>
    <x v="47"/>
    <x v="10"/>
    <n v="0"/>
    <x v="1"/>
    <s v="Vestdanmark"/>
    <n v="632564.73836024082"/>
    <n v="0"/>
    <n v="0"/>
    <n v="0"/>
    <n v="0"/>
    <n v="0"/>
    <n v="0"/>
    <n v="632564.73836024082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34225.24936232582"/>
    <n v="64498.475475191975"/>
    <n v="0"/>
    <n v="0"/>
    <n v="0"/>
    <n v="0"/>
    <n v="0"/>
    <n v="0"/>
    <n v="169726.77388713384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7686548.98102182"/>
    <n v="0"/>
    <n v="0"/>
    <n v="0"/>
    <n v="0"/>
    <n v="0"/>
    <n v="497686548.98102182"/>
    <n v="0"/>
    <n v="0"/>
    <n v="0"/>
    <n v="497686548.98102182"/>
    <n v="0"/>
    <n v="0"/>
    <n v="0"/>
    <n v="0"/>
    <n v="0"/>
    <n v="0"/>
    <n v="0"/>
    <n v="0"/>
  </r>
  <r>
    <x v="4"/>
    <x v="10"/>
    <n v="0"/>
    <x v="2"/>
    <s v="Vestdanmark"/>
    <n v="19821732.44212931"/>
    <n v="0"/>
    <n v="0"/>
    <n v="0"/>
    <n v="0"/>
    <n v="17219587.913581025"/>
    <n v="0"/>
    <n v="0"/>
    <n v="2602144.5285482854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11449.71938959963"/>
    <n v="0"/>
    <n v="0"/>
    <n v="0"/>
    <n v="0"/>
    <n v="0"/>
    <n v="0"/>
    <n v="0"/>
    <n v="811449.71938959963"/>
    <n v="0"/>
    <n v="0"/>
    <n v="0"/>
    <n v="0"/>
    <n v="0"/>
    <n v="0"/>
    <n v="0"/>
    <n v="0"/>
    <n v="0"/>
    <n v="0"/>
  </r>
  <r>
    <x v="11"/>
    <x v="10"/>
    <n v="0"/>
    <x v="2"/>
    <s v="Vestdanmark"/>
    <n v="23530.198005766655"/>
    <n v="0"/>
    <n v="0"/>
    <n v="267978.92035102146"/>
    <n v="0"/>
    <n v="0"/>
    <n v="0"/>
    <n v="0"/>
    <n v="-244448.72234525479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4770906.39583173"/>
    <n v="12237689.909258299"/>
    <n v="0"/>
    <n v="0"/>
    <n v="75050.278236541883"/>
    <n v="0"/>
    <n v="0"/>
    <n v="0"/>
    <n v="2458166.2083368897"/>
    <n v="2458166.2083368897"/>
    <n v="75050.278236541883"/>
    <n v="4.5227185525638349"/>
    <n v="4.6608016832342924"/>
    <n v="0.13808313067045749"/>
    <n v="4.5227185525638349"/>
    <n v="688286.53833432915"/>
    <n v="709300.61624056089"/>
    <n v="21014.077906231731"/>
    <n v="688286.53833432915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65936.87093912039"/>
    <n v="0"/>
    <n v="0"/>
    <n v="280672.65868343826"/>
    <n v="0"/>
    <n v="0"/>
    <n v="0"/>
    <n v="0"/>
    <n v="-114735.78774431787"/>
    <n v="0"/>
    <n v="0"/>
    <n v="0"/>
    <n v="0"/>
    <n v="0"/>
    <n v="0"/>
    <n v="0"/>
    <n v="0"/>
    <n v="0"/>
    <n v="0"/>
  </r>
  <r>
    <x v="16"/>
    <x v="5"/>
    <n v="1"/>
    <x v="2"/>
    <s v="Vestdanmark"/>
    <n v="2296682.7373025762"/>
    <n v="773085.89354292606"/>
    <n v="724013.50560011622"/>
    <n v="0"/>
    <n v="50737.39340582685"/>
    <n v="0"/>
    <n v="748845.9447537068"/>
    <n v="0"/>
    <n v="0"/>
    <n v="0"/>
    <n v="799583.33815953368"/>
    <n v="0"/>
    <n v="8.0324551339974573"/>
    <n v="0.29252847117703096"/>
    <n v="7.7399266628204266"/>
    <n v="0"/>
    <n v="679645.83743560361"/>
    <n v="43126.784394952818"/>
    <n v="636519.05304065079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695033.83040035295"/>
    <n v="0"/>
    <n v="0"/>
    <n v="0"/>
    <n v="0"/>
    <n v="0"/>
    <n v="0"/>
    <n v="0"/>
    <n v="695033.83040035295"/>
    <n v="0"/>
    <n v="0"/>
    <n v="0"/>
    <n v="0"/>
    <n v="0"/>
    <n v="0"/>
    <n v="0"/>
    <n v="0"/>
    <n v="0"/>
    <n v="0"/>
  </r>
  <r>
    <x v="21"/>
    <x v="10"/>
    <n v="0"/>
    <x v="2"/>
    <s v="Vestdanmark"/>
    <n v="1949111.7131246862"/>
    <n v="0"/>
    <n v="0"/>
    <n v="128347.79869443661"/>
    <n v="0"/>
    <n v="0"/>
    <n v="0"/>
    <n v="0"/>
    <n v="1820763.9144302495"/>
    <n v="0"/>
    <n v="0"/>
    <n v="0"/>
    <n v="0"/>
    <n v="0"/>
    <n v="0"/>
    <n v="0"/>
    <n v="0"/>
    <n v="0"/>
    <n v="0"/>
  </r>
  <r>
    <x v="22"/>
    <x v="5"/>
    <n v="1"/>
    <x v="2"/>
    <s v="Vestdanmark"/>
    <n v="6242881.605012455"/>
    <n v="5879215.2019956233"/>
    <n v="0"/>
    <n v="307470.55071854044"/>
    <n v="2775.3585349175551"/>
    <n v="0"/>
    <n v="0"/>
    <n v="0"/>
    <n v="53420.493763374165"/>
    <n v="53420.493763374165"/>
    <n v="2775.3585349175551"/>
    <n v="0.18295771227042967"/>
    <n v="0.19246292670232742"/>
    <n v="9.5052144318977395E-3"/>
    <n v="0.18295771227042967"/>
    <n v="16560.353066645992"/>
    <n v="17420.714212470433"/>
    <n v="860.36114582444202"/>
    <n v="16560.353066645992"/>
  </r>
  <r>
    <x v="23"/>
    <x v="10"/>
    <n v="0"/>
    <x v="2"/>
    <s v="Vestdanmark"/>
    <n v="0"/>
    <n v="0"/>
    <n v="0"/>
    <n v="0"/>
    <n v="0"/>
    <n v="371963.8126996925"/>
    <n v="0"/>
    <n v="0"/>
    <n v="-371963.8126996925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002171.0634989152"/>
    <n v="5657053.7864699624"/>
    <n v="0"/>
    <n v="0"/>
    <n v="313477.63530705922"/>
    <n v="0"/>
    <n v="0"/>
    <n v="0"/>
    <n v="1031639.6417218931"/>
    <n v="690379.95317504485"/>
    <n v="313477.63530705922"/>
    <n v="2.4784640318984112"/>
    <n v="3.6038487426507539"/>
    <n v="1.1253847107523427"/>
    <n v="2.4784640318984112"/>
    <n v="207113.98595251344"/>
    <n v="301157.27654463117"/>
    <n v="94043.290592117759"/>
    <n v="207113.98595251341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460502.2589447589"/>
    <n v="0"/>
    <n v="0"/>
    <n v="0"/>
    <n v="0"/>
    <n v="0"/>
    <n v="0"/>
    <n v="0"/>
    <n v="1460502.2589447589"/>
    <n v="0"/>
    <n v="0"/>
    <n v="0"/>
    <n v="0"/>
    <n v="0"/>
    <n v="0"/>
    <n v="0"/>
    <n v="0"/>
    <n v="0"/>
    <n v="0"/>
  </r>
  <r>
    <x v="31"/>
    <x v="7"/>
    <n v="1"/>
    <x v="2"/>
    <s v="Vestdanmark"/>
    <n v="157887.52804514879"/>
    <n v="0"/>
    <n v="0"/>
    <n v="0"/>
    <n v="0"/>
    <n v="0"/>
    <n v="157887.52804514879"/>
    <n v="0"/>
    <n v="0"/>
    <n v="0"/>
    <n v="157887.52804514879"/>
    <n v="0"/>
    <n v="2.9051305160307375"/>
    <n v="0"/>
    <n v="2.9051305160307375"/>
    <n v="0"/>
    <n v="65523.324138736753"/>
    <n v="0"/>
    <n v="65523.32413873675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38935.19557848317"/>
    <n v="0"/>
    <n v="0"/>
    <n v="0"/>
    <n v="0"/>
    <n v="0"/>
    <n v="0"/>
    <n v="438935.195578483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19467.59778924158"/>
    <n v="214099.10609126225"/>
    <n v="0"/>
    <n v="0"/>
    <n v="0"/>
    <n v="0"/>
    <n v="0"/>
    <n v="0"/>
    <n v="5368.4916979793343"/>
    <n v="0"/>
    <n v="0"/>
    <n v="0"/>
    <n v="0"/>
    <n v="0"/>
    <n v="0"/>
    <n v="0"/>
    <n v="0"/>
    <n v="0"/>
    <n v="0"/>
  </r>
  <r>
    <x v="37"/>
    <x v="9"/>
    <n v="1"/>
    <x v="2"/>
    <s v="Vestdanmark"/>
    <n v="140459.26258511463"/>
    <n v="0"/>
    <n v="0"/>
    <n v="0"/>
    <n v="0"/>
    <n v="0"/>
    <n v="140459.26258511463"/>
    <n v="0"/>
    <n v="0"/>
    <n v="0"/>
    <n v="140459.26258511463"/>
    <n v="0"/>
    <n v="4.9160741904790113"/>
    <n v="0"/>
    <n v="4.9160741904790113"/>
    <n v="0"/>
    <n v="0"/>
    <n v="0"/>
    <n v="0"/>
  </r>
  <r>
    <x v="38"/>
    <x v="4"/>
    <n v="1"/>
    <x v="2"/>
    <s v="Vestdanmark"/>
    <n v="340857.80000579066"/>
    <n v="841167.61765562883"/>
    <n v="0"/>
    <n v="0"/>
    <n v="3789.2766626162615"/>
    <n v="0"/>
    <n v="0"/>
    <n v="0"/>
    <n v="-504099.09431245446"/>
    <n v="0"/>
    <n v="3789.2766626162615"/>
    <n v="0"/>
    <n v="1.0284248433407039E-2"/>
    <n v="1.0284248433407039E-2"/>
    <n v="0"/>
    <n v="0"/>
    <n v="757.8553325232524"/>
    <n v="757.8553325232524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63777.6380706918"/>
    <n v="0"/>
    <n v="0"/>
    <n v="0"/>
    <n v="0"/>
    <n v="0"/>
    <n v="2563777.6380706918"/>
    <n v="0"/>
    <n v="0"/>
    <n v="0"/>
    <n v="2563777.6380706918"/>
    <n v="0"/>
    <n v="37.15828784364458"/>
    <n v="0"/>
    <n v="37.15828784364458"/>
    <n v="0"/>
    <n v="1268001.6901624629"/>
    <n v="0"/>
    <n v="1268001.6901624629"/>
  </r>
  <r>
    <x v="47"/>
    <x v="10"/>
    <n v="0"/>
    <x v="2"/>
    <s v="Vestdanmark"/>
    <n v="864253.26899530215"/>
    <n v="0"/>
    <n v="0"/>
    <n v="0"/>
    <n v="0"/>
    <n v="0"/>
    <n v="0"/>
    <n v="864253.26899530215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7322.099310768826"/>
    <n v="7916.616753740097"/>
    <n v="0"/>
    <n v="0"/>
    <n v="0"/>
    <n v="0"/>
    <n v="0"/>
    <n v="0"/>
    <n v="19405.482557028728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9302959.200481"/>
    <n v="0"/>
    <n v="0"/>
    <n v="0"/>
    <n v="0"/>
    <n v="0"/>
    <n v="109302959.200481"/>
    <n v="0"/>
    <n v="0"/>
    <n v="0"/>
    <n v="109302959.200481"/>
    <n v="0"/>
    <n v="0"/>
    <n v="0"/>
    <n v="0"/>
    <n v="0"/>
    <n v="0"/>
    <n v="0"/>
    <n v="0"/>
  </r>
  <r>
    <x v="4"/>
    <x v="10"/>
    <n v="0"/>
    <x v="1"/>
    <s v="Østdanmark"/>
    <n v="3479722.085386558"/>
    <n v="0"/>
    <n v="0"/>
    <n v="0"/>
    <n v="0"/>
    <n v="3050428.4466970474"/>
    <n v="0"/>
    <n v="0"/>
    <n v="429293.63868951052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18334.16198223701"/>
    <n v="0"/>
    <n v="0"/>
    <n v="0"/>
    <n v="0"/>
    <n v="0"/>
    <n v="0"/>
    <n v="0"/>
    <n v="618334.16198223701"/>
    <n v="0"/>
    <n v="0"/>
    <n v="0"/>
    <n v="0"/>
    <n v="0"/>
    <n v="0"/>
    <n v="0"/>
    <n v="0"/>
    <n v="0"/>
    <n v="0"/>
  </r>
  <r>
    <x v="11"/>
    <x v="10"/>
    <n v="0"/>
    <x v="1"/>
    <s v="Østdanmark"/>
    <n v="15968.916461984278"/>
    <n v="0"/>
    <n v="0"/>
    <n v="223323.94265330929"/>
    <n v="0"/>
    <n v="0"/>
    <n v="0"/>
    <n v="0"/>
    <n v="-207355.02619132501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05264.0546426987"/>
    <n v="1502068.0760117145"/>
    <n v="0"/>
    <n v="0"/>
    <n v="10617.565762865679"/>
    <n v="0"/>
    <n v="0"/>
    <n v="0"/>
    <n v="592578.41286811861"/>
    <n v="592578.41286811861"/>
    <n v="10617.565762865679"/>
    <n v="1.0902702073757298"/>
    <n v="1.1098052011836823"/>
    <n v="1.9534993807952494E-2"/>
    <n v="1.0902702073757298"/>
    <n v="165921.95560307323"/>
    <n v="168894.87401667563"/>
    <n v="2972.9184136023905"/>
    <n v="165921.95560307323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96425.910298756367"/>
    <n v="0"/>
    <n v="0"/>
    <n v="233902.44520004498"/>
    <n v="0"/>
    <n v="0"/>
    <n v="0"/>
    <n v="0"/>
    <n v="-137476.53490128863"/>
    <n v="0"/>
    <n v="0"/>
    <n v="0"/>
    <n v="0"/>
    <n v="0"/>
    <n v="0"/>
    <n v="0"/>
    <n v="0"/>
    <n v="0"/>
    <n v="0"/>
  </r>
  <r>
    <x v="16"/>
    <x v="5"/>
    <n v="1"/>
    <x v="1"/>
    <s v="Østdanmark"/>
    <n v="897436.31512794388"/>
    <n v="94889.448034412562"/>
    <n v="103520.85960187271"/>
    <n v="0"/>
    <n v="25141.138941314617"/>
    <n v="0"/>
    <n v="673884.86855034414"/>
    <n v="0"/>
    <n v="0"/>
    <n v="0"/>
    <n v="699026.00749165879"/>
    <n v="0"/>
    <n v="7.1100957384210819"/>
    <n v="0.14495224221170708"/>
    <n v="6.9651434962093752"/>
    <n v="0"/>
    <n v="594172.10636790993"/>
    <n v="21369.968100117425"/>
    <n v="572802.1382677925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47368.67622281163"/>
    <n v="0"/>
    <n v="0"/>
    <n v="0"/>
    <n v="0"/>
    <n v="0"/>
    <n v="0"/>
    <n v="0"/>
    <n v="147368.67622281163"/>
    <n v="0"/>
    <n v="0"/>
    <n v="0"/>
    <n v="0"/>
    <n v="0"/>
    <n v="0"/>
    <n v="0"/>
    <n v="0"/>
    <n v="0"/>
    <n v="0"/>
  </r>
  <r>
    <x v="21"/>
    <x v="10"/>
    <n v="0"/>
    <x v="1"/>
    <s v="Østdanmark"/>
    <n v="117609.08456027292"/>
    <n v="0"/>
    <n v="0"/>
    <n v="106960.41463921656"/>
    <n v="0"/>
    <n v="0"/>
    <n v="0"/>
    <n v="0"/>
    <n v="10648.669921056367"/>
    <n v="0"/>
    <n v="0"/>
    <n v="0"/>
    <n v="0"/>
    <n v="0"/>
    <n v="0"/>
    <n v="0"/>
    <n v="0"/>
    <n v="0"/>
    <n v="0"/>
  </r>
  <r>
    <x v="22"/>
    <x v="5"/>
    <n v="1"/>
    <x v="1"/>
    <s v="Østdanmark"/>
    <n v="2305180.4865493332"/>
    <n v="721621.60770550347"/>
    <n v="0"/>
    <n v="256234.83946537593"/>
    <n v="1010.6414650824452"/>
    <n v="0"/>
    <n v="0"/>
    <n v="0"/>
    <n v="1326313.3979133712"/>
    <n v="1326313.3979133712"/>
    <n v="1010.6414650824452"/>
    <n v="4.5424377039775896"/>
    <n v="4.5458990095056917"/>
    <n v="3.4613055281022638E-3"/>
    <n v="4.5424377039775896"/>
    <n v="411157.15335314506"/>
    <n v="411470.45220732066"/>
    <n v="313.29885417555801"/>
    <n v="411157.15335314511"/>
  </r>
  <r>
    <x v="23"/>
    <x v="10"/>
    <n v="0"/>
    <x v="1"/>
    <s v="Østdanmark"/>
    <n v="0"/>
    <n v="0"/>
    <n v="0"/>
    <n v="0"/>
    <n v="0"/>
    <n v="344096.85783298721"/>
    <n v="0"/>
    <n v="0"/>
    <n v="-344096.85783298721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72232.57386794029"/>
    <n v="694353.26110928762"/>
    <n v="0"/>
    <n v="0"/>
    <n v="16548.364692940759"/>
    <n v="0"/>
    <n v="0"/>
    <n v="0"/>
    <n v="-338669.05193428806"/>
    <n v="0"/>
    <n v="16548.364692940759"/>
    <n v="0"/>
    <n v="5.940862924765733E-2"/>
    <n v="5.940862924765733E-2"/>
    <n v="0"/>
    <n v="0"/>
    <n v="4964.5094078822276"/>
    <n v="4964.5094078822276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00177.45029531675"/>
    <n v="0"/>
    <n v="0"/>
    <n v="0"/>
    <n v="0"/>
    <n v="0"/>
    <n v="0"/>
    <n v="0"/>
    <n v="400177.45029531675"/>
    <n v="0"/>
    <n v="0"/>
    <n v="0"/>
    <n v="0"/>
    <n v="0"/>
    <n v="0"/>
    <n v="0"/>
    <n v="0"/>
    <n v="0"/>
    <n v="0"/>
  </r>
  <r>
    <x v="31"/>
    <x v="7"/>
    <n v="1"/>
    <x v="1"/>
    <s v="Østdanmark"/>
    <n v="37884.990675316862"/>
    <n v="0"/>
    <n v="0"/>
    <n v="0"/>
    <n v="0"/>
    <n v="0"/>
    <n v="37884.990675316862"/>
    <n v="0"/>
    <n v="0"/>
    <n v="0"/>
    <n v="37884.990675316862"/>
    <n v="0"/>
    <n v="0.69708382842583017"/>
    <n v="0"/>
    <n v="0.69708382842583017"/>
    <n v="0"/>
    <n v="15722.271130256499"/>
    <n v="0"/>
    <n v="15722.271130256499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95537.01797155794"/>
    <n v="0"/>
    <n v="0"/>
    <n v="0"/>
    <n v="0"/>
    <n v="0"/>
    <n v="0"/>
    <n v="195537.0179715579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97768.508985778972"/>
    <n v="26278.769501998377"/>
    <n v="0"/>
    <n v="0"/>
    <n v="0"/>
    <n v="0"/>
    <n v="0"/>
    <n v="0"/>
    <n v="71489.739483780591"/>
    <n v="0"/>
    <n v="0"/>
    <n v="0"/>
    <n v="0"/>
    <n v="0"/>
    <n v="0"/>
    <n v="0"/>
    <n v="0"/>
    <n v="0"/>
    <n v="0"/>
  </r>
  <r>
    <x v="37"/>
    <x v="9"/>
    <n v="1"/>
    <x v="1"/>
    <s v="Østdanmark"/>
    <n v="62571.845750898545"/>
    <n v="0"/>
    <n v="0"/>
    <n v="0"/>
    <n v="0"/>
    <n v="0"/>
    <n v="62571.845750898545"/>
    <n v="0"/>
    <n v="0"/>
    <n v="0"/>
    <n v="62571.845750898545"/>
    <n v="0"/>
    <n v="2.1900146012814488"/>
    <n v="0"/>
    <n v="2.1900146012814488"/>
    <n v="0"/>
    <n v="0"/>
    <n v="0"/>
    <n v="0"/>
  </r>
  <r>
    <x v="38"/>
    <x v="4"/>
    <n v="1"/>
    <x v="1"/>
    <s v="Østdanmark"/>
    <n v="2277439.4443999422"/>
    <n v="103245.8768300271"/>
    <n v="0"/>
    <n v="0"/>
    <n v="24855.723337383733"/>
    <n v="0"/>
    <n v="0"/>
    <n v="0"/>
    <n v="2149337.8442325313"/>
    <n v="1651578.575992096"/>
    <n v="24855.723337383733"/>
    <n v="4.4824503183855882"/>
    <n v="4.5499097457521813"/>
    <n v="6.7459427366592953E-2"/>
    <n v="4.4824503183855882"/>
    <n v="330315.71519841923"/>
    <n v="335286.85986589594"/>
    <n v="4971.1446674767467"/>
    <n v="330315.7151984191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50332.53511876473"/>
    <n v="0"/>
    <n v="0"/>
    <n v="0"/>
    <n v="0"/>
    <n v="0"/>
    <n v="650332.53511876473"/>
    <n v="0"/>
    <n v="0"/>
    <n v="0"/>
    <n v="650332.53511876473"/>
    <n v="0"/>
    <n v="9.4256394061597017"/>
    <n v="0"/>
    <n v="9.4256394061597017"/>
    <n v="0"/>
    <n v="321643.63299415569"/>
    <n v="0"/>
    <n v="321643.63299415569"/>
  </r>
  <r>
    <x v="47"/>
    <x v="10"/>
    <n v="0"/>
    <x v="1"/>
    <s v="Østdanmark"/>
    <n v="180659.72183682327"/>
    <n v="0"/>
    <n v="0"/>
    <n v="0"/>
    <n v="0"/>
    <n v="0"/>
    <n v="0"/>
    <n v="180659.72183682327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6823.19798039542"/>
    <n v="7916.616753740097"/>
    <n v="0"/>
    <n v="0"/>
    <n v="0"/>
    <n v="0"/>
    <n v="0"/>
    <n v="0"/>
    <n v="18906.581226655322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0289322.12189291"/>
    <n v="0"/>
    <n v="0"/>
    <n v="0"/>
    <n v="0"/>
    <n v="0"/>
    <n v="110289322.12189291"/>
    <n v="0"/>
    <n v="0"/>
    <n v="0"/>
    <n v="110289322.12189291"/>
    <n v="0"/>
    <n v="0"/>
    <n v="0"/>
    <n v="0"/>
    <n v="0"/>
    <n v="0"/>
    <n v="0"/>
    <n v="0"/>
  </r>
  <r>
    <x v="4"/>
    <x v="10"/>
    <n v="0"/>
    <x v="2"/>
    <s v="Østdanmark"/>
    <n v="3488809.9102559276"/>
    <n v="0"/>
    <n v="0"/>
    <n v="0"/>
    <n v="0"/>
    <n v="3030808.1868635667"/>
    <n v="0"/>
    <n v="0"/>
    <n v="458001.7233923608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07043.38477952534"/>
    <n v="0"/>
    <n v="0"/>
    <n v="0"/>
    <n v="0"/>
    <n v="0"/>
    <n v="0"/>
    <n v="0"/>
    <n v="607043.38477952534"/>
    <n v="0"/>
    <n v="0"/>
    <n v="0"/>
    <n v="0"/>
    <n v="0"/>
    <n v="0"/>
    <n v="0"/>
    <n v="0"/>
    <n v="0"/>
    <n v="0"/>
  </r>
  <r>
    <x v="11"/>
    <x v="10"/>
    <n v="0"/>
    <x v="2"/>
    <s v="Østdanmark"/>
    <n v="15677.324166059727"/>
    <n v="0"/>
    <n v="0"/>
    <n v="233795.01599247381"/>
    <n v="0"/>
    <n v="0"/>
    <n v="0"/>
    <n v="0"/>
    <n v="-218117.69182641408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091482.0857540965"/>
    <n v="1502068.0760117143"/>
    <n v="0"/>
    <n v="0"/>
    <n v="10626.721763458125"/>
    <n v="0"/>
    <n v="0"/>
    <n v="0"/>
    <n v="578787.28797892411"/>
    <n v="578787.28797892411"/>
    <n v="10626.721763458125"/>
    <n v="1.0648962614702231"/>
    <n v="1.0844481011747655"/>
    <n v="1.9551839704542519E-2"/>
    <n v="1.0648962614702231"/>
    <n v="162060.44063409878"/>
    <n v="165035.92272786703"/>
    <n v="2975.4820937682753"/>
    <n v="162060.44063409875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4665.173893279876"/>
    <n v="0"/>
    <n v="0"/>
    <n v="244869.51675001203"/>
    <n v="0"/>
    <n v="0"/>
    <n v="0"/>
    <n v="0"/>
    <n v="-150204.34285673214"/>
    <n v="0"/>
    <n v="0"/>
    <n v="0"/>
    <n v="0"/>
    <n v="0"/>
    <n v="0"/>
    <n v="0"/>
    <n v="0"/>
    <n v="0"/>
    <n v="0"/>
  </r>
  <r>
    <x v="16"/>
    <x v="5"/>
    <n v="1"/>
    <x v="2"/>
    <s v="Østdanmark"/>
    <n v="884062.89120351931"/>
    <n v="94889.448034412548"/>
    <n v="103062.42440743271"/>
    <n v="0"/>
    <n v="25196.606594173169"/>
    <n v="0"/>
    <n v="660914.41216750082"/>
    <n v="0"/>
    <n v="0"/>
    <n v="0"/>
    <n v="686111.01876167394"/>
    <n v="0"/>
    <n v="6.9763554140890873"/>
    <n v="0.14527204318296918"/>
    <n v="6.8310833709061178"/>
    <n v="0"/>
    <n v="583194.3659474228"/>
    <n v="21417.115605047191"/>
    <n v="561777.2503423756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44677.72529013749"/>
    <n v="0"/>
    <n v="0"/>
    <n v="0"/>
    <n v="0"/>
    <n v="0"/>
    <n v="0"/>
    <n v="0"/>
    <n v="144677.72529013749"/>
    <n v="0"/>
    <n v="0"/>
    <n v="0"/>
    <n v="0"/>
    <n v="0"/>
    <n v="0"/>
    <n v="0"/>
    <n v="0"/>
    <n v="0"/>
    <n v="0"/>
  </r>
  <r>
    <x v="21"/>
    <x v="10"/>
    <n v="0"/>
    <x v="2"/>
    <s v="Østdanmark"/>
    <n v="115461.54355020156"/>
    <n v="0"/>
    <n v="0"/>
    <n v="111975.50765955324"/>
    <n v="0"/>
    <n v="0"/>
    <n v="0"/>
    <n v="0"/>
    <n v="3486.0358906483161"/>
    <n v="0"/>
    <n v="0"/>
    <n v="0"/>
    <n v="0"/>
    <n v="0"/>
    <n v="0"/>
    <n v="0"/>
    <n v="0"/>
    <n v="0"/>
    <n v="0"/>
  </r>
  <r>
    <x v="22"/>
    <x v="5"/>
    <n v="1"/>
    <x v="2"/>
    <s v="Østdanmark"/>
    <n v="2273333.3125240561"/>
    <n v="721621.60770550335"/>
    <n v="0"/>
    <n v="268249.01834925939"/>
    <n v="1010.6414650824455"/>
    <n v="0"/>
    <n v="0"/>
    <n v="0"/>
    <n v="1282452.0450042109"/>
    <n v="1282452.0450042109"/>
    <n v="1010.6414650824455"/>
    <n v="4.3922187108531228"/>
    <n v="4.3956800163812249"/>
    <n v="3.4613055281022651E-3"/>
    <n v="4.3922187108531228"/>
    <n v="397560.13395130535"/>
    <n v="397873.43280548096"/>
    <n v="313.29885417555812"/>
    <n v="397560.13395130541"/>
  </r>
  <r>
    <x v="23"/>
    <x v="10"/>
    <n v="0"/>
    <x v="2"/>
    <s v="Østdanmark"/>
    <n v="0"/>
    <n v="0"/>
    <n v="0"/>
    <n v="0"/>
    <n v="0"/>
    <n v="338508.8104323842"/>
    <n v="0"/>
    <n v="0"/>
    <n v="-338508.8104323842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69641.93725537992"/>
    <n v="694353.2611092875"/>
    <n v="0"/>
    <n v="0"/>
    <n v="16548.364692940751"/>
    <n v="0"/>
    <n v="0"/>
    <n v="0"/>
    <n v="-341259.68854684831"/>
    <n v="0"/>
    <n v="16548.364692940751"/>
    <n v="0"/>
    <n v="5.9408629247657302E-2"/>
    <n v="5.9408629247657302E-2"/>
    <n v="0"/>
    <n v="0"/>
    <n v="4964.5094078822249"/>
    <n v="4964.5094078822249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392870.21302679979"/>
    <n v="0"/>
    <n v="0"/>
    <n v="0"/>
    <n v="0"/>
    <n v="0"/>
    <n v="0"/>
    <n v="0"/>
    <n v="392870.21302679979"/>
    <n v="0"/>
    <n v="0"/>
    <n v="0"/>
    <n v="0"/>
    <n v="0"/>
    <n v="0"/>
    <n v="0"/>
    <n v="0"/>
    <n v="0"/>
    <n v="0"/>
  </r>
  <r>
    <x v="31"/>
    <x v="7"/>
    <n v="1"/>
    <x v="2"/>
    <s v="Østdanmark"/>
    <n v="37193.211027123798"/>
    <n v="0"/>
    <n v="0"/>
    <n v="0"/>
    <n v="0"/>
    <n v="0"/>
    <n v="37193.211027123798"/>
    <n v="0"/>
    <n v="0"/>
    <n v="0"/>
    <n v="37193.211027123798"/>
    <n v="0"/>
    <n v="0.68435508289907776"/>
    <n v="0"/>
    <n v="0.68435508289907776"/>
    <n v="0"/>
    <n v="15435.182576256377"/>
    <n v="0"/>
    <n v="15435.182576256377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1789.70221591461"/>
    <n v="0"/>
    <n v="0"/>
    <n v="0"/>
    <n v="0"/>
    <n v="0"/>
    <n v="0"/>
    <n v="191789.70221591461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5894.851107957307"/>
    <n v="26278.769501998373"/>
    <n v="0"/>
    <n v="0"/>
    <n v="0"/>
    <n v="0"/>
    <n v="0"/>
    <n v="0"/>
    <n v="69616.081605958927"/>
    <n v="0"/>
    <n v="0"/>
    <n v="0"/>
    <n v="0"/>
    <n v="0"/>
    <n v="0"/>
    <n v="0"/>
    <n v="0"/>
    <n v="0"/>
    <n v="0"/>
  </r>
  <r>
    <x v="37"/>
    <x v="9"/>
    <n v="1"/>
    <x v="2"/>
    <s v="Østdanmark"/>
    <n v="61372.704709092679"/>
    <n v="0"/>
    <n v="0"/>
    <n v="0"/>
    <n v="0"/>
    <n v="0"/>
    <n v="61372.704709092679"/>
    <n v="0"/>
    <n v="0"/>
    <n v="0"/>
    <n v="61372.704709092679"/>
    <n v="0"/>
    <n v="2.1480446648182436"/>
    <n v="0"/>
    <n v="2.1480446648182436"/>
    <n v="0"/>
    <n v="0"/>
    <n v="0"/>
    <n v="0"/>
  </r>
  <r>
    <x v="38"/>
    <x v="4"/>
    <n v="1"/>
    <x v="2"/>
    <s v="Østdanmark"/>
    <n v="2235853.4170697448"/>
    <n v="103245.87683002709"/>
    <n v="0"/>
    <n v="0"/>
    <n v="24855.72333738373"/>
    <n v="0"/>
    <n v="0"/>
    <n v="0"/>
    <n v="2107751.8169023339"/>
    <n v="1603652.7225898793"/>
    <n v="24855.72333738373"/>
    <n v="4.3523776352178363"/>
    <n v="4.4198370625844294"/>
    <n v="6.7459427366592939E-2"/>
    <n v="4.3523776352178363"/>
    <n v="320730.54451797588"/>
    <n v="325701.68918545265"/>
    <n v="4971.1446674767467"/>
    <n v="320730.54451797588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60007.53156215185"/>
    <n v="0"/>
    <n v="0"/>
    <n v="0"/>
    <n v="0"/>
    <n v="0"/>
    <n v="660007.53156215185"/>
    <n v="0"/>
    <n v="0"/>
    <n v="0"/>
    <n v="660007.53156215185"/>
    <n v="0"/>
    <n v="9.5658646337266902"/>
    <n v="0"/>
    <n v="9.5658646337266902"/>
    <n v="0"/>
    <n v="326428.72498511424"/>
    <n v="0"/>
    <n v="326428.72498511424"/>
  </r>
  <r>
    <x v="47"/>
    <x v="10"/>
    <n v="0"/>
    <x v="2"/>
    <s v="Østdanmark"/>
    <n v="203249.38926391373"/>
    <n v="0"/>
    <n v="0"/>
    <n v="0"/>
    <n v="0"/>
    <n v="0"/>
    <n v="0"/>
    <n v="203249.38926391373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9">
      <pivotArea outline="0" collapsedLevelsAreSubtotals="1" fieldPosition="0"/>
    </format>
    <format dxfId="18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7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16">
      <pivotArea outline="0" collapsedLevelsAreSubtotals="1" fieldPosition="0"/>
    </format>
    <format dxfId="15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14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3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0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9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8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7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3" sqref="D3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2" t="s">
        <v>278</v>
      </c>
      <c r="B1" s="342"/>
      <c r="D1" s="75" t="s">
        <v>291</v>
      </c>
    </row>
    <row r="2" spans="1:6" x14ac:dyDescent="0.25">
      <c r="A2" s="6" t="s">
        <v>0</v>
      </c>
      <c r="B2" s="225" t="s">
        <v>310</v>
      </c>
    </row>
    <row r="4" spans="1:6" ht="30" customHeight="1" thickBot="1" x14ac:dyDescent="0.3">
      <c r="A4" s="341" t="s">
        <v>277</v>
      </c>
      <c r="B4" s="341"/>
      <c r="D4" s="75"/>
    </row>
    <row r="5" spans="1:6" ht="15.75" thickTop="1" x14ac:dyDescent="0.25">
      <c r="A5" s="257" t="s">
        <v>86</v>
      </c>
      <c r="B5" s="256" t="s">
        <v>312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261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262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263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264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258</v>
      </c>
      <c r="B12" s="208" t="s">
        <v>265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266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267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274</v>
      </c>
      <c r="D17" s="219" t="s">
        <v>94</v>
      </c>
      <c r="E17" s="216"/>
    </row>
    <row r="18" spans="1:5" x14ac:dyDescent="0.25">
      <c r="A18" s="207" t="s">
        <v>74</v>
      </c>
      <c r="B18" s="343" t="s">
        <v>279</v>
      </c>
      <c r="D18" s="215" cm="1">
        <f t="array" ref="D18">[1]!År1</f>
        <v>2019</v>
      </c>
      <c r="E18" s="216"/>
    </row>
    <row r="19" spans="1:5" x14ac:dyDescent="0.25">
      <c r="A19" s="207" t="s">
        <v>259</v>
      </c>
      <c r="B19" s="343"/>
      <c r="D19" s="215" cm="1">
        <f t="array" ref="D19">[1]!År2</f>
        <v>2030</v>
      </c>
      <c r="E19" s="216"/>
    </row>
    <row r="20" spans="1:5" ht="15.75" thickBot="1" x14ac:dyDescent="0.3">
      <c r="A20" s="207" t="s">
        <v>260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313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topLeftCell="A15" zoomScale="60" zoomScaleNormal="60" workbookViewId="0">
      <selection activeCell="P44" sqref="P44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5" t="s">
        <v>305</v>
      </c>
      <c r="B1" s="254"/>
      <c r="C1" s="344" t="s">
        <v>304</v>
      </c>
      <c r="D1" s="344"/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4"/>
    </row>
    <row r="2" spans="1:17" ht="15" customHeight="1" x14ac:dyDescent="0.25">
      <c r="A2" s="254"/>
      <c r="B2" s="254"/>
      <c r="C2" s="344"/>
      <c r="D2" s="344"/>
      <c r="E2" s="344"/>
      <c r="F2" s="344"/>
      <c r="G2" s="344"/>
      <c r="H2" s="344"/>
      <c r="I2" s="344"/>
      <c r="J2" s="344"/>
      <c r="K2" s="344"/>
      <c r="L2" s="344"/>
      <c r="M2" s="344"/>
      <c r="N2" s="344"/>
      <c r="O2" s="344"/>
      <c r="P2" s="344"/>
      <c r="Q2" s="344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I43" sqref="I43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280</v>
      </c>
      <c r="B1" s="75" t="s">
        <v>306</v>
      </c>
    </row>
    <row r="2" spans="1:18" ht="42.95" customHeight="1" x14ac:dyDescent="0.25">
      <c r="A2" s="226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269</v>
      </c>
      <c r="B3" s="2" t="s">
        <v>271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270</v>
      </c>
      <c r="B4" s="2" t="s">
        <v>272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275</v>
      </c>
      <c r="C5" s="9">
        <v>270000</v>
      </c>
      <c r="D5" s="9">
        <v>270000</v>
      </c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2129636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2129636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831899.99999999988</v>
      </c>
      <c r="N7" s="18">
        <f t="shared" si="2"/>
        <v>0</v>
      </c>
      <c r="O7" s="18">
        <f t="shared" si="2"/>
        <v>0</v>
      </c>
      <c r="P7" s="18">
        <f t="shared" si="2"/>
        <v>831899.99999999988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307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1603734.7543092733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1603734.7543092733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678400.84352087462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678400.84352087462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3030352.3130941684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308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525901.24569072668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525901.24569072668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153499.15647912529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153499.15647912529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6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9" zoomScale="85" zoomScaleNormal="85" workbookViewId="0">
      <selection activeCell="G36" sqref="G36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280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273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7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7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268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5" t="s">
        <v>333</v>
      </c>
      <c r="C30" s="25"/>
      <c r="D30" s="25"/>
      <c r="E30" s="25"/>
      <c r="K30" s="12"/>
    </row>
    <row r="31" spans="2:11" x14ac:dyDescent="0.25">
      <c r="B31" s="346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297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21296.36</v>
      </c>
      <c r="E48" s="115">
        <f>1%*Arealanvendelse!P6</f>
        <v>21296.36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E15" sqref="E15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280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324</v>
      </c>
    </row>
    <row r="3" spans="1:9" x14ac:dyDescent="0.25">
      <c r="A3" s="316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data'!$H$430,3)</f>
        <v>0</v>
      </c>
      <c r="E14" s="119">
        <f>ROUND('[1]Processer - data'!J$469/'[1]Processer - data'!J$468*E15*'[1]Processer - data'!$H$429/'[1]Processer - data'!$H$430,3)</f>
        <v>0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326</v>
      </c>
    </row>
  </sheetData>
  <conditionalFormatting sqref="C18:E18">
    <cfRule type="cellIs" dxfId="5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D23" sqref="D23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280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289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288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0</v>
      </c>
      <c r="D13" s="8">
        <v>0</v>
      </c>
    </row>
    <row r="14" spans="1:4" x14ac:dyDescent="0.25">
      <c r="A14" s="2" t="s">
        <v>178</v>
      </c>
      <c r="B14" s="7">
        <v>0</v>
      </c>
      <c r="C14" s="8">
        <v>1</v>
      </c>
      <c r="D14" s="8">
        <v>1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x14ac:dyDescent="0.25">
      <c r="A20" s="316"/>
      <c r="B20" s="316"/>
      <c r="C20" s="316" t="s">
        <v>23</v>
      </c>
      <c r="D20" s="316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x14ac:dyDescent="0.25">
      <c r="A23" s="2" t="s">
        <v>177</v>
      </c>
      <c r="B23" s="186">
        <v>10</v>
      </c>
      <c r="C23" s="109">
        <v>0</v>
      </c>
      <c r="D23" s="109">
        <f>IF(D$21-C$21+10&gt;$B23,IF(D$21-C$21&lt;=10,VLOOKUP($A23,$A$13:$D$17,MATCH(D$21,$A$12:$D$12)),VLOOKUP($A23,$A$13:$D$17,MATCH(D$21,$A$12:$D$12))/(D$21-C$21)*IF($B23=10,10,D$21-C$21-$B22)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3" s="109">
        <f>IF(E$21-D$21+10&gt;$B23,IF(E$21-D$21&lt;=10,VLOOKUP($A23,$A$13:$D$17,MATCH(E$21,$A$12:$D$12)),VLOOKUP($A23,$A$13:$D$17,MATCH(E$21,$A$12:$D$12))/(E$21-D$21)*IF($B23=10,10,E$21-D$21-$B22)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21)</f>
        <v>0</v>
      </c>
      <c r="F23" s="109">
        <v>0</v>
      </c>
      <c r="G23" s="109">
        <f>IF(G$21-F$21+10&gt;$B23,IF(G$21-F$21&lt;=10,VLOOKUP($A23,$A$13:$D$17,MATCH(G$21,$A$12:$D$12)),VLOOKUP($A23,$A$13:$D$17,MATCH(G$21,$A$12:$D$12))/(G$21-F$21)*IF($B23=10,10,G$21-F$21-$B22)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3" s="109">
        <f>IF(H$21-G$21+10&gt;$B23,IF(H$21-G$21&lt;=10,VLOOKUP($A23,$A$13:$D$17,MATCH(H$21,$A$12:$D$12)),VLOOKUP($A23,$A$13:$D$17,MATCH(H$21,$A$12:$D$12))/(H$21-G$21)*IF($B23=10,10,H$21-G$21-$B22)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21)</f>
        <v>0</v>
      </c>
    </row>
    <row r="24" spans="1:8" x14ac:dyDescent="0.25">
      <c r="A24" s="2" t="s">
        <v>177</v>
      </c>
      <c r="B24" s="186">
        <v>20</v>
      </c>
      <c r="C24" s="109">
        <v>0</v>
      </c>
      <c r="D24" s="109">
        <f>IF(D$21-C$21+10&gt;$B24,IF(D$21-C$21&lt;=10,VLOOKUP($A24,$A$13:$D$17,MATCH(D$21,$A$12:$D$12)),VLOOKUP($A24,$A$13:$D$17,MATCH(D$21,$A$12:$D$12))/(D$21-C$21)*IF($B24=10,10,D$21-C$21-$B23)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4" s="109">
        <f>IF(E$21-D$21+10&gt;$B24,IF(E$21-D$21&lt;=10,VLOOKUP($A24,$A$13:$D$17,MATCH(E$21,$A$12:$D$12)),VLOOKUP($A24,$A$13:$D$17,MATCH(E$21,$A$12:$D$12))/(E$21-D$21)*IF($B24=10,10,E$21-D$21-$B23)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22)</f>
        <v>0</v>
      </c>
      <c r="F24" s="109">
        <v>0</v>
      </c>
      <c r="G24" s="109">
        <f>IF(G$21-F$21+10&gt;$B24,IF(G$21-F$21&lt;=10,VLOOKUP($A24,$A$13:$D$17,MATCH(G$21,$A$12:$D$12)),VLOOKUP($A24,$A$13:$D$17,MATCH(G$21,$A$12:$D$12))/(G$21-F$21)*IF($B24=10,10,G$21-F$21-$B23)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4" s="109">
        <f>IF(H$21-G$21+10&gt;$B24,IF(H$21-G$21&lt;=10,VLOOKUP($A24,$A$13:$D$17,MATCH(H$21,$A$12:$D$12)),VLOOKUP($A24,$A$13:$D$17,MATCH(H$21,$A$12:$D$12))/(H$21-G$21)*IF($B24=10,10,H$21-G$21-$B23)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22)</f>
        <v>0</v>
      </c>
    </row>
    <row r="25" spans="1:8" x14ac:dyDescent="0.25">
      <c r="A25" s="2" t="s">
        <v>177</v>
      </c>
      <c r="B25" s="186">
        <v>30</v>
      </c>
      <c r="C25" s="109">
        <v>0</v>
      </c>
      <c r="D25" s="109">
        <f>IF(D$21-C$21+10&gt;$B25,IF(D$21-C$21&lt;=10,VLOOKUP($A25,$A$13:$D$17,MATCH(D$21,$A$12:$D$12)),VLOOKUP($A25,$A$13:$D$17,MATCH(D$21,$A$12:$D$12))/(D$21-C$21)*IF($B25=10,10,D$21-C$21-$B24)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5" s="109">
        <f>IF(E$21-D$21+10&gt;$B25,IF(E$21-D$21&lt;=10,VLOOKUP($A25,$A$13:$D$17,MATCH(E$21,$A$12:$D$12)),VLOOKUP($A25,$A$13:$D$17,MATCH(E$21,$A$12:$D$12))/(E$21-D$21)*IF($B25=10,10,E$21-D$21-$B24)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23)</f>
        <v>0</v>
      </c>
      <c r="F25" s="109">
        <v>0</v>
      </c>
      <c r="G25" s="109">
        <f>IF(G$21-F$21+10&gt;$B25,IF(G$21-F$21&lt;=10,VLOOKUP($A25,$A$13:$D$17,MATCH(G$21,$A$12:$D$12)),VLOOKUP($A25,$A$13:$D$17,MATCH(G$21,$A$12:$D$12))/(G$21-F$21)*IF($B25=10,10,G$21-F$21-$B24)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5" s="109">
        <f>IF(H$21-G$21+10&gt;$B25,IF(H$21-G$21&lt;=10,VLOOKUP($A25,$A$13:$D$17,MATCH(H$21,$A$12:$D$12)),VLOOKUP($A25,$A$13:$D$17,MATCH(H$21,$A$12:$D$12))/(H$21-G$21)*IF($B25=10,10,H$21-G$21-$B24)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23)</f>
        <v>0</v>
      </c>
    </row>
    <row r="26" spans="1:8" x14ac:dyDescent="0.25">
      <c r="A26" s="2" t="s">
        <v>177</v>
      </c>
      <c r="B26" s="187">
        <v>40</v>
      </c>
      <c r="C26" s="109">
        <v>0</v>
      </c>
      <c r="D26" s="109">
        <f>IF(D$21-C$21+10&gt;$B26,IF(D$21-C$21&lt;=10,VLOOKUP($A26,$A$13:$D$17,MATCH(D$21,$A$12:$D$12)),VLOOKUP($A26,$A$13:$D$17,MATCH(D$21,$A$12:$D$12))/(D$21-C$21)*IF($B26=10,10,D$21-C$21-$B25)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6" s="109">
        <f>IF(E$21-D$21+10&gt;$B26,IF(E$21-D$21&lt;=10,VLOOKUP($A26,$A$13:$D$17,MATCH(E$21,$A$12:$D$12)),VLOOKUP($A26,$A$13:$D$17,MATCH(E$21,$A$12:$D$12))/(E$21-D$21)*IF($B26=10,10,E$21-D$21-$B25)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24)</f>
        <v>0</v>
      </c>
      <c r="F26" s="109">
        <v>0</v>
      </c>
      <c r="G26" s="109">
        <f>IF(G$21-F$21+10&gt;$B26,IF(G$21-F$21&lt;=10,VLOOKUP($A26,$A$13:$D$17,MATCH(G$21,$A$12:$D$12)),VLOOKUP($A26,$A$13:$D$17,MATCH(G$21,$A$12:$D$12))/(G$21-F$21)*IF($B26=10,10,G$21-F$21-$B25)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6" s="109">
        <f>IF(H$21-G$21+10&gt;$B26,IF(H$21-G$21&lt;=10,VLOOKUP($A26,$A$13:$D$17,MATCH(H$21,$A$12:$D$12)),VLOOKUP($A26,$A$13:$D$17,MATCH(H$21,$A$12:$D$12))/(H$21-G$21)*IF($B26=10,10,H$21-G$21-$B25)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24)</f>
        <v>0</v>
      </c>
    </row>
    <row r="27" spans="1:8" x14ac:dyDescent="0.25">
      <c r="A27" s="2" t="s">
        <v>178</v>
      </c>
      <c r="B27" s="186">
        <v>10</v>
      </c>
      <c r="C27" s="109">
        <v>0</v>
      </c>
      <c r="D27" s="109">
        <f>IF(D$21-C$21+10&gt;$B27,IF(D$21-C$21&lt;=10,VLOOKUP($A27,$A$13:$D$17,MATCH(D$21,$A$12:$D$12)),VLOOKUP($A27,$A$13:$D$17,MATCH(D$21,$A$12:$D$12))/(D$21-C$21)*IF($B27=10,10,D$21-C$21-$B26)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242771.72573942307</v>
      </c>
      <c r="E27" s="109">
        <f>IF(E$21-D$21+10&gt;$B27,IF(E$21-D$21&lt;=10,VLOOKUP($A27,$A$13:$D$17,MATCH(E$21,$A$12:$D$12)),VLOOKUP($A27,$A$13:$D$17,MATCH(E$21,$A$12:$D$12))/(E$21-D$21)*IF($B27=10,10,E$21-D$21-$B26)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25)</f>
        <v>19619.332245723024</v>
      </c>
      <c r="F27" s="109">
        <v>0</v>
      </c>
      <c r="G27" s="109">
        <f>IF(G$21-F$21+10&gt;$B27,IF(G$21-F$21&lt;=10,VLOOKUP($A27,$A$13:$D$17,MATCH(G$21,$A$12:$D$12)),VLOOKUP($A27,$A$13:$D$17,MATCH(G$21,$A$12:$D$12))/(G$21-F$21)*IF($B27=10,10,G$21-F$21-$B26)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30085.875717691753</v>
      </c>
      <c r="H27" s="109">
        <f>IF(H$21-G$21+10&gt;$B27,IF(H$21-G$21&lt;=10,VLOOKUP($A27,$A$13:$D$17,MATCH(H$21,$A$12:$D$12)),VLOOKUP($A27,$A$13:$D$17,MATCH(H$21,$A$12:$D$12))/(H$21-G$21)*IF($B27=10,10,H$21-G$21-$B26)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25)</f>
        <v>5742.6729280220388</v>
      </c>
    </row>
    <row r="28" spans="1:8" x14ac:dyDescent="0.25">
      <c r="A28" s="2" t="s">
        <v>178</v>
      </c>
      <c r="B28" s="186">
        <v>20</v>
      </c>
      <c r="C28" s="109">
        <v>0</v>
      </c>
      <c r="D28" s="109">
        <f>IF(D$21-C$21+10&gt;$B28,IF(D$21-C$21&lt;=10,VLOOKUP($A28,$A$13:$D$17,MATCH(D$21,$A$12:$D$12)),VLOOKUP($A28,$A$13:$D$17,MATCH(D$21,$A$12:$D$12))/(D$21-C$21)*IF($B28=10,10,D$21-C$21-$B27)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24277.172573942305</v>
      </c>
      <c r="E28" s="109">
        <f>IF(E$21-D$21+10&gt;$B28,IF(E$21-D$21&lt;=10,VLOOKUP($A28,$A$13:$D$17,MATCH(E$21,$A$12:$D$12)),VLOOKUP($A28,$A$13:$D$17,MATCH(E$21,$A$12:$D$12))/(E$21-D$21)*IF($B28=10,10,E$21-D$21-$B27)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26)</f>
        <v>19619.332245723024</v>
      </c>
      <c r="F28" s="109">
        <v>0</v>
      </c>
      <c r="G28" s="109">
        <f>IF(G$21-F$21+10&gt;$B28,IF(G$21-F$21&lt;=10,VLOOKUP($A28,$A$13:$D$17,MATCH(G$21,$A$12:$D$12)),VLOOKUP($A28,$A$13:$D$17,MATCH(G$21,$A$12:$D$12))/(G$21-F$21)*IF($B28=10,10,G$21-F$21-$B27)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3008.5875717691752</v>
      </c>
      <c r="H28" s="109">
        <f>IF(H$21-G$21+10&gt;$B28,IF(H$21-G$21&lt;=10,VLOOKUP($A28,$A$13:$D$17,MATCH(H$21,$A$12:$D$12)),VLOOKUP($A28,$A$13:$D$17,MATCH(H$21,$A$12:$D$12))/(H$21-G$21)*IF($B28=10,10,H$21-G$21-$B27)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26)</f>
        <v>5742.6729280220388</v>
      </c>
    </row>
    <row r="29" spans="1:8" x14ac:dyDescent="0.25">
      <c r="A29" s="2" t="s">
        <v>178</v>
      </c>
      <c r="B29" s="186">
        <v>30</v>
      </c>
      <c r="C29" s="109">
        <v>0</v>
      </c>
      <c r="D29" s="109">
        <f>IF(D$21-C$21+10&gt;$B29,IF(D$21-C$21&lt;=10,VLOOKUP($A29,$A$13:$D$17,MATCH(D$21,$A$12:$D$12)),VLOOKUP($A29,$A$13:$D$17,MATCH(D$21,$A$12:$D$12))/(D$21-C$21)*IF($B29=10,10,D$21-C$21-$B28)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9" s="109">
        <f>IF(E$21-D$21+10&gt;$B29,IF(E$21-D$21&lt;=10,VLOOKUP($A29,$A$13:$D$17,MATCH(E$21,$A$12:$D$12)),VLOOKUP($A29,$A$13:$D$17,MATCH(E$21,$A$12:$D$12))/(E$21-D$21)*IF($B29=10,10,E$21-D$21-$B28)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27)</f>
        <v>242771.72573942307</v>
      </c>
      <c r="F29" s="109">
        <v>0</v>
      </c>
      <c r="G29" s="109">
        <f>IF(G$21-F$21+10&gt;$B29,IF(G$21-F$21&lt;=10,VLOOKUP($A29,$A$13:$D$17,MATCH(G$21,$A$12:$D$12)),VLOOKUP($A29,$A$13:$D$17,MATCH(G$21,$A$12:$D$12))/(G$21-F$21)*IF($B29=10,10,G$21-F$21-$B28)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9" s="109">
        <f>IF(H$21-G$21+10&gt;$B29,IF(H$21-G$21&lt;=10,VLOOKUP($A29,$A$13:$D$17,MATCH(H$21,$A$12:$D$12)),VLOOKUP($A29,$A$13:$D$17,MATCH(H$21,$A$12:$D$12))/(H$21-G$21)*IF($B29=10,10,H$21-G$21-$B28)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27)</f>
        <v>30085.875717691753</v>
      </c>
    </row>
    <row r="30" spans="1:8" x14ac:dyDescent="0.25">
      <c r="A30" s="2" t="s">
        <v>178</v>
      </c>
      <c r="B30" s="187">
        <v>40</v>
      </c>
      <c r="C30" s="109">
        <v>0</v>
      </c>
      <c r="D30" s="109">
        <f>IF(D$21-C$21+10&gt;$B30,IF(D$21-C$21&lt;=10,VLOOKUP($A30,$A$13:$D$17,MATCH(D$21,$A$12:$D$12)),VLOOKUP($A30,$A$13:$D$17,MATCH(D$21,$A$12:$D$12))/(D$21-C$21)*IF($B30=10,10,D$21-C$21-$B29)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0" s="109">
        <f>IF(E$21-D$21+10&gt;$B30,IF(E$21-D$21&lt;=10,VLOOKUP($A30,$A$13:$D$17,MATCH(E$21,$A$12:$D$12)),VLOOKUP($A30,$A$13:$D$17,MATCH(E$21,$A$12:$D$12))/(E$21-D$21)*IF($B30=10,10,E$21-D$21-$B29)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28)</f>
        <v>24277.172573942305</v>
      </c>
      <c r="F30" s="109">
        <v>0</v>
      </c>
      <c r="G30" s="109">
        <f>IF(G$21-F$21+10&gt;$B30,IF(G$21-F$21&lt;=10,VLOOKUP($A30,$A$13:$D$17,MATCH(G$21,$A$12:$D$12)),VLOOKUP($A30,$A$13:$D$17,MATCH(G$21,$A$12:$D$12))/(G$21-F$21)*IF($B30=10,10,G$21-F$21-$B29)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0" s="109">
        <f>IF(H$21-G$21+10&gt;$B30,IF(H$21-G$21&lt;=10,VLOOKUP($A30,$A$13:$D$17,MATCH(H$21,$A$12:$D$12)),VLOOKUP($A30,$A$13:$D$17,MATCH(H$21,$A$12:$D$12))/(H$21-G$21)*IF($B30=10,10,H$21-G$21-$B29)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28)</f>
        <v>3008.5875717691752</v>
      </c>
    </row>
    <row r="31" spans="1:8" x14ac:dyDescent="0.25">
      <c r="A31" s="2" t="s">
        <v>179</v>
      </c>
      <c r="B31" s="186">
        <v>10</v>
      </c>
      <c r="C31" s="109">
        <v>0</v>
      </c>
      <c r="D31" s="109">
        <f>IF(D$21-C$21+10&gt;$B31,IF(D$21-C$21&lt;=10,VLOOKUP($A31,$A$13:$D$17,MATCH(D$21,$A$12:$D$12)),VLOOKUP($A31,$A$13:$D$17,MATCH(D$21,$A$12:$D$12))/(D$21-C$21)*IF($B31=10,10,D$21-C$21-$B30)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1" s="109">
        <f>IF(E$21-D$21+10&gt;$B31,IF(E$21-D$21&lt;=10,VLOOKUP($A31,$A$13:$D$17,MATCH(E$21,$A$12:$D$12)),VLOOKUP($A31,$A$13:$D$17,MATCH(E$21,$A$12:$D$12))/(E$21-D$21)*IF($B31=10,10,E$21-D$21-$B30)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29)</f>
        <v>0</v>
      </c>
      <c r="F31" s="109">
        <v>0</v>
      </c>
      <c r="G31" s="109">
        <f>IF(G$21-F$21+10&gt;$B31,IF(G$21-F$21&lt;=10,VLOOKUP($A31,$A$13:$D$17,MATCH(G$21,$A$12:$D$12)),VLOOKUP($A31,$A$13:$D$17,MATCH(G$21,$A$12:$D$12))/(G$21-F$21)*IF($B31=10,10,G$21-F$21-$B30)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1" s="109">
        <f>IF(H$21-G$21+10&gt;$B31,IF(H$21-G$21&lt;=10,VLOOKUP($A31,$A$13:$D$17,MATCH(H$21,$A$12:$D$12)),VLOOKUP($A31,$A$13:$D$17,MATCH(H$21,$A$12:$D$12))/(H$21-G$21)*IF($B31=10,10,H$21-G$21-$B30)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29)</f>
        <v>0</v>
      </c>
    </row>
    <row r="32" spans="1:8" x14ac:dyDescent="0.25">
      <c r="A32" s="2" t="s">
        <v>179</v>
      </c>
      <c r="B32" s="186">
        <v>20</v>
      </c>
      <c r="C32" s="109">
        <v>0</v>
      </c>
      <c r="D32" s="109">
        <f>IF(D$21-C$21+10&gt;$B32,IF(D$21-C$21&lt;=10,VLOOKUP($A32,$A$13:$D$17,MATCH(D$21,$A$12:$D$12)),VLOOKUP($A32,$A$13:$D$17,MATCH(D$21,$A$12:$D$12))/(D$21-C$21)*IF($B32=10,10,D$21-C$21-$B31)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2" s="109">
        <f>IF(E$21-D$21+10&gt;$B32,IF(E$21-D$21&lt;=10,VLOOKUP($A32,$A$13:$D$17,MATCH(E$21,$A$12:$D$12)),VLOOKUP($A32,$A$13:$D$17,MATCH(E$21,$A$12:$D$12))/(E$21-D$21)*IF($B32=10,10,E$21-D$21-$B31)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30)</f>
        <v>0</v>
      </c>
      <c r="F32" s="109">
        <v>0</v>
      </c>
      <c r="G32" s="109">
        <f>IF(G$21-F$21+10&gt;$B32,IF(G$21-F$21&lt;=10,VLOOKUP($A32,$A$13:$D$17,MATCH(G$21,$A$12:$D$12)),VLOOKUP($A32,$A$13:$D$17,MATCH(G$21,$A$12:$D$12))/(G$21-F$21)*IF($B32=10,10,G$21-F$21-$B31)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2" s="109">
        <f>IF(H$21-G$21+10&gt;$B32,IF(H$21-G$21&lt;=10,VLOOKUP($A32,$A$13:$D$17,MATCH(H$21,$A$12:$D$12)),VLOOKUP($A32,$A$13:$D$17,MATCH(H$21,$A$12:$D$12))/(H$21-G$21)*IF($B32=10,10,H$21-G$21-$B31)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30)</f>
        <v>0</v>
      </c>
    </row>
    <row r="33" spans="1:10" x14ac:dyDescent="0.25">
      <c r="A33" s="2" t="s">
        <v>179</v>
      </c>
      <c r="B33" s="186">
        <v>30</v>
      </c>
      <c r="C33" s="109">
        <v>0</v>
      </c>
      <c r="D33" s="109">
        <f>IF(D$21-C$21+10&gt;$B33,IF(D$21-C$21&lt;=10,VLOOKUP($A33,$A$13:$D$17,MATCH(D$21,$A$12:$D$12)),VLOOKUP($A33,$A$13:$D$17,MATCH(D$21,$A$12:$D$12))/(D$21-C$21)*IF($B33=10,10,D$21-C$21-$B32)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3" s="109">
        <f>IF(E$21-D$21+10&gt;$B33,IF(E$21-D$21&lt;=10,VLOOKUP($A33,$A$13:$D$17,MATCH(E$21,$A$12:$D$12)),VLOOKUP($A33,$A$13:$D$17,MATCH(E$21,$A$12:$D$12))/(E$21-D$21)*IF($B33=10,10,E$21-D$21-$B32)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31)</f>
        <v>0</v>
      </c>
      <c r="F33" s="109">
        <v>0</v>
      </c>
      <c r="G33" s="109">
        <f>IF(G$21-F$21+10&gt;$B33,IF(G$21-F$21&lt;=10,VLOOKUP($A33,$A$13:$D$17,MATCH(G$21,$A$12:$D$12)),VLOOKUP($A33,$A$13:$D$17,MATCH(G$21,$A$12:$D$12))/(G$21-F$21)*IF($B33=10,10,G$21-F$21-$B32)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3" s="109">
        <f>IF(H$21-G$21+10&gt;$B33,IF(H$21-G$21&lt;=10,VLOOKUP($A33,$A$13:$D$17,MATCH(H$21,$A$12:$D$12)),VLOOKUP($A33,$A$13:$D$17,MATCH(H$21,$A$12:$D$12))/(H$21-G$21)*IF($B33=10,10,H$21-G$21-$B32)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31)</f>
        <v>0</v>
      </c>
    </row>
    <row r="34" spans="1:10" x14ac:dyDescent="0.25">
      <c r="A34" s="2" t="s">
        <v>179</v>
      </c>
      <c r="B34" s="187">
        <v>40</v>
      </c>
      <c r="C34" s="109">
        <v>0</v>
      </c>
      <c r="D34" s="109">
        <f>IF(D$21-C$21+10&gt;$B34,IF(D$21-C$21&lt;=10,VLOOKUP($A34,$A$13:$D$17,MATCH(D$21,$A$12:$D$12)),VLOOKUP($A34,$A$13:$D$17,MATCH(D$21,$A$12:$D$12))/(D$21-C$21)*IF($B34=10,10,D$21-C$21-$B33)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4" s="109">
        <f>IF(E$21-D$21+10&gt;$B34,IF(E$21-D$21&lt;=10,VLOOKUP($A34,$A$13:$D$17,MATCH(E$21,$A$12:$D$12)),VLOOKUP($A34,$A$13:$D$17,MATCH(E$21,$A$12:$D$12))/(E$21-D$21)*IF($B34=10,10,E$21-D$21-$B33)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32)</f>
        <v>0</v>
      </c>
      <c r="F34" s="109">
        <v>0</v>
      </c>
      <c r="G34" s="109">
        <f>IF(G$21-F$21+10&gt;$B34,IF(G$21-F$21&lt;=10,VLOOKUP($A34,$A$13:$D$17,MATCH(G$21,$A$12:$D$12)),VLOOKUP($A34,$A$13:$D$17,MATCH(G$21,$A$12:$D$12))/(G$21-F$21)*IF($B34=10,10,G$21-F$21-$B33)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4" s="109">
        <f>IF(H$21-G$21+10&gt;$B34,IF(H$21-G$21&lt;=10,VLOOKUP($A34,$A$13:$D$17,MATCH(H$21,$A$12:$D$12)),VLOOKUP($A34,$A$13:$D$17,MATCH(H$21,$A$12:$D$12))/(H$21-G$21)*IF($B34=10,10,H$21-G$21-$B33)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32)</f>
        <v>0</v>
      </c>
    </row>
    <row r="35" spans="1:10" x14ac:dyDescent="0.25">
      <c r="A35" s="2" t="s">
        <v>180</v>
      </c>
      <c r="B35" s="186">
        <v>10</v>
      </c>
      <c r="C35" s="109">
        <v>0</v>
      </c>
      <c r="D35" s="109">
        <f>IF(D$21-C$21+10&gt;$B35,IF(D$21-C$21&lt;=10,VLOOKUP($A35,$A$13:$D$17,MATCH(D$21,$A$12:$D$12)),VLOOKUP($A35,$A$13:$D$17,MATCH(D$21,$A$12:$D$12))/(D$21-C$21)*IF($B35=10,10,D$21-C$21-$B34)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5" s="109">
        <f>IF(E$21-D$21+10&gt;$B35,IF(E$21-D$21&lt;=10,VLOOKUP($A35,$A$13:$D$17,MATCH(E$21,$A$12:$D$12)),VLOOKUP($A35,$A$13:$D$17,MATCH(E$21,$A$12:$D$12))/(E$21-D$21)*IF($B35=10,10,E$21-D$21-$B34)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33)</f>
        <v>0</v>
      </c>
      <c r="F35" s="109">
        <v>0</v>
      </c>
      <c r="G35" s="109">
        <f>IF(G$21-F$21+10&gt;$B35,IF(G$21-F$21&lt;=10,VLOOKUP($A35,$A$13:$D$17,MATCH(G$21,$A$12:$D$12)),VLOOKUP($A35,$A$13:$D$17,MATCH(G$21,$A$12:$D$12))/(G$21-F$21)*IF($B35=10,10,G$21-F$21-$B34)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5" s="109">
        <f>IF(H$21-G$21+10&gt;$B35,IF(H$21-G$21&lt;=10,VLOOKUP($A35,$A$13:$D$17,MATCH(H$21,$A$12:$D$12)),VLOOKUP($A35,$A$13:$D$17,MATCH(H$21,$A$12:$D$12))/(H$21-G$21)*IF($B35=10,10,H$21-G$21-$B34)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33)</f>
        <v>0</v>
      </c>
    </row>
    <row r="36" spans="1:10" x14ac:dyDescent="0.25">
      <c r="A36" s="2" t="s">
        <v>180</v>
      </c>
      <c r="B36" s="186">
        <v>20</v>
      </c>
      <c r="C36" s="109">
        <v>0</v>
      </c>
      <c r="D36" s="109">
        <f>IF(D$21-C$21+10&gt;$B36,IF(D$21-C$21&lt;=10,VLOOKUP($A36,$A$13:$D$17,MATCH(D$21,$A$12:$D$12)),VLOOKUP($A36,$A$13:$D$17,MATCH(D$21,$A$12:$D$12))/(D$21-C$21)*IF($B36=10,10,D$21-C$21-$B35)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6" s="109">
        <f>IF(E$21-D$21+10&gt;$B36,IF(E$21-D$21&lt;=10,VLOOKUP($A36,$A$13:$D$17,MATCH(E$21,$A$12:$D$12)),VLOOKUP($A36,$A$13:$D$17,MATCH(E$21,$A$12:$D$12))/(E$21-D$21)*IF($B36=10,10,E$21-D$21-$B35)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34)</f>
        <v>0</v>
      </c>
      <c r="F36" s="109">
        <v>0</v>
      </c>
      <c r="G36" s="109">
        <f>IF(G$21-F$21+10&gt;$B36,IF(G$21-F$21&lt;=10,VLOOKUP($A36,$A$13:$D$17,MATCH(G$21,$A$12:$D$12)),VLOOKUP($A36,$A$13:$D$17,MATCH(G$21,$A$12:$D$12))/(G$21-F$21)*IF($B36=10,10,G$21-F$21-$B35)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6" s="109">
        <f>IF(H$21-G$21+10&gt;$B36,IF(H$21-G$21&lt;=10,VLOOKUP($A36,$A$13:$D$17,MATCH(H$21,$A$12:$D$12)),VLOOKUP($A36,$A$13:$D$17,MATCH(H$21,$A$12:$D$12))/(H$21-G$21)*IF($B36=10,10,H$21-G$21-$B35)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34)</f>
        <v>0</v>
      </c>
    </row>
    <row r="37" spans="1:10" x14ac:dyDescent="0.25">
      <c r="A37" s="2" t="s">
        <v>180</v>
      </c>
      <c r="B37" s="186">
        <v>30</v>
      </c>
      <c r="C37" s="109">
        <v>0</v>
      </c>
      <c r="D37" s="109">
        <f>IF(D$21-C$21+10&gt;$B37,IF(D$21-C$21&lt;=10,VLOOKUP($A37,$A$13:$D$17,MATCH(D$21,$A$12:$D$12)),VLOOKUP($A37,$A$13:$D$17,MATCH(D$21,$A$12:$D$12))/(D$21-C$21)*IF($B37=10,10,D$21-C$21-$B36)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7" s="109">
        <f>IF(E$21-D$21+10&gt;$B37,IF(E$21-D$21&lt;=10,VLOOKUP($A37,$A$13:$D$17,MATCH(E$21,$A$12:$D$12)),VLOOKUP($A37,$A$13:$D$17,MATCH(E$21,$A$12:$D$12))/(E$21-D$21)*IF($B37=10,10,E$21-D$21-$B36)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35)</f>
        <v>0</v>
      </c>
      <c r="F37" s="109">
        <v>0</v>
      </c>
      <c r="G37" s="109">
        <f>IF(G$21-F$21+10&gt;$B37,IF(G$21-F$21&lt;=10,VLOOKUP($A37,$A$13:$D$17,MATCH(G$21,$A$12:$D$12)),VLOOKUP($A37,$A$13:$D$17,MATCH(G$21,$A$12:$D$12))/(G$21-F$21)*IF($B37=10,10,G$21-F$21-$B36)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7" s="109">
        <f>IF(H$21-G$21+10&gt;$B37,IF(H$21-G$21&lt;=10,VLOOKUP($A37,$A$13:$D$17,MATCH(H$21,$A$12:$D$12)),VLOOKUP($A37,$A$13:$D$17,MATCH(H$21,$A$12:$D$12))/(H$21-G$21)*IF($B37=10,10,H$21-G$21-$B36)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35)</f>
        <v>0</v>
      </c>
    </row>
    <row r="38" spans="1:10" x14ac:dyDescent="0.25">
      <c r="A38" s="2" t="s">
        <v>180</v>
      </c>
      <c r="B38" s="187">
        <v>40</v>
      </c>
      <c r="C38" s="109">
        <v>0</v>
      </c>
      <c r="D38" s="109">
        <f>IF(D$21-C$21+10&gt;$B38,IF(D$21-C$21&lt;=10,VLOOKUP($A38,$A$13:$D$17,MATCH(D$21,$A$12:$D$12)),VLOOKUP($A38,$A$13:$D$17,MATCH(D$21,$A$12:$D$12))/(D$21-C$21)*IF($B38=10,10,D$21-C$21-$B37)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8" s="109">
        <f>IF(E$21-D$21+10&gt;$B38,IF(E$21-D$21&lt;=10,VLOOKUP($A38,$A$13:$D$17,MATCH(E$21,$A$12:$D$12)),VLOOKUP($A38,$A$13:$D$17,MATCH(E$21,$A$12:$D$12))/(E$21-D$21)*IF($B38=10,10,E$21-D$21-$B37)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36)</f>
        <v>0</v>
      </c>
      <c r="F38" s="109">
        <v>0</v>
      </c>
      <c r="G38" s="109">
        <f>IF(G$21-F$21+10&gt;$B38,IF(G$21-F$21&lt;=10,VLOOKUP($A38,$A$13:$D$17,MATCH(G$21,$A$12:$D$12)),VLOOKUP($A38,$A$13:$D$17,MATCH(G$21,$A$12:$D$12))/(G$21-F$21)*IF($B38=10,10,G$21-F$21-$B37)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8" s="109">
        <f>IF(H$21-G$21+10&gt;$B38,IF(H$21-G$21&lt;=10,VLOOKUP($A38,$A$13:$D$17,MATCH(H$21,$A$12:$D$12)),VLOOKUP($A38,$A$13:$D$17,MATCH(H$21,$A$12:$D$12))/(H$21-G$21)*IF($B38=10,10,H$21-G$21-$B37)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36)</f>
        <v>0</v>
      </c>
    </row>
    <row r="39" spans="1:10" x14ac:dyDescent="0.25">
      <c r="A39" s="2" t="s">
        <v>181</v>
      </c>
      <c r="B39" s="186">
        <v>10</v>
      </c>
      <c r="C39" s="109">
        <v>0</v>
      </c>
      <c r="D39" s="109">
        <f>IF(D$21-C$21+10&gt;$B39,IF(D$21-C$21&lt;=10,VLOOKUP($A39,$A$13:$D$17,MATCH(D$21,$A$12:$D$12)),VLOOKUP($A39,$A$13:$D$17,MATCH(D$21,$A$12:$D$12))/(D$21-C$21)*IF($B39=10,10,D$21-C$21-$B38)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9" s="109">
        <f>IF(E$21-D$21+10&gt;$B39,IF(E$21-D$21&lt;=10,VLOOKUP($A39,$A$13:$D$17,MATCH(E$21,$A$12:$D$12)),VLOOKUP($A39,$A$13:$D$17,MATCH(E$21,$A$12:$D$12))/(E$21-D$21)*IF($B39=10,10,E$21-D$21-$B38)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37)</f>
        <v>0</v>
      </c>
      <c r="F39" s="109">
        <v>0</v>
      </c>
      <c r="G39" s="109">
        <f>IF(G$21-F$21+10&gt;$B39,IF(G$21-F$21&lt;=10,VLOOKUP($A39,$A$13:$D$17,MATCH(G$21,$A$12:$D$12)),VLOOKUP($A39,$A$13:$D$17,MATCH(G$21,$A$12:$D$12))/(G$21-F$21)*IF($B39=10,10,G$21-F$21-$B38)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9" s="109">
        <f>IF(H$21-G$21+10&gt;$B39,IF(H$21-G$21&lt;=10,VLOOKUP($A39,$A$13:$D$17,MATCH(H$21,$A$12:$D$12)),VLOOKUP($A39,$A$13:$D$17,MATCH(H$21,$A$12:$D$12))/(H$21-G$21)*IF($B39=10,10,H$21-G$21-$B38)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37)</f>
        <v>0</v>
      </c>
    </row>
    <row r="40" spans="1:10" x14ac:dyDescent="0.25">
      <c r="A40" s="2" t="s">
        <v>181</v>
      </c>
      <c r="B40" s="186">
        <v>20</v>
      </c>
      <c r="C40" s="109">
        <v>0</v>
      </c>
      <c r="D40" s="109">
        <f>IF(D$21-C$21+10&gt;$B40,IF(D$21-C$21&lt;=10,VLOOKUP($A40,$A$13:$D$17,MATCH(D$21,$A$12:$D$12)),VLOOKUP($A40,$A$13:$D$17,MATCH(D$21,$A$12:$D$12))/(D$21-C$21)*IF($B40=10,10,D$21-C$21-$B39)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0" s="109">
        <f>IF(E$21-D$21+10&gt;$B40,IF(E$21-D$21&lt;=10,VLOOKUP($A40,$A$13:$D$17,MATCH(E$21,$A$12:$D$12)),VLOOKUP($A40,$A$13:$D$17,MATCH(E$21,$A$12:$D$12))/(E$21-D$21)*IF($B40=10,10,E$21-D$21-$B39)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38)</f>
        <v>0</v>
      </c>
      <c r="F40" s="109">
        <v>0</v>
      </c>
      <c r="G40" s="109">
        <f>IF(G$21-F$21+10&gt;$B40,IF(G$21-F$21&lt;=10,VLOOKUP($A40,$A$13:$D$17,MATCH(G$21,$A$12:$D$12)),VLOOKUP($A40,$A$13:$D$17,MATCH(G$21,$A$12:$D$12))/(G$21-F$21)*IF($B40=10,10,G$21-F$21-$B39)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0" s="109">
        <f>IF(H$21-G$21+10&gt;$B40,IF(H$21-G$21&lt;=10,VLOOKUP($A40,$A$13:$D$17,MATCH(H$21,$A$12:$D$12)),VLOOKUP($A40,$A$13:$D$17,MATCH(H$21,$A$12:$D$12))/(H$21-G$21)*IF($B40=10,10,H$21-G$21-$B39)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38)</f>
        <v>0</v>
      </c>
    </row>
    <row r="41" spans="1:10" x14ac:dyDescent="0.25">
      <c r="A41" s="2" t="s">
        <v>181</v>
      </c>
      <c r="B41" s="186">
        <v>30</v>
      </c>
      <c r="C41" s="109">
        <v>0</v>
      </c>
      <c r="D41" s="109">
        <f>IF(D$21-C$21+10&gt;$B41,IF(D$21-C$21&lt;=10,VLOOKUP($A41,$A$13:$D$17,MATCH(D$21,$A$12:$D$12)),VLOOKUP($A41,$A$13:$D$17,MATCH(D$21,$A$12:$D$12))/(D$21-C$21)*IF($B41=10,10,D$21-C$21-$B40)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1" s="109">
        <f>IF(E$21-D$21+10&gt;$B41,IF(E$21-D$21&lt;=10,VLOOKUP($A41,$A$13:$D$17,MATCH(E$21,$A$12:$D$12)),VLOOKUP($A41,$A$13:$D$17,MATCH(E$21,$A$12:$D$12))/(E$21-D$21)*IF($B41=10,10,E$21-D$21-$B40)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39)</f>
        <v>0</v>
      </c>
      <c r="F41" s="109">
        <v>0</v>
      </c>
      <c r="G41" s="109">
        <f>IF(G$21-F$21+10&gt;$B41,IF(G$21-F$21&lt;=10,VLOOKUP($A41,$A$13:$D$17,MATCH(G$21,$A$12:$D$12)),VLOOKUP($A41,$A$13:$D$17,MATCH(G$21,$A$12:$D$12))/(G$21-F$21)*IF($B41=10,10,G$21-F$21-$B40)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1" s="109">
        <f>IF(H$21-G$21+10&gt;$B41,IF(H$21-G$21&lt;=10,VLOOKUP($A41,$A$13:$D$17,MATCH(H$21,$A$12:$D$12)),VLOOKUP($A41,$A$13:$D$17,MATCH(H$21,$A$12:$D$12))/(H$21-G$21)*IF($B41=10,10,H$21-G$21-$B40)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39)</f>
        <v>0</v>
      </c>
    </row>
    <row r="42" spans="1:10" x14ac:dyDescent="0.25">
      <c r="A42" s="2" t="s">
        <v>181</v>
      </c>
      <c r="B42" s="109">
        <v>40</v>
      </c>
      <c r="C42" s="109">
        <v>0</v>
      </c>
      <c r="D42" s="109">
        <f>IF(D$21-C$21+10&gt;$B42,IF(D$21-C$21&lt;=10,VLOOKUP($A42,$A$13:$D$17,MATCH(D$21,$A$12:$D$12)),VLOOKUP($A42,$A$13:$D$17,MATCH(D$21,$A$12:$D$12))/(D$21-C$21)*IF($B42=10,10,D$21-C$21-$B41)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2" s="109">
        <f>IF(E$21-D$21+10&gt;$B42,IF(E$21-D$21&lt;=10,VLOOKUP($A42,$A$13:$D$17,MATCH(E$21,$A$12:$D$12)),VLOOKUP($A42,$A$13:$D$17,MATCH(E$21,$A$12:$D$12))/(E$21-D$21)*IF($B42=10,10,E$21-D$21-$B41)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40)</f>
        <v>0</v>
      </c>
      <c r="F42" s="109">
        <v>0</v>
      </c>
      <c r="G42" s="109">
        <f>IF(G$21-F$21+10&gt;$B42,IF(G$21-F$21&lt;=10,VLOOKUP($A42,$A$13:$D$17,MATCH(G$21,$A$12:$D$12)),VLOOKUP($A42,$A$13:$D$17,MATCH(G$21,$A$12:$D$12))/(G$21-F$21)*IF($B42=10,10,G$21-F$21-$B41)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2" s="109">
        <f>IF(H$21-G$21+10&gt;$B42,IF(H$21-G$21&lt;=10,VLOOKUP($A42,$A$13:$D$17,MATCH(H$21,$A$12:$D$12)),VLOOKUP($A42,$A$13:$D$17,MATCH(H$21,$A$12:$D$12))/(H$21-G$21)*IF($B42=10,10,H$21-G$21-$B41)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40)</f>
        <v>0</v>
      </c>
    </row>
    <row r="43" spans="1:10" x14ac:dyDescent="0.25">
      <c r="B43" s="153"/>
    </row>
    <row r="44" spans="1:10" x14ac:dyDescent="0.25">
      <c r="B44" s="153"/>
    </row>
    <row r="45" spans="1:10" x14ac:dyDescent="0.25">
      <c r="B45" s="153"/>
    </row>
    <row r="47" spans="1:10" x14ac:dyDescent="0.25">
      <c r="A47" s="348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338</v>
      </c>
    </row>
    <row r="48" spans="1:10" x14ac:dyDescent="0.25">
      <c r="A48" s="349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x14ac:dyDescent="0.25">
      <c r="A50" s="2" t="s">
        <v>177</v>
      </c>
      <c r="B50" s="109">
        <f t="shared" si="0"/>
        <v>0</v>
      </c>
      <c r="C50" s="109">
        <f t="shared" si="0"/>
        <v>0</v>
      </c>
      <c r="D50" s="109">
        <f t="shared" si="0"/>
        <v>0</v>
      </c>
      <c r="E50" s="109">
        <f t="shared" si="0"/>
        <v>0</v>
      </c>
      <c r="F50" s="109">
        <f t="shared" si="0"/>
        <v>0</v>
      </c>
      <c r="G50" s="109">
        <f t="shared" si="0"/>
        <v>0</v>
      </c>
      <c r="H50" s="109">
        <f t="shared" ref="H50:H54" si="2">SUM(B50,E50)</f>
        <v>0</v>
      </c>
      <c r="I50" s="109">
        <f t="shared" si="1"/>
        <v>0</v>
      </c>
      <c r="J50" s="109">
        <f t="shared" si="1"/>
        <v>0</v>
      </c>
    </row>
    <row r="51" spans="1:10" x14ac:dyDescent="0.25">
      <c r="A51" s="2" t="s">
        <v>178</v>
      </c>
      <c r="B51" s="109">
        <f t="shared" si="0"/>
        <v>0</v>
      </c>
      <c r="C51" s="109">
        <f t="shared" si="0"/>
        <v>267048.89831336535</v>
      </c>
      <c r="D51" s="109">
        <f t="shared" si="0"/>
        <v>306287.5628048114</v>
      </c>
      <c r="E51" s="109">
        <f t="shared" si="0"/>
        <v>0</v>
      </c>
      <c r="F51" s="109">
        <f t="shared" si="0"/>
        <v>33094.463289460931</v>
      </c>
      <c r="G51" s="109">
        <f t="shared" si="0"/>
        <v>44579.809145505009</v>
      </c>
      <c r="H51" s="109">
        <f t="shared" si="2"/>
        <v>0</v>
      </c>
      <c r="I51" s="109">
        <f t="shared" si="1"/>
        <v>300143.36160282628</v>
      </c>
      <c r="J51" s="109">
        <f t="shared" si="1"/>
        <v>350867.37195031642</v>
      </c>
    </row>
    <row r="52" spans="1:10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7" spans="1:10" x14ac:dyDescent="0.25">
      <c r="A57" s="1" t="s">
        <v>339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data'!$H402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data'!$H403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4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>
    <tabColor theme="9" tint="0.39997558519241921"/>
  </sheetPr>
  <dimension ref="A1:AI42"/>
  <sheetViews>
    <sheetView tabSelected="1" workbookViewId="0">
      <selection activeCell="D3" sqref="D3"/>
    </sheetView>
  </sheetViews>
  <sheetFormatPr defaultRowHeight="15" x14ac:dyDescent="0.25"/>
  <cols>
    <col min="2" max="2" width="9.140625" style="171"/>
  </cols>
  <sheetData>
    <row r="1" spans="1:35" x14ac:dyDescent="0.25">
      <c r="C1">
        <v>1</v>
      </c>
      <c r="D1">
        <v>2</v>
      </c>
      <c r="E1">
        <v>3</v>
      </c>
      <c r="F1">
        <v>4</v>
      </c>
      <c r="G1">
        <v>5</v>
      </c>
      <c r="H1" s="171">
        <v>6</v>
      </c>
      <c r="I1" s="171">
        <v>7</v>
      </c>
      <c r="J1" s="171">
        <v>8</v>
      </c>
      <c r="K1" s="171">
        <v>9</v>
      </c>
      <c r="L1" s="171">
        <v>10</v>
      </c>
      <c r="M1" s="171">
        <v>11</v>
      </c>
      <c r="N1" s="171">
        <v>12</v>
      </c>
      <c r="O1" s="171">
        <v>13</v>
      </c>
      <c r="P1" s="171">
        <v>14</v>
      </c>
      <c r="Q1" s="171">
        <v>15</v>
      </c>
      <c r="R1" s="171">
        <v>16</v>
      </c>
      <c r="S1" s="171">
        <v>17</v>
      </c>
      <c r="T1" s="171">
        <v>18</v>
      </c>
      <c r="U1" s="171">
        <v>19</v>
      </c>
      <c r="V1" s="171">
        <v>20</v>
      </c>
      <c r="W1" s="171">
        <v>21</v>
      </c>
      <c r="X1" s="171">
        <v>22</v>
      </c>
      <c r="Y1" s="171">
        <v>23</v>
      </c>
      <c r="Z1" s="171">
        <v>24</v>
      </c>
      <c r="AA1" s="171">
        <v>25</v>
      </c>
      <c r="AB1" s="171">
        <v>26</v>
      </c>
      <c r="AC1" s="171">
        <v>27</v>
      </c>
      <c r="AD1" s="171">
        <v>28</v>
      </c>
      <c r="AE1" s="171">
        <v>29</v>
      </c>
      <c r="AF1" s="171">
        <v>30</v>
      </c>
      <c r="AG1" s="171">
        <v>31</v>
      </c>
      <c r="AH1" s="171">
        <v>32</v>
      </c>
      <c r="AI1" s="171">
        <v>33</v>
      </c>
    </row>
    <row r="2" spans="1:35" x14ac:dyDescent="0.25">
      <c r="A2">
        <v>2020</v>
      </c>
      <c r="B2">
        <f>Skovbrug!$C$22-Skovbrug!$C$22*(1-Skovbrug!$C$9)^(A2-Skovbrug!$B$12)</f>
        <v>2173.3499999999767</v>
      </c>
      <c r="C2">
        <f>(Arealanvendelse!$M$7-Arealanvendelse!$J$7)/(Arealanvendelse!$M$3-Arealanvendelse!$J$3)+B2</f>
        <v>26718.80454545451</v>
      </c>
    </row>
    <row r="3" spans="1:35" x14ac:dyDescent="0.25">
      <c r="A3">
        <v>2021</v>
      </c>
      <c r="B3" s="171">
        <f>Skovbrug!$C$22-SUM($B$2:B2)-Skovbrug!$C$22*(1-Skovbrug!$C$9)^(A3-Skovbrug!$B$12)</f>
        <v>2162.4832499999902</v>
      </c>
      <c r="C3" s="171">
        <f>(Arealanvendelse!$M$7-Arealanvendelse!$J$7)/(Arealanvendelse!$M$3-Arealanvendelse!$J$3)+B3</f>
        <v>26707.937795454523</v>
      </c>
    </row>
    <row r="4" spans="1:35" x14ac:dyDescent="0.25">
      <c r="A4" s="171">
        <v>2022</v>
      </c>
      <c r="B4" s="171">
        <f>Skovbrug!$C$22-SUM($B$2:B3)-Skovbrug!$C$22*(1-Skovbrug!$C$9)^(A4-Skovbrug!$B$12)</f>
        <v>2151.6708337500459</v>
      </c>
      <c r="C4" s="171">
        <f>(Arealanvendelse!$M$7-Arealanvendelse!$J$7)/(Arealanvendelse!$M$3-Arealanvendelse!$J$3)+B4</f>
        <v>26697.125379204579</v>
      </c>
    </row>
    <row r="5" spans="1:35" x14ac:dyDescent="0.25">
      <c r="A5" s="171">
        <v>2023</v>
      </c>
      <c r="B5" s="171">
        <f>Skovbrug!$C$22-SUM($B$2:B4)-Skovbrug!$C$22*(1-Skovbrug!$C$9)^(A5-Skovbrug!$B$12)</f>
        <v>2140.9124795811949</v>
      </c>
      <c r="C5" s="171">
        <f>(Arealanvendelse!$M$7-Arealanvendelse!$J$7)/(Arealanvendelse!$M$3-Arealanvendelse!$J$3)+B5</f>
        <v>26686.367025035728</v>
      </c>
    </row>
    <row r="6" spans="1:35" x14ac:dyDescent="0.25">
      <c r="A6" s="171">
        <v>2024</v>
      </c>
      <c r="B6" s="171">
        <f>Skovbrug!$C$22-SUM($B$2:B5)-Skovbrug!$C$22*(1-Skovbrug!$C$9)^(A6-Skovbrug!$B$12)</f>
        <v>2130.2079171833466</v>
      </c>
      <c r="C6" s="171">
        <f>(Arealanvendelse!$M$7-Arealanvendelse!$J$7)/(Arealanvendelse!$M$3-Arealanvendelse!$J$3)+B6</f>
        <v>26675.66246263788</v>
      </c>
    </row>
    <row r="7" spans="1:35" x14ac:dyDescent="0.25">
      <c r="A7" s="171">
        <v>2025</v>
      </c>
      <c r="B7" s="171">
        <f>Skovbrug!$C$22-SUM($B$2:B6)-Skovbrug!$C$22*(1-Skovbrug!$C$9)^(A7-Skovbrug!$B$12)</f>
        <v>2119.5568775974098</v>
      </c>
      <c r="C7" s="171">
        <f>(Arealanvendelse!$M$7-Arealanvendelse!$J$7)/(Arealanvendelse!$M$3-Arealanvendelse!$J$3)+B7</f>
        <v>26665.011423051943</v>
      </c>
    </row>
    <row r="8" spans="1:35" x14ac:dyDescent="0.25">
      <c r="A8" s="171">
        <v>2026</v>
      </c>
      <c r="B8" s="171">
        <f>Skovbrug!$C$22-SUM($B$2:B7)-Skovbrug!$C$22*(1-Skovbrug!$C$9)^(A8-Skovbrug!$B$12)</f>
        <v>2108.9590932094725</v>
      </c>
      <c r="C8" s="171">
        <f>(Arealanvendelse!$M$7-Arealanvendelse!$J$7)/(Arealanvendelse!$M$3-Arealanvendelse!$J$3)+B8</f>
        <v>26654.413638664006</v>
      </c>
    </row>
    <row r="9" spans="1:35" x14ac:dyDescent="0.25">
      <c r="A9" s="171">
        <v>2027</v>
      </c>
      <c r="B9" s="171">
        <f>Skovbrug!$C$22-SUM($B$2:B8)-Skovbrug!$C$22*(1-Skovbrug!$C$9)^(A9-Skovbrug!$B$12)</f>
        <v>2098.4142977434094</v>
      </c>
      <c r="C9" s="171">
        <f>(Arealanvendelse!$M$7-Arealanvendelse!$J$7)/(Arealanvendelse!$M$3-Arealanvendelse!$J$3)+B9</f>
        <v>26643.868843197943</v>
      </c>
    </row>
    <row r="10" spans="1:35" x14ac:dyDescent="0.25">
      <c r="A10" s="171">
        <v>2028</v>
      </c>
      <c r="B10" s="171">
        <f>Skovbrug!$C$22-SUM($B$2:B9)-Skovbrug!$C$22*(1-Skovbrug!$C$9)^(A10-Skovbrug!$B$12)</f>
        <v>2087.9222262546537</v>
      </c>
      <c r="C10" s="171">
        <f>(Arealanvendelse!$M$7-Arealanvendelse!$J$7)/(Arealanvendelse!$M$3-Arealanvendelse!$J$3)+B10</f>
        <v>26633.376771709187</v>
      </c>
    </row>
    <row r="11" spans="1:35" x14ac:dyDescent="0.25">
      <c r="A11" s="171">
        <v>2029</v>
      </c>
      <c r="B11" s="171">
        <f>Skovbrug!$C$22-SUM($B$2:B10)-Skovbrug!$C$22*(1-Skovbrug!$C$9)^(A11-Skovbrug!$B$12)</f>
        <v>2077.4826151233865</v>
      </c>
      <c r="C11" s="171">
        <f>(Arealanvendelse!$M$7-Arealanvendelse!$J$7)/(Arealanvendelse!$M$3-Arealanvendelse!$J$3)+B11</f>
        <v>26622.93716057792</v>
      </c>
    </row>
    <row r="12" spans="1:35" x14ac:dyDescent="0.25">
      <c r="A12" s="171">
        <v>2030</v>
      </c>
      <c r="B12" s="171">
        <f>Skovbrug!$C$22-SUM($B$2:B11)-Skovbrug!$C$22*(1-Skovbrug!$C$9)^(A12-Skovbrug!$B$12)</f>
        <v>2067.0952020478435</v>
      </c>
      <c r="C12" s="171">
        <f>(Arealanvendelse!$M$7-Arealanvendelse!$J$7)/(Arealanvendelse!$M$3-Arealanvendelse!$J$3)+B12</f>
        <v>26612.549747502377</v>
      </c>
    </row>
    <row r="13" spans="1:35" x14ac:dyDescent="0.25">
      <c r="A13" s="171">
        <v>2031</v>
      </c>
      <c r="B13" s="171">
        <f>Skovbrug!$C$22-SUM($B$2:B12)-Skovbrug!$C$22*(1-Skovbrug!$C$9)^(A13-Skovbrug!$B$12)</f>
        <v>2056.7597260375042</v>
      </c>
      <c r="C13" s="171">
        <f>(Arealanvendelse!$P$7-Arealanvendelse!$M$7)/(Arealanvendelse!$P$3-Arealanvendelse!$M$3)+B13</f>
        <v>2056.7597260375042</v>
      </c>
    </row>
    <row r="14" spans="1:35" x14ac:dyDescent="0.25">
      <c r="A14" s="171">
        <v>2032</v>
      </c>
      <c r="B14" s="171">
        <f>Skovbrug!$C$22-SUM($B$2:B13)-Skovbrug!$C$22*(1-Skovbrug!$C$9)^(A14-Skovbrug!$B$12)</f>
        <v>2046.4759274073294</v>
      </c>
      <c r="C14" s="171">
        <f>(Arealanvendelse!$P$7-Arealanvendelse!$M$7)/(Arealanvendelse!$P$3-Arealanvendelse!$M$3)+B14</f>
        <v>2046.4759274073294</v>
      </c>
    </row>
    <row r="15" spans="1:35" x14ac:dyDescent="0.25">
      <c r="A15" s="171">
        <v>2033</v>
      </c>
      <c r="B15" s="171">
        <f>Skovbrug!$C$22-SUM($B$2:B14)-Skovbrug!$C$22*(1-Skovbrug!$C$9)^(A15-Skovbrug!$B$12)</f>
        <v>2036.2435477703111</v>
      </c>
      <c r="C15" s="171">
        <f>(Arealanvendelse!$P$7-Arealanvendelse!$M$7)/(Arealanvendelse!$P$3-Arealanvendelse!$M$3)+B15</f>
        <v>2036.2435477703111</v>
      </c>
    </row>
    <row r="16" spans="1:35" x14ac:dyDescent="0.25">
      <c r="A16" s="171">
        <v>2034</v>
      </c>
      <c r="B16" s="171">
        <f>Skovbrug!$C$22-SUM($B$2:B15)-Skovbrug!$C$22*(1-Skovbrug!$C$9)^(A16-Skovbrug!$B$12)</f>
        <v>2026.0623300314764</v>
      </c>
      <c r="C16" s="171">
        <f>(Arealanvendelse!$P$7-Arealanvendelse!$M$7)/(Arealanvendelse!$P$3-Arealanvendelse!$M$3)+B16</f>
        <v>2026.0623300314764</v>
      </c>
    </row>
    <row r="17" spans="1:3" x14ac:dyDescent="0.25">
      <c r="A17" s="171">
        <v>2035</v>
      </c>
      <c r="B17" s="171">
        <f>Skovbrug!$C$22-SUM($B$2:B16)-Skovbrug!$C$22*(1-Skovbrug!$C$9)^(A17-Skovbrug!$B$12)</f>
        <v>2015.9320183813106</v>
      </c>
      <c r="C17" s="171">
        <f>(Arealanvendelse!$P$7-Arealanvendelse!$M$7)/(Arealanvendelse!$P$3-Arealanvendelse!$M$3)+B17</f>
        <v>2015.9320183813106</v>
      </c>
    </row>
    <row r="18" spans="1:3" x14ac:dyDescent="0.25">
      <c r="A18" s="171">
        <v>2036</v>
      </c>
      <c r="B18" s="171">
        <f>Skovbrug!$C$22-SUM($B$2:B17)-Skovbrug!$C$22*(1-Skovbrug!$C$9)^(A18-Skovbrug!$B$12)</f>
        <v>2005.8523582894122</v>
      </c>
      <c r="C18" s="171">
        <f>(Arealanvendelse!$P$7-Arealanvendelse!$M$7)/(Arealanvendelse!$P$3-Arealanvendelse!$M$3)+B18</f>
        <v>2005.8523582894122</v>
      </c>
    </row>
    <row r="19" spans="1:3" x14ac:dyDescent="0.25">
      <c r="A19" s="171">
        <v>2037</v>
      </c>
      <c r="B19" s="171">
        <f>Skovbrug!$C$22-SUM($B$2:B18)-Skovbrug!$C$22*(1-Skovbrug!$C$9)^(A19-Skovbrug!$B$12)</f>
        <v>1995.8230964979739</v>
      </c>
      <c r="C19" s="171">
        <f>(Arealanvendelse!$P$7-Arealanvendelse!$M$7)/(Arealanvendelse!$P$3-Arealanvendelse!$M$3)+B19</f>
        <v>1995.8230964979739</v>
      </c>
    </row>
    <row r="20" spans="1:3" x14ac:dyDescent="0.25">
      <c r="A20" s="171">
        <v>2038</v>
      </c>
      <c r="B20" s="171">
        <f>Skovbrug!$C$22-SUM($B$2:B19)-Skovbrug!$C$22*(1-Skovbrug!$C$9)^(A20-Skovbrug!$B$12)</f>
        <v>1985.843981015496</v>
      </c>
      <c r="C20" s="171">
        <f>(Arealanvendelse!$P$7-Arealanvendelse!$M$7)/(Arealanvendelse!$P$3-Arealanvendelse!$M$3)+B20</f>
        <v>1985.843981015496</v>
      </c>
    </row>
    <row r="21" spans="1:3" x14ac:dyDescent="0.25">
      <c r="A21" s="171">
        <v>2039</v>
      </c>
      <c r="B21" s="171">
        <f>Skovbrug!$C$22-SUM($B$2:B20)-Skovbrug!$C$22*(1-Skovbrug!$C$9)^(A21-Skovbrug!$B$12)</f>
        <v>1975.9147611103253</v>
      </c>
      <c r="C21" s="171">
        <f>(Arealanvendelse!$P$7-Arealanvendelse!$M$7)/(Arealanvendelse!$P$3-Arealanvendelse!$M$3)+B21</f>
        <v>1975.9147611103253</v>
      </c>
    </row>
    <row r="22" spans="1:3" x14ac:dyDescent="0.25">
      <c r="A22" s="171">
        <v>2040</v>
      </c>
      <c r="B22" s="171">
        <f>Skovbrug!$C$22-SUM($B$2:B21)-Skovbrug!$C$22*(1-Skovbrug!$C$9)^(A22-Skovbrug!$B$12)</f>
        <v>1966.0351873048348</v>
      </c>
      <c r="C22" s="171">
        <f>(Arealanvendelse!$P$7-Arealanvendelse!$M$7)/(Arealanvendelse!$P$3-Arealanvendelse!$M$3)+B22</f>
        <v>1966.0351873048348</v>
      </c>
    </row>
    <row r="23" spans="1:3" x14ac:dyDescent="0.25">
      <c r="A23" s="171">
        <v>2041</v>
      </c>
      <c r="B23" s="171">
        <f>Skovbrug!$C$22-SUM($B$2:B22)-Skovbrug!$C$22*(1-Skovbrug!$C$9)^(A23-Skovbrug!$B$12)</f>
        <v>1956.2050113683217</v>
      </c>
      <c r="C23" s="171">
        <f>(Arealanvendelse!$P$7-Arealanvendelse!$M$7)/(Arealanvendelse!$P$3-Arealanvendelse!$M$3)+B23</f>
        <v>1956.2050113683217</v>
      </c>
    </row>
    <row r="24" spans="1:3" x14ac:dyDescent="0.25">
      <c r="A24" s="171">
        <v>2042</v>
      </c>
      <c r="B24" s="171">
        <f>Skovbrug!$C$22-SUM($B$2:B23)-Skovbrug!$C$22*(1-Skovbrug!$C$9)^(A24-Skovbrug!$B$12)</f>
        <v>1946.4239863115363</v>
      </c>
      <c r="C24" s="171">
        <f>(Arealanvendelse!$P$7-Arealanvendelse!$M$7)/(Arealanvendelse!$P$3-Arealanvendelse!$M$3)+B24</f>
        <v>1946.4239863115363</v>
      </c>
    </row>
    <row r="25" spans="1:3" x14ac:dyDescent="0.25">
      <c r="A25" s="171">
        <v>2043</v>
      </c>
      <c r="B25" s="171">
        <f>Skovbrug!$C$22-SUM($B$2:B24)-Skovbrug!$C$22*(1-Skovbrug!$C$9)^(A25-Skovbrug!$B$12)</f>
        <v>1936.6918663798715</v>
      </c>
      <c r="C25" s="171">
        <f>(Arealanvendelse!$P$7-Arealanvendelse!$M$7)/(Arealanvendelse!$P$3-Arealanvendelse!$M$3)+B25</f>
        <v>1936.6918663798715</v>
      </c>
    </row>
    <row r="26" spans="1:3" x14ac:dyDescent="0.25">
      <c r="A26" s="171">
        <v>2044</v>
      </c>
      <c r="B26" s="171">
        <f>Skovbrug!$C$22-SUM($B$2:B25)-Skovbrug!$C$22*(1-Skovbrug!$C$9)^(A26-Skovbrug!$B$12)</f>
        <v>1927.0084070480079</v>
      </c>
      <c r="C26" s="171">
        <f>(Arealanvendelse!$P$7-Arealanvendelse!$M$7)/(Arealanvendelse!$P$3-Arealanvendelse!$M$3)+B26</f>
        <v>1927.0084070480079</v>
      </c>
    </row>
    <row r="27" spans="1:3" x14ac:dyDescent="0.25">
      <c r="A27" s="171">
        <v>2045</v>
      </c>
      <c r="B27" s="171">
        <f>Skovbrug!$C$22-SUM($B$2:B26)-Skovbrug!$C$22*(1-Skovbrug!$C$9)^(A27-Skovbrug!$B$12)</f>
        <v>1917.3733650127542</v>
      </c>
      <c r="C27" s="171">
        <f>(Arealanvendelse!$P$7-Arealanvendelse!$M$7)/(Arealanvendelse!$P$3-Arealanvendelse!$M$3)+B27</f>
        <v>1917.3733650127542</v>
      </c>
    </row>
    <row r="28" spans="1:3" x14ac:dyDescent="0.25">
      <c r="A28" s="171">
        <v>2046</v>
      </c>
      <c r="B28" s="171">
        <f>Skovbrug!$C$22-SUM($B$2:B27)-Skovbrug!$C$22*(1-Skovbrug!$C$9)^(A28-Skovbrug!$B$12)</f>
        <v>1907.7864981877501</v>
      </c>
      <c r="C28" s="171">
        <f>(Arealanvendelse!$P$7-Arealanvendelse!$M$7)/(Arealanvendelse!$P$3-Arealanvendelse!$M$3)+B28</f>
        <v>1907.7864981877501</v>
      </c>
    </row>
    <row r="29" spans="1:3" x14ac:dyDescent="0.25">
      <c r="A29" s="171">
        <v>2047</v>
      </c>
      <c r="B29" s="171">
        <f>Skovbrug!$C$22-SUM($B$2:B28)-Skovbrug!$C$22*(1-Skovbrug!$C$9)^(A29-Skovbrug!$B$12)</f>
        <v>1898.2475656967144</v>
      </c>
      <c r="C29" s="171">
        <f>(Arealanvendelse!$P$7-Arealanvendelse!$M$7)/(Arealanvendelse!$P$3-Arealanvendelse!$M$3)+B29</f>
        <v>1898.2475656967144</v>
      </c>
    </row>
    <row r="30" spans="1:3" x14ac:dyDescent="0.25">
      <c r="A30" s="171">
        <v>2048</v>
      </c>
      <c r="B30" s="171">
        <f>Skovbrug!$C$22-SUM($B$2:B29)-Skovbrug!$C$22*(1-Skovbrug!$C$9)^(A30-Skovbrug!$B$12)</f>
        <v>1888.7563278682646</v>
      </c>
      <c r="C30" s="171">
        <f>(Arealanvendelse!$P$7-Arealanvendelse!$M$7)/(Arealanvendelse!$P$3-Arealanvendelse!$M$3)+B30</f>
        <v>1888.7563278682646</v>
      </c>
    </row>
    <row r="31" spans="1:3" x14ac:dyDescent="0.25">
      <c r="A31" s="171">
        <v>2049</v>
      </c>
      <c r="B31" s="171">
        <f>Skovbrug!$C$22-SUM($B$2:B30)-Skovbrug!$C$22*(1-Skovbrug!$C$9)^(A31-Skovbrug!$B$12)</f>
        <v>1879.31254622899</v>
      </c>
      <c r="C31" s="171">
        <f>(Arealanvendelse!$P$7-Arealanvendelse!$M$7)/(Arealanvendelse!$P$3-Arealanvendelse!$M$3)+B31</f>
        <v>1879.31254622899</v>
      </c>
    </row>
    <row r="32" spans="1:3" x14ac:dyDescent="0.25">
      <c r="A32" s="171">
        <v>2050</v>
      </c>
      <c r="B32" s="171">
        <f>Skovbrug!$C$22-SUM($B$2:B31)-Skovbrug!$C$22*(1-Skovbrug!$C$9)^(A32-Skovbrug!$B$12)</f>
        <v>1869.9159834978054</v>
      </c>
      <c r="C32" s="171">
        <f>(Arealanvendelse!$P$7-Arealanvendelse!$M$7)/(Arealanvendelse!$P$3-Arealanvendelse!$M$3)+B32</f>
        <v>1869.9159834978054</v>
      </c>
    </row>
    <row r="33" spans="1:1" x14ac:dyDescent="0.25">
      <c r="A33" s="171"/>
    </row>
    <row r="34" spans="1:1" x14ac:dyDescent="0.25">
      <c r="A34" s="171"/>
    </row>
    <row r="35" spans="1:1" x14ac:dyDescent="0.25">
      <c r="A35" s="171"/>
    </row>
    <row r="36" spans="1:1" x14ac:dyDescent="0.25">
      <c r="A36" s="171"/>
    </row>
    <row r="37" spans="1:1" x14ac:dyDescent="0.25">
      <c r="A37" s="171"/>
    </row>
    <row r="38" spans="1:1" x14ac:dyDescent="0.25">
      <c r="A38" s="171"/>
    </row>
    <row r="39" spans="1:1" x14ac:dyDescent="0.25">
      <c r="A39" s="171"/>
    </row>
    <row r="40" spans="1:1" x14ac:dyDescent="0.25">
      <c r="A40" s="171"/>
    </row>
    <row r="41" spans="1:1" x14ac:dyDescent="0.25">
      <c r="A41" s="171"/>
    </row>
    <row r="42" spans="1:1" x14ac:dyDescent="0.25">
      <c r="A42" s="1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K20" sqref="K20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280</v>
      </c>
      <c r="F1" s="75" t="s">
        <v>243</v>
      </c>
    </row>
    <row r="2" spans="1:7" s="323" customFormat="1" x14ac:dyDescent="0.25">
      <c r="A2" s="322"/>
      <c r="C2" s="350" t="s">
        <v>327</v>
      </c>
      <c r="D2" s="350"/>
      <c r="E2" s="350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1" t="s">
        <v>329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1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2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2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E41" sqref="E4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280</v>
      </c>
    </row>
    <row r="2" spans="1:10" ht="15.75" x14ac:dyDescent="0.25">
      <c r="A2" s="227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193488.75743257237</v>
      </c>
      <c r="J5" s="10">
        <f>SUMIFS('Resultat-Produktion &amp; forbrug'!$N$3:$N$1000,'Resultat-Produktion &amp; forbrug'!$A$3:$A$1000,Adfærd!$G5,'Resultat-Produktion &amp; forbrug'!$D$3:$D$1000,Adfærd!J$4)</f>
        <v>188633.35511378915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C13" sqref="C13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280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6" t="s">
        <v>335</v>
      </c>
      <c r="G2" s="357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Danmark'!H$3:H$482,'Resultater - Danmark'!$F$3:$F$482,$A3)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2">
      <c r="A4" s="180" t="s">
        <v>137</v>
      </c>
      <c r="B4" s="233">
        <f>N13/SUMIFS('Resultater - Danmark'!H$3:H$482,'Resultater - Danmark'!$F$3:$F$482,$A4)</f>
        <v>0.30985833926453143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2">
      <c r="A6" s="180" t="s">
        <v>141</v>
      </c>
      <c r="B6" s="233">
        <f>N15/SUMIFS('Resultater - Danmark'!H$3:H$482,'Resultater - Danmark'!$F$3:$F$482,$A6)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2">
      <c r="A7" s="180" t="s">
        <v>102</v>
      </c>
      <c r="B7" s="233">
        <f>N16/SUMIFS('Resultater - Danmark'!H$3:H$482,'Resultater - Danmark'!$F$3:$F$482,$A7)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54" t="s">
        <v>211</v>
      </c>
      <c r="D10" s="354"/>
      <c r="E10" s="354"/>
      <c r="F10" s="353" t="s">
        <v>336</v>
      </c>
      <c r="G10" s="353"/>
      <c r="J10" s="355" t="s">
        <v>212</v>
      </c>
      <c r="K10" s="355"/>
      <c r="L10" s="355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9147340.4973796736</v>
      </c>
      <c r="E12" s="133">
        <f>SUMIFS('Resultater - Danmark'!J$3:J$482,'Resultater - Danmark'!$F$3:$F$482,$A12)*D3</f>
        <v>8757449.2808849216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10568777.271841515</v>
      </c>
      <c r="E13" s="136">
        <f>SUMIFS('Resultater - Danmark'!J$3:J$482,'Resultater - Danmark'!$F$3:$F$482,$A13)*D4</f>
        <v>10366827.811054559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4521.4640303491688</v>
      </c>
      <c r="E14" s="136">
        <f>SUMIFS('Resultater - Danmark'!J$3:J$482,'Resultater - Danmark'!$F$3:$F$482,$A14)*D5</f>
        <v>4669.3150599254877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2775329.8009308982</v>
      </c>
      <c r="E15" s="136">
        <f>SUMIFS('Resultater - Danmark'!J$3:J$482,'Resultater - Danmark'!$F$3:$F$482,$A15)*D6</f>
        <v>2890677.9581297943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300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302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1505490.464025514</v>
      </c>
      <c r="E16" s="136">
        <f>SUMIFS('Resultater - Danmark'!J$3:J$482,'Resultater - Danmark'!$F$3:$F$482,$A16)*D7</f>
        <v>1577517.9173522871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0</v>
      </c>
      <c r="E17" s="136">
        <f>SUMIFS('Resultater - Danmark'!J$3:J$482,'Resultater - Danmark'!$F$3:$F$482,$A17)*D8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298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299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1453960.3945804629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1409760.3569212081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1478728.0586305377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1335872.5387675851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3162706.4059013613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3036953.4963158146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301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742045.3264346486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690379.95317504462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1651578.5759920962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1603652.7225898798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7989661.5832169671</v>
      </c>
      <c r="E39" s="133">
        <f>SUMIFS('Resultater - Vestdanmark'!J$3:J$482,'Resultater - Vestdanmark'!$F$3:$F$482,$A39)*D3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1157678.9141627084</v>
      </c>
      <c r="M39" s="133">
        <f>SUMIFS('Resultater - Østdanmark'!J$3:J$482,'Resultater - Østdanmark'!$F$3:$F$482,$A39)*D3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9867457.5006151944</v>
      </c>
      <c r="E40" s="136">
        <f>SUMIFS('Resultater - Vestdanmark'!J$3:J$482,'Resultater - Vestdanmark'!$F$3:$F$482,$A40)*D4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701319.77122631879</v>
      </c>
      <c r="M40" s="136">
        <f>SUMIFS('Resultater - Østdanmark'!J$3:J$482,'Resultater - Østdanmark'!$F$3:$F$482,$A40)*D4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4171.3630677727415</v>
      </c>
      <c r="E41" s="136">
        <f>SUMIFS('Resultater - Vestdanmark'!J$3:J$482,'Resultater - Vestdanmark'!$F$3:$F$482,$A41)*D5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350.10096257642732</v>
      </c>
      <c r="M41" s="136">
        <f>SUMIFS('Resultater - Østdanmark'!J$3:J$482,'Resultater - Østdanmark'!$F$3:$F$482,$A41)*D5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1507101.1523820646</v>
      </c>
      <c r="E42" s="136">
        <f>SUMIFS('Resultater - Vestdanmark'!J$3:J$482,'Resultater - Vestdanmark'!$F$3:$F$482,$A42)*D6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1268228.6485488336</v>
      </c>
      <c r="M42" s="136">
        <f>SUMIFS('Resultater - Østdanmark'!J$3:J$482,'Resultater - Østdanmark'!$F$3:$F$482,$A42)*D6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1326462.9092294232</v>
      </c>
      <c r="E43" s="136">
        <f>SUMIFS('Resultater - Vestdanmark'!J$3:J$482,'Resultater - Vestdanmark'!$F$3:$F$482,$A43)*D7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179027.55479609076</v>
      </c>
      <c r="M43" s="136">
        <f>SUMIFS('Resultater - Østdanmark'!J$3:J$482,'Resultater - Østdanmark'!$F$3:$F$482,$A43)*D7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0</v>
      </c>
      <c r="E44" s="136">
        <f>SUMIFS('Resultater - Vestdanmark'!J$3:J$482,'Resultater - Vestdanmark'!$F$3:$F$482,$A44)*D8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0</v>
      </c>
      <c r="M44" s="136">
        <f>SUMIFS('Resultater - Østdanmark'!J$3:J$482,'Resultater - Østdanmark'!$F$3:$F$482,$A44)*D8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Vestdanmark'!H$3:H$482,'Resultater - Vestdanmark'!$F$3:$F$482,$A45)/SUMIFS('Resultater - Danmark'!H$3:H$482,'Resultater - Danmark'!$F$3:$F$482,$A45)*C18</f>
        <v>393543.64426779439</v>
      </c>
      <c r="D45" s="136">
        <f ca="1">SUMIFS('Resultater - Vestdanmark'!I$3:I$482,'Resultater - Vestdanmark'!$F$3:$F$482,$A45)/SUMIFS('Resultater - Danmark'!I$3:I$482,'Resultater - Danmark'!$F$3:$F$482,$A45)*D18</f>
        <v>195082.24112879002</v>
      </c>
      <c r="E45" s="136">
        <f ca="1">SUMIFS('Resultater - Vestdanmark'!J$3:J$482,'Resultater - Vestdanmark'!$F$3:$F$482,$A45)/SUMIFS('Resultater - Danmark'!J$3:J$482,'Resultater - Danmark'!$F$3:$F$482,$A45)*E18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Østdanmark'!H$3:H$482,'Resultater - Østdanmark'!$F$3:$F$482,$A45)/SUMIFS('Resultater - Danmark'!H$3:H$482,'Resultater - Danmark'!$F$3:$F$482,$A45)*C18</f>
        <v>335590.35573220561</v>
      </c>
      <c r="L45" s="136">
        <f ca="1">SUMIFS('Resultater - Østdanmark'!I$3:I$482,'Resultater - Østdanmark'!$F$3:$F$482,$A45)/SUMIFS('Resultater - Danmark'!I$3:I$482,'Resultater - Danmark'!$F$3:$F$482,$A45)*D18</f>
        <v>168912.75887120995</v>
      </c>
      <c r="M45" s="136">
        <f ca="1">SUMIFS('Resultater - Østdanmark'!J$3:J$482,'Resultater - Østdanmark'!$F$3:$F$482,$A45)/SUMIFS('Resultater - Danmark'!J$3:J$482,'Resultater - Danmark'!$F$3:$F$482,$A45)*E18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523057.13098607323</v>
      </c>
      <c r="E46" s="136">
        <f>SUMIFS('Resultater - Vestdanmark'!J$3:J$482,'Resultater - Vestdanmark'!$F$3:$F$482,$A46)/SUMIFS('Resultater - Danmark'!J$3:J$482,'Resultater - Danmark'!$F$3:$F$482,$A46)*E19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202910.8690139266</v>
      </c>
      <c r="M46" s="136">
        <f>SUMIFS('Resultater - Østdanmark'!J$3:J$482,'Resultater - Østdanmark'!$F$3:$F$482,$A46)/SUMIFS('Resultater - Danmark'!J$3:J$482,'Resultater - Danmark'!$F$3:$F$482,$A46)*E19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50792.86105868539</v>
      </c>
      <c r="E47" s="136">
        <f>SUMIFS('Resultater - Vestdanmark'!J$3:J$482,'Resultater - Vestdanmark'!$F$3:$F$482,$A47)/SUMIFS('Resultater - Danmark'!J$3:J$482,'Resultater - Danmark'!$F$3:$F$482,$A47)*E20</f>
        <v>50737.39340582685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25141.138941314617</v>
      </c>
      <c r="M47" s="136">
        <f>SUMIFS('Resultater - Østdanmark'!J$3:J$482,'Resultater - Østdanmark'!$F$3:$F$482,$A47)/SUMIFS('Resultater - Danmark'!J$3:J$482,'Resultater - Danmark'!$F$3:$F$482,$A47)*E20</f>
        <v>25196.606594173169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2775.3585349175551</v>
      </c>
      <c r="E48" s="136">
        <f>SUMIFS('Resultater - Vestdanmark'!J$3:J$482,'Resultater - Vestdanmark'!$F$3:$F$482,$A48)/SUMIFS('Resultater - Danmark'!J$3:J$482,'Resultater - Danmark'!$F$3:$F$482,$A48)*E21</f>
        <v>2775.3585349175551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1010.6414650824452</v>
      </c>
      <c r="M48" s="136">
        <f>SUMIFS('Resultater - Østdanmark'!J$3:J$482,'Resultater - Østdanmark'!$F$3:$F$482,$A48)/SUMIFS('Resultater - Danmark'!J$3:J$482,'Resultater - Danmark'!$F$3:$F$482,$A48)*E21</f>
        <v>1010.6414650824455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75059.434237134323</v>
      </c>
      <c r="E49" s="136">
        <f>SUMIFS('Resultater - Vestdanmark'!J$3:J$482,'Resultater - Vestdanmark'!$F$3:$F$482,$A49)/SUMIFS('Resultater - Danmark'!J$3:J$482,'Resultater - Danmark'!$F$3:$F$482,$A49)*E22</f>
        <v>75050.278236541883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10617.565762865679</v>
      </c>
      <c r="M49" s="136">
        <f>SUMIFS('Resultater - Østdanmark'!J$3:J$482,'Resultater - Østdanmark'!$F$3:$F$482,$A49)/SUMIFS('Resultater - Danmark'!J$3:J$482,'Resultater - Danmark'!$F$3:$F$482,$A49)*E22</f>
        <v>10626.721763458125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313477.63530705927</v>
      </c>
      <c r="E50" s="136">
        <f>SUMIFS('Resultater - Vestdanmark'!J$3:J$482,'Resultater - Vestdanmark'!$F$3:$F$482,$A50)/SUMIFS('Resultater - Danmark'!J$3:J$482,'Resultater - Danmark'!$F$3:$F$482,$A50)*E23</f>
        <v>313477.63530705922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16548.364692940759</v>
      </c>
      <c r="M50" s="136">
        <f>SUMIFS('Resultater - Østdanmark'!J$3:J$482,'Resultater - Østdanmark'!$F$3:$F$482,$A50)/SUMIFS('Resultater - Danmark'!J$3:J$482,'Resultater - Danmark'!$F$3:$F$482,$A50)*E23</f>
        <v>16548.364692940751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3789.2766626162625</v>
      </c>
      <c r="E51" s="136">
        <f>SUMIFS('Resultater - Vestdanmark'!J$3:J$482,'Resultater - Vestdanmark'!$F$3:$F$482,$A51)/SUMIFS('Resultater - Danmark'!J$3:J$482,'Resultater - Danmark'!$F$3:$F$482,$A51)*E24</f>
        <v>3789.2766626162615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24855.723337383733</v>
      </c>
      <c r="M51" s="136">
        <f>SUMIFS('Resultater - Østdanmark'!J$3:J$482,'Resultater - Østdanmark'!$F$3:$F$482,$A51)/SUMIFS('Resultater - Danmark'!J$3:J$482,'Resultater - Danmark'!$F$3:$F$482,$A51)*E24</f>
        <v>24855.72333738373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41.80391161429587</v>
      </c>
      <c r="E52" s="136">
        <f>SUMIFS('Resultater - Vestdanmark'!J$3:J$482,'Resultater - Vestdanmark'!$F$3:$F$482,$A52)/SUMIFS('Resultater - Danmark'!J$3:J$482,'Resultater - Danmark'!$F$3:$F$482,$A52)*E25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36.19608838570413</v>
      </c>
      <c r="M52" s="136">
        <f>SUMIFS('Resultater - Østdanmark'!J$3:J$482,'Resultater - Østdanmark'!$F$3:$F$482,$A52)/SUMIFS('Resultater - Danmark'!J$3:J$482,'Resultater - Danmark'!$F$3:$F$482,$A52)*E25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21973123.850338314</v>
      </c>
      <c r="E56" s="145">
        <f ca="1">SUM(E39:E55)</f>
        <v>21561767.042455465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3785186.6478696377</v>
      </c>
      <c r="M56" s="145">
        <f ca="1">SUM(M39:M55)</f>
        <v>3795072.2400260279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9.8983807949527311E-2</v>
      </c>
      <c r="E57" s="149">
        <f ca="1">SUMPRODUCT(E39:E55,$F$39:$F$55)/E56</f>
        <v>0.10040783608315557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0.11461064569100056</v>
      </c>
      <c r="M57" s="149">
        <f ca="1">SUMPRODUCT(M39:M55,$N$39:$N$55)/M56</f>
        <v>0.1153910436133317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1.7981134927960829E-2</v>
      </c>
      <c r="E58" s="149">
        <f ca="1">SUM(E48:E51)/E56</f>
        <v>1.8323755560626886E-2</v>
      </c>
      <c r="I58" s="148" t="s">
        <v>161</v>
      </c>
      <c r="K58" s="149">
        <f ca="1">SUM(K48:K51)/K56</f>
        <v>1.8896340963997331E-2</v>
      </c>
      <c r="L58" s="149">
        <f ca="1">SUM(L48:L51)/L56</f>
        <v>1.4010483548577458E-2</v>
      </c>
      <c r="M58" s="149">
        <f ca="1">SUM(M48:M51)/M56</f>
        <v>1.3976400949485292E-2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500024677.58430827</v>
      </c>
      <c r="E59" s="125">
        <f ca="1">SUMPRODUCT(E39:E55,$I$12:$I$28)</f>
        <v>497686548.98102182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109302959.20048098</v>
      </c>
      <c r="M59" s="125">
        <f ca="1">SUMPRODUCT(M39:M55,$I$12:$I$28)</f>
        <v>110289322.1218929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17.950885925276669</v>
      </c>
      <c r="E60" s="125">
        <f ca="1">E59*[1]Energiindhold!$C$10</f>
        <v>17.866947108418685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3.9239762352972676</v>
      </c>
      <c r="M60" s="125">
        <f ca="1">M59*[1]Energiindhold!$C$10</f>
        <v>3.9593866641759554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3" priority="7" operator="greaterThan">
      <formula>13%</formula>
    </cfRule>
  </conditionalFormatting>
  <conditionalFormatting sqref="K57:M57">
    <cfRule type="cellIs" dxfId="2" priority="5" operator="greaterThan">
      <formula>13%</formula>
    </cfRule>
  </conditionalFormatting>
  <conditionalFormatting sqref="C58:E58">
    <cfRule type="cellIs" dxfId="1" priority="2" operator="greaterThan">
      <formula>13%</formula>
    </cfRule>
  </conditionalFormatting>
  <conditionalFormatting sqref="K58:M58">
    <cfRule type="cellIs" dxfId="0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="117" workbookViewId="0">
      <selection activeCell="A12" sqref="A12:XFD12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280</v>
      </c>
    </row>
    <row r="2" spans="1:5" ht="15.75" x14ac:dyDescent="0.25">
      <c r="A2" s="227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303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data'!$D463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data'!$D464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251</v>
      </c>
    </row>
    <row r="2" spans="1:1" x14ac:dyDescent="0.25">
      <c r="A2" s="92" t="s">
        <v>252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81" workbookViewId="0">
      <selection activeCell="H185" sqref="H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722453.13787129847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689044.90028187423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49915.382026646832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47607.156268189174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83939.760297770496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80058.152885156829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160046.72255316455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152645.71804203553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6193.4441786713523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5907.0421357270116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36895.13332799109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35188.9999949048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3601.7340225747821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3435.1798481204564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123339.96041612633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117636.37843156556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2266.4058417718561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2161.6009473546605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40083.430235444081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38229.86120721545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42164.243363963367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40214.451763317658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11367.258315208068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10841.604751499024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4181.2423253720735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3987.8900791120932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100782.70770151804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96122.235669077898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112752.8018643067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146161.03945373089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7790.2619347945938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10098.487693252249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13100.42501757112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16982.032430184783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24978.390225060368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32379.394736189362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966.60689493714756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1253.0089378814873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5758.1999991662406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7464.3333322525332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562.12033878334751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728.67451323767261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19249.589197892547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24953.171182453301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353.7165186580354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458.52141307523101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6255.7954702716197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8109.3644985002475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6580.5466521792532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8530.3382528249567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1774.0807775180222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2299.7343412270657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652.56383112743356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845.91607738741368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15729.093109485477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20389.565141925614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271844.72001961822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259273.86591466481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5924.8113110088188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5650.8315972049422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37583.48356851381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35845.519010432246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22832.9021480222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21777.045401292846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3577.9217390067779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3412.4687106134006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2295.2455797794369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2189.1070558590004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23860.473383730416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22757.098891997215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6748.629800271633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6436.5544337850824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1570.2794963483157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1497.6654155923241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11212.557207854677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10694.057452578161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34691.321290565982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33087.098340713223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2460.6190348882815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2346.8331835639674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1169.6209255983679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1115.5344088076918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29131.992017271503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27784.847877744494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42426.632604217884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54997.486709171324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924.68153408808166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1198.6612478919576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5865.6303835252775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7603.5949416068397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3563.5165202115577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4619.3732669409073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558.40397082764753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723.85699922102435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358.21751823147281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464.35604215190921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3723.8889095995451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4827.2634013327424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1053.2543618921047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1365.329728378654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245.07252255147122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317.68660330746269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1749.9366740582448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2268.4364293347617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5414.2524557530733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7018.4754056058346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384.02724821955837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497.81309954387194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182.5419941685314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236.62851095920732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4546.6114709036456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5893.7556104306504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242771.72573942307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19619.332245723024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24277.172573942305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19619.332245723024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242771.72573942307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24277.172573942305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30085.875717691753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5742.6729280220388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3008.5875717691752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5742.6729280220388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30085.875717691753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3008.5875717691752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26" workbookViewId="0">
      <selection activeCell="E341" sqref="E34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50792.86105868539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2775.3585349175551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75059.434237134323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313477.63530705927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3789.2766626162625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50737.39340582685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2775.3585349175551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75050.278236541883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313477.63530705922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3789.2766626162615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25141.138941314617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1010.6414650824452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10617.565762865679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16548.364692940759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24855.723337383733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25196.606594173169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1010.6414650824455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10626.721763458125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16548.364692940751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24855.72333738373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5879215.2019956233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773085.89354292606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64498.475475191975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841167.61765562883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5657053.7864699624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214099.10609126225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12237689.909258299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1515714.1736670113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0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0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39415.735012617326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4828427.5390456226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Vestdanmark'!H$3:H$1000,'Resultater - Østdanmark'!H$3:H$1000),IF(D278=År2,IF(B278="Vestdanmark",'Resultater - Vestdanmark'!I$3:I$1000,'Resultater - Østdanmark'!I$3:I$1000),IF(B278="Vestdanmark",'Resultater - Vestdanmark'!J$3:J$1000,'Resultater - Østdanmark'!J$3:J$1000))),'Resultater - Vestdanmark'!$F$3:$F$1000,C278))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Vestdanmark'!H$3:H$1000,'Resultater - Østdanmark'!H$3:H$1000),IF(D279=År2,IF(B279="Vestdanmark",'Resultater - Vestdanmark'!I$3:I$1000,'Resultater - Østdanmark'!I$3:I$1000),IF(B279="Vestdanmark",'Resultater - Vestdanmark'!J$3:J$1000,'Resultater - Østdanmark'!J$3:J$1000))),'Resultater - Vestdanmark'!$F$3:$F$1000,C279))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Vestdanmark'!H$3:H$1000,'Resultater - Østdanmark'!H$3:H$1000),IF(D280=År2,IF(B280="Vestdanmark",'Resultater - Vestdanmark'!I$3:I$1000,'Resultater - Østdanmark'!I$3:I$1000),IF(B280="Vestdanmark",'Resultater - Vestdanmark'!J$3:J$1000,'Resultater - Østdanmark'!J$3:J$1000))),'Resultater - Vestdanmark'!$F$3:$F$1000,C280))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Vestdanmark'!H$3:H$1000,'Resultater - Østdanmark'!H$3:H$1000),IF(D281=År2,IF(B281="Vestdanmark",'Resultater - Vestdanmark'!I$3:I$1000,'Resultater - Østdanmark'!I$3:I$1000),IF(B281="Vestdanmark",'Resultater - Vestdanmark'!J$3:J$1000,'Resultater - Østdanmark'!J$3:J$1000))),'Resultater - Vestdanmark'!$F$3:$F$1000,C281))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Vestdanmark'!H$3:H$1000,'Resultater - Østdanmark'!H$3:H$1000),IF(D282=År2,IF(B282="Vestdanmark",'Resultater - Vestdanmark'!I$3:I$1000,'Resultater - Østdanmark'!I$3:I$1000),IF(B282="Vestdanmark",'Resultater - Vestdanmark'!J$3:J$1000,'Resultater - Østdanmark'!J$3:J$1000))),'Resultater - Vestdanmark'!$F$3:$F$1000,C282))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Vestdanmark'!H$3:H$1000,'Resultater - Østdanmark'!H$3:H$1000),IF(D283=År2,IF(B283="Vestdanmark",'Resultater - Vestdanmark'!I$3:I$1000,'Resultater - Østdanmark'!I$3:I$1000),IF(B283="Vestdanmark",'Resultater - Vestdanmark'!J$3:J$1000,'Resultater - Østdanmark'!J$3:J$1000))),'Resultater - Vestdanmark'!$F$3:$F$1000,C283))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Vestdanmark'!H$3:H$1000,'Resultater - Østdanmark'!H$3:H$1000),IF(D284=År2,IF(B284="Vestdanmark",'Resultater - Vestdanmark'!I$3:I$1000,'Resultater - Østdanmark'!I$3:I$1000),IF(B284="Vestdanmark",'Resultater - Vestdanmark'!J$3:J$1000,'Resultater - Østdanmark'!J$3:J$1000))),'Resultater - Vestdanmark'!$F$3:$F$1000,C284))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Vestdanmark'!H$3:H$1000,'Resultater - Østdanmark'!H$3:H$1000),IF(D285=År2,IF(B285="Vestdanmark",'Resultater - Vestdanmark'!I$3:I$1000,'Resultater - Østdanmark'!I$3:I$1000),IF(B285="Vestdanmark",'Resultater - Vestdanmark'!J$3:J$1000,'Resultater - Østdanmark'!J$3:J$1000))),'Resultater - Vestdanmark'!$F$3:$F$1000,C285))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Vestdanmark'!H$3:H$1000,'Resultater - Østdanmark'!H$3:H$1000),IF(D286=År2,IF(B286="Vestdanmark",'Resultater - Vestdanmark'!I$3:I$1000,'Resultater - Østdanmark'!I$3:I$1000),IF(B286="Vestdanmark",'Resultater - Vestdanmark'!J$3:J$1000,'Resultater - Østdanmark'!J$3:J$1000))),'Resultater - Vestdanmark'!$F$3:$F$1000,C286))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Vestdanmark'!H$3:H$1000,'Resultater - Østdanmark'!H$3:H$1000),IF(D287=År2,IF(B287="Vestdanmark",'Resultater - Vestdanmark'!I$3:I$1000,'Resultater - Østdanmark'!I$3:I$1000),IF(B287="Vestdanmark",'Resultater - Vestdanmark'!J$3:J$1000,'Resultater - Østdanmark'!J$3:J$1000))),'Resultater - Vestdanmark'!$F$3:$F$1000,C287))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Vestdanmark'!H$3:H$1000,'Resultater - Østdanmark'!H$3:H$1000),IF(D288=År2,IF(B288="Vestdanmark",'Resultater - Vestdanmark'!I$3:I$1000,'Resultater - Østdanmark'!I$3:I$1000),IF(B288="Vestdanmark",'Resultater - Vestdanmark'!J$3:J$1000,'Resultater - Østdanmark'!J$3:J$1000))),'Resultater - Vestdanmark'!$F$3:$F$1000,C288))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Vestdanmark'!H$3:H$1000,'Resultater - Østdanmark'!H$3:H$1000),IF(D289=År2,IF(B289="Vestdanmark",'Resultater - Vestdanmark'!I$3:I$1000,'Resultater - Østdanmark'!I$3:I$1000),IF(B289="Vestdanmark",'Resultater - Vestdanmark'!J$3:J$1000,'Resultater - Østdanmark'!J$3:J$1000))),'Resultater - Vestdanmark'!$F$3:$F$1000,C289))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Vestdanmark'!H$3:H$1000,'Resultater - Østdanmark'!H$3:H$1000),IF(D290=År2,IF(B290="Vestdanmark",'Resultater - Vestdanmark'!I$3:I$1000,'Resultater - Østdanmark'!I$3:I$1000),IF(B290="Vestdanmark",'Resultater - Vestdanmark'!J$3:J$1000,'Resultater - Østdanmark'!J$3:J$1000))),'Resultater - Vestdanmark'!$F$3:$F$1000,C290))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Vestdanmark'!H$3:H$1000,'Resultater - Østdanmark'!H$3:H$1000),IF(D291=År2,IF(B291="Vestdanmark",'Resultater - Vestdanmark'!I$3:I$1000,'Resultater - Østdanmark'!I$3:I$1000),IF(B291="Vestdanmark",'Resultater - Vestdanmark'!J$3:J$1000,'Resultater - Østdanmark'!J$3:J$1000))),'Resultater - Vestdanmark'!$F$3:$F$1000,C291))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Vestdanmark'!H$3:H$1000,'Resultater - Østdanmark'!H$3:H$1000),IF(D292=År2,IF(B292="Vestdanmark",'Resultater - Vestdanmark'!I$3:I$1000,'Resultater - Østdanmark'!I$3:I$1000),IF(B292="Vestdanmark",'Resultater - Vestdanmark'!J$3:J$1000,'Resultater - Østdanmark'!J$3:J$1000))),'Resultater - Vestdanmark'!$F$3:$F$1000,C292))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Vestdanmark'!H$3:H$1000,'Resultater - Østdanmark'!H$3:H$1000),IF(D293=År2,IF(B293="Vestdanmark",'Resultater - Vestdanmark'!I$3:I$1000,'Resultater - Østdanmark'!I$3:I$1000),IF(B293="Vestdanmark",'Resultater - Vestdanmark'!J$3:J$1000,'Resultater - Østdanmark'!J$3:J$1000))),'Resultater - Vestdanmark'!$F$3:$F$1000,C293))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Vestdanmark'!H$3:H$1000,'Resultater - Østdanmark'!H$3:H$1000),IF(D294=År2,IF(B294="Vestdanmark",'Resultater - Vestdanmark'!I$3:I$1000,'Resultater - Østdanmark'!I$3:I$1000),IF(B294="Vestdanmark",'Resultater - Vestdanmark'!J$3:J$1000,'Resultater - Østdanmark'!J$3:J$1000))),'Resultater - Vestdanmark'!$F$3:$F$1000,C294))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Vestdanmark'!H$3:H$1000,'Resultater - Østdanmark'!H$3:H$1000),IF(D295=År2,IF(B295="Vestdanmark",'Resultater - Vestdanmark'!I$3:I$1000,'Resultater - Østdanmark'!I$3:I$1000),IF(B295="Vestdanmark",'Resultater - Vestdanmark'!J$3:J$1000,'Resultater - Østdanmark'!J$3:J$1000))),'Resultater - Vestdanmark'!$F$3:$F$1000,C295))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Vestdanmark'!H$3:H$1000,'Resultater - Østdanmark'!H$3:H$1000),IF(D296=År2,IF(B296="Vestdanmark",'Resultater - Vestdanmark'!I$3:I$1000,'Resultater - Østdanmark'!I$3:I$1000),IF(B296="Vestdanmark",'Resultater - Vestdanmark'!J$3:J$1000,'Resultater - Østdanmark'!J$3:J$1000))),'Resultater - Vestdanmark'!$F$3:$F$1000,C296))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Vestdanmark'!H$3:H$1000,'Resultater - Østdanmark'!H$3:H$1000),IF(D297=År2,IF(B297="Vestdanmark",'Resultater - Vestdanmark'!I$3:I$1000,'Resultater - Østdanmark'!I$3:I$1000),IF(B297="Vestdanmark",'Resultater - Vestdanmark'!J$3:J$1000,'Resultater - Østdanmark'!J$3:J$1000))),'Resultater - Vestdanmark'!$F$3:$F$1000,C297))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Vestdanmark'!H$3:H$1000,'Resultater - Østdanmark'!H$3:H$1000),IF(D298=År2,IF(B298="Vestdanmark",'Resultater - Vestdanmark'!I$3:I$1000,'Resultater - Østdanmark'!I$3:I$1000),IF(B298="Vestdanmark",'Resultater - Vestdanmark'!J$3:J$1000,'Resultater - Østdanmark'!J$3:J$1000))),'Resultater - Vestdanmark'!$F$3:$F$1000,C298))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Vestdanmark'!H$3:H$1000,'Resultater - Østdanmark'!H$3:H$1000),IF(D299=År2,IF(B299="Vestdanmark",'Resultater - Vestdanmark'!I$3:I$1000,'Resultater - Østdanmark'!I$3:I$1000),IF(B299="Vestdanmark",'Resultater - Vestdanmark'!J$3:J$1000,'Resultater - Østdanmark'!J$3:J$1000))),'Resultater - Vestdanmark'!$F$3:$F$1000,C299))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Vestdanmark'!H$3:H$1000,'Resultater - Østdanmark'!H$3:H$1000),IF(D300=År2,IF(B300="Vestdanmark",'Resultater - Vestdanmark'!I$3:I$1000,'Resultater - Østdanmark'!I$3:I$1000),IF(B300="Vestdanmark",'Resultater - Vestdanmark'!J$3:J$1000,'Resultater - Østdanmark'!J$3:J$1000))),'Resultater - Vestdanmark'!$F$3:$F$1000,C300))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Vestdanmark'!H$3:H$1000,'Resultater - Østdanmark'!H$3:H$1000),IF(D301=År2,IF(B301="Vestdanmark",'Resultater - Vestdanmark'!I$3:I$1000,'Resultater - Østdanmark'!I$3:I$1000),IF(B301="Vestdanmark",'Resultater - Vestdanmark'!J$3:J$1000,'Resultater - Østdanmark'!J$3:J$1000))),'Resultater - Vestdanmark'!$F$3:$F$1000,C301))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Vestdanmark'!H$3:H$1000,'Resultater - Østdanmark'!H$3:H$1000),IF(D302=År2,IF(B302="Vestdanmark",'Resultater - Vestdanmark'!I$3:I$1000,'Resultater - Østdanmark'!I$3:I$1000),IF(B302="Vestdanmark",'Resultater - Vestdanmark'!J$3:J$1000,'Resultater - Østdanmark'!J$3:J$1000))),'Resultater - Vestdanmark'!$F$3:$F$1000,C302))</f>
        <v>780075.52603011846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Vestdanmark'!H$3:H$1000,'Resultater - Østdanmark'!H$3:H$1000),IF(D303=År2,IF(B303="Vestdanmark",'Resultater - Vestdanmark'!I$3:I$1000,'Resultater - Østdanmark'!I$3:I$1000),IF(B303="Vestdanmark",'Resultater - Vestdanmark'!J$3:J$1000,'Resultater - Østdanmark'!J$3:J$1000))),'Resultater - Vestdanmark'!$F$3:$F$1000,C303))</f>
        <v>143203.64980523085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Vestdanmark'!H$3:H$1000,'Resultater - Østdanmark'!H$3:H$1000),IF(D304=År2,IF(B304="Vestdanmark",'Resultater - Vestdanmark'!I$3:I$1000,'Resultater - Østdanmark'!I$3:I$1000),IF(B304="Vestdanmark",'Resultater - Vestdanmark'!J$3:J$1000,'Resultater - Østdanmark'!J$3:J$1000))),'Resultater - Vestdanmark'!$F$3:$F$1000,C304))</f>
        <v>160824.17630941112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Vestdanmark'!H$3:H$1000,'Resultater - Østdanmark'!H$3:H$1000),IF(D305=År2,IF(B305="Vestdanmark",'Resultater - Vestdanmark'!I$3:I$1000,'Resultater - Østdanmark'!I$3:I$1000),IF(B305="Vestdanmark",'Resultater - Vestdanmark'!J$3:J$1000,'Resultater - Østdanmark'!J$3:J$1000))),'Resultater - Vestdanmark'!$F$3:$F$1000,C305))</f>
        <v>2246438.2981726266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Vestdanmark'!H$3:H$1000,'Resultater - Østdanmark'!H$3:H$1000),IF(D306=År2,IF(B306="Vestdanmark",'Resultater - Vestdanmark'!I$3:I$1000,'Resultater - Østdanmark'!I$3:I$1000),IF(B306="Vestdanmark",'Resultater - Vestdanmark'!J$3:J$1000,'Resultater - Østdanmark'!J$3:J$1000))),'Resultater - Vestdanmark'!$F$3:$F$1000,C306))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Vestdanmark'!H$3:H$1000,'Resultater - Østdanmark'!H$3:H$1000),IF(D307=År2,IF(B307="Vestdanmark",'Resultater - Vestdanmark'!I$3:I$1000,'Resultater - Østdanmark'!I$3:I$1000),IF(B307="Vestdanmark",'Resultater - Vestdanmark'!J$3:J$1000,'Resultater - Østdanmark'!J$3:J$1000))),'Resultater - Vestdanmark'!$F$3:$F$1000,C307))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Vestdanmark'!H$3:H$1000,'Resultater - Østdanmark'!H$3:H$1000),IF(D308=År2,IF(B308="Vestdanmark",'Resultater - Vestdanmark'!I$3:I$1000,'Resultater - Østdanmark'!I$3:I$1000),IF(B308="Vestdanmark",'Resultater - Vestdanmark'!J$3:J$1000,'Resultater - Østdanmark'!J$3:J$1000))),'Resultater - Vestdanmark'!$F$3:$F$1000,C308))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Vestdanmark'!H$3:H$1000,'Resultater - Østdanmark'!H$3:H$1000),IF(D309=År2,IF(B309="Vestdanmark",'Resultater - Vestdanmark'!I$3:I$1000,'Resultater - Østdanmark'!I$3:I$1000),IF(B309="Vestdanmark",'Resultater - Vestdanmark'!J$3:J$1000,'Resultater - Østdanmark'!J$3:J$1000))),'Resultater - Vestdanmark'!$F$3:$F$1000,C309))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Vestdanmark'!H$3:H$1000,'Resultater - Østdanmark'!H$3:H$1000),IF(D310=År2,IF(B310="Vestdanmark",'Resultater - Vestdanmark'!I$3:I$1000,'Resultater - Østdanmark'!I$3:I$1000),IF(B310="Vestdanmark",'Resultater - Vestdanmark'!J$3:J$1000,'Resultater - Østdanmark'!J$3:J$1000))),'Resultater - Vestdanmark'!$F$3:$F$1000,C310))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Vestdanmark'!H$3:H$1000,'Resultater - Østdanmark'!H$3:H$1000),IF(D311=År2,IF(B311="Vestdanmark",'Resultater - Vestdanmark'!I$3:I$1000,'Resultater - Østdanmark'!I$3:I$1000),IF(B311="Vestdanmark",'Resultater - Vestdanmark'!J$3:J$1000,'Resultater - Østdanmark'!J$3:J$1000))),'Resultater - Vestdanmark'!$F$3:$F$1000,C311))</f>
        <v>632564.73836024082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Vestdanmark'!H$3:H$1000,'Resultater - Østdanmark'!H$3:H$1000),IF(D312=År2,IF(B312="Vestdanmark",'Resultater - Vestdanmark'!I$3:I$1000,'Resultater - Østdanmark'!I$3:I$1000),IF(B312="Vestdanmark",'Resultater - Vestdanmark'!J$3:J$1000,'Resultater - Østdanmark'!J$3:J$1000))),'Resultater - Vestdanmark'!$F$3:$F$1000,C312))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Vestdanmark'!H$3:H$1000,'Resultater - Østdanmark'!H$3:H$1000),IF(D313=År2,IF(B313="Vestdanmark",'Resultater - Vestdanmark'!I$3:I$1000,'Resultater - Østdanmark'!I$3:I$1000),IF(B313="Vestdanmark",'Resultater - Vestdanmark'!J$3:J$1000,'Resultater - Østdanmark'!J$3:J$1000))),'Resultater - Vestdanmark'!$F$3:$F$1000,C313))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Vestdanmark'!H$3:H$1000,'Resultater - Østdanmark'!H$3:H$1000),IF(D314=År2,IF(B314="Vestdanmark",'Resultater - Vestdanmark'!I$3:I$1000,'Resultater - Østdanmark'!I$3:I$1000),IF(B314="Vestdanmark",'Resultater - Vestdanmark'!J$3:J$1000,'Resultater - Østdanmark'!J$3:J$1000))),'Resultater - Vestdanmark'!$F$3:$F$1000,C314))</f>
        <v>673884.86855034414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Vestdanmark'!H$3:H$1000,'Resultater - Østdanmark'!H$3:H$1000),IF(D315=År2,IF(B315="Vestdanmark",'Resultater - Vestdanmark'!I$3:I$1000,'Resultater - Østdanmark'!I$3:I$1000),IF(B315="Vestdanmark",'Resultater - Vestdanmark'!J$3:J$1000,'Resultater - Østdanmark'!J$3:J$1000))),'Resultater - Vestdanmark'!$F$3:$F$1000,C315))</f>
        <v>62571.845750898545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Vestdanmark'!H$3:H$1000,'Resultater - Østdanmark'!H$3:H$1000),IF(D316=År2,IF(B316="Vestdanmark",'Resultater - Vestdanmark'!I$3:I$1000,'Resultater - Østdanmark'!I$3:I$1000),IF(B316="Vestdanmark",'Resultater - Vestdanmark'!J$3:J$1000,'Resultater - Østdanmark'!J$3:J$1000))),'Resultater - Vestdanmark'!$F$3:$F$1000,C316))</f>
        <v>37884.990675316862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Vestdanmark'!H$3:H$1000,'Resultater - Østdanmark'!H$3:H$1000),IF(D317=År2,IF(B317="Vestdanmark",'Resultater - Vestdanmark'!I$3:I$1000,'Resultater - Østdanmark'!I$3:I$1000),IF(B317="Vestdanmark",'Resultater - Vestdanmark'!J$3:J$1000,'Resultater - Østdanmark'!J$3:J$1000))),'Resultater - Vestdanmark'!$F$3:$F$1000,C317))</f>
        <v>650332.53511876473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Vestdanmark'!H$3:H$1000,'Resultater - Østdanmark'!H$3:H$1000),IF(D318=År2,IF(B318="Vestdanmark",'Resultater - Vestdanmark'!I$3:I$1000,'Resultater - Østdanmark'!I$3:I$1000),IF(B318="Vestdanmark",'Resultater - Vestdanmark'!J$3:J$1000,'Resultater - Østdanmark'!J$3:J$1000))),'Resultater - Vestdanmark'!$F$3:$F$1000,C318))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Vestdanmark'!H$3:H$1000,'Resultater - Østdanmark'!H$3:H$1000),IF(D319=År2,IF(B319="Vestdanmark",'Resultater - Vestdanmark'!I$3:I$1000,'Resultater - Østdanmark'!I$3:I$1000),IF(B319="Vestdanmark",'Resultater - Vestdanmark'!J$3:J$1000,'Resultater - Østdanmark'!J$3:J$1000))),'Resultater - Vestdanmark'!$F$3:$F$1000,C319))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Vestdanmark'!H$3:H$1000,'Resultater - Østdanmark'!H$3:H$1000),IF(D320=År2,IF(B320="Vestdanmark",'Resultater - Vestdanmark'!I$3:I$1000,'Resultater - Østdanmark'!I$3:I$1000),IF(B320="Vestdanmark",'Resultater - Vestdanmark'!J$3:J$1000,'Resultater - Østdanmark'!J$3:J$1000))),'Resultater - Vestdanmark'!$F$3:$F$1000,C320))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Vestdanmark'!H$3:H$1000,'Resultater - Østdanmark'!H$3:H$1000),IF(D321=År2,IF(B321="Vestdanmark",'Resultater - Vestdanmark'!I$3:I$1000,'Resultater - Østdanmark'!I$3:I$1000),IF(B321="Vestdanmark",'Resultater - Vestdanmark'!J$3:J$1000,'Resultater - Østdanmark'!J$3:J$1000))),'Resultater - Vestdanmark'!$F$3:$F$1000,C321))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Vestdanmark'!H$3:H$1000,'Resultater - Østdanmark'!H$3:H$1000),IF(D322=År2,IF(B322="Vestdanmark",'Resultater - Vestdanmark'!I$3:I$1000,'Resultater - Østdanmark'!I$3:I$1000),IF(B322="Vestdanmark",'Resultater - Vestdanmark'!J$3:J$1000,'Resultater - Østdanmark'!J$3:J$1000))),'Resultater - Vestdanmark'!$F$3:$F$1000,C322))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Vestdanmark'!H$3:H$1000,'Resultater - Østdanmark'!H$3:H$1000),IF(D323=År2,IF(B323="Vestdanmark",'Resultater - Vestdanmark'!I$3:I$1000,'Resultater - Østdanmark'!I$3:I$1000),IF(B323="Vestdanmark",'Resultater - Vestdanmark'!J$3:J$1000,'Resultater - Østdanmark'!J$3:J$1000))),'Resultater - Vestdanmark'!$F$3:$F$1000,C323))</f>
        <v>180659.72183682327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Vestdanmark'!H$3:H$1000,'Resultater - Østdanmark'!H$3:H$1000),IF(D324=År2,IF(B324="Vestdanmark",'Resultater - Vestdanmark'!I$3:I$1000,'Resultater - Østdanmark'!I$3:I$1000),IF(B324="Vestdanmark",'Resultater - Vestdanmark'!J$3:J$1000,'Resultater - Østdanmark'!J$3:J$1000))),'Resultater - Vestdanmark'!$F$3:$F$1000,C324))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Vestdanmark'!H$3:H$1000,'Resultater - Østdanmark'!H$3:H$1000),IF(D325=År2,IF(B325="Vestdanmark",'Resultater - Vestdanmark'!I$3:I$1000,'Resultater - Østdanmark'!I$3:I$1000),IF(B325="Vestdanmark",'Resultater - Vestdanmark'!J$3:J$1000,'Resultater - Østdanmark'!J$3:J$1000))),'Resultater - Vestdanmark'!$F$3:$F$1000,C325))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Vestdanmark'!H$3:H$1000,'Resultater - Østdanmark'!H$3:H$1000),IF(D326=År2,IF(B326="Vestdanmark",'Resultater - Vestdanmark'!I$3:I$1000,'Resultater - Østdanmark'!I$3:I$1000),IF(B326="Vestdanmark",'Resultater - Vestdanmark'!J$3:J$1000,'Resultater - Østdanmark'!J$3:J$1000))),'Resultater - Vestdanmark'!$F$3:$F$1000,C326))</f>
        <v>748845.9447537068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Vestdanmark'!H$3:H$1000,'Resultater - Østdanmark'!H$3:H$1000),IF(D327=År2,IF(B327="Vestdanmark",'Resultater - Vestdanmark'!I$3:I$1000,'Resultater - Østdanmark'!I$3:I$1000),IF(B327="Vestdanmark",'Resultater - Vestdanmark'!J$3:J$1000,'Resultater - Østdanmark'!J$3:J$1000))),'Resultater - Vestdanmark'!$F$3:$F$1000,C327))</f>
        <v>140459.26258511463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Vestdanmark'!H$3:H$1000,'Resultater - Østdanmark'!H$3:H$1000),IF(D328=År2,IF(B328="Vestdanmark",'Resultater - Vestdanmark'!I$3:I$1000,'Resultater - Østdanmark'!I$3:I$1000),IF(B328="Vestdanmark",'Resultater - Vestdanmark'!J$3:J$1000,'Resultater - Østdanmark'!J$3:J$1000))),'Resultater - Vestdanmark'!$F$3:$F$1000,C328))</f>
        <v>157887.52804514879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Vestdanmark'!H$3:H$1000,'Resultater - Østdanmark'!H$3:H$1000),IF(D329=År2,IF(B329="Vestdanmark",'Resultater - Vestdanmark'!I$3:I$1000,'Resultater - Østdanmark'!I$3:I$1000),IF(B329="Vestdanmark",'Resultater - Vestdanmark'!J$3:J$1000,'Resultater - Østdanmark'!J$3:J$1000))),'Resultater - Vestdanmark'!$F$3:$F$1000,C329))</f>
        <v>2563777.6380706918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Vestdanmark'!H$3:H$1000,'Resultater - Østdanmark'!H$3:H$1000),IF(D330=År2,IF(B330="Vestdanmark",'Resultater - Vestdanmark'!I$3:I$1000,'Resultater - Østdanmark'!I$3:I$1000),IF(B330="Vestdanmark",'Resultater - Vestdanmark'!J$3:J$1000,'Resultater - Østdanmark'!J$3:J$1000))),'Resultater - Vestdanmark'!$F$3:$F$1000,C330))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Vestdanmark'!H$3:H$1000,'Resultater - Østdanmark'!H$3:H$1000),IF(D331=År2,IF(B331="Vestdanmark",'Resultater - Vestdanmark'!I$3:I$1000,'Resultater - Østdanmark'!I$3:I$1000),IF(B331="Vestdanmark",'Resultater - Vestdanmark'!J$3:J$1000,'Resultater - Østdanmark'!J$3:J$1000))),'Resultater - Vestdanmark'!$F$3:$F$1000,C331))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Vestdanmark'!H$3:H$1000,'Resultater - Østdanmark'!H$3:H$1000),IF(D332=År2,IF(B332="Vestdanmark",'Resultater - Vestdanmark'!I$3:I$1000,'Resultater - Østdanmark'!I$3:I$1000),IF(B332="Vestdanmark",'Resultater - Vestdanmark'!J$3:J$1000,'Resultater - Østdanmark'!J$3:J$1000))),'Resultater - Vestdanmark'!$F$3:$F$1000,C332))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Vestdanmark'!H$3:H$1000,'Resultater - Østdanmark'!H$3:H$1000),IF(D333=År2,IF(B333="Vestdanmark",'Resultater - Vestdanmark'!I$3:I$1000,'Resultater - Østdanmark'!I$3:I$1000),IF(B333="Vestdanmark",'Resultater - Vestdanmark'!J$3:J$1000,'Resultater - Østdanmark'!J$3:J$1000))),'Resultater - Vestdanmark'!$F$3:$F$1000,C333))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Vestdanmark'!H$3:H$1000,'Resultater - Østdanmark'!H$3:H$1000),IF(D334=År2,IF(B334="Vestdanmark",'Resultater - Vestdanmark'!I$3:I$1000,'Resultater - Østdanmark'!I$3:I$1000),IF(B334="Vestdanmark",'Resultater - Vestdanmark'!J$3:J$1000,'Resultater - Østdanmark'!J$3:J$1000))),'Resultater - Vestdanmark'!$F$3:$F$1000,C334))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Vestdanmark'!H$3:H$1000,'Resultater - Østdanmark'!H$3:H$1000),IF(D335=År2,IF(B335="Vestdanmark",'Resultater - Vestdanmark'!I$3:I$1000,'Resultater - Østdanmark'!I$3:I$1000),IF(B335="Vestdanmark",'Resultater - Vestdanmark'!J$3:J$1000,'Resultater - Østdanmark'!J$3:J$1000))),'Resultater - Vestdanmark'!$F$3:$F$1000,C335))</f>
        <v>864253.26899530215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Vestdanmark'!H$3:H$1000,'Resultater - Østdanmark'!H$3:H$1000),IF(D336=År2,IF(B336="Vestdanmark",'Resultater - Vestdanmark'!I$3:I$1000,'Resultater - Østdanmark'!I$3:I$1000),IF(B336="Vestdanmark",'Resultater - Vestdanmark'!J$3:J$1000,'Resultater - Østdanmark'!J$3:J$1000))),'Resultater - Vestdanmark'!$F$3:$F$1000,C336))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Vestdanmark'!H$3:H$1000,'Resultater - Østdanmark'!H$3:H$1000),IF(D337=År2,IF(B337="Vestdanmark",'Resultater - Vestdanmark'!I$3:I$1000,'Resultater - Østdanmark'!I$3:I$1000),IF(B337="Vestdanmark",'Resultater - Vestdanmark'!J$3:J$1000,'Resultater - Østdanmark'!J$3:J$1000))),'Resultater - Vestdanmark'!$F$3:$F$1000,C337))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Vestdanmark'!H$3:H$1000,'Resultater - Østdanmark'!H$3:H$1000),IF(D338=År2,IF(B338="Vestdanmark",'Resultater - Vestdanmark'!I$3:I$1000,'Resultater - Østdanmark'!I$3:I$1000),IF(B338="Vestdanmark",'Resultater - Vestdanmark'!J$3:J$1000,'Resultater - Østdanmark'!J$3:J$1000))),'Resultater - Vestdanmark'!$F$3:$F$1000,C338))</f>
        <v>660914.41216750082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Vestdanmark'!H$3:H$1000,'Resultater - Østdanmark'!H$3:H$1000),IF(D339=År2,IF(B339="Vestdanmark",'Resultater - Vestdanmark'!I$3:I$1000,'Resultater - Østdanmark'!I$3:I$1000),IF(B339="Vestdanmark",'Resultater - Vestdanmark'!J$3:J$1000,'Resultater - Østdanmark'!J$3:J$1000))),'Resultater - Vestdanmark'!$F$3:$F$1000,C339))</f>
        <v>61372.704709092679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Vestdanmark'!H$3:H$1000,'Resultater - Østdanmark'!H$3:H$1000),IF(D340=År2,IF(B340="Vestdanmark",'Resultater - Vestdanmark'!I$3:I$1000,'Resultater - Østdanmark'!I$3:I$1000),IF(B340="Vestdanmark",'Resultater - Vestdanmark'!J$3:J$1000,'Resultater - Østdanmark'!J$3:J$1000))),'Resultater - Vestdanmark'!$F$3:$F$1000,C340))</f>
        <v>37193.211027123798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Vestdanmark'!H$3:H$1000,'Resultater - Østdanmark'!H$3:H$1000),IF(D341=År2,IF(B341="Vestdanmark",'Resultater - Vestdanmark'!I$3:I$1000,'Resultater - Østdanmark'!I$3:I$1000),IF(B341="Vestdanmark",'Resultater - Vestdanmark'!J$3:J$1000,'Resultater - Østdanmark'!J$3:J$1000))),'Resultater - Vestdanmark'!$F$3:$F$1000,C341))</f>
        <v>660007.53156215185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Vestdanmark'!H$3:H$1000,'Resultater - Østdanmark'!H$3:H$1000),IF(D342=År2,IF(B342="Vestdanmark",'Resultater - Vestdanmark'!I$3:I$1000,'Resultater - Østdanmark'!I$3:I$1000),IF(B342="Vestdanmark",'Resultater - Vestdanmark'!J$3:J$1000,'Resultater - Østdanmark'!J$3:J$1000))),'Resultater - Vestdanmark'!$F$3:$F$1000,C342))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Vestdanmark'!H$3:H$1000,'Resultater - Østdanmark'!H$3:H$1000),IF(D343=År2,IF(B343="Vestdanmark",'Resultater - Vestdanmark'!I$3:I$1000,'Resultater - Østdanmark'!I$3:I$1000),IF(B343="Vestdanmark",'Resultater - Vestdanmark'!J$3:J$1000,'Resultater - Østdanmark'!J$3:J$1000))),'Resultater - Vestdanmark'!$F$3:$F$1000,C343))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Vestdanmark'!H$3:H$1000,'Resultater - Østdanmark'!H$3:H$1000),IF(D344=År2,IF(B344="Vestdanmark",'Resultater - Vestdanmark'!I$3:I$1000,'Resultater - Østdanmark'!I$3:I$1000),IF(B344="Vestdanmark",'Resultater - Vestdanmark'!J$3:J$1000,'Resultater - Østdanmark'!J$3:J$1000))),'Resultater - Vestdanmark'!$F$3:$F$1000,C344))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Vestdanmark'!H$3:H$1000,'Resultater - Østdanmark'!H$3:H$1000),IF(D345=År2,IF(B345="Vestdanmark",'Resultater - Vestdanmark'!I$3:I$1000,'Resultater - Østdanmark'!I$3:I$1000),IF(B345="Vestdanmark",'Resultater - Vestdanmark'!J$3:J$1000,'Resultater - Østdanmark'!J$3:J$1000))),'Resultater - Vestdanmark'!$F$3:$F$1000,C345))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Vestdanmark'!H$3:H$1000,'Resultater - Østdanmark'!H$3:H$1000),IF(D346=År2,IF(B346="Vestdanmark",'Resultater - Vestdanmark'!I$3:I$1000,'Resultater - Østdanmark'!I$3:I$1000),IF(B346="Vestdanmark",'Resultater - Vestdanmark'!J$3:J$1000,'Resultater - Østdanmark'!J$3:J$1000))),'Resultater - Vestdanmark'!$F$3:$F$1000,C346))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Vestdanmark'!H$3:H$1000,'Resultater - Østdanmark'!H$3:H$1000),IF(D347=År2,IF(B347="Vestdanmark",'Resultater - Vestdanmark'!I$3:I$1000,'Resultater - Østdanmark'!I$3:I$1000),IF(B347="Vestdanmark",'Resultater - Vestdanmark'!J$3:J$1000,'Resultater - Østdanmark'!J$3:J$1000))),'Resultater - Vestdanmark'!$F$3:$F$1000,C347))</f>
        <v>203249.38926391373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Vestdanmark'!H$3:H$1000,'Resultater - Østdanmark'!H$3:H$1000),IF(D348=År2,IF(B348="Vestdanmark",'Resultater - Vestdanmark'!I$3:I$1000,'Resultater - Østdanmark'!I$3:I$1000),IF(B348="Vestdanmark",'Resultater - Vestdanmark'!J$3:J$1000,'Resultater - Østdanmark'!J$3:J$1000))),'Resultater - Vestdanmark'!$F$3:$F$1000,C348))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Vestdanmark'!H$3:H$1000,'Resultater - Østdanmark'!H$3:H$1000),IF(D349=År2,IF(B349="Vestdanmark",'Resultater - Vestdanmark'!I$3:I$1000,'Resultater - Østdanmark'!I$3:I$1000),IF(B349="Vestdanmark",'Resultater - Vestdanmark'!J$3:J$1000,'Resultater - Østdanmark'!J$3:J$1000))),'Resultater - Vestdanmark'!$F$3:$F$1000,C349))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3116039.2107205875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4171.3630677727415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17707830.099631533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360381.07838951331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6783177.1307623936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3056497.5606119577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4307.7658612412106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17219587.913581025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371963.8126996925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221469.40143989015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350.10096257642732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3050428.4466970474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344096.85783298721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982862.79756951681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217237.5376157978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361.54919868427658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3030808.1868635667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338508.8104323842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0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0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0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0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447511.40564134635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438935.19557848317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195537.01797155794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191789.70221591461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0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0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0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1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1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1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1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823878.75460161141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1603954.2806317299</v>
      </c>
      <c r="F14">
        <f>E14-D14</f>
        <v>780075.52603011846</v>
      </c>
      <c r="G14">
        <f t="shared" si="3"/>
        <v>780075.52603011846</v>
      </c>
      <c r="H14">
        <f t="shared" si="1"/>
        <v>673884.86855034414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143203.64980523085</v>
      </c>
      <c r="F15">
        <f t="shared" si="2"/>
        <v>143203.64980523085</v>
      </c>
      <c r="G15">
        <f t="shared" si="3"/>
        <v>143203.64980523085</v>
      </c>
      <c r="H15">
        <f t="shared" si="1"/>
        <v>62571.845750898545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160824.17630941112</v>
      </c>
      <c r="F16">
        <f t="shared" si="2"/>
        <v>160824.17630941112</v>
      </c>
      <c r="G16">
        <f t="shared" si="3"/>
        <v>160824.17630941112</v>
      </c>
      <c r="H16">
        <f t="shared" si="1"/>
        <v>37884.990675316862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2246438.2981726266</v>
      </c>
      <c r="F17">
        <f t="shared" si="2"/>
        <v>2246438.2981726266</v>
      </c>
      <c r="G17">
        <f t="shared" si="3"/>
        <v>2246438.2981726266</v>
      </c>
      <c r="H17">
        <f t="shared" si="1"/>
        <v>650332.53511876473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120030.58697572717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793915.45552607125</v>
      </c>
      <c r="F20">
        <f t="shared" si="2"/>
        <v>673884.86855034414</v>
      </c>
      <c r="G20">
        <f t="shared" si="3"/>
        <v>673884.86855034414</v>
      </c>
      <c r="H20">
        <f t="shared" si="1"/>
        <v>780075.52603011846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62571.845750898545</v>
      </c>
      <c r="F21">
        <f t="shared" si="2"/>
        <v>62571.845750898545</v>
      </c>
      <c r="G21">
        <f t="shared" si="3"/>
        <v>62571.845750898545</v>
      </c>
      <c r="H21">
        <f t="shared" si="1"/>
        <v>143203.64980523085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37884.990675316862</v>
      </c>
      <c r="F22">
        <f t="shared" si="2"/>
        <v>37884.990675316862</v>
      </c>
      <c r="G22">
        <f t="shared" si="3"/>
        <v>37884.990675316862</v>
      </c>
      <c r="H22">
        <f t="shared" si="1"/>
        <v>160824.17630941112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650332.53511876473</v>
      </c>
      <c r="F23">
        <f t="shared" si="2"/>
        <v>650332.53511876473</v>
      </c>
      <c r="G23">
        <f t="shared" si="3"/>
        <v>650332.53511876473</v>
      </c>
      <c r="H23">
        <f t="shared" si="1"/>
        <v>2246438.2981726266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823823.28694875294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1572669.2317024597</v>
      </c>
      <c r="F26">
        <f t="shared" si="2"/>
        <v>748845.9447537068</v>
      </c>
      <c r="G26">
        <f t="shared" si="3"/>
        <v>748845.9447537068</v>
      </c>
      <c r="H26">
        <f t="shared" si="1"/>
        <v>660914.41216750082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140459.26258511463</v>
      </c>
      <c r="F27">
        <f t="shared" si="2"/>
        <v>140459.26258511463</v>
      </c>
      <c r="G27">
        <f t="shared" si="3"/>
        <v>140459.26258511463</v>
      </c>
      <c r="H27">
        <f t="shared" si="1"/>
        <v>61372.704709092679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157887.52804514879</v>
      </c>
      <c r="F28">
        <f t="shared" si="2"/>
        <v>157887.52804514879</v>
      </c>
      <c r="G28">
        <f t="shared" si="3"/>
        <v>157887.52804514879</v>
      </c>
      <c r="H28">
        <f t="shared" si="1"/>
        <v>37193.211027123798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2563777.6380706918</v>
      </c>
      <c r="F29">
        <f t="shared" si="2"/>
        <v>2563777.6380706918</v>
      </c>
      <c r="G29">
        <f t="shared" si="3"/>
        <v>2563777.6380706918</v>
      </c>
      <c r="H29">
        <f t="shared" si="1"/>
        <v>660007.53156215185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120086.05462858571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781000.46679608652</v>
      </c>
      <c r="F32">
        <f t="shared" si="2"/>
        <v>660914.41216750082</v>
      </c>
      <c r="G32">
        <f t="shared" si="3"/>
        <v>660914.41216750082</v>
      </c>
      <c r="H32">
        <f t="shared" si="1"/>
        <v>748845.9447537068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61372.704709092679</v>
      </c>
      <c r="F33">
        <f t="shared" si="2"/>
        <v>61372.704709092679</v>
      </c>
      <c r="G33">
        <f t="shared" si="3"/>
        <v>61372.704709092679</v>
      </c>
      <c r="H33">
        <f t="shared" si="1"/>
        <v>140459.26258511463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37193.211027123798</v>
      </c>
      <c r="F34">
        <f t="shared" si="2"/>
        <v>37193.211027123798</v>
      </c>
      <c r="G34">
        <f t="shared" si="3"/>
        <v>37193.211027123798</v>
      </c>
      <c r="H34">
        <f t="shared" si="1"/>
        <v>157887.52804514879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660007.53156215185</v>
      </c>
      <c r="F35">
        <f t="shared" si="2"/>
        <v>660007.53156215185</v>
      </c>
      <c r="G35">
        <f t="shared" si="3"/>
        <v>660007.53156215185</v>
      </c>
      <c r="H35">
        <f t="shared" si="1"/>
        <v>2563777.6380706918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9" zoomScale="80" zoomScaleNormal="80" workbookViewId="0">
      <selection activeCell="J32" sqref="J32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SUMIF($F$3:$F$472,"Roer",H3:H472)</f>
        <v>376449.39511597221</v>
      </c>
      <c r="N3" s="171">
        <f>SUMIF($F$3:$F$472,"Roer",I3:I472)</f>
        <v>347197.62607780978</v>
      </c>
      <c r="O3" s="171">
        <f>SUMIF($F$3:$F$472,"Roer",J3:J472)</f>
        <v>340857.80000579066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input'!$A$3:$A$230,$A$1)),IF(VLOOKUP($A5,[1]!Table1[#All],2,FALSE)="Resultat",SUMIF($F$1:$F4,$D5,H$1:H4)+SUMIF($F6:$F$490,$D5,H6:H$490),0))*'[1]Processer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input'!$A$3:$A$230,$A$1)),IF(VLOOKUP($A5,[1]!Table1[#All],2,FALSE)="Resultat",SUMIF($F$1:$F4,$D5,I$1:I4)+SUMIF($F6:$F$490,$D5,I6:I$490),0))*'[1]Processer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input'!$A$3:$A$230,$A$1)),IF(VLOOKUP($A5,[1]!Table1[#All],2,FALSE)="Resultat",SUMIF($F$1:$F4,$D5,J$1:J4)+SUMIF($F6:$F$490,$D5,J6:J$490),0))*'[1]Processer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input'!$A$3:$A$230,$A$1)),IF(VLOOKUP($A6,[1]!Table1[#All],2,FALSE)="Resultat",SUMIF($F$1:$F5,$D6,H$1:H5)+SUMIF($F7:$F$490,$D6,H7:H$490),0))*'[1]Processer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input'!$A$3:$A$230,$A$1)),IF(VLOOKUP($A6,[1]!Table1[#All],2,FALSE)="Resultat",SUMIF($F$1:$F5,$D6,I$1:I5)+SUMIF($F7:$F$490,$D6,I7:I$490),0))*'[1]Processer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input'!$A$3:$A$230,$A$1)),IF(VLOOKUP($A6,[1]!Table1[#All],2,FALSE)="Resultat",SUMIF($F$1:$F5,$D6,J$1:J5)+SUMIF($F7:$F$490,$D6,J7:J$490),0))*'[1]Processer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input'!$A$3:$A$230,$A$1)),IF(VLOOKUP($A7,[1]!Table1[#All],2,FALSE)="Resultat",SUMIF($F$1:$F6,$D7,H$1:H6)+SUMIF($F8:$F$490,$D7,H8:H$490),0))*'[1]Processer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input'!$A$3:$A$230,$A$1)),IF(VLOOKUP($A7,[1]!Table1[#All],2,FALSE)="Resultat",SUMIF($F$1:$F6,$D7,I$1:I6)+SUMIF($F8:$F$490,$D7,I8:I$490),0))*'[1]Processer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input'!$A$3:$A$230,$A$1)),IF(VLOOKUP($A7,[1]!Table1[#All],2,FALSE)="Resultat",SUMIF($F$1:$F6,$D7,J$1:J6)+SUMIF($F8:$F$490,$D7,J8:J$490),0))*'[1]Processer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-3034646.5717427884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-245241.65307153779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55484.80084250238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44839.436676626799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13871.200210625595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11209.8591691567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-388434.76118307689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-313909.31593156839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586773.78668757482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203114.00308416056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-121385.86286971153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26971.778187327545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13485.889093663774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-303464.65717427881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14231744.940235101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13974313.152148861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13378679.704795422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15352538.506892066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15074833.175881069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14432291.767579561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1968084.6638925183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1932484.8441755001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1850115.671740179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160864.90802355704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157955.09330394692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151222.50217568839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-8783081404.0200005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-8624208099.2889977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-8256614590.7605991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-674539.66619999998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-662338.21422526462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-634107.07402126468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1150151.6436268529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1129347.0553326856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1081210.3868250945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224727.20289902308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312502.4938554684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515592.79413852637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243586.51339107481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338727.98629756022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558861.80859999394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7449.8701829066958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10359.684902516792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17092.276030775338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-406756309.19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-565629613.92100143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-933223122.44940138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-27458.796750000001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-38183.817321399743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-62998.860651399737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58591.57596922417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81476.623092807975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134426.95845115845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411928.1258385395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400887.81238927291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381519.88923974213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11953488.544958346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11633116.489566609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11071090.657909039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234254.90515230247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227976.50992341404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216962.37732162914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4474552.90572685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4354627.9393896051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4144244.6434439537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50974.141893857719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49607.955734148476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47211.267572096425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-3101358722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-3018237492.1985717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-2872418662.1185713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-12971.687549999999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-12624.026180127716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-12014.126948127714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3354535.1850575823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3264628.4328924101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3106905.8216132326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21677.657032824009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24989.242538077233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30798.727374135498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1171427.2358122203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1350380.2217691736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1664315.8446407835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9671.5700607984036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11149.046670834457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13740.970674614298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447449.07465188007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515803.5959782608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635717.32144048903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8943.0621574433171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10309.248317152564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12705.936479204604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-544112030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-627233259.8014282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-773052089.88142812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-2743.422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-3162.5206376542596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-3897.7416296542592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492157.47803573997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567341.87495175749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699237.19008069311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97185929.8774468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94936837.525924489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90395739.189926684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6185.7778797696892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6042.625617552826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5753.5896874331438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137099.40658193204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133926.6301612042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127520.53940423368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202533.97911315371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197846.90533692716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188383.32643519162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8553.8229892246891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8355.8690478918143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7956.1841203331578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-336558388.31999999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-328769700.20469648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-313043712.51189649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-7976.870891999999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-7792.2688684879358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-7419.5425368079359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12995.753733500585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12695.003919601169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12087.765858200146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1144367.3520506443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1301867.175600535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1619871.9859224628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2021.8344763254286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2300.1005179926569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2861.9420350492778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7613.0179455684893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8660.8012303332616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10776.359947924846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14016.013855362682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15945.044515960162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19839.912557727635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1438.3001997417073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1636.2541410745828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2035.9390686332388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-56591304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-64379992.115303531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-80105979.808103532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-2526.3975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-2874.1067908617647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-3576.1598128617643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2403.7175816775175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2734.5423769668755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3402.5042445080016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5979978.6547463266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5429033.0442242045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5177979.4930462064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1951850.0829625647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1643396.6631070469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1567401.441691692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-136490240.33657807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-115592502.05940776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-110247184.04509988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1939606.81668759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1642637.6303501683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1566677.5087154782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197993.19645791754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191617.21389798366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182756.30227264334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64624.484340873139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58003.531632365382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55321.287395030558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-3059809.2652792772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-2762382.5645685927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-2634642.330368889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376396.41994728032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339809.05922039697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324095.34549922252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116765.5313169249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110411.12509434081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105305.40832697245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38111.977508016003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33422.024340591037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31876.497203453881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-1189785.3201235472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-1049474.7555877077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-1000944.1310518599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487237.24792620342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429777.69437219301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409903.5813376407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512288.11454099719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567694.84260124771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735900.72189050622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167209.55986589513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171844.19442547101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222760.99277375865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-11692738.705643302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-12087100.359853679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-15668463.429439953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248001.06469683221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256365.4105170783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332325.5321517681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16961.525644387857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20036.736412800718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25973.547201778707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5536.1995665140876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6065.2247816733525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7862.328420687677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-262125.33687237542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-288852.60458408005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-374438.56149788154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48126.616225455735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53033.783808963693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68747.497530138106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10002.977825723143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11545.302040211707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14966.132274348505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3264.9469548714701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3494.8232388513984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4530.3264207332932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-101925.59431142393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-109739.87473168573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-142255.3931707037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62298.892335309647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67075.131491613938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86949.244526166192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150765.11162055825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136874.86530650212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130545.39176631707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-1462628.9238441708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-1238688.8357342705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-1181408.4271454024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16627.855729329058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14081.999144380668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13430.808432501792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2306.9008244740317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2232.6116080389106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2129.3694527538742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-18183.839849707405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-16416.29193287465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-15657.157045805299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1491.2328682247362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1346.2785807074283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1284.0229237961021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686.36538368376091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649.01322662288487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619.00105429350299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-4518.3955317975597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-3985.5442542268311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-3801.2416297539135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973.87343605045032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859.02521151149961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819.30150230865559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10987.921619592245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12176.324722931029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15784.124640836515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-106597.95095164997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-110193.18602283481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-142843.01891848954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2126.0628128443682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2197.7686525912027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2848.9593644700772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168.1293846502677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198.61209622958864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257.46012474205929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-1325.2575802461581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-1460.3857389996581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-1893.092624629186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190.67129268097077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210.11284207572581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272.36849898705196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50.023038866573799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57.735916518648544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74.842854746396256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-329.30547005237952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-354.55217382977418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-459.6046697793368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124.52093225416603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134.0675185595982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173.79122776244208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18236.102309973223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15458.858182533459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14743.99768854347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-15603369.829116948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-13227074.363693587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-12615417.745719315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3378.7899137386457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2864.221378956328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2731.7718354207746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1329.066523912735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1375.2128753132365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1782.6833568875288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-1137190.1817400893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-1176674.4188280019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-1525318.6910733357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432.01719481741156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447.01720943249057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579.46675296804324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1850258.7939976691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1679791.3024333173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1602113.0919161697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-6534799.6524023823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-5534269.999198664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-5278349.9992357204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99054.247748754948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83888.256835478445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80009.031085860945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75029.927467991118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72613.735813088992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69255.875197454821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-176661.96949607978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-159489.66162561686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-152114.41715738023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23542.701854494557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21254.24936242116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20271.393900575091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74843.560387776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70770.557160842567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67497.930240109956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-113286.31602235936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-99926.538685694788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-95305.658284044155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51547.406552955894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45468.456349525382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43365.868772668713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134848.82799393893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149433.45748236275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193710.03747713685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-476263.14608548256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-492326.09992871346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-638200.4999075915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12665.226113397273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13092.386904959065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16971.612654576566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5468.2608813162569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6459.684359326242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8373.6649102377196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-12875.312153591285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-14188.126545770194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-18392.015892665062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3010.2055094474103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3317.1371837304705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4299.9926455765344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5454.6782503755512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6295.7160387593467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8161.1133835769297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-8256.4271511228308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-8889.4186726753924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-11523.320501616248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6590.9294592629785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7096.2330718912444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9198.8206487479092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9377249.6664450914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8513307.6959503628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8119628.7273515007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-29292093.879463714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-24807241.995740507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-23660086.296515506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429685.60558446439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363897.33160363848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347069.70933294995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1187184.2593990122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1148953.3187971469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1095822.529488608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-2591931.239451021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-2339984.3074096511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-2231776.9405930196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318841.32463721925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287848.5682215945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274537.65177204093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1421322.1657873134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1343973.4969403241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1281824.4334979968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-2148310.4077800992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-1894961.6388756847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-1807333.35499704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837875.72596093966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739065.61784139404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704889.17308572261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935211.68689167371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1036359.8848365011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1343429.4803436124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-2921358.5543774571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-3019887.3782097986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-3914668.8236052939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54940.252195975947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56793.225163573647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73620.847434262119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118400.23816969505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139866.80285472781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181308.81851538789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-258498.4374926165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-284855.89314478182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-369257.63926175417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40767.534584363588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44924.343017243067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58235.259466796568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141751.2754340893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163607.40951192615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212083.67899694125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-214255.25307450022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-230681.45731053135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-299031.51873587392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107132.05910299365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115345.50105039099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149521.94580606234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input'!$A$3:$A$230,$A$1)),IF(VLOOKUP($A204,[1]!Table1[#All],2,FALSE)="Resultat",SUMIF($F$1:$F203,$D204,H$1:H203)+SUMIF($F205:$F$490,$D204,H205:H$490),0))*'[1]Processer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227506.41036576603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input'!$A$3:$A$230,$A$1)),IF(VLOOKUP($A204,[1]!Table1[#All],2,FALSE)="Resultat",SUMIF($F$1:$F203,$D204,I$1:I203)+SUMIF($F205:$F$490,$D204,I205:I$490),0))*'[1]Processer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206545.85759570249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input'!$A$3:$A$230,$A$1)),IF(VLOOKUP($A204,[1]!Table1[#All],2,FALSE)="Resultat",SUMIF($F$1:$F203,$D204,J$1:J203)+SUMIF($F205:$F$490,$D204,J205:J$490),0))*'[1]Processer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196994.60406526539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input'!$A$3:$A$230,$A$1)),IF(VLOOKUP($A205,[1]!Table1[#All],2,FALSE)="Resultat",SUMIF($F$1:$F204,$D205,H$1:H204)+SUMIF($F206:$F$490,$D205,H206:H$490),0))*'[1]Processer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67541.817252888533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input'!$A$3:$A$230,$A$1)),IF(VLOOKUP($A205,[1]!Table1[#All],2,FALSE)="Resultat",SUMIF($F$1:$F204,$D205,I$1:I204)+SUMIF($F206:$F$490,$D205,I206:I$490),0))*'[1]Processer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56868.095589138458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input'!$A$3:$A$230,$A$1)),IF(VLOOKUP($A205,[1]!Table1[#All],2,FALSE)="Resultat",SUMIF($F$1:$F204,$D205,J$1:J204)+SUMIF($F206:$F$490,$D205,J206:J$490),0))*'[1]Processer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54238.357064785232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input'!$A$3:$A$230,$A$1)),IF(VLOOKUP($A206,[1]!Table1[#All],2,FALSE)="Resultat",SUMIF($F$1:$F205,$D206,H$1:H205)+SUMIF($F207:$F$490,$D206,H207:H$490),0))*'[1]Processer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input'!$A$3:$A$230,$A$1)),IF(VLOOKUP($A206,[1]!Table1[#All],2,FALSE)="Resultat",SUMIF($F$1:$F205,$D206,I$1:I205)+SUMIF($F207:$F$490,$D206,I207:I$490),0))*'[1]Processer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input'!$A$3:$A$230,$A$1)),IF(VLOOKUP($A206,[1]!Table1[#All],2,FALSE)="Resultat",SUMIF($F$1:$F205,$D206,J$1:J205)+SUMIF($F207:$F$490,$D206,J207:J$490),0))*'[1]Processer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input'!$A$3:$A$230,$A$1)),IF(VLOOKUP($A207,[1]!Table1[#All],2,FALSE)="Resultat",SUMIF($F$1:$F206,$D207,H$1:H206)+SUMIF($F208:$F$490,$D207,H208:H$490),0))*'[1]Processer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134010.3740454606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input'!$A$3:$A$230,$A$1)),IF(VLOOKUP($A207,[1]!Table1[#All],2,FALSE)="Resultat",SUMIF($F$1:$F206,$D207,I$1:I206)+SUMIF($F208:$F$490,$D207,I208:I$490),0))*'[1]Processer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113492.3229648719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input'!$A$3:$A$230,$A$1)),IF(VLOOKUP($A207,[1]!Table1[#All],2,FALSE)="Resultat",SUMIF($F$1:$F206,$D207,J$1:J206)+SUMIF($F208:$F$490,$D207,J208:J$490),0))*'[1]Processer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108244.12305898186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input'!$A$3:$A$230,$A$1)),IF(VLOOKUP($A208,[1]!Table1[#All],2,FALSE)="Resultat",SUMIF($F$1:$F207,$D208,H$1:H207)+SUMIF($F209:$F$490,$D208,H209:H$490),0))*'[1]Processer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9345.9404573331649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input'!$A$3:$A$230,$A$1)),IF(VLOOKUP($A208,[1]!Table1[#All],2,FALSE)="Resultat",SUMIF($F$1:$F207,$D208,I$1:I207)+SUMIF($F209:$F$490,$D208,I209:I$490),0))*'[1]Processer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9044.9727754724281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input'!$A$3:$A$230,$A$1)),IF(VLOOKUP($A208,[1]!Table1[#All],2,FALSE)="Resultat",SUMIF($F$1:$F207,$D208,J$1:J207)+SUMIF($F209:$F$490,$D208,J209:J$490),0))*'[1]Processer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8626.7081384563608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input'!$A$3:$A$230,$A$1)),IF(VLOOKUP($A209,[1]!Table1[#All],2,FALSE)="Resultat",SUMIF($F$1:$F208,$D209,H$1:H208)+SUMIF($F210:$F$490,$D209,H210:H$490),0))*'[1]Processer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2774.6110600167954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input'!$A$3:$A$230,$A$1)),IF(VLOOKUP($A209,[1]!Table1[#All],2,FALSE)="Resultat",SUMIF($F$1:$F208,$D209,I$1:I208)+SUMIF($F210:$F$490,$D209,I210:I$490),0))*'[1]Processer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2490.3446739830588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input'!$A$3:$A$230,$A$1)),IF(VLOOKUP($A209,[1]!Table1[#All],2,FALSE)="Resultat",SUMIF($F$1:$F208,$D209,J$1:J208)+SUMIF($F210:$F$490,$D209,J210:J$490),0))*'[1]Processer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2375.184226631241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input'!$A$3:$A$230,$A$1)),IF(VLOOKUP($A210,[1]!Table1[#All],2,FALSE)="Resultat",SUMIF($F$1:$F209,$D210,H$1:H209)+SUMIF($F211:$F$490,$D210,H211:H$490),0))*'[1]Processer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input'!$A$3:$A$230,$A$1)),IF(VLOOKUP($A210,[1]!Table1[#All],2,FALSE)="Resultat",SUMIF($F$1:$F209,$D210,I$1:I209)+SUMIF($F211:$F$490,$D210,I211:I$490),0))*'[1]Processer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input'!$A$3:$A$230,$A$1)),IF(VLOOKUP($A210,[1]!Table1[#All],2,FALSE)="Resultat",SUMIF($F$1:$F209,$D210,J$1:J209)+SUMIF($F211:$F$490,$D210,J211:J$490),0))*'[1]Processer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input'!$A$3:$A$230,$A$1)),IF(VLOOKUP($A211,[1]!Table1[#All],2,FALSE)="Resultat",SUMIF($F$1:$F210,$D211,H$1:H210)+SUMIF($F212:$F$490,$D211,H212:H$490),0))*'[1]Processer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32266.283111051216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input'!$A$3:$A$230,$A$1)),IF(VLOOKUP($A211,[1]!Table1[#All],2,FALSE)="Resultat",SUMIF($F$1:$F210,$D211,I$1:I210)+SUMIF($F212:$F$490,$D211,I212:I$490),0))*'[1]Processer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29129.860772961158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input'!$A$3:$A$230,$A$1)),IF(VLOOKUP($A211,[1]!Table1[#All],2,FALSE)="Resultat",SUMIF($F$1:$F210,$D211,J$1:J210)+SUMIF($F212:$F$490,$D211,J212:J$490),0))*'[1]Processer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27782.81518808434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input'!$A$3:$A$230,$A$1)),IF(VLOOKUP($A212,[1]!Table1[#All],2,FALSE)="Resultat",SUMIF($F$1:$F211,$D212,H$1:H211)+SUMIF($F213:$F$490,$D212,H213:H$490),0))*'[1]Processer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3702.1136020833915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input'!$A$3:$A$230,$A$1)),IF(VLOOKUP($A212,[1]!Table1[#All],2,FALSE)="Resultat",SUMIF($F$1:$F211,$D212,I$1:I211)+SUMIF($F213:$F$490,$D212,I213:I$490),0))*'[1]Processer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3500.6437552504149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input'!$A$3:$A$230,$A$1)),IF(VLOOKUP($A212,[1]!Table1[#All],2,FALSE)="Resultat",SUMIF($F$1:$F211,$D212,J$1:J211)+SUMIF($F213:$F$490,$D212,J213:J$490),0))*'[1]Processer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3338.7642752388351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input'!$A$3:$A$230,$A$1)),IF(VLOOKUP($A213,[1]!Table1[#All],2,FALSE)="Resultat",SUMIF($F$1:$F212,$D213,H$1:H212)+SUMIF($F214:$F$490,$D213,H214:H$490),0))*'[1]Processer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1099.0788345670949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input'!$A$3:$A$230,$A$1)),IF(VLOOKUP($A213,[1]!Table1[#All],2,FALSE)="Resultat",SUMIF($F$1:$F212,$D213,I$1:I212)+SUMIF($F214:$F$490,$D213,I214:I$490),0))*'[1]Processer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963.82927265854448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input'!$A$3:$A$230,$A$1)),IF(VLOOKUP($A213,[1]!Table1[#All],2,FALSE)="Resultat",SUMIF($F$1:$F212,$D213,J$1:J212)+SUMIF($F214:$F$490,$D213,J214:J$490),0))*'[1]Processer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919.2591328824268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input'!$A$3:$A$230,$A$1)),IF(VLOOKUP($A214,[1]!Table1[#All],2,FALSE)="Resultat",SUMIF($F$1:$F213,$D214,H$1:H213)+SUMIF($F215:$F$490,$D214,H215:H$490),0))*'[1]Processer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input'!$A$3:$A$230,$A$1)),IF(VLOOKUP($A214,[1]!Table1[#All],2,FALSE)="Resultat",SUMIF($F$1:$F213,$D214,I$1:I213)+SUMIF($F215:$F$490,$D214,I215:I$490),0))*'[1]Processer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input'!$A$3:$A$230,$A$1)),IF(VLOOKUP($A214,[1]!Table1[#All],2,FALSE)="Resultat",SUMIF($F$1:$F213,$D214,J$1:J213)+SUMIF($F215:$F$490,$D214,J215:J$490),0))*'[1]Processer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input'!$A$3:$A$230,$A$1)),IF(VLOOKUP($A215,[1]!Table1[#All],2,FALSE)="Resultat",SUMIF($F$1:$F214,$D215,H$1:H214)+SUMIF($F216:$F$490,$D215,H216:H$490),0))*'[1]Processer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28054.741810923333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input'!$A$3:$A$230,$A$1)),IF(VLOOKUP($A215,[1]!Table1[#All],2,FALSE)="Resultat",SUMIF($F$1:$F214,$D215,I$1:I214)+SUMIF($F216:$F$490,$D215,I216:I$490),0))*'[1]Processer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24746.265403608839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input'!$A$3:$A$230,$A$1)),IF(VLOOKUP($A215,[1]!Table1[#All],2,FALSE)="Resultat",SUMIF($F$1:$F214,$D215,J$1:J214)+SUMIF($F216:$F$490,$D215,J216:J$490),0))*'[1]Processer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23601.929431187622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input'!$A$3:$A$230,$A$1)),IF(VLOOKUP($A216,[1]!Table1[#All],2,FALSE)="Resultat",SUMIF($F$1:$F215,$D216,H$1:H215)+SUMIF($F217:$F$490,$D216,H217:H$490),0))*'[1]Processer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16580.909059022317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input'!$A$3:$A$230,$A$1)),IF(VLOOKUP($A216,[1]!Table1[#All],2,FALSE)="Resultat",SUMIF($F$1:$F215,$D216,I$1:I215)+SUMIF($F217:$F$490,$D216,I217:I$490),0))*'[1]Processer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18374.223979178394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input'!$A$3:$A$230,$A$1)),IF(VLOOKUP($A216,[1]!Table1[#All],2,FALSE)="Resultat",SUMIF($F$1:$F215,$D216,J$1:J215)+SUMIF($F217:$F$490,$D216,J217:J$490),0))*'[1]Processer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23818.43849152754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input'!$A$3:$A$230,$A$1)),IF(VLOOKUP($A217,[1]!Table1[#All],2,FALSE)="Resultat",SUMIF($F$1:$F216,$D217,H$1:H216)+SUMIF($F218:$F$490,$D217,H218:H$490),0))*'[1]Processer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4922.5194479169131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input'!$A$3:$A$230,$A$1)),IF(VLOOKUP($A217,[1]!Table1[#All],2,FALSE)="Resultat",SUMIF($F$1:$F216,$D217,I$1:I216)+SUMIF($F218:$F$490,$D217,I218:I$490),0))*'[1]Processer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5058.959486224514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input'!$A$3:$A$230,$A$1)),IF(VLOOKUP($A217,[1]!Table1[#All],2,FALSE)="Resultat",SUMIF($F$1:$F216,$D217,J$1:J216)+SUMIF($F218:$F$490,$D217,J218:J$490),0))*'[1]Processer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6557.9104451058511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input'!$A$3:$A$230,$A$1)),IF(VLOOKUP($A218,[1]!Table1[#All],2,FALSE)="Resultat",SUMIF($F$1:$F217,$D218,H$1:H217)+SUMIF($F219:$F$490,$D218,H219:H$490),0))*'[1]Processer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input'!$A$3:$A$230,$A$1)),IF(VLOOKUP($A218,[1]!Table1[#All],2,FALSE)="Resultat",SUMIF($F$1:$F217,$D218,I$1:I217)+SUMIF($F219:$F$490,$D218,I219:I$490),0))*'[1]Processer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input'!$A$3:$A$230,$A$1)),IF(VLOOKUP($A218,[1]!Table1[#All],2,FALSE)="Resultat",SUMIF($F$1:$F217,$D218,J$1:J217)+SUMIF($F219:$F$490,$D218,J219:J$490),0))*'[1]Processer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input'!$A$3:$A$230,$A$1)),IF(VLOOKUP($A219,[1]!Table1[#All],2,FALSE)="Resultat",SUMIF($F$1:$F218,$D219,H$1:H218)+SUMIF($F220:$F$490,$D219,H220:H$490),0))*'[1]Processer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17134.769355189386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input'!$A$3:$A$230,$A$1)),IF(VLOOKUP($A219,[1]!Table1[#All],2,FALSE)="Resultat",SUMIF($F$1:$F218,$D219,I$1:I218)+SUMIF($F220:$F$490,$D219,I220:I$490),0))*'[1]Processer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17712.674682378856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input'!$A$3:$A$230,$A$1)),IF(VLOOKUP($A219,[1]!Table1[#All],2,FALSE)="Resultat",SUMIF($F$1:$F218,$D219,J$1:J218)+SUMIF($F220:$F$490,$D219,J220:J$490),0))*'[1]Processer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22960.874588268882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input'!$A$3:$A$230,$A$1)),IF(VLOOKUP($A220,[1]!Table1[#All],2,FALSE)="Resultat",SUMIF($F$1:$F219,$D220,H$1:H219)+SUMIF($F221:$F$490,$D220,H221:H$490),0))*'[1]Processer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681.14207659001795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input'!$A$3:$A$230,$A$1)),IF(VLOOKUP($A220,[1]!Table1[#All],2,FALSE)="Resultat",SUMIF($F$1:$F219,$D220,I$1:I219)+SUMIF($F221:$F$490,$D220,I221:I$490),0))*'[1]Processer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804.63659545965697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input'!$A$3:$A$230,$A$1)),IF(VLOOKUP($A220,[1]!Table1[#All],2,FALSE)="Resultat",SUMIF($F$1:$F219,$D220,J$1:J219)+SUMIF($F221:$F$490,$D220,J221:J$490),0))*'[1]Processer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1043.0474385588145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input'!$A$3:$A$230,$A$1)),IF(VLOOKUP($A221,[1]!Table1[#All],2,FALSE)="Resultat",SUMIF($F$1:$F220,$D221,H$1:H220)+SUMIF($F222:$F$490,$D221,H222:H$490),0))*'[1]Processer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202.21660385890681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input'!$A$3:$A$230,$A$1)),IF(VLOOKUP($A221,[1]!Table1[#All],2,FALSE)="Resultat",SUMIF($F$1:$F220,$D221,I$1:I220)+SUMIF($F222:$F$490,$D221,I222:I$490),0))*'[1]Processer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221.53991059305937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input'!$A$3:$A$230,$A$1)),IF(VLOOKUP($A221,[1]!Table1[#All],2,FALSE)="Resultat",SUMIF($F$1:$F220,$D221,J$1:J220)+SUMIF($F222:$F$490,$D221,J222:J$490),0))*'[1]Processer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287.18136558359544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input'!$A$3:$A$230,$A$1)),IF(VLOOKUP($A222,[1]!Table1[#All],2,FALSE)="Resultat",SUMIF($F$1:$F221,$D222,H$1:H221)+SUMIF($F223:$F$490,$D222,H223:H$490),0))*'[1]Processer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input'!$A$3:$A$230,$A$1)),IF(VLOOKUP($A222,[1]!Table1[#All],2,FALSE)="Resultat",SUMIF($F$1:$F221,$D222,I$1:I221)+SUMIF($F223:$F$490,$D222,I223:I$490),0))*'[1]Processer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input'!$A$3:$A$230,$A$1)),IF(VLOOKUP($A222,[1]!Table1[#All],2,FALSE)="Resultat",SUMIF($F$1:$F221,$D222,J$1:J221)+SUMIF($F223:$F$490,$D222,J223:J$490),0))*'[1]Processer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input'!$A$3:$A$230,$A$1)),IF(VLOOKUP($A223,[1]!Table1[#All],2,FALSE)="Resultat",SUMIF($F$1:$F222,$D223,H$1:H222)+SUMIF($F224:$F$490,$D223,H224:H$490),0))*'[1]Processer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4125.6158188884119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input'!$A$3:$A$230,$A$1)),IF(VLOOKUP($A223,[1]!Table1[#All],2,FALSE)="Resultat",SUMIF($F$1:$F222,$D223,I$1:I222)+SUMIF($F224:$F$490,$D223,I224:I$490),0))*'[1]Processer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4546.2788489592567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input'!$A$3:$A$230,$A$1)),IF(VLOOKUP($A223,[1]!Table1[#All],2,FALSE)="Resultat",SUMIF($F$1:$F222,$D223,J$1:J222)+SUMIF($F224:$F$490,$D223,J224:J$490),0))*'[1]Processer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5893.3244338360719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input'!$A$3:$A$230,$A$1)),IF(VLOOKUP($A224,[1]!Table1[#All],2,FALSE)="Resultat",SUMIF($F$1:$F223,$D224,H$1:H223)+SUMIF($F225:$F$490,$D224,H225:H$490),0))*'[1]Processer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269.81397519140432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input'!$A$3:$A$230,$A$1)),IF(VLOOKUP($A224,[1]!Table1[#All],2,FALSE)="Resultat",SUMIF($F$1:$F223,$D224,I$1:I223)+SUMIF($F225:$F$490,$D224,I225:I$490),0))*'[1]Processer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311.41564967227674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input'!$A$3:$A$230,$A$1)),IF(VLOOKUP($A224,[1]!Table1[#All],2,FALSE)="Resultat",SUMIF($F$1:$F223,$D224,J$1:J223)+SUMIF($F225:$F$490,$D224,J225:J$490),0))*'[1]Processer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403.68695327887724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input'!$A$3:$A$230,$A$1)),IF(VLOOKUP($A225,[1]!Table1[#All],2,FALSE)="Resultat",SUMIF($F$1:$F224,$D225,H$1:H224)+SUMIF($F226:$F$490,$D225,H226:H$490),0))*'[1]Processer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80.102033939855289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input'!$A$3:$A$230,$A$1)),IF(VLOOKUP($A225,[1]!Table1[#All],2,FALSE)="Resultat",SUMIF($F$1:$F224,$D225,I$1:I224)+SUMIF($F226:$F$490,$D225,I226:I$490),0))*'[1]Processer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85.741806394306352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input'!$A$3:$A$230,$A$1)),IF(VLOOKUP($A225,[1]!Table1[#All],2,FALSE)="Resultat",SUMIF($F$1:$F224,$D225,J$1:J224)+SUMIF($F226:$F$490,$D225,J226:J$490),0))*'[1]Processer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111.14678606669339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3587.1217707853484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3862.1339069216106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5006.4698793428288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345562.72197585326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313725.44030235376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299217.90549068421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-574139.38653041748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-486234.09304759558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-463749.27949626162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9669.7591800427253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8189.2423603090328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7810.5490719710415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3765.9342889773907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3644.6597614787634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3476.1205817572022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-4055.43529925238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-3661.2294398580066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-3491.9240322345149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617.65030316910463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557.61202106142127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531.82649407592203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1548.442836537469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1464.1762324734386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1396.4686610295801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-1020.9044365488588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-900.5098784663644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-858.86780316156148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557.43688618611748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491.69873757141369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468.96122369527893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25184.97855976026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27908.870093949277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36178.164936600908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-41843.88888189412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-43255.160069378588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-56071.503793638898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1236.3900515198202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1278.0898481407162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1656.783136478706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274.46529470267637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324.22724698935355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420.29457943064347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-295.56443611213086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-325.701277915692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-422.20536026108226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78.973703061042258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87.026153576059968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112.81168056155921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112.85216014109164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130.25244056512264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168.84575628812195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-74.404600701819234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-80.108942367614731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-103.84492529135242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71.274724385396382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76.739109331954737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99.476623208089478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22720.469700023845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20627.19415960136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19673.335470140024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-374660.27773890906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-317296.81784805987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-302624.13262965245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5260.4828405136559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4455.0611976070813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4249.046806966292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865.32022470025004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837.45428405102405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798.72807438392476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-11890.933594231939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-10735.083395517202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-10238.663354106002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905.55356946975951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817.5298440890889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779.72499580751264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576.59340131419003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545.21505998444229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520.00280287533519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-6791.4417115923443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-5990.5316613096429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-5713.512856162376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1382.6256855599813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1219.5735893528029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1163.1771227931356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1655.8919868178593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1834.9856538512424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2378.6851068442029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-27305.639358598386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-28226.578188911222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-36590.008763403435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672.61330185195686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695.29856841266599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901.31295905345576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63.065457934219985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74.49954584708243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96.573485357329062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-866.62388209568098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-954.98805466479621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-1237.94747826918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115.78545065749256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127.59136295032026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165.39621123189659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42.022740088301042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48.502079613644888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62.873066165835958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-494.96749220613719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-532.91492640205433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-690.81564533599624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176.78461384335924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190.33807463887675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246.73454119854389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1410243.012533868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1280314.9237591114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1221109.6093656262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-6724808.9652137514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-5695187.3792860135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-5431826.1131918626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107614.03120203332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91137.469555825621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86923.02009659668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53709.796346617048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51980.17769845092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49576.470059216197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-187769.53484407938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-169517.52355815461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-161678.56293118792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24022.02410201143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21686.979413400197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20684.113313358568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35788.732627988727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33841.101826802747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32276.195383944818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-92586.925666000592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-81668.213198204001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-77891.648426032712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35134.438446015294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30991.058283535054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29557.945761753086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102780.01004170519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113896.22356446661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147643.25276875298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-490111.22681001009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-506641.23564862279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-656757.15732228872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13759.692987674753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14223.76692489764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18438.216384126568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3914.4270588688114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4624.1325709778021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5994.2459253415936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-13684.84332507006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-15080.200506127167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-19548.408063498176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3071.492377844826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3384.673087640494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4387.5391876821213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2608.3208824239759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3010.4887694479439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3902.4854418769628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-6747.8335755651324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-7265.1664804645052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-9417.8084006021345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4492.342503218043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4836.7547610141419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6269.8672827961082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6482362.7921532476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5885131.6760665523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5612986.8586761914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-23302135.402033687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-19734393.666580211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-18821820.549050491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331137.08758742217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280437.37328402611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267469.17105123872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266294.8115655054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257719.30945372739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245801.65352523138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-648137.60023057926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-585135.82092668954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-558077.51706880797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79729.372392022284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71979.332397902472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68650.808356380978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105484.6913011686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99744.19090493265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95131.742770600511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-169279.28122278876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-149316.29200879825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-142411.49237833358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69322.733873832651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61147.551544305163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58319.919102950007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687941.11987552466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762345.66971474804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988225.86814874748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-2472940.4443964041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-2556345.4454801297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-3313781.133029798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42339.689454451029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43767.682535657252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56735.884768444579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28260.552017725568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33384.333669699605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43275.988090351333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-68783.639674685895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-75797.073681890819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-98255.465883932528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10194.318286939981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11233.768640135069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14562.292681656569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11194.568861725998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12920.620336297921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16748.9522877936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-17964.77334423404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-19342.069964839127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-25073.053658124791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8863.7097274002645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9543.2594895736383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12370.891930928788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436106.27464553615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395927.06137252389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377618.29552870779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232926.54181955408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196116.85595971096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187047.8684008804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-17345135.923402004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-14689458.052109838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-14010176.754902445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225357.35915605063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190853.36019712046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182027.77128627096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11407.483483912159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11040.127852267429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10529.601708809974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6092.7939661749042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5468.5707924944063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5215.6889061362835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-313273.69416046649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-282822.13551892119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-269743.65526371094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34550.187381981341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31191.759666056147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29749.366155487074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5464.7424062050713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5167.3499072444192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4928.3973103776243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2918.7462428661593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2559.5735081593152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2441.2117274351849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-102020.35336259467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-89989.163254311061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-85827.814664516321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36329.620262329074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32045.293130228685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30563.42986409094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30668.664765661808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33985.646597583713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44055.467811682582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16380.287194663799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16834.308156079242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21822.251313436049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-1219776.4395433674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-1260915.9079412206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-1634520.6214052856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28814.533196688037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29786.362574117073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38611.951484966572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802.21796183116862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947.66415379289776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1228.4535326944972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428.46862450383622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469.41200155226551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608.49703904923297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-22030.606906348377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-24276.928973733986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-31470.093114099611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4417.6392774487476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4868.0780981706121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6310.4716087396828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384.3016315755155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443.55575793398629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574.97968621072289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205.25742293264071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219.70905546916669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284.80803486743821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-7174.4622777896566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-7724.5033198064702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-10013.245044193571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4645.1602600963715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5001.2885232148819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6483.1517893526234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711399.98164280283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645857.49063398712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615991.248292531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118184.45884859512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99507.614338953543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94906.106161429663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-7468054.9445148157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-6324636.5045945048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-6032167.7644976489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113200.49642276853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95868.602645929714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91435.372465771114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63575.679900016126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61528.349822365715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58683.108212082909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10561.790158560272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9479.706272394822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9041.3383522840795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-500548.23188054201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-451892.77781543118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-430996.00196269451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59293.43955865829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53529.860664432512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51054.491385152403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54606.120392299716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51634.443157600996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49246.723242798631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9071.6825343208366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7955.3466992998574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7587.4693952859916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-327564.57521950954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-288935.11014406267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-275573.94898133143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111786.03641670461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98603.186022128328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94043.501119370951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51847.586981155284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57455.183704376068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74478.941839006016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8613.4090077190758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8852.151356511531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11475.01101770013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-544279.78395730944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-562636.73876132607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-729343.92061653372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14473.986890291675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14962.151858035273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19395.382038193868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4633.4631410733318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5473.5335477815506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7095.3212656427513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769.75449543603963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843.3102863130423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1093.1800007761658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-36480.487293181584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-40200.172546702233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-52111.33478276214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7581.3489690642873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8354.3713175703924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10829.740596850508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3979.7521082376875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4593.3761861010362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5954.37653753838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661.15386758582895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707.70396359667518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917.39402688457903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-23873.254489576524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-25703.533786804186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-33319.395649560982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14293.131892022484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15388.936546806157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19948.621449563536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671116.11556488532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609285.04569515248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581110.01468034775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-1476455.4542427477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-1250398.4146728874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-1192576.5226648927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26384.183365892331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22344.555643956766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21311.281394525238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25559.786201072951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24736.683417900706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23592.790543084491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-42599.643668454919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-38458.773970616763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-36680.333555790559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4541.8438095685351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4100.3569382292126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3910.7450566926018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17031.387504718623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16104.535603146036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15359.817193752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-21897.498220352514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-19315.14131507387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-18421.955589521323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6934.6200187671584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6116.8250491891858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5833.9660873769699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48911.655993936409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54201.715914730616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70261.483593169309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-107605.64318666011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-111234.86475037999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-144193.34319493701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3373.5216383041152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3487.3005918314025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4520.5748412629291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1862.824392010257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2200.5639179276986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2852.5828565729425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-3104.7073200170953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-3421.2747480219195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-4434.9857844728576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580.72702713187982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639.94010018606218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829.55198172267308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1241.2656281231627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1432.6520400717775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1857.1415334263781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-1595.9129504440664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-1718.2660395317159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-2227.3819030966688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886.67101658223703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954.64899611623139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1237.5079579284481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120418.55608782951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109324.18958046008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104268.7357270284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-592459.29595212115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-501749.0790446488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-478546.8094934512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9704.9491751457172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8219.044488075695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7838.9730666617897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20477.362879112719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19817.929570663597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18901.493521153145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-83957.187804362155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-75796.185857948469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-72291.159922320789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7459.3823026973923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6734.2980653214199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6422.8854380233197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19611.217719488592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18543.97088299767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17686.446217887948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-68919.42227134564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-60791.802201724771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-57980.62059702073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16369.335913013036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14438.911386684913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13771.216062445146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8776.2323896765447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9725.4293505391943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12607.038046995249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-43179.063357208601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-44635.366049116448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-57860.659693299087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1240.8894975813275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1282.7410472719293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1662.8124686858341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1492.4119769693252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1762.9938502457387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2285.3623984666979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-6118.8891055742333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-6742.7936436637401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-8740.6584269715131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953.76791684457555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1051.0176171310889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1362.4302444291889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1429.2863969008301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1649.6630745048212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2138.4521336173607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-5022.92076625149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-5408.0106120493883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-7010.384126730688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2093.0080776578347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2253.471719309206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2921.1670435489705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1641051.5457713443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1489858.6740266173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1420963.4752276985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-5950150.6373145189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-5039135.3850759016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-4806111.7834538948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233923.55186918346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198108.00086880755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188946.93724481645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327244.33575082856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316706.07375540736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302060.70618290291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-988773.07152172015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-892660.05044181552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-851380.9729647371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210839.92574728845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190345.37263749584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181543.2744808486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410092.10534101515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387774.80162457289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369843.0188904886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-1062084.5989356032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-936833.69262420165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-893511.90336990345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605424.21262551891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534026.95160675643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509332.06367118395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209827.33566007458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232521.2959463507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301416.4947452693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-760795.2707036786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-786454.65547427384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-1019478.2570962807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29909.819568635943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30918.589730969972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40079.653354961061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41841.956309893176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49428.115557202313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64073.483129706685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-126426.02220779905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-139316.88648513885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-180595.96396221698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26958.312177529657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29707.081278684323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38509.17943533152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52434.997584728757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60519.766727534494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78451.549461618793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-135799.74511739551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-146211.03873325692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-189532.82798755527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77410.456610368681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83345.246782557369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108040.13471812992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640280.13059892249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632564.73836024082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864253.26899530215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693636.80814883276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685278.46655692765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936274.37474491063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3160794.2116654618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3127676.8816170068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3069579.4456842686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input'!$A$3:$A$230,$A$1)),IF(VLOOKUP($A405,[1]!Table1[#All],2,FALSE)="Resultat",SUMIF($F$1:$F404,$D405,H$1:H404)+SUMIF($F406:$F$490,$D405,H406:H$490),0))*'[1]Processer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123050.04950946826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input'!$A$3:$A$230,$A$1)),IF(VLOOKUP($A405,[1]!Table1[#All],2,FALSE)="Resultat",SUMIF($F$1:$F404,$D405,I$1:I404)+SUMIF($F406:$F$490,$D405,I406:I$490),0))*'[1]Processer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121760.78838419665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input'!$A$3:$A$230,$A$1)),IF(VLOOKUP($A405,[1]!Table1[#All],2,FALSE)="Resultat",SUMIF($F$1:$F404,$D405,J$1:J404)+SUMIF($F406:$F$490,$D405,J406:J$490),0))*'[1]Processer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119499.04912211109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input'!$A$3:$A$230,$A$1)),IF(VLOOKUP($A406,[1]!Table1[#All],2,FALSE)="Resultat",SUMIF($F$1:$F405,$D406,H$1:H405)+SUMIF($F407:$F$490,$D406,H407:H$490),0))*'[1]Processer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16168.776505544129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input'!$A$3:$A$230,$A$1)),IF(VLOOKUP($A406,[1]!Table1[#All],2,FALSE)="Resultat",SUMIF($F$1:$F405,$D406,I$1:I405)+SUMIF($F407:$F$490,$D406,I407:I$490),0))*'[1]Processer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15999.367593683441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input'!$A$3:$A$230,$A$1)),IF(VLOOKUP($A406,[1]!Table1[#All],2,FALSE)="Resultat",SUMIF($F$1:$F405,$D406,J$1:J405)+SUMIF($F407:$F$490,$D406,J407:J$490),0))*'[1]Processer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15702.175054645397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1638157.7192038004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1620993.8653666629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1590883.4700780637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1394376.9846055224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1378013.0257817972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1340150.8748835563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19793.458911774498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26400.565848358405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25675.186487461295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124355.90277843094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122896.50198867312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119519.80973968569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122702.02440075704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121262.03299452356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117930.24925549733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108094.85577035608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106168.13854148486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102788.11573768182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46730.877781272859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51492.407550306889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49853.069099677938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6920.1731003712566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6796.8257251031646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6580.438527777038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71128.867816474158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69861.044161819853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67636.912462720924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185576.29959415729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181628.8895635134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173658.75124992887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507.16810392744208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669.935164472015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640.53744071337906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5290666613.2844973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5290666613.2844973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146913194.13793728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146913194.13793728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69873348.431457967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69873348.431457967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128101138.7910063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128101138.7910063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1498693742.6388357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1498693742.6388357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215890730.41001758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215890730.41001758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2035285226.1060579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2035285226.1060579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146017381.97855961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146017381.97855961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0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0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108393271.28469765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108393271.28469765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3588623510.4669318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3588623510.4669318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8157333.4860248733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8148425.3809757922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264769.20423113479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264769.20423113479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3846796.0046531339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3846326.7596227713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95875938.998603612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91789375.641806006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-101689.21712719031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-97354.871796820575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139131150.75867423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136472616.08132389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-290363.30484303256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-284815.00806875952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54644.856187822908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56431.73278225986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79587774.553765386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83339331.830657274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31347763.530705929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31347763.530705921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286469.31569378939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286469.31569378934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37347291.841013692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18513304.683122173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18741253.763228893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53663046.353516184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53318329.420310877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1977.3250193561946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1970.3722276763394</v>
      </c>
      <c r="L448" s="127"/>
      <c r="M448" s="125"/>
    </row>
    <row r="449" spans="1:14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  <c r="L449" s="128"/>
      <c r="M449" s="125"/>
    </row>
    <row r="450" spans="1:14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4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20948706.0181107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21728483.45145556</v>
      </c>
      <c r="L451" s="142"/>
      <c r="M451" s="125"/>
    </row>
    <row r="452" spans="1:14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9571125.1585832145</v>
      </c>
      <c r="I452" s="285">
        <f ca="1">SUMIFS('Forbrug af biomasse'!$E$1:$E$425,'Forbrug af biomasse'!$A$1:$A$425,"Biogas",'Forbrug af biomasse'!$B$1:$B$425,$A$1,'Forbrug af biomasse'!$D$1:$D$425,I$2)*'[1]Processer - data'!I452</f>
        <v>20199892.755616013</v>
      </c>
      <c r="J452" s="286">
        <f ca="1">SUMIFS('Forbrug af biomasse'!$E$1:$E$425,'Forbrug af biomasse'!$A$1:$A$425,"Biogas",'Forbrug af biomasse'!$B$1:$B$425,$A$1,'Forbrug af biomasse'!$D$1:$D$425,J$2)*'[1]Processer - data'!J452</f>
        <v>19821732.44212931</v>
      </c>
    </row>
    <row r="453" spans="1:14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data'!H453</f>
        <v>67935911.099748671</v>
      </c>
      <c r="I453" s="285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data'!I453</f>
        <v>37551409.441119738</v>
      </c>
      <c r="J453" s="286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data'!J453</f>
        <v>35950838.793040685</v>
      </c>
    </row>
    <row r="454" spans="1:14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data'!H454</f>
        <v>72464409.391633257</v>
      </c>
      <c r="I454" s="285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data'!I454</f>
        <v>24928313.6857647</v>
      </c>
      <c r="J454" s="286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data'!J454</f>
        <v>24451980.484895661</v>
      </c>
      <c r="M454" s="171"/>
      <c r="N454" s="171"/>
    </row>
    <row r="455" spans="1:14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data'!H455</f>
        <v>28726.643246332915</v>
      </c>
      <c r="I455" s="285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data'!I455</f>
        <v>29199.54147440919</v>
      </c>
      <c r="J455" s="286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data'!J455</f>
        <v>30154.361028688472</v>
      </c>
    </row>
    <row r="456" spans="1:14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5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7030253.4189159423</v>
      </c>
      <c r="J456" s="286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7361640.9783747252</v>
      </c>
    </row>
    <row r="457" spans="1:14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49012317.500056781</v>
      </c>
      <c r="I457" s="285">
        <f ca="1">I452*'[1]Processer - data'!I$457*Biogasanlæg!AB$3</f>
        <v>123954810.69742073</v>
      </c>
      <c r="J457" s="286">
        <f ca="1">J452*'[1]Processer - data'!J$457*Biogasanlæg!AC$3</f>
        <v>120537115.39506717</v>
      </c>
    </row>
    <row r="458" spans="1:14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Vestdanmark'!H$3:H$482,'Resultater - Vestdanmark'!$F$3:$F$482,"Gødning",'Resultater - Vestdanmark'!$A$3:$A$482,"&lt;&gt;Gødning")-SUM(H453:H457)</f>
        <v>90839230.234099507</v>
      </c>
      <c r="I458" s="285">
        <f ca="1">-SUMIFS('Resultater - Vestdanmark'!I$3:I$482,'Resultater - Vestdanmark'!$F$3:$F$482,"Gødning",'Resultater - Vestdanmark'!$A$3:$A$482,"&lt;&gt;Gødning")-SUM(I453:I457)</f>
        <v>57660972.542322129</v>
      </c>
      <c r="J458" s="286">
        <f ca="1">-SUMIFS('Resultater - Vestdanmark'!J$3:J$482,'Resultater - Vestdanmark'!$F$3:$F$482,"Gødning",'Resultater - Vestdanmark'!$A$3:$A$482,"&lt;&gt;Gødning")-SUM(J453:J457)</f>
        <v>59514210.031950802</v>
      </c>
    </row>
    <row r="459" spans="1:14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8.0627095669456725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7.7399266628204257</v>
      </c>
    </row>
    <row r="460" spans="1:14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5.0121277431830791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4.9160741904790113</v>
      </c>
    </row>
    <row r="461" spans="1:14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2.9591648440931642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2.9051305160307375</v>
      </c>
    </row>
    <row r="462" spans="1:14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32.558908255905415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37.15828784364458</v>
      </c>
    </row>
    <row r="463" spans="1:14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9.4026271924825835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9.3695650972414288</v>
      </c>
    </row>
    <row r="464" spans="1:14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12.632072947607</v>
      </c>
      <c r="I467" s="285">
        <f ca="1">SUM(I433:I451)*'[1]Processer - data'!$H$467</f>
        <v>17.936811239737938</v>
      </c>
      <c r="J467" s="286">
        <f ca="1">SUM(J433:J451)*'[1]Processer - data'!$H$467</f>
        <v>17.853227209731507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0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1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223755.70282067318</v>
      </c>
      <c r="J471" s="302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219467.59778924158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143203.64980523085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140459.26258511463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38" zoomScale="80" zoomScaleNormal="80" workbookViewId="0">
      <selection activeCell="H461" sqref="H461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2277439.4443999422</v>
      </c>
      <c r="O3" s="171">
        <f>SUMIF($F$3:$F$472,"Roer",J3:J472)</f>
        <v>2235853.4170697448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SUMIF($F$3:$F$472,"Bioaffald",H3:H472)</f>
        <v>165083.0224523381</v>
      </c>
      <c r="N4" s="171">
        <f ca="1">SUMIF($F$3:$F$472,"Bioaffald",I3:I472)</f>
        <v>168912.745758362</v>
      </c>
      <c r="O4" s="171">
        <f ca="1">SUMIF($F$3:$F$472,"Bioaffald",J3:J472)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-376073.44647114689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-71783.411600275489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6876.042987642405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13124.718817418332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1719.0107469106013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3281.179704354583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-48137.401148306802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-91882.766848352621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72716.883182805614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25171.2287940481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-15042.937858845877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3342.5208967706139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1671.2604483853072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-37607.344647114689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2042836.9544258255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1948370.5056662501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618377.41764102643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589781.93012005417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-43495155.203138918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-41483818.546346366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618091.80873926799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589509.52856635395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27093.888564426128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25840.991983412205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8201.4616036905572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7822.2032636355043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-390589.57102143043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-372527.62554067071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48047.608022322856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45825.753316088281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17024.121544965245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16236.878930169163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5153.2905236391998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4914.9880716790049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-161816.8982720889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-154334.03592424662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66266.761615330703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63202.40269670268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213612.25725759071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276904.77792650642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64661.546156798686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83820.522795850135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-4548135.0151721574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-5895730.5752231665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96465.195583585199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125047.47575649932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2833.1123938177379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3672.5531030970678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857.59792144949245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1111.7010092863791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-40842.574218368085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-52944.077690477141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7498.7596335417184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9720.6143397763008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1780.1523627076374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2307.6049146210116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538.86141949498915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698.52406230831923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-16920.622484058313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-21934.140257112627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10342.211350369531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13406.570268997539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79071.925406263574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75415.420185164694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-715584.34780135553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-682493.74212268018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8135.1005052834953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7758.9108865420612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484.66023229883166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462.24819843530184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-3563.6847148085772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-3398.8900459156948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292.25311169896588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278.73851693832006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153.63593657862805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146.53138459811348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-943.46740429298632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-899.83885380544928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203.3504672962695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193.94697747910098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7034.2019190889987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9118.4098951153646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-63658.052674351813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-82519.697911196767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1269.6399632523376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1645.8295819937705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43.115150144965426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55.890009447177398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-317.02374428268206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-410.95670555162485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45.611757317179645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59.126352077825466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13.667381872514948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17.716976501408269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-83.930424000399185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-108.79869777829524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31.736778132943797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41.140267950112332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8838.4406770212408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8429.7266572745939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-7562441.5926231835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-7212733.3108833823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1637.5886527223913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1561.8620098219337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786.26359548761229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1019.2305867432009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-672751.30699694122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-872085.0275886273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255.5774197890438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331.30406268950117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104499.78666798724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99667.42659085487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-344286.83696691552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-328366.05837885005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5218.6869467404058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4977.3603827292891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1697.479174619986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1618.9830278167497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-3728.3631828769294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-3555.9533247092104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496.85703759627626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473.88098961494558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1804.0698383058555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1720.6446434709026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-2547.3086792216368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-2429.514058217168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1159.0734054569723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1105.4746352624302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9296.2526983833723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12050.697942348814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-30627.597808790921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-39702.441603988227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814.47715353752005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1055.803717548637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151.00696241272593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195.7497660905706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-331.67346465014998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-429.94708380574986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77.544161936991102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100.52020991832178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160.48921856374059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208.04157961966368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-226.6074021573468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-293.75033612989398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180.89584940657954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234.4946196011216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1214542.3441149716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1158378.5362946258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-3539099.8329434409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-3375442.0372003913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51915.041007304753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49514.345469394699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61594.553708893429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58746.250647210501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-125444.86076388492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-119643.94234705786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15431.352871598587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14717.764299501541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78567.998612567491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74934.796364587484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-110778.48168360438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-105655.7773282932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43205.395470486204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41207.458107689163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147851.22408705959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191658.99418692908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-430829.14729357732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-558482.22797315568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8102.3474404464068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10503.042978356452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7498.1578098803211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9719.8341979930083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-15270.917732297203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-19795.634097422302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2408.3614308275246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3121.9500029245692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9564.4049178073492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12398.302671231746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-13485.519215356699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-17481.228612499421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6743.0385994400449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8740.975962237093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24516.395220049617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23382.689082706278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6750.0782785192359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6437.9359303796182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13471.210106254899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12848.263974173746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403.4344558707042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384.77852727552704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111.07726616970227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105.94074519075649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1299.2841241487472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1239.2016212979379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170.2662992535561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162.39271316090608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46.879275596576036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44.711447823323965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1203.6229120141877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1147.9640490308725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2180.9671817142407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2827.1796799999411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600.48384223358994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778.40498067317196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2102.4431957738861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2725.3893278550377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35.889342634971896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46.523221934222811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9.8813822332469243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12.809199191246011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202.77844712148078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262.86094997228986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15.146811245735424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19.634755318545913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4.1703586787936713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5.4060205095473508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187.84866256868824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243.50752555200322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2078342.673616454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1982234.3418885253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-3221163.9068036061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-3072208.3504196242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54251.423938124593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51742.687571043687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9072.9811349816864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8653.4213137108563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-9114.2295337860214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-8692.7622721080552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1388.1140295182433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1323.9237853786713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3974.6731916082213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3790.8732752332749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-2444.5366570882152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-2331.4944995350029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1334.772240682549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1273.0486688590786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184888.4031616025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239670.15224652167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-286553.25159368495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-371457.91873255448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8466.9852388980598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10975.721605978963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807.12820616975819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1046.2773042941308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-810.79764465298774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-1051.0339838094285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216.64207397105534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280.83231811062728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353.58508912630367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458.35104146002311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-217.46485059299206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-281.898880398323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208.31705490421285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270.04062672768328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14291.553374525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13630.672293622107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-219839.12948876419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-209673.15818292537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3086.68956134979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2943.9524718076027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218.03488550126428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207.95234744340235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-2794.9259124519658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-2665.6807835524532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212.84747041663064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203.00481282511018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154.79173850487027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147.63373903643699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-1700.7688864079587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-1622.1206142041228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346.24853564377321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330.23704266602653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1271.3699793869348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1648.072195501582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-19556.787299607404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-25351.390943935523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481.73767720488047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624.47476674706729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19.396282588811889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25.143329281793189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-248.63531672043791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-322.30504019316021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33.218969371381661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43.061626962902153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13.770201477398576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17.85026117440556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-151.29961365213001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-196.12912880831664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54.038788799895251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70.05028177764197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358143.1090701684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341581.5780149005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-1593117.5032826855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-1519447.3297204806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25493.928168607683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24315.018195492878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5463.9051286317126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5211.2389955157923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-17818.863023816688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-16994.869357975451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2279.6304916237141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2174.2140527046977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3879.0461074252048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3699.6682527465828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-9361.2426134410889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-8928.352781605663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3552.3590400511525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3388.088101782891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31860.245367571635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41300.318069074332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-141722.9963902921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-183714.995320749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3978.8211592624716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5157.7311323772774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486.06647358174581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630.08616945781864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-1585.1578146620741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-2054.8342041915776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355.78048135167791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461.19692027069357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345.0781479379994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447.32352510481405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-832.77181399340088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-1079.5190181395938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554.41441665538218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718.68535492364356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322008.98130361695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307118.39257281378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-1079780.7680434613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-1029848.7094056131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15344.321565122142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14634.75756211071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5298.8833387489158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5053.8482710611052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-12030.788298267966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-11474.451267134187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1479.9437651217061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1411.5070592201243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2236.3515141955445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2132.9364152732078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-3347.8011370728013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-3192.9895237977589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1370.9812896852563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1307.5833109714874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41712.26168216217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54071.45032872873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-139872.17925927148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-181315.78792868523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2394.7785101635714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3104.3425131749996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686.40448336048098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889.78358954136411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-1558.4391084634976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-2020.1988443045338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230.97388241783855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299.4105883194203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289.69154585619748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375.52607796173743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-433.66603168671378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-562.15967070499926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213.96817815897066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277.36615687273974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177273.77529596596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169076.14406840684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87810.051009475646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83749.4706159739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-6577109.6244899165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-6272965.826825643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85453.354900212202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81501.754673612799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1857.5007958710155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1771.604805310506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920.08668153685551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877.53932054093139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-47584.80597744538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-45384.352521840963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5248.0115429475982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5005.3289282448177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948.0643876920592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904.22325993751281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469.6102517392568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447.89417073397317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-16510.498125936894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-15747.006883118998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5879.4162878983389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5607.5357659145993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15216.852966156619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19725.550141314132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7537.452355437651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9770.7715718636191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-564566.92441430804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-731846.01312965841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13336.650764773005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17288.25099137241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159.44443247794558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206.68722728622572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78.978538848683854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102.37958739644201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-4084.5917269656875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-5294.8411275481121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819.05382462187958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1061.7364393246585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81.380093394376203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105.49271365937653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40.310475366057602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52.254319918963553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-1417.2306194807106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-1837.1508030305506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917.59676169511658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1189.4772836788547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531389.82056658599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506816.88088720635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81871.518245735715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78085.552084083203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-5203698.1935848976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-4963064.7511069831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78877.461818988319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75229.949133717178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19022.929389098845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18143.256353764795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2930.8730620890647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2795.3413597959288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-139713.22859534738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-133252.50126145847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16550.009265121666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15784.690917601589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17408.31285511727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16603.304168175429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2682.1082158208528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2558.0800902337619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-97413.131325212598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-92908.477853526463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33243.606511748578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31706.329910049222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47272.192708206698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61278.768325453122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7283.2524034790331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9441.2531156209679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-462918.58496688766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-600079.6471792988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12310.355312790085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15957.86799806122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1692.2710017238799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2193.6846318642888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260.72911228642022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337.98218259350773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-12428.824208568762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-16111.438788885431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2582.94942288026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3348.2677704003372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1548.6354615043629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2007.4904130612115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238.59910659816725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309.29513818280941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-8665.8271161561952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-11233.47959501729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5188.3085307353276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6725.5851324346841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131889.18027001192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125790.25863902866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-270668.09383771097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-258151.65019203641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4836.8249774074047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4613.1567703596629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2012.1285325279352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1919.0821263994758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-3128.3092856466656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-2983.6475845762993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333.53077490531524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318.10738647038733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1428.4910092676269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1362.4336215558294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-1713.2754642069085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-1634.0488531453175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542.56948497930102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517.47956659875535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11732.800487603947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15209.185817264375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-24078.50846336631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-31212.881341400767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754.88019878612681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978.54840583386795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178.99802378962383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232.0344752828457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-278.29294743411663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-360.75011704422525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52.053935967881571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67.47732440280943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127.07789961057098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164.73061060629567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-152.41219302973596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-197.57136133484289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84.678474534341788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109.76839291488749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30581.30810345001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29167.143566874285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-140354.51107180415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-133864.129056923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2299.1172655418427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2192.799704129503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2083.1650027860119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1986.83367317741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-7967.328835282322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-7598.897444055393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707.87687472528353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675.14268398654212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2125.6080383566687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2027.3140250222561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-6968.277950902725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-6646.0454445025989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1655.064403535978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1578.5296334302682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2720.4990272375471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3526.5728130857078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-12485.872401127546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-16185.390149609779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358.82176976664596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465.1393311789854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185.31739533454751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240.22625321145046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-708.76988887280299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-918.77578187215192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110.47789374325237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143.21208448199377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189.09310815207587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245.12069575269092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-619.89478418724241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-803.56731283531417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258.30484910677114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334.83961921248113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430654.74215228262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410740.07199495164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-1456599.6008635752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-1389242.3938872246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57264.592621981996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54616.518974722705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34134.380734039711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32555.912260789319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-96210.33681652839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-91761.303900157116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20515.304122613197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19566.619538908537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41794.123367341621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39861.447142262245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-100971.34408987583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-96302.148987453838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57557.087782477021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54895.488347449187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67212.011780992092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87126.681938323061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-227330.57354518227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-294687.78052153252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8937.2485595000817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11585.322206759362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5327.3310972200707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6905.7995704704617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-15015.486092752984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-19464.519009124237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3201.8104700032154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4150.4950537078712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6522.7822596429141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8455.4584847222941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-15758.533470674265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-20427.728573096269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8982.8980932189588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11644.497528246797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180659.72183682327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203249.38926391373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195714.69865655858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220186.83836923988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649382479.82762516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649382479.82762504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18032293.716852445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18032293.716852441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8576334.816551771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8576334.816551771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15723280.497011581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15723280.49701158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183951386.51398864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183951386.51398861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26498675.522935599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26498675.522935595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0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0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0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0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249813239.78468749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249813239.78468746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17922340.706383832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17922340.706383828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0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0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13304314.266702108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13304314.266702106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440471759.93726152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440471759.93726146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4037666.9139751275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4046575.0190242105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96415.195768865276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96415.195768865306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544150.24534686608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544619.49037722894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13892146.969952501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13300015.728813034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-14734.474200152699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-14106.440065864836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9888608.7742910944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9699656.0545453709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-20637.28437769684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-20242.944678317715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4586.3226097511979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4736.2945027640226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10741653.287765445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11311743.210479997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1654836.4692940759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1654836.4692940752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1879092.6843062101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1879092.6843062099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31847524.758986317</v>
      </c>
      <c r="I444" s="279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16029820.816877825</v>
      </c>
      <c r="J444" s="280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16350583.536771111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20817640.606483798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20861138.619689144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1712.0749806438052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1719.0277723236602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0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0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17628378.214828786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18451940.166548576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>
        <f ca="1">SUMIFS('Forbrug af biomasse'!$E$1:$E$425,'Forbrug af biomasse'!$A$1:$A$425,"Biogas",'Forbrug af biomasse'!$B$1:$B$425,$A$1,'Forbrug af biomasse'!$D$1:$D$425,H$2)*'[1]Processer - data'!H452</f>
        <v>2462895.6491667829</v>
      </c>
      <c r="I452" s="285">
        <f ca="1">SUMIFS('Forbrug af biomasse'!$E$1:$E$425,'Forbrug af biomasse'!$A$1:$A$425,"Biogas",'Forbrug af biomasse'!$B$1:$B$425,$A$1,'Forbrug af biomasse'!$D$1:$D$425,I$2)*'[1]Processer - data'!I452</f>
        <v>3479722.085386558</v>
      </c>
      <c r="J452" s="286">
        <f ca="1">SUMIFS('Forbrug af biomasse'!$E$1:$E$425,'Forbrug af biomasse'!$A$1:$A$425,"Biogas",'Forbrug af biomasse'!$B$1:$B$425,$A$1,'Forbrug af biomasse'!$D$1:$D$425,J$2)*'[1]Processer - data'!J452</f>
        <v>3488809.9102559276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data'!H453</f>
        <v>10197381.433584651</v>
      </c>
      <c r="I453" s="285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data'!I453</f>
        <v>5441090.8965647286</v>
      </c>
      <c r="J453" s="286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data'!J453</f>
        <v>5209172.8271184387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data'!H454</f>
        <v>5107513.2750334088</v>
      </c>
      <c r="I454" s="285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data'!I454</f>
        <v>1771755.2115191212</v>
      </c>
      <c r="J454" s="286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data'!J454</f>
        <v>1737900.3009263824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data'!H455</f>
        <v>2363.8567536670871</v>
      </c>
      <c r="I455" s="285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data'!I455</f>
        <v>2450.7067380349913</v>
      </c>
      <c r="J455" s="286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data'!J455</f>
        <v>2530.8443907899359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5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948846.04041928099</v>
      </c>
      <c r="J456" s="286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999203.98359239975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>
        <f ca="1">H452*'[1]Processer - data'!H$457*Biogasanlæg!AA$3</f>
        <v>12612124.648502612</v>
      </c>
      <c r="I457" s="285">
        <f ca="1">I452*'[1]Processer - data'!I$457*Biogasanlæg!AB$3</f>
        <v>21352999.126879331</v>
      </c>
      <c r="J457" s="286">
        <f ca="1">J452*'[1]Processer - data'!J$457*Biogasanlæg!AC$3</f>
        <v>21215657.308044966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>
        <f ca="1">-SUMIFS('Resultater - Østdanmark'!H$3:H$482,'Resultater - Østdanmark'!$F$3:$F$482,"Gødning",'Resultater - Østdanmark'!$A$3:$A$482,"&lt;&gt;Gødning")-SUM(H453:H457)</f>
        <v>60331183.954713687</v>
      </c>
      <c r="I458" s="285">
        <f ca="1">-SUMIFS('Resultater - Østdanmark'!I$3:I$482,'Resultater - Østdanmark'!$F$3:$F$482,"Gødning",'Resultater - Østdanmark'!$A$3:$A$482,"&lt;&gt;Gødning")-SUM(I453:I457)</f>
        <v>55055497.253277957</v>
      </c>
      <c r="J458" s="286">
        <f ca="1">-SUMIFS('Resultater - Østdanmark'!J$3:J$482,'Resultater - Østdanmark'!$F$3:$F$482,"Gødning",'Resultater - Østdanmark'!$A$3:$A$482,"&lt;&gt;Gødning")-SUM(J453:J457)</f>
        <v>54161409.669181474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6.9651434962093752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6.8310833709061178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2.1900146012814488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2.1480446648182436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0.69708382842583017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0.68435508289907776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9.4256394061597017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9.5658646337266902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8.1413033320197155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8.1743654272608701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>
        <f ca="1">SUMIFS('Forbrug af biomasse'!$E$1:$E$425,'Forbrug af biomasse'!$A$1:$A$425,$F464,'Forbrug af biomasse'!$C$1:$C$425,$D464,'Forbrug af biomasse'!$B$1:$B$425,$A$1,'Forbrug af biomasse'!$D$1:$D$425,H$2)*'[1]Processer - data'!H464</f>
        <v>0</v>
      </c>
      <c r="I464" s="289">
        <f ca="1">SUMIFS('Forbrug af biomasse'!$E$1:$E$425,'Forbrug af biomasse'!$A$1:$A$425,$F464,'Forbrug af biomasse'!$C$1:$C$425,$D464,'Forbrug af biomasse'!$B$1:$B$425,$A$1,'Forbrug af biomasse'!$D$1:$D$425,I$2)*'[1]Processer - data'!I464</f>
        <v>0</v>
      </c>
      <c r="J464" s="290">
        <f ca="1">SUMIFS('Forbrug af biomasse'!$E$1:$E$425,'Forbrug af biomasse'!$A$1:$A$425,$F464,'Forbrug af biomasse'!$C$1:$C$425,$D464,'Forbrug af biomasse'!$B$1:$B$425,$A$1,'Forbrug af biomasse'!$D$1:$D$425,J$2)*'[1]Processer - data'!J464</f>
        <v>0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0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0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0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0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>
        <f ca="1">SUM(H433:H451)*'[1]Processer - data'!$H$467</f>
        <v>3.9778547832368667</v>
      </c>
      <c r="I467" s="285">
        <f ca="1">SUM(I433:I451)*'[1]Processer - data'!$H$467</f>
        <v>3.9227063891643232</v>
      </c>
      <c r="J467" s="286">
        <f ca="1">SUM(J433:J451)*'[1]Processer - data'!$H$467</f>
        <v>3.9581535212636401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0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0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0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0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0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0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3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4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97768.508985778972</v>
      </c>
      <c r="J471" s="305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95894.851107957307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62571.845750898545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61372.704709092679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0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0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0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0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0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0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9412630.4057079628</v>
      </c>
      <c r="O3" s="98">
        <f>SUMIF($F$3:$F$487,$L$3,J$3:J$487)</f>
        <v>12083579.38787427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5204.4046609002544</v>
      </c>
      <c r="O7" s="98">
        <f>SUMIFS(J$3:J$487,$F$3:$F$487,$L$3,$C$3:$C$487,$L7)+SUMIFS(J$3:J$487,$F$3:$F$487,$L$3,$C$3:$C$487,"",$A$3:$A$487,"Grøntsager I drivhus")</f>
        <v>5204.4046609002526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1363139.3657134185</v>
      </c>
      <c r="O8" s="98">
        <f>SUMIFS(J$3:J$487,$F$3:$F$487,$L$3,$C$3:$C$487,$L8)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2590774.8300658385</v>
      </c>
      <c r="O9" s="98">
        <f>SUMIFS(J$3:J$487,$F$3:$F$487,$L$3,$C$3:$C$487,$L9)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78">
        <f>'Resultater - Vestdanmark'!H14+'Resultater - Østdanmark'!H14</f>
        <v>0</v>
      </c>
      <c r="I14" s="279">
        <f>'Resultater - Vestdanmark'!I14+'Resultater - Østdanmark'!I14</f>
        <v>0</v>
      </c>
      <c r="J14" s="280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78">
        <f>'Resultater - Vestdanmark'!H16+'Resultater - Østdanmark'!H16</f>
        <v>0</v>
      </c>
      <c r="I16" s="279">
        <f>'Resultater - Vestdanmark'!I16+'Resultater - Østdanmark'!I16</f>
        <v>0</v>
      </c>
      <c r="J16" s="280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78">
        <f>'Resultater - Vestdanmark'!H17+'Resultater - Østdanmark'!H17</f>
        <v>0</v>
      </c>
      <c r="I17" s="279">
        <f>'Resultater - Vestdanmark'!I17+'Resultater - Østdanmark'!I17</f>
        <v>0</v>
      </c>
      <c r="J17" s="280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78">
        <f>'Resultater - Vestdanmark'!H19+'Resultater - Østdanmark'!H19</f>
        <v>0</v>
      </c>
      <c r="I19" s="279">
        <f>'Resultater - Vestdanmark'!I19+'Resultater - Østdanmark'!I19</f>
        <v>0</v>
      </c>
      <c r="J19" s="280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78">
        <f>'Resultater - Vestdanmark'!H21+'Resultater - Østdanmark'!H21</f>
        <v>0</v>
      </c>
      <c r="I21" s="279">
        <f>'Resultater - Vestdanmark'!I21+'Resultater - Østdanmark'!I21</f>
        <v>0</v>
      </c>
      <c r="J21" s="280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0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78">
        <f>'Resultater - Vestdanmark'!H28+'Resultater - Østdanmark'!H28</f>
        <v>0</v>
      </c>
      <c r="I28" s="279">
        <f>'Resultater - Vestdanmark'!I28+'Resultater - Østdanmark'!I28</f>
        <v>-3410720.0182139352</v>
      </c>
      <c r="J28" s="280">
        <f>'Resultater - Vestdanmark'!J28+'Resultater - Østdanmark'!J28</f>
        <v>-317025.06467181328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78">
        <f>'Resultater - Vestdanmark'!H29+'Resultater - Østdanmark'!H29</f>
        <v>0</v>
      </c>
      <c r="I29" s="279">
        <f>'Resultater - Vestdanmark'!I29+'Resultater - Østdanmark'!I29</f>
        <v>62360.843830144782</v>
      </c>
      <c r="J29" s="280">
        <f>'Resultater - Vestdanmark'!J29+'Resultater - Østdanmark'!J29</f>
        <v>57964.155494045131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78">
        <f>'Resultater - Vestdanmark'!H30+'Resultater - Østdanmark'!H30</f>
        <v>0</v>
      </c>
      <c r="I30" s="279">
        <f>'Resultater - Vestdanmark'!I30+'Resultater - Østdanmark'!I30</f>
        <v>15590.210957536196</v>
      </c>
      <c r="J30" s="280">
        <f>'Resultater - Vestdanmark'!J30+'Resultater - Østdanmark'!J30</f>
        <v>14491.038873511283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78">
        <f>'Resultater - Vestdanmark'!H31+'Resultater - Østdanmark'!H31</f>
        <v>0</v>
      </c>
      <c r="I31" s="279">
        <f>'Resultater - Vestdanmark'!I31+'Resultater - Østdanmark'!I31</f>
        <v>-436572.16233138368</v>
      </c>
      <c r="J31" s="280">
        <f>'Resultater - Vestdanmark'!J31+'Resultater - Østdanmark'!J31</f>
        <v>-405792.08277992101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659490.66987038043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228285.23187820867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-136428.8007285574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30314.299084098158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15157.149542049081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-341072.0018213935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0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78">
        <f>'Resultater - Vestdanmark'!H53+'Resultater - Østdanmark'!H53</f>
        <v>0</v>
      </c>
      <c r="I53" s="279">
        <f>'Resultater - Vestdanmark'!I53+'Resultater - Østdanmark'!I53</f>
        <v>0</v>
      </c>
      <c r="J53" s="280">
        <f>'Resultater - Vestdanmark'!J53+'Resultater - Østdanmark'!J53</f>
        <v>0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0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0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78">
        <f>'Resultater - Vestdanmark'!H74+'Resultater - Østdanmark'!H74</f>
        <v>16367972</v>
      </c>
      <c r="I74" s="279">
        <f>'Resultater - Vestdanmark'!I74+'Resultater - Østdanmark'!I74</f>
        <v>15999150.813625321</v>
      </c>
      <c r="J74" s="280">
        <f>'Resultater - Vestdanmark'!J74+'Resultater - Østdanmark'!J74</f>
        <v>15317211.798083663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78">
        <f>'Resultater - Vestdanmark'!H75+'Resultater - Østdanmark'!H75</f>
        <v>17657000</v>
      </c>
      <c r="I75" s="279">
        <f>'Resultater - Vestdanmark'!I75+'Resultater - Østdanmark'!I75</f>
        <v>17259133.013923913</v>
      </c>
      <c r="J75" s="280">
        <f>'Resultater - Vestdanmark'!J75+'Resultater - Østdanmark'!J75</f>
        <v>16523489.209216831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78">
        <f>'Resultater - Vestdanmark'!H76+'Resultater - Østdanmark'!H76</f>
        <v>2263500</v>
      </c>
      <c r="I76" s="279">
        <f>'Resultater - Vestdanmark'!I76+'Resultater - Østdanmark'!I76</f>
        <v>2212496.3231022703</v>
      </c>
      <c r="J76" s="280">
        <f>'Resultater - Vestdanmark'!J76+'Resultater - Østdanmark'!J76</f>
        <v>2118192.0952065638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78">
        <f>'Resultater - Vestdanmark'!H77+'Resultater - Østdanmark'!H77</f>
        <v>185011.20708453766</v>
      </c>
      <c r="I77" s="279">
        <f>'Resultater - Vestdanmark'!I77+'Resultater - Østdanmark'!I77</f>
        <v>180842.33064159585</v>
      </c>
      <c r="J77" s="280">
        <f>'Resultater - Vestdanmark'!J77+'Resultater - Østdanmark'!J77</f>
        <v>173134.20648159587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78">
        <f>'Resultater - Vestdanmark'!H78+'Resultater - Østdanmark'!H78</f>
        <v>-10101447931.960001</v>
      </c>
      <c r="I78" s="279">
        <f>'Resultater - Vestdanmark'!I78+'Resultater - Østdanmark'!I78</f>
        <v>-9873830973.0375652</v>
      </c>
      <c r="J78" s="280">
        <f>'Resultater - Vestdanmark'!J78+'Resultater - Østdanmark'!J78</f>
        <v>-9452974225.5879669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78">
        <f>'Resultater - Vestdanmark'!H79+'Resultater - Østdanmark'!H79</f>
        <v>-775790.06759999995</v>
      </c>
      <c r="I79" s="279">
        <f>'Resultater - Vestdanmark'!I79+'Resultater - Østdanmark'!I79</f>
        <v>-758309.11069770774</v>
      </c>
      <c r="J79" s="280">
        <f>'Resultater - Vestdanmark'!J79+'Resultater - Østdanmark'!J79</f>
        <v>-725987.35972170788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78">
        <f>'Resultater - Vestdanmark'!H80+'Resultater - Østdanmark'!H80</f>
        <v>1322792.8112606632</v>
      </c>
      <c r="I80" s="279">
        <f>'Resultater - Vestdanmark'!I80+'Resultater - Østdanmark'!I80</f>
        <v>1292986.1856153444</v>
      </c>
      <c r="J80" s="280">
        <f>'Resultater - Vestdanmark'!J80+'Resultater - Østdanmark'!J80</f>
        <v>1237874.6527096995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78">
        <f>'Resultater - Vestdanmark'!H81+'Resultater - Østdanmark'!H81</f>
        <v>232028</v>
      </c>
      <c r="I81" s="279">
        <f>'Resultater - Vestdanmark'!I81+'Resultater - Østdanmark'!I81</f>
        <v>357783.20368173748</v>
      </c>
      <c r="J81" s="280">
        <f>'Resultater - Vestdanmark'!J81+'Resultater - Østdanmark'!J81</f>
        <v>590300.70258388924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78">
        <f>'Resultater - Vestdanmark'!H83+'Resultater - Østdanmark'!H83</f>
        <v>251500.00000000003</v>
      </c>
      <c r="I83" s="279">
        <f>'Resultater - Vestdanmark'!I83+'Resultater - Østdanmark'!I83</f>
        <v>387808.6943211896</v>
      </c>
      <c r="J83" s="280">
        <f>'Resultater - Vestdanmark'!J83+'Resultater - Østdanmark'!J83</f>
        <v>639839.27241474367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78">
        <f>'Resultater - Vestdanmark'!H84+'Resultater - Østdanmark'!H84</f>
        <v>7691.8969154623392</v>
      </c>
      <c r="I84" s="279">
        <f>'Resultater - Vestdanmark'!I84+'Resultater - Østdanmark'!I84</f>
        <v>11860.773358404118</v>
      </c>
      <c r="J84" s="280">
        <f>'Resultater - Vestdanmark'!J84+'Resultater - Østdanmark'!J84</f>
        <v>19568.897518404112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78">
        <f>'Resultater - Vestdanmark'!H85+'Resultater - Østdanmark'!H85</f>
        <v>-419970754.27999997</v>
      </c>
      <c r="I85" s="279">
        <f>'Resultater - Vestdanmark'!I85+'Resultater - Østdanmark'!I85</f>
        <v>-647587713.20243311</v>
      </c>
      <c r="J85" s="280">
        <f>'Resultater - Vestdanmark'!J85+'Resultater - Østdanmark'!J85</f>
        <v>-1068444460.6520331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78">
        <f>'Resultater - Vestdanmark'!H86+'Resultater - Østdanmark'!H86</f>
        <v>-28350.861000000001</v>
      </c>
      <c r="I86" s="279">
        <f>'Resultater - Vestdanmark'!I86+'Resultater - Østdanmark'!I86</f>
        <v>-43716.542295393781</v>
      </c>
      <c r="J86" s="280">
        <f>'Resultater - Vestdanmark'!J86+'Resultater - Østdanmark'!J86</f>
        <v>-72127.21381539377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78">
        <f>'Resultater - Vestdanmark'!H87+'Resultater - Østdanmark'!H87</f>
        <v>60495.062518513841</v>
      </c>
      <c r="I87" s="279">
        <f>'Resultater - Vestdanmark'!I87+'Resultater - Østdanmark'!I87</f>
        <v>93282.350728364167</v>
      </c>
      <c r="J87" s="280">
        <f>'Resultater - Vestdanmark'!J87+'Resultater - Østdanmark'!J87</f>
        <v>153905.03692457388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78">
        <f>'Resultater - Vestdanmark'!H88+'Resultater - Østdanmark'!H88</f>
        <v>440600</v>
      </c>
      <c r="I88" s="279">
        <f>'Resultater - Vestdanmark'!I88+'Resultater - Østdanmark'!I88</f>
        <v>429380.51670086844</v>
      </c>
      <c r="J88" s="280">
        <f>'Resultater - Vestdanmark'!J88+'Resultater - Østdanmark'!J88</f>
        <v>408636.03759135393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78">
        <f>'Resultater - Vestdanmark'!H89+'Resultater - Østdanmark'!H89</f>
        <v>12785500</v>
      </c>
      <c r="I89" s="279">
        <f>'Resultater - Vestdanmark'!I89+'Resultater - Østdanmark'!I89</f>
        <v>12459928.725099757</v>
      </c>
      <c r="J89" s="280">
        <f>'Resultater - Vestdanmark'!J89+'Resultater - Østdanmark'!J89</f>
        <v>11857957.463967897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78">
        <f>'Resultater - Vestdanmark'!H90+'Resultater - Østdanmark'!H90</f>
        <v>250560.00000000003</v>
      </c>
      <c r="I90" s="279">
        <f>'Resultater - Vestdanmark'!I90+'Resultater - Østdanmark'!I90</f>
        <v>244179.71462680344</v>
      </c>
      <c r="J90" s="280">
        <f>'Resultater - Vestdanmark'!J90+'Resultater - Østdanmark'!J90</f>
        <v>232382.76345639958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78">
        <f>'Resultater - Vestdanmark'!H91+'Resultater - Østdanmark'!H91</f>
        <v>4786000</v>
      </c>
      <c r="I91" s="279">
        <f>'Resultater - Vestdanmark'!I91+'Resultater - Østdanmark'!I91</f>
        <v>4664128.8082849663</v>
      </c>
      <c r="J91" s="280">
        <f>'Resultater - Vestdanmark'!J91+'Resultater - Østdanmark'!J91</f>
        <v>4438792.7278988203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78">
        <f>'Resultater - Vestdanmark'!H92+'Resultater - Østdanmark'!H92</f>
        <v>54522.149641311174</v>
      </c>
      <c r="I92" s="279">
        <f>'Resultater - Vestdanmark'!I92+'Resultater - Østdanmark'!I92</f>
        <v>53133.792066791335</v>
      </c>
      <c r="J92" s="280">
        <f>'Resultater - Vestdanmark'!J92+'Resultater - Østdanmark'!J92</f>
        <v>50566.761666791324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78">
        <f>'Resultater - Vestdanmark'!H93+'Resultater - Østdanmark'!H93</f>
        <v>-3317225912</v>
      </c>
      <c r="I93" s="279">
        <f>'Resultater - Vestdanmark'!I93+'Resultater - Østdanmark'!I93</f>
        <v>-3232755733.3365173</v>
      </c>
      <c r="J93" s="280">
        <f>'Resultater - Vestdanmark'!J93+'Resultater - Østdanmark'!J93</f>
        <v>-3076572974.2965169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78">
        <f>'Resultater - Vestdanmark'!H94+'Resultater - Østdanmark'!H94</f>
        <v>-13874.569799999999</v>
      </c>
      <c r="I94" s="279">
        <f>'Resultater - Vestdanmark'!I94+'Resultater - Østdanmark'!I94</f>
        <v>-13521.266340731423</v>
      </c>
      <c r="J94" s="280">
        <f>'Resultater - Vestdanmark'!J94+'Resultater - Østdanmark'!J94</f>
        <v>-12868.019124731421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78">
        <f>'Resultater - Vestdanmark'!H95+'Resultater - Østdanmark'!H95</f>
        <v>3588024.4873487833</v>
      </c>
      <c r="I95" s="279">
        <f>'Resultater - Vestdanmark'!I95+'Resultater - Østdanmark'!I95</f>
        <v>3496658.6661670199</v>
      </c>
      <c r="J95" s="280">
        <f>'Resultater - Vestdanmark'!J95+'Resultater - Østdanmark'!J95</f>
        <v>3327726.0764660821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78">
        <f>'Resultater - Vestdanmark'!H96+'Resultater - Østdanmark'!H96</f>
        <v>23400.000000000004</v>
      </c>
      <c r="I96" s="279">
        <f>'Resultater - Vestdanmark'!I96+'Resultater - Østdanmark'!I96</f>
        <v>26765.328207443497</v>
      </c>
      <c r="J96" s="280">
        <f>'Resultater - Vestdanmark'!J96+'Resultater - Østdanmark'!J96</f>
        <v>32987.716425747203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78">
        <f>'Resultater - Vestdanmark'!H97+'Resultater - Østdanmark'!H97</f>
        <v>1264500</v>
      </c>
      <c r="I97" s="279">
        <f>'Resultater - Vestdanmark'!I97+'Resultater - Østdanmark'!I97</f>
        <v>1446357.1589022353</v>
      </c>
      <c r="J97" s="280">
        <f>'Resultater - Vestdanmark'!J97+'Resultater - Østdanmark'!J97</f>
        <v>1782605.445314416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78">
        <f>'Resultater - Vestdanmark'!H98+'Resultater - Østdanmark'!H98</f>
        <v>10440.000000000002</v>
      </c>
      <c r="I98" s="279">
        <f>'Resultater - Vestdanmark'!I98+'Resultater - Østdanmark'!I98</f>
        <v>11941.454123320946</v>
      </c>
      <c r="J98" s="280">
        <f>'Resultater - Vestdanmark'!J98+'Resultater - Østdanmark'!J98</f>
        <v>14717.596559179521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78">
        <f>'Resultater - Vestdanmark'!H99+'Resultater - Østdanmark'!H99</f>
        <v>482999.99999999994</v>
      </c>
      <c r="I99" s="279">
        <f>'Resultater - Vestdanmark'!I99+'Resultater - Østdanmark'!I99</f>
        <v>552463.82582030806</v>
      </c>
      <c r="J99" s="280">
        <f>'Resultater - Vestdanmark'!J99+'Resultater - Østdanmark'!J99</f>
        <v>680900.30058273068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78">
        <f>'Resultater - Vestdanmark'!H100+'Resultater - Østdanmark'!H100</f>
        <v>9653.6103586888312</v>
      </c>
      <c r="I100" s="279">
        <f>'Resultater - Vestdanmark'!I100+'Resultater - Østdanmark'!I100</f>
        <v>11041.967933208674</v>
      </c>
      <c r="J100" s="280">
        <f>'Resultater - Vestdanmark'!J100+'Resultater - Østdanmark'!J100</f>
        <v>13608.998333208672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78">
        <f>'Resultater - Vestdanmark'!H101+'Resultater - Østdanmark'!H101</f>
        <v>-587343064</v>
      </c>
      <c r="I101" s="279">
        <f>'Resultater - Vestdanmark'!I101+'Resultater - Østdanmark'!I101</f>
        <v>-671813242.66348267</v>
      </c>
      <c r="J101" s="280">
        <f>'Resultater - Vestdanmark'!J101+'Resultater - Østdanmark'!J101</f>
        <v>-827996001.70348251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78">
        <f>'Resultater - Vestdanmark'!H102+'Resultater - Østdanmark'!H102</f>
        <v>-2961.3935999999999</v>
      </c>
      <c r="I102" s="279">
        <f>'Resultater - Vestdanmark'!I102+'Resultater - Østdanmark'!I102</f>
        <v>-3387.2936604881475</v>
      </c>
      <c r="J102" s="280">
        <f>'Resultater - Vestdanmark'!J102+'Resultater - Østdanmark'!J102</f>
        <v>-4174.7697564881473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78">
        <f>'Resultater - Vestdanmark'!H103+'Resultater - Østdanmark'!H103</f>
        <v>531260.59557996574</v>
      </c>
      <c r="I103" s="279">
        <f>'Resultater - Vestdanmark'!I103+'Resultater - Østdanmark'!I103</f>
        <v>607665.13693930302</v>
      </c>
      <c r="J103" s="280">
        <f>'Resultater - Vestdanmark'!J103+'Resultater - Østdanmark'!J103</f>
        <v>748934.78098997765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78">
        <f>'Resultater - Vestdanmark'!H104+'Resultater - Østdanmark'!H104</f>
        <v>105566999.99999999</v>
      </c>
      <c r="I104" s="279">
        <f>'Resultater - Vestdanmark'!I104+'Resultater - Østdanmark'!I104</f>
        <v>102904851.25711353</v>
      </c>
      <c r="J104" s="280">
        <f>'Resultater - Vestdanmark'!J104+'Resultater - Østdanmark'!J104</f>
        <v>97982620.213951036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78">
        <f>'Resultater - Vestdanmark'!H105+'Resultater - Østdanmark'!H105</f>
        <v>6719.2238038686164</v>
      </c>
      <c r="I105" s="279">
        <f>'Resultater - Vestdanmark'!I105+'Resultater - Østdanmark'!I105</f>
        <v>6549.7809552261278</v>
      </c>
      <c r="J105" s="280">
        <f>'Resultater - Vestdanmark'!J105+'Resultater - Østdanmark'!J105</f>
        <v>6236.4863461782397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78">
        <f>'Resultater - Vestdanmark'!H106+'Resultater - Østdanmark'!H106</f>
        <v>148922.51453359297</v>
      </c>
      <c r="I106" s="279">
        <f>'Resultater - Vestdanmark'!I106+'Resultater - Østdanmark'!I106</f>
        <v>145167.04279665722</v>
      </c>
      <c r="J106" s="280">
        <f>'Resultater - Vestdanmark'!J106+'Resultater - Østdanmark'!J106</f>
        <v>138223.29120702157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78">
        <f>'Resultater - Vestdanmark'!H107+'Resultater - Østdanmark'!H107</f>
        <v>220000</v>
      </c>
      <c r="I107" s="279">
        <f>'Resultater - Vestdanmark'!I107+'Resultater - Østdanmark'!I107</f>
        <v>214452.12307411386</v>
      </c>
      <c r="J107" s="280">
        <f>'Resultater - Vestdanmark'!J107+'Resultater - Østdanmark'!J107</f>
        <v>204194.26948827977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78">
        <f>'Resultater - Vestdanmark'!H108+'Resultater - Østdanmark'!H108</f>
        <v>9291.4831667730468</v>
      </c>
      <c r="I108" s="279">
        <f>'Resultater - Vestdanmark'!I108+'Resultater - Østdanmark'!I108</f>
        <v>9057.1740528266855</v>
      </c>
      <c r="J108" s="280">
        <f>'Resultater - Vestdanmark'!J108+'Resultater - Østdanmark'!J108</f>
        <v>8623.943716826685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78">
        <f>'Resultater - Vestdanmark'!H109+'Resultater - Østdanmark'!H109</f>
        <v>-365582337.12</v>
      </c>
      <c r="I109" s="279">
        <f>'Resultater - Vestdanmark'!I109+'Resultater - Østdanmark'!I109</f>
        <v>-356363219.78991097</v>
      </c>
      <c r="J109" s="280">
        <f>'Resultater - Vestdanmark'!J109+'Resultater - Østdanmark'!J109</f>
        <v>-339317355.75471103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78">
        <f>'Resultater - Vestdanmark'!H110+'Resultater - Østdanmark'!H110</f>
        <v>-8664.776171999998</v>
      </c>
      <c r="I110" s="279">
        <f>'Resultater - Vestdanmark'!I110+'Resultater - Østdanmark'!I110</f>
        <v>-8446.2711183972406</v>
      </c>
      <c r="J110" s="280">
        <f>'Resultater - Vestdanmark'!J110+'Resultater - Østdanmark'!J110</f>
        <v>-8042.2620032772411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78">
        <f>'Resultater - Vestdanmark'!H111+'Resultater - Østdanmark'!H111</f>
        <v>14116.474844810102</v>
      </c>
      <c r="I111" s="279">
        <f>'Resultater - Vestdanmark'!I111+'Resultater - Østdanmark'!I111</f>
        <v>13760.490912690218</v>
      </c>
      <c r="J111" s="280">
        <f>'Resultater - Vestdanmark'!J111+'Resultater - Østdanmark'!J111</f>
        <v>13102.287584934891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78">
        <f>'Resultater - Vestdanmark'!H112+'Resultater - Østdanmark'!H112</f>
        <v>1224707</v>
      </c>
      <c r="I112" s="279">
        <f>'Resultater - Vestdanmark'!I112+'Resultater - Østdanmark'!I112</f>
        <v>1411132.4071133996</v>
      </c>
      <c r="J112" s="280">
        <f>'Resultater - Vestdanmark'!J112+'Resultater - Østdanmark'!J112</f>
        <v>1755827.2437861352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78">
        <f>'Resultater - Vestdanmark'!H113+'Resultater - Østdanmark'!H113</f>
        <v>2163.7761961313831</v>
      </c>
      <c r="I113" s="279">
        <f>'Resultater - Vestdanmark'!I113+'Resultater - Østdanmark'!I113</f>
        <v>2493.1471054722101</v>
      </c>
      <c r="J113" s="280">
        <f>'Resultater - Vestdanmark'!J113+'Resultater - Østdanmark'!J113</f>
        <v>3102.1437736727353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78">
        <f>'Resultater - Vestdanmark'!H114+'Resultater - Østdanmark'!H114</f>
        <v>8147.4854664070526</v>
      </c>
      <c r="I114" s="279">
        <f>'Resultater - Vestdanmark'!I114+'Resultater - Østdanmark'!I114</f>
        <v>9387.6990807862003</v>
      </c>
      <c r="J114" s="280">
        <f>'Resultater - Vestdanmark'!J114+'Resultater - Østdanmark'!J114</f>
        <v>11680.815860666338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78">
        <f>'Resultater - Vestdanmark'!H115+'Resultater - Østdanmark'!H115</f>
        <v>15000</v>
      </c>
      <c r="I115" s="279">
        <f>'Resultater - Vestdanmark'!I115+'Resultater - Østdanmark'!I115</f>
        <v>17283.306216671408</v>
      </c>
      <c r="J115" s="280">
        <f>'Resultater - Vestdanmark'!J115+'Resultater - Østdanmark'!J115</f>
        <v>21505.069095540424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78">
        <f>'Resultater - Vestdanmark'!H116+'Resultater - Østdanmark'!H116</f>
        <v>1539.2752332269538</v>
      </c>
      <c r="I116" s="279">
        <f>'Resultater - Vestdanmark'!I116+'Resultater - Østdanmark'!I116</f>
        <v>1773.5843471733165</v>
      </c>
      <c r="J116" s="280">
        <f>'Resultater - Vestdanmark'!J116+'Resultater - Østdanmark'!J116</f>
        <v>2206.8146831733166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78">
        <f>'Resultater - Vestdanmark'!H117+'Resultater - Østdanmark'!H117</f>
        <v>-60564263.759999998</v>
      </c>
      <c r="I117" s="279">
        <f>'Resultater - Vestdanmark'!I117+'Resultater - Østdanmark'!I117</f>
        <v>-69783381.090089008</v>
      </c>
      <c r="J117" s="280">
        <f>'Resultater - Vestdanmark'!J117+'Resultater - Østdanmark'!J117</f>
        <v>-86829245.125289008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78">
        <f>'Resultater - Vestdanmark'!H118+'Resultater - Østdanmark'!H118</f>
        <v>-2703.7617749999999</v>
      </c>
      <c r="I118" s="279">
        <f>'Resultater - Vestdanmark'!I118+'Resultater - Østdanmark'!I118</f>
        <v>-3115.3295129504022</v>
      </c>
      <c r="J118" s="280">
        <f>'Resultater - Vestdanmark'!J118+'Resultater - Østdanmark'!J118</f>
        <v>-3876.3055859504016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78">
        <f>'Resultater - Vestdanmark'!H119+'Resultater - Østdanmark'!H119</f>
        <v>2572.4691839803959</v>
      </c>
      <c r="I119" s="279">
        <f>'Resultater - Vestdanmark'!I119+'Resultater - Østdanmark'!I119</f>
        <v>2964.0515093122676</v>
      </c>
      <c r="J119" s="280">
        <f>'Resultater - Vestdanmark'!J119+'Resultater - Østdanmark'!J119</f>
        <v>3688.0751698431277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78">
        <f>'Resultater - Vestdanmark'!H120+'Resultater - Østdanmark'!H120</f>
        <v>8030838.3925888147</v>
      </c>
      <c r="I120" s="279">
        <f>'Resultater - Vestdanmark'!I120+'Resultater - Østdanmark'!I120</f>
        <v>7471869.9986500302</v>
      </c>
      <c r="J120" s="280">
        <f>'Resultater - Vestdanmark'!J120+'Resultater - Østdanmark'!J120</f>
        <v>7126349.9987124568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78">
        <f>'Resultater - Vestdanmark'!H121+'Resultater - Østdanmark'!H121</f>
        <v>2621245.5742450082</v>
      </c>
      <c r="I121" s="279">
        <f>'Resultater - Vestdanmark'!I121+'Resultater - Østdanmark'!I121</f>
        <v>2261774.0807480733</v>
      </c>
      <c r="J121" s="280">
        <f>'Resultater - Vestdanmark'!J121+'Resultater - Østdanmark'!J121</f>
        <v>2157183.3718117462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78">
        <f>'Resultater - Vestdanmark'!H122+'Resultater - Østdanmark'!H122</f>
        <v>-183300163.02627823</v>
      </c>
      <c r="I122" s="279">
        <f>'Resultater - Vestdanmark'!I122+'Resultater - Østdanmark'!I122</f>
        <v>-159087657.26254666</v>
      </c>
      <c r="J122" s="280">
        <f>'Resultater - Vestdanmark'!J122+'Resultater - Østdanmark'!J122</f>
        <v>-151731002.59144625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78">
        <f>'Resultater - Vestdanmark'!H123+'Resultater - Østdanmark'!H123</f>
        <v>2604803.426450097</v>
      </c>
      <c r="I123" s="279">
        <f>'Resultater - Vestdanmark'!I123+'Resultater - Østdanmark'!I123</f>
        <v>2260729.4390894361</v>
      </c>
      <c r="J123" s="280">
        <f>'Resultater - Vestdanmark'!J123+'Resultater - Østdanmark'!J123</f>
        <v>2156187.0372818322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78">
        <f>'Resultater - Vestdanmark'!H124+'Resultater - Østdanmark'!H124</f>
        <v>225935.04552207049</v>
      </c>
      <c r="I124" s="279">
        <f>'Resultater - Vestdanmark'!I124+'Resultater - Østdanmark'!I124</f>
        <v>218711.10246240979</v>
      </c>
      <c r="J124" s="280">
        <f>'Resultater - Vestdanmark'!J124+'Resultater - Østdanmark'!J124</f>
        <v>208597.29425605555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78">
        <f>'Resultater - Vestdanmark'!H125+'Resultater - Østdanmark'!H125</f>
        <v>73744.634020790007</v>
      </c>
      <c r="I125" s="279">
        <f>'Resultater - Vestdanmark'!I125+'Resultater - Østdanmark'!I125</f>
        <v>66204.993236055947</v>
      </c>
      <c r="J125" s="280">
        <f>'Resultater - Vestdanmark'!J125+'Resultater - Østdanmark'!J125</f>
        <v>63143.490658666065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78">
        <f>'Resultater - Vestdanmark'!H126+'Resultater - Østdanmark'!H126</f>
        <v>-3491625.762942126</v>
      </c>
      <c r="I126" s="279">
        <f>'Resultater - Vestdanmark'!I126+'Resultater - Østdanmark'!I126</f>
        <v>-3152972.1355900234</v>
      </c>
      <c r="J126" s="280">
        <f>'Resultater - Vestdanmark'!J126+'Resultater - Østdanmark'!J126</f>
        <v>-3007169.9559095595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78">
        <f>'Resultater - Vestdanmark'!H127+'Resultater - Østdanmark'!H127</f>
        <v>429515.47728160548</v>
      </c>
      <c r="I127" s="279">
        <f>'Resultater - Vestdanmark'!I127+'Resultater - Østdanmark'!I127</f>
        <v>387856.66724271985</v>
      </c>
      <c r="J127" s="280">
        <f>'Resultater - Vestdanmark'!J127+'Resultater - Østdanmark'!J127</f>
        <v>369921.0988153108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78">
        <f>'Resultater - Vestdanmark'!H128+'Resultater - Østdanmark'!H128</f>
        <v>134184.5342649988</v>
      </c>
      <c r="I128" s="279">
        <f>'Resultater - Vestdanmark'!I128+'Resultater - Østdanmark'!I128</f>
        <v>127435.24663930605</v>
      </c>
      <c r="J128" s="280">
        <f>'Resultater - Vestdanmark'!J128+'Resultater - Østdanmark'!J128</f>
        <v>121542.28725714161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78">
        <f>'Resultater - Vestdanmark'!H129+'Resultater - Østdanmark'!H129</f>
        <v>43797.49652275996</v>
      </c>
      <c r="I129" s="279">
        <f>'Resultater - Vestdanmark'!I129+'Resultater - Østdanmark'!I129</f>
        <v>38575.31486423024</v>
      </c>
      <c r="J129" s="280">
        <f>'Resultater - Vestdanmark'!J129+'Resultater - Østdanmark'!J129</f>
        <v>36791.485275132887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78">
        <f>'Resultater - Vestdanmark'!H130+'Resultater - Østdanmark'!H130</f>
        <v>-1367276.6890666278</v>
      </c>
      <c r="I130" s="279">
        <f>'Resultater - Vestdanmark'!I130+'Resultater - Østdanmark'!I130</f>
        <v>-1211291.6538597967</v>
      </c>
      <c r="J130" s="280">
        <f>'Resultater - Vestdanmark'!J130+'Resultater - Østdanmark'!J130</f>
        <v>-1155278.1669761066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78">
        <f>'Resultater - Vestdanmark'!H131+'Resultater - Østdanmark'!H131</f>
        <v>559922.97086443973</v>
      </c>
      <c r="I131" s="279">
        <f>'Resultater - Vestdanmark'!I131+'Resultater - Østdanmark'!I131</f>
        <v>496044.45598752372</v>
      </c>
      <c r="J131" s="280">
        <f>'Resultater - Vestdanmark'!J131+'Resultater - Østdanmark'!J131</f>
        <v>473105.98403434339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78">
        <f>'Resultater - Vestdanmark'!H132+'Resultater - Østdanmark'!H132</f>
        <v>687979.55575600604</v>
      </c>
      <c r="I132" s="279">
        <f>'Resultater - Vestdanmark'!I132+'Resultater - Østdanmark'!I132</f>
        <v>781307.09985883837</v>
      </c>
      <c r="J132" s="280">
        <f>'Resultater - Vestdanmark'!J132+'Resultater - Østdanmark'!J132</f>
        <v>1012805.4998170126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78">
        <f>'Resultater - Vestdanmark'!H133+'Resultater - Østdanmark'!H133</f>
        <v>224554.80704987101</v>
      </c>
      <c r="I133" s="279">
        <f>'Resultater - Vestdanmark'!I133+'Resultater - Østdanmark'!I133</f>
        <v>236505.7405822697</v>
      </c>
      <c r="J133" s="280">
        <f>'Resultater - Vestdanmark'!J133+'Resultater - Østdanmark'!J133</f>
        <v>306581.51556960877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78">
        <f>'Resultater - Vestdanmark'!H134+'Resultater - Østdanmark'!H134</f>
        <v>-15702814.396713404</v>
      </c>
      <c r="I134" s="279">
        <f>'Resultater - Vestdanmark'!I134+'Resultater - Østdanmark'!I134</f>
        <v>-16635235.375025837</v>
      </c>
      <c r="J134" s="280">
        <f>'Resultater - Vestdanmark'!J134+'Resultater - Østdanmark'!J134</f>
        <v>-21564194.004663117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78">
        <f>'Resultater - Vestdanmark'!H135+'Resultater - Østdanmark'!H135</f>
        <v>333054.11051750812</v>
      </c>
      <c r="I135" s="279">
        <f>'Resultater - Vestdanmark'!I135+'Resultater - Østdanmark'!I135</f>
        <v>352830.60610066348</v>
      </c>
      <c r="J135" s="280">
        <f>'Resultater - Vestdanmark'!J135+'Resultater - Østdanmark'!J135</f>
        <v>457373.00790826743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78">
        <f>'Resultater - Vestdanmark'!H136+'Resultater - Østdanmark'!H136</f>
        <v>19355.226023653049</v>
      </c>
      <c r="I136" s="279">
        <f>'Resultater - Vestdanmark'!I136+'Resultater - Østdanmark'!I136</f>
        <v>22869.848806618455</v>
      </c>
      <c r="J136" s="280">
        <f>'Resultater - Vestdanmark'!J136+'Resultater - Østdanmark'!J136</f>
        <v>29646.100304875774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78">
        <f>'Resultater - Vestdanmark'!H137+'Resultater - Østdanmark'!H137</f>
        <v>6317.4973860552982</v>
      </c>
      <c r="I137" s="279">
        <f>'Resultater - Vestdanmark'!I137+'Resultater - Østdanmark'!I137</f>
        <v>6922.8227031228453</v>
      </c>
      <c r="J137" s="280">
        <f>'Resultater - Vestdanmark'!J137+'Resultater - Østdanmark'!J137</f>
        <v>8974.0294299740563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78">
        <f>'Resultater - Vestdanmark'!H138+'Resultater - Østdanmark'!H138</f>
        <v>-299117.85343258409</v>
      </c>
      <c r="I138" s="279">
        <f>'Resultater - Vestdanmark'!I138+'Resultater - Østdanmark'!I138</f>
        <v>-329695.17880244815</v>
      </c>
      <c r="J138" s="280">
        <f>'Resultater - Vestdanmark'!J138+'Resultater - Østdanmark'!J138</f>
        <v>-427382.63918835868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78">
        <f>'Resultater - Vestdanmark'!H139+'Resultater - Østdanmark'!H139</f>
        <v>54918.499333549895</v>
      </c>
      <c r="I139" s="279">
        <f>'Resultater - Vestdanmark'!I139+'Resultater - Østdanmark'!I139</f>
        <v>60532.543442505412</v>
      </c>
      <c r="J139" s="280">
        <f>'Resultater - Vestdanmark'!J139+'Resultater - Østdanmark'!J139</f>
        <v>78468.111869914399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78">
        <f>'Resultater - Vestdanmark'!H140+'Resultater - Østdanmark'!H140</f>
        <v>11495.215288873653</v>
      </c>
      <c r="I140" s="279">
        <f>'Resultater - Vestdanmark'!I140+'Resultater - Østdanmark'!I140</f>
        <v>13325.454402919344</v>
      </c>
      <c r="J140" s="280">
        <f>'Resultater - Vestdanmark'!J140+'Resultater - Østdanmark'!J140</f>
        <v>17273.737188969517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78">
        <f>'Resultater - Vestdanmark'!H141+'Resultater - Østdanmark'!H141</f>
        <v>3752.0095322501388</v>
      </c>
      <c r="I141" s="279">
        <f>'Resultater - Vestdanmark'!I141+'Resultater - Østdanmark'!I141</f>
        <v>4033.6846583463876</v>
      </c>
      <c r="J141" s="280">
        <f>'Resultater - Vestdanmark'!J141+'Resultater - Østdanmark'!J141</f>
        <v>5228.8504830416123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78">
        <f>'Resultater - Vestdanmark'!H142+'Resultater - Østdanmark'!H142</f>
        <v>-117130.7854990183</v>
      </c>
      <c r="I142" s="279">
        <f>'Resultater - Vestdanmark'!I142+'Resultater - Østdanmark'!I142</f>
        <v>-126660.49721574405</v>
      </c>
      <c r="J142" s="280">
        <f>'Resultater - Vestdanmark'!J142+'Resultater - Østdanmark'!J142</f>
        <v>-164189.53342781632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78">
        <f>'Resultater - Vestdanmark'!H143+'Resultater - Østdanmark'!H143</f>
        <v>71592.598937004383</v>
      </c>
      <c r="I143" s="279">
        <f>'Resultater - Vestdanmark'!I143+'Resultater - Østdanmark'!I143</f>
        <v>77417.342841983467</v>
      </c>
      <c r="J143" s="280">
        <f>'Resultater - Vestdanmark'!J143+'Resultater - Østdanmark'!J143</f>
        <v>100355.81479516374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78">
        <f>'Resultater - Vestdanmark'!H144+'Resultater - Østdanmark'!H144</f>
        <v>230147.57425814544</v>
      </c>
      <c r="I144" s="279">
        <f>'Resultater - Vestdanmark'!I144+'Resultater - Østdanmark'!I144</f>
        <v>215946.79071276571</v>
      </c>
      <c r="J144" s="280">
        <f>'Resultater - Vestdanmark'!J144+'Resultater - Østdanmark'!J144</f>
        <v>205960.81195148177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78">
        <f>'Resultater - Vestdanmark'!H145+'Resultater - Østdanmark'!H145</f>
        <v>-2232747.9829002842</v>
      </c>
      <c r="I145" s="279">
        <f>'Resultater - Vestdanmark'!I145+'Resultater - Østdanmark'!I145</f>
        <v>-1954273.1835356262</v>
      </c>
      <c r="J145" s="280">
        <f>'Resultater - Vestdanmark'!J145+'Resultater - Østdanmark'!J145</f>
        <v>-1863902.1692680826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78">
        <f>'Resultater - Vestdanmark'!H146+'Resultater - Østdanmark'!H146</f>
        <v>25382.932563674498</v>
      </c>
      <c r="I146" s="279">
        <f>'Resultater - Vestdanmark'!I146+'Resultater - Østdanmark'!I146</f>
        <v>22217.099649664164</v>
      </c>
      <c r="J146" s="280">
        <f>'Resultater - Vestdanmark'!J146+'Resultater - Østdanmark'!J146</f>
        <v>21189.719319043852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78">
        <f>'Resultater - Vestdanmark'!H147+'Resultater - Østdanmark'!H147</f>
        <v>2806.7295229677611</v>
      </c>
      <c r="I147" s="279">
        <f>'Resultater - Vestdanmark'!I147+'Resultater - Østdanmark'!I147</f>
        <v>2717.2718403377421</v>
      </c>
      <c r="J147" s="280">
        <f>'Resultater - Vestdanmark'!J147+'Resultater - Østdanmark'!J147</f>
        <v>2591.6176511891758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78">
        <f>'Resultater - Vestdanmark'!H148+'Resultater - Østdanmark'!H148</f>
        <v>-22123.673287397512</v>
      </c>
      <c r="I148" s="279">
        <f>'Resultater - Vestdanmark'!I148+'Resultater - Østdanmark'!I148</f>
        <v>-19979.976647683226</v>
      </c>
      <c r="J148" s="280">
        <f>'Resultater - Vestdanmark'!J148+'Resultater - Østdanmark'!J148</f>
        <v>-19056.047091720993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78">
        <f>'Resultater - Vestdanmark'!H149+'Resultater - Østdanmark'!H149</f>
        <v>1814.3334435803249</v>
      </c>
      <c r="I149" s="279">
        <f>'Resultater - Vestdanmark'!I149+'Resultater - Østdanmark'!I149</f>
        <v>1638.5316924063941</v>
      </c>
      <c r="J149" s="280">
        <f>'Resultater - Vestdanmark'!J149+'Resultater - Østdanmark'!J149</f>
        <v>1562.7614407344222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78">
        <f>'Resultater - Vestdanmark'!H150+'Resultater - Østdanmark'!H150</f>
        <v>843.56496811604438</v>
      </c>
      <c r="I150" s="279">
        <f>'Resultater - Vestdanmark'!I150+'Resultater - Østdanmark'!I150</f>
        <v>802.64916320151292</v>
      </c>
      <c r="J150" s="280">
        <f>'Resultater - Vestdanmark'!J150+'Resultater - Østdanmark'!J150</f>
        <v>765.53243889161649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-5553.2523541027549</v>
      </c>
      <c r="I151" s="279">
        <f>'Resultater - Vestdanmark'!I151+'Resultater - Østdanmark'!I151</f>
        <v>-4929.0116585198175</v>
      </c>
      <c r="J151" s="280">
        <f>'Resultater - Vestdanmark'!J151+'Resultater - Østdanmark'!J151</f>
        <v>-4701.0804835593626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1196.9215428986058</v>
      </c>
      <c r="I152" s="279">
        <f>'Resultater - Vestdanmark'!I152+'Resultater - Østdanmark'!I152</f>
        <v>1062.3756788077692</v>
      </c>
      <c r="J152" s="280">
        <f>'Resultater - Vestdanmark'!J152+'Resultater - Østdanmark'!J152</f>
        <v>1013.2484797877565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78">
        <f>'Resultater - Vestdanmark'!H153+'Resultater - Østdanmark'!H153</f>
        <v>16773.399891430559</v>
      </c>
      <c r="I153" s="279">
        <f>'Resultater - Vestdanmark'!I153+'Resultater - Østdanmark'!I153</f>
        <v>19210.526642020028</v>
      </c>
      <c r="J153" s="280">
        <f>'Resultater - Vestdanmark'!J153+'Resultater - Østdanmark'!J153</f>
        <v>24902.53453595188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78">
        <f>'Resultater - Vestdanmark'!H154+'Resultater - Østdanmark'!H154</f>
        <v>-162725.04672139056</v>
      </c>
      <c r="I154" s="279">
        <f>'Resultater - Vestdanmark'!I154+'Resultater - Østdanmark'!I154</f>
        <v>-173851.23869718664</v>
      </c>
      <c r="J154" s="280">
        <f>'Resultater - Vestdanmark'!J154+'Resultater - Østdanmark'!J154</f>
        <v>-225362.71682968631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78">
        <f>'Resultater - Vestdanmark'!H155+'Resultater - Østdanmark'!H155</f>
        <v>3245.5001945546865</v>
      </c>
      <c r="I155" s="279">
        <f>'Resultater - Vestdanmark'!I155+'Resultater - Østdanmark'!I155</f>
        <v>3467.4086158435402</v>
      </c>
      <c r="J155" s="280">
        <f>'Resultater - Vestdanmark'!J155+'Resultater - Østdanmark'!J155</f>
        <v>4494.7889464638474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78">
        <f>'Resultater - Vestdanmark'!H156+'Resultater - Østdanmark'!H156</f>
        <v>204.5574315852524</v>
      </c>
      <c r="I156" s="279">
        <f>'Resultater - Vestdanmark'!I156+'Resultater - Østdanmark'!I156</f>
        <v>241.72724637455406</v>
      </c>
      <c r="J156" s="280">
        <f>'Resultater - Vestdanmark'!J156+'Resultater - Østdanmark'!J156</f>
        <v>313.35013418923671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78">
        <f>'Resultater - Vestdanmark'!H157+'Resultater - Østdanmark'!H157</f>
        <v>-1612.3968297864642</v>
      </c>
      <c r="I157" s="279">
        <f>'Resultater - Vestdanmark'!I157+'Resultater - Østdanmark'!I157</f>
        <v>-1777.4094832823403</v>
      </c>
      <c r="J157" s="280">
        <f>'Resultater - Vestdanmark'!J157+'Resultater - Østdanmark'!J157</f>
        <v>-2304.049330180811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78">
        <f>'Resultater - Vestdanmark'!H158+'Resultater - Østdanmark'!H158</f>
        <v>231.98342151189939</v>
      </c>
      <c r="I158" s="279">
        <f>'Resultater - Vestdanmark'!I158+'Resultater - Østdanmark'!I158</f>
        <v>255.72459939290545</v>
      </c>
      <c r="J158" s="280">
        <f>'Resultater - Vestdanmark'!J158+'Resultater - Østdanmark'!J158</f>
        <v>331.49485106487742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78">
        <f>'Resultater - Vestdanmark'!H159+'Resultater - Østdanmark'!H159</f>
        <v>61.479911705441317</v>
      </c>
      <c r="I159" s="279">
        <f>'Resultater - Vestdanmark'!I159+'Resultater - Østdanmark'!I159</f>
        <v>71.403298391163489</v>
      </c>
      <c r="J159" s="280">
        <f>'Resultater - Vestdanmark'!J159+'Resultater - Østdanmark'!J159</f>
        <v>92.559831247804524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78">
        <f>'Resultater - Vestdanmark'!H160+'Resultater - Østdanmark'!H160</f>
        <v>-404.72693546148446</v>
      </c>
      <c r="I160" s="279">
        <f>'Resultater - Vestdanmark'!I160+'Resultater - Østdanmark'!I160</f>
        <v>-438.48259783017335</v>
      </c>
      <c r="J160" s="280">
        <f>'Resultater - Vestdanmark'!J160+'Resultater - Østdanmark'!J160</f>
        <v>-568.40336755763201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78">
        <f>'Resultater - Vestdanmark'!H161+'Resultater - Østdanmark'!H161</f>
        <v>153.04020095390325</v>
      </c>
      <c r="I161" s="279">
        <f>'Resultater - Vestdanmark'!I161+'Resultater - Østdanmark'!I161</f>
        <v>165.80429669254198</v>
      </c>
      <c r="J161" s="280">
        <f>'Resultater - Vestdanmark'!J161+'Resultater - Østdanmark'!J161</f>
        <v>214.93149571255441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78">
        <f>'Resultater - Vestdanmark'!H162+'Resultater - Østdanmark'!H162</f>
        <v>27749.688657763778</v>
      </c>
      <c r="I162" s="279">
        <f>'Resultater - Vestdanmark'!I162+'Resultater - Østdanmark'!I162</f>
        <v>24297.298859554699</v>
      </c>
      <c r="J162" s="280">
        <f>'Resultater - Vestdanmark'!J162+'Resultater - Østdanmark'!J162</f>
        <v>23173.724345818064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-23743486.815882854</v>
      </c>
      <c r="I163" s="279">
        <f>'Resultater - Vestdanmark'!I163+'Resultater - Østdanmark'!I163</f>
        <v>-20789515.956316769</v>
      </c>
      <c r="J163" s="280">
        <f>'Resultater - Vestdanmark'!J163+'Resultater - Østdanmark'!J163</f>
        <v>-19828151.056602698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5141.4697369274418</v>
      </c>
      <c r="I164" s="279">
        <f>'Resultater - Vestdanmark'!I164+'Resultater - Østdanmark'!I164</f>
        <v>4501.8100316787195</v>
      </c>
      <c r="J164" s="280">
        <f>'Resultater - Vestdanmark'!J164+'Resultater - Østdanmark'!J164</f>
        <v>4293.633845242708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2022.4268112306345</v>
      </c>
      <c r="I165" s="279">
        <f>'Resultater - Vestdanmark'!I165+'Resultater - Østdanmark'!I165</f>
        <v>2161.4764708008488</v>
      </c>
      <c r="J165" s="280">
        <f>'Resultater - Vestdanmark'!J165+'Resultater - Østdanmark'!J165</f>
        <v>2801.9139436307296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-1730450.5618338804</v>
      </c>
      <c r="I166" s="279">
        <f>'Resultater - Vestdanmark'!I166+'Resultater - Østdanmark'!I166</f>
        <v>-1849425.7258249433</v>
      </c>
      <c r="J166" s="280">
        <f>'Resultater - Vestdanmark'!J166+'Resultater - Østdanmark'!J166</f>
        <v>-2397403.718661963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657.39610620781025</v>
      </c>
      <c r="I167" s="279">
        <f>'Resultater - Vestdanmark'!I167+'Resultater - Østdanmark'!I167</f>
        <v>702.59462922153443</v>
      </c>
      <c r="J167" s="280">
        <f>'Resultater - Vestdanmark'!J167+'Resultater - Østdanmark'!J167</f>
        <v>910.7708156575444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78">
        <f>'Resultater - Vestdanmark'!H168+'Resultater - Østdanmark'!H168</f>
        <v>1955168.9801122241</v>
      </c>
      <c r="I168" s="279">
        <f>'Resultater - Vestdanmark'!I168+'Resultater - Østdanmark'!I168</f>
        <v>1784291.0891013045</v>
      </c>
      <c r="J168" s="280">
        <f>'Resultater - Vestdanmark'!J168+'Resultater - Østdanmark'!J168</f>
        <v>1701780.5185070245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-6905324.6027384531</v>
      </c>
      <c r="I169" s="279">
        <f>'Resultater - Vestdanmark'!I169+'Resultater - Østdanmark'!I169</f>
        <v>-5878556.836165579</v>
      </c>
      <c r="J169" s="280">
        <f>'Resultater - Vestdanmark'!J169+'Resultater - Østdanmark'!J169</f>
        <v>-5606716.0576145705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104670.65103270129</v>
      </c>
      <c r="I170" s="279">
        <f>'Resultater - Vestdanmark'!I170+'Resultater - Østdanmark'!I170</f>
        <v>89106.943782218848</v>
      </c>
      <c r="J170" s="280">
        <f>'Resultater - Vestdanmark'!J170+'Resultater - Østdanmark'!J170</f>
        <v>84986.391468590227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78">
        <f>'Resultater - Vestdanmark'!H171+'Resultater - Østdanmark'!H171</f>
        <v>76780.532840637781</v>
      </c>
      <c r="I171" s="279">
        <f>'Resultater - Vestdanmark'!I171+'Resultater - Østdanmark'!I171</f>
        <v>74311.214987708983</v>
      </c>
      <c r="J171" s="280">
        <f>'Resultater - Vestdanmark'!J171+'Resultater - Østdanmark'!J171</f>
        <v>70874.858225271571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-180783.86329737815</v>
      </c>
      <c r="I172" s="279">
        <f>'Resultater - Vestdanmark'!I172+'Resultater - Østdanmark'!I172</f>
        <v>-163218.02480849379</v>
      </c>
      <c r="J172" s="280">
        <f>'Resultater - Vestdanmark'!J172+'Resultater - Østdanmark'!J172</f>
        <v>-155670.37048208943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24092.002403541195</v>
      </c>
      <c r="I173" s="279">
        <f>'Resultater - Vestdanmark'!I173+'Resultater - Østdanmark'!I173</f>
        <v>21751.106400017437</v>
      </c>
      <c r="J173" s="280">
        <f>'Resultater - Vestdanmark'!J173+'Resultater - Østdanmark'!J173</f>
        <v>20745.274890190038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78">
        <f>'Resultater - Vestdanmark'!H174+'Resultater - Østdanmark'!H174</f>
        <v>76689.476357594409</v>
      </c>
      <c r="I174" s="279">
        <f>'Resultater - Vestdanmark'!I174+'Resultater - Østdanmark'!I174</f>
        <v>72574.62699914843</v>
      </c>
      <c r="J174" s="280">
        <f>'Resultater - Vestdanmark'!J174+'Resultater - Østdanmark'!J174</f>
        <v>69218.574883580863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-116080.37096608599</v>
      </c>
      <c r="I175" s="279">
        <f>'Resultater - Vestdanmark'!I175+'Resultater - Østdanmark'!I175</f>
        <v>-102473.84736491642</v>
      </c>
      <c r="J175" s="280">
        <f>'Resultater - Vestdanmark'!J175+'Resultater - Østdanmark'!J175</f>
        <v>-97735.172342261329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52818.754154083166</v>
      </c>
      <c r="I176" s="279">
        <f>'Resultater - Vestdanmark'!I176+'Resultater - Østdanmark'!I176</f>
        <v>46627.529754982352</v>
      </c>
      <c r="J176" s="280">
        <f>'Resultater - Vestdanmark'!J176+'Resultater - Østdanmark'!J176</f>
        <v>44471.343407931141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78">
        <f>'Resultater - Vestdanmark'!H177+'Resultater - Østdanmark'!H177</f>
        <v>142494.79389236751</v>
      </c>
      <c r="I177" s="279">
        <f>'Resultater - Vestdanmark'!I177+'Resultater - Østdanmark'!I177</f>
        <v>158729.71018074613</v>
      </c>
      <c r="J177" s="280">
        <f>'Resultater - Vestdanmark'!J177+'Resultater - Østdanmark'!J177</f>
        <v>205760.73541948566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-503267.39838652278</v>
      </c>
      <c r="I178" s="279">
        <f>'Resultater - Vestdanmark'!I178+'Resultater - Østdanmark'!I178</f>
        <v>-522953.69773750438</v>
      </c>
      <c r="J178" s="280">
        <f>'Resultater - Vestdanmark'!J178+'Resultater - Østdanmark'!J178</f>
        <v>-677902.94151157967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13383.347942111091</v>
      </c>
      <c r="I179" s="279">
        <f>'Resultater - Vestdanmark'!I179+'Resultater - Østdanmark'!I179</f>
        <v>13906.864058496585</v>
      </c>
      <c r="J179" s="280">
        <f>'Resultater - Vestdanmark'!J179+'Resultater - Østdanmark'!J179</f>
        <v>18027.416372125204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78">
        <f>'Resultater - Vestdanmark'!H180+'Resultater - Østdanmark'!H180</f>
        <v>5595.8468620164213</v>
      </c>
      <c r="I180" s="279">
        <f>'Resultater - Vestdanmark'!I180+'Resultater - Østdanmark'!I180</f>
        <v>6610.6913217389683</v>
      </c>
      <c r="J180" s="280">
        <f>'Resultater - Vestdanmark'!J180+'Resultater - Østdanmark'!J180</f>
        <v>8569.4146763282897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-13175.720155987337</v>
      </c>
      <c r="I181" s="279">
        <f>'Resultater - Vestdanmark'!I181+'Resultater - Østdanmark'!I181</f>
        <v>-14519.800010420344</v>
      </c>
      <c r="J181" s="280">
        <f>'Resultater - Vestdanmark'!J181+'Resultater - Østdanmark'!J181</f>
        <v>-18821.962976470812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3080.4399094454293</v>
      </c>
      <c r="I182" s="279">
        <f>'Resultater - Vestdanmark'!I182+'Resultater - Østdanmark'!I182</f>
        <v>3394.6813456674618</v>
      </c>
      <c r="J182" s="280">
        <f>'Resultater - Vestdanmark'!J182+'Resultater - Østdanmark'!J182</f>
        <v>4400.512855494856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78">
        <f>'Resultater - Vestdanmark'!H183+'Resultater - Østdanmark'!H183</f>
        <v>5589.2105687262674</v>
      </c>
      <c r="I183" s="279">
        <f>'Resultater - Vestdanmark'!I183+'Resultater - Østdanmark'!I183</f>
        <v>6456.2052573230876</v>
      </c>
      <c r="J183" s="280">
        <f>'Resultater - Vestdanmark'!J183+'Resultater - Østdanmark'!J183</f>
        <v>8369.1549631965936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-8460.0608458981151</v>
      </c>
      <c r="I184" s="279">
        <f>'Resultater - Vestdanmark'!I184+'Resultater - Østdanmark'!I184</f>
        <v>-9116.0260748327401</v>
      </c>
      <c r="J184" s="280">
        <f>'Resultater - Vestdanmark'!J184+'Resultater - Østdanmark'!J184</f>
        <v>-11817.070837746141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6753.4858887241726</v>
      </c>
      <c r="I185" s="279">
        <f>'Resultater - Vestdanmark'!I185+'Resultater - Østdanmark'!I185</f>
        <v>7277.1289212978236</v>
      </c>
      <c r="J185" s="280">
        <f>'Resultater - Vestdanmark'!J185+'Resultater - Østdanmark'!J185</f>
        <v>9433.3152683490316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78">
        <f>'Resultater - Vestdanmark'!H186+'Resultater - Østdanmark'!H186</f>
        <v>10596561.852889422</v>
      </c>
      <c r="I186" s="279">
        <f>'Resultater - Vestdanmark'!I186+'Resultater - Østdanmark'!I186</f>
        <v>9727850.0400653351</v>
      </c>
      <c r="J186" s="280">
        <f>'Resultater - Vestdanmark'!J186+'Resultater - Østdanmark'!J186</f>
        <v>9278007.2636461258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-33100908.649694897</v>
      </c>
      <c r="I187" s="279">
        <f>'Resultater - Vestdanmark'!I187+'Resultater - Østdanmark'!I187</f>
        <v>-28346341.828683946</v>
      </c>
      <c r="J187" s="280">
        <f>'Resultater - Vestdanmark'!J187+'Resultater - Østdanmark'!J187</f>
        <v>-27035528.333715897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485557.09390620678</v>
      </c>
      <c r="I188" s="279">
        <f>'Resultater - Vestdanmark'!I188+'Resultater - Østdanmark'!I188</f>
        <v>415812.37261094322</v>
      </c>
      <c r="J188" s="280">
        <f>'Resultater - Vestdanmark'!J188+'Resultater - Østdanmark'!J188</f>
        <v>396584.05480234465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78">
        <f>'Resultater - Vestdanmark'!H189+'Resultater - Østdanmark'!H189</f>
        <v>1250706.5448330601</v>
      </c>
      <c r="I189" s="279">
        <f>'Resultater - Vestdanmark'!I189+'Resultater - Østdanmark'!I189</f>
        <v>1210547.8725060404</v>
      </c>
      <c r="J189" s="280">
        <f>'Resultater - Vestdanmark'!J189+'Resultater - Østdanmark'!J189</f>
        <v>1154568.7801358185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-2730616.868673549</v>
      </c>
      <c r="I190" s="279">
        <f>'Resultater - Vestdanmark'!I190+'Resultater - Østdanmark'!I190</f>
        <v>-2465429.1681735362</v>
      </c>
      <c r="J190" s="280">
        <f>'Resultater - Vestdanmark'!J190+'Resultater - Østdanmark'!J190</f>
        <v>-2351420.8829400772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335901.46460405836</v>
      </c>
      <c r="I191" s="279">
        <f>'Resultater - Vestdanmark'!I191+'Resultater - Østdanmark'!I191</f>
        <v>303279.92109319306</v>
      </c>
      <c r="J191" s="280">
        <f>'Resultater - Vestdanmark'!J191+'Resultater - Østdanmark'!J191</f>
        <v>289255.41607154248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78">
        <f>'Resultater - Vestdanmark'!H192+'Resultater - Østdanmark'!H192</f>
        <v>1501712.5809897545</v>
      </c>
      <c r="I192" s="279">
        <f>'Resultater - Vestdanmark'!I192+'Resultater - Østdanmark'!I192</f>
        <v>1422541.4955528916</v>
      </c>
      <c r="J192" s="280">
        <f>'Resultater - Vestdanmark'!J192+'Resultater - Østdanmark'!J192</f>
        <v>1356759.2298625843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-2269819.4996822169</v>
      </c>
      <c r="I193" s="279">
        <f>'Resultater - Vestdanmark'!I193+'Resultater - Østdanmark'!I193</f>
        <v>-2005740.1205592891</v>
      </c>
      <c r="J193" s="280">
        <f>'Resultater - Vestdanmark'!J193+'Resultater - Østdanmark'!J193</f>
        <v>-1912989.1323253333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885266.2325747133</v>
      </c>
      <c r="I194" s="279">
        <f>'Resultater - Vestdanmark'!I194+'Resultater - Østdanmark'!I194</f>
        <v>782271.01331188029</v>
      </c>
      <c r="J194" s="280">
        <f>'Resultater - Vestdanmark'!J194+'Resultater - Østdanmark'!J194</f>
        <v>746096.63119341177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78">
        <f>'Resultater - Vestdanmark'!H195+'Resultater - Østdanmark'!H195</f>
        <v>1056816.1068755633</v>
      </c>
      <c r="I195" s="279">
        <f>'Resultater - Vestdanmark'!I195+'Resultater - Østdanmark'!I195</f>
        <v>1184211.1089235607</v>
      </c>
      <c r="J195" s="280">
        <f>'Resultater - Vestdanmark'!J195+'Resultater - Østdanmark'!J195</f>
        <v>1535088.4745305413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-3301219.1972130653</v>
      </c>
      <c r="I196" s="279">
        <f>'Resultater - Vestdanmark'!I196+'Resultater - Østdanmark'!I196</f>
        <v>-3450716.525503376</v>
      </c>
      <c r="J196" s="280">
        <f>'Resultater - Vestdanmark'!J196+'Resultater - Østdanmark'!J196</f>
        <v>-4473151.0515784491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62084.065298082889</v>
      </c>
      <c r="I197" s="279">
        <f>'Resultater - Vestdanmark'!I197+'Resultater - Østdanmark'!I197</f>
        <v>64895.572604020053</v>
      </c>
      <c r="J197" s="280">
        <f>'Resultater - Vestdanmark'!J197+'Resultater - Østdanmark'!J197</f>
        <v>84123.890412618566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78">
        <f>'Resultater - Vestdanmark'!H198+'Resultater - Østdanmark'!H198</f>
        <v>124735.44154265925</v>
      </c>
      <c r="I198" s="279">
        <f>'Resultater - Vestdanmark'!I198+'Resultater - Østdanmark'!I198</f>
        <v>147364.96066460814</v>
      </c>
      <c r="J198" s="280">
        <f>'Resultater - Vestdanmark'!J198+'Resultater - Østdanmark'!J198</f>
        <v>191028.6527133809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-272329.83005081455</v>
      </c>
      <c r="I199" s="279">
        <f>'Resultater - Vestdanmark'!I199+'Resultater - Østdanmark'!I199</f>
        <v>-300126.81087707903</v>
      </c>
      <c r="J199" s="280">
        <f>'Resultater - Vestdanmark'!J199+'Resultater - Østdanmark'!J199</f>
        <v>-389053.27335917647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42948.869914417002</v>
      </c>
      <c r="I200" s="279">
        <f>'Resultater - Vestdanmark'!I200+'Resultater - Østdanmark'!I200</f>
        <v>47332.704448070595</v>
      </c>
      <c r="J200" s="280">
        <f>'Resultater - Vestdanmark'!J200+'Resultater - Østdanmark'!J200</f>
        <v>61357.209469721136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78">
        <f>'Resultater - Vestdanmark'!H201+'Resultater - Østdanmark'!H201</f>
        <v>149768.77080700482</v>
      </c>
      <c r="I201" s="279">
        <f>'Resultater - Vestdanmark'!I201+'Resultater - Østdanmark'!I201</f>
        <v>173171.81442973349</v>
      </c>
      <c r="J201" s="280">
        <f>'Resultater - Vestdanmark'!J201+'Resultater - Østdanmark'!J201</f>
        <v>224481.98166817299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-226373.59553658532</v>
      </c>
      <c r="I202" s="279">
        <f>'Resultater - Vestdanmark'!I202+'Resultater - Østdanmark'!I202</f>
        <v>-244166.97652588805</v>
      </c>
      <c r="J202" s="280">
        <f>'Resultater - Vestdanmark'!J202+'Resultater - Østdanmark'!J202</f>
        <v>-316512.74734837335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113191.4810413066</v>
      </c>
      <c r="I203" s="279">
        <f>'Resultater - Vestdanmark'!I203+'Resultater - Østdanmark'!I203</f>
        <v>122088.53964983103</v>
      </c>
      <c r="J203" s="280">
        <f>'Resultater - Vestdanmark'!J203+'Resultater - Østdanmark'!J203</f>
        <v>158262.92176829945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78">
        <f>'Resultater - Vestdanmark'!H204+'Resultater - Østdanmark'!H204</f>
        <v>252119.08822285215</v>
      </c>
      <c r="I204" s="279">
        <f>'Resultater - Vestdanmark'!I204+'Resultater - Østdanmark'!I204</f>
        <v>231062.25281575212</v>
      </c>
      <c r="J204" s="280">
        <f>'Resultater - Vestdanmark'!J204+'Resultater - Østdanmark'!J204</f>
        <v>220377.29314797168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78">
        <f>'Resultater - Vestdanmark'!H205+'Resultater - Østdanmark'!H205</f>
        <v>74848.798129844407</v>
      </c>
      <c r="I205" s="279">
        <f>'Resultater - Vestdanmark'!I205+'Resultater - Østdanmark'!I205</f>
        <v>63618.173867657693</v>
      </c>
      <c r="J205" s="280">
        <f>'Resultater - Vestdanmark'!J205+'Resultater - Østdanmark'!J205</f>
        <v>60676.292995164848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78">
        <f>'Resultater - Vestdanmark'!H206+'Resultater - Østdanmark'!H206</f>
        <v>0</v>
      </c>
      <c r="I206" s="279">
        <f>'Resultater - Vestdanmark'!I206+'Resultater - Østdanmark'!I206</f>
        <v>0</v>
      </c>
      <c r="J206" s="280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78">
        <f>'Resultater - Vestdanmark'!H207+'Resultater - Østdanmark'!H207</f>
        <v>148508.2256030748</v>
      </c>
      <c r="I207" s="279">
        <f>'Resultater - Vestdanmark'!I207+'Resultater - Østdanmark'!I207</f>
        <v>126963.5330711268</v>
      </c>
      <c r="J207" s="280">
        <f>'Resultater - Vestdanmark'!J207+'Resultater - Østdanmark'!J207</f>
        <v>121092.38703315561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78">
        <f>'Resultater - Vestdanmark'!H208+'Resultater - Østdanmark'!H208</f>
        <v>9762.0012470722486</v>
      </c>
      <c r="I208" s="279">
        <f>'Resultater - Vestdanmark'!I208+'Resultater - Østdanmark'!I208</f>
        <v>9448.4072313431316</v>
      </c>
      <c r="J208" s="280">
        <f>'Resultater - Vestdanmark'!J208+'Resultater - Østdanmark'!J208</f>
        <v>9011.4866657318871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78">
        <f>'Resultater - Vestdanmark'!H209+'Resultater - Østdanmark'!H209</f>
        <v>2898.1306645038535</v>
      </c>
      <c r="I209" s="279">
        <f>'Resultater - Vestdanmark'!I209+'Resultater - Østdanmark'!I209</f>
        <v>2601.4219401527612</v>
      </c>
      <c r="J209" s="280">
        <f>'Resultater - Vestdanmark'!J209+'Resultater - Østdanmark'!J209</f>
        <v>2481.1249718219974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78">
        <f>'Resultater - Vestdanmark'!H210+'Resultater - Østdanmark'!H210</f>
        <v>0</v>
      </c>
      <c r="I210" s="279">
        <f>'Resultater - Vestdanmark'!I210+'Resultater - Østdanmark'!I210</f>
        <v>0</v>
      </c>
      <c r="J210" s="280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78">
        <f>'Resultater - Vestdanmark'!H211+'Resultater - Østdanmark'!H211</f>
        <v>33702.707331215737</v>
      </c>
      <c r="I211" s="279">
        <f>'Resultater - Vestdanmark'!I211+'Resultater - Østdanmark'!I211</f>
        <v>30429.144897109905</v>
      </c>
      <c r="J211" s="280">
        <f>'Resultater - Vestdanmark'!J211+'Resultater - Østdanmark'!J211</f>
        <v>29022.016809382279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78">
        <f>'Resultater - Vestdanmark'!H212+'Resultater - Østdanmark'!H212</f>
        <v>3876.3292971970382</v>
      </c>
      <c r="I212" s="279">
        <f>'Resultater - Vestdanmark'!I212+'Resultater - Østdanmark'!I212</f>
        <v>3670.910054503971</v>
      </c>
      <c r="J212" s="280">
        <f>'Resultater - Vestdanmark'!J212+'Resultater - Østdanmark'!J212</f>
        <v>3501.1569883997413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78">
        <f>'Resultater - Vestdanmark'!H213+'Resultater - Østdanmark'!H213</f>
        <v>1150.7997712344754</v>
      </c>
      <c r="I213" s="279">
        <f>'Resultater - Vestdanmark'!I213+'Resultater - Østdanmark'!I213</f>
        <v>1010.7085482551205</v>
      </c>
      <c r="J213" s="280">
        <f>'Resultater - Vestdanmark'!J213+'Resultater - Østdanmark'!J213</f>
        <v>963.97058070575076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0</v>
      </c>
      <c r="I214" s="279">
        <f>'Resultater - Vestdanmark'!I214+'Resultater - Østdanmark'!I214</f>
        <v>0</v>
      </c>
      <c r="J214" s="280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29374.954227709619</v>
      </c>
      <c r="I215" s="279">
        <f>'Resultater - Vestdanmark'!I215+'Resultater - Østdanmark'!I215</f>
        <v>25949.888315623026</v>
      </c>
      <c r="J215" s="280">
        <f>'Resultater - Vestdanmark'!J215+'Resultater - Østdanmark'!J215</f>
        <v>24749.893480218496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78">
        <f>'Resultater - Vestdanmark'!H216+'Resultater - Østdanmark'!H216</f>
        <v>18374.707188012384</v>
      </c>
      <c r="I216" s="279">
        <f>'Resultater - Vestdanmark'!I216+'Resultater - Østdanmark'!I216</f>
        <v>20555.191160892635</v>
      </c>
      <c r="J216" s="280">
        <f>'Resultater - Vestdanmark'!J216+'Resultater - Østdanmark'!J216</f>
        <v>26645.61817152748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78">
        <f>'Resultater - Vestdanmark'!H217+'Resultater - Østdanmark'!H217</f>
        <v>5455.059982585959</v>
      </c>
      <c r="I217" s="279">
        <f>'Resultater - Vestdanmark'!I217+'Resultater - Østdanmark'!I217</f>
        <v>5659.4433284581037</v>
      </c>
      <c r="J217" s="280">
        <f>'Resultater - Vestdanmark'!J217+'Resultater - Østdanmark'!J217</f>
        <v>7336.3154257790229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78">
        <f>'Resultater - Vestdanmark'!H218+'Resultater - Østdanmark'!H218</f>
        <v>0</v>
      </c>
      <c r="I218" s="279">
        <f>'Resultater - Vestdanmark'!I218+'Resultater - Østdanmark'!I218</f>
        <v>0</v>
      </c>
      <c r="J218" s="280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78">
        <f>'Resultater - Vestdanmark'!H219+'Resultater - Østdanmark'!H219</f>
        <v>18988.48660920751</v>
      </c>
      <c r="I219" s="279">
        <f>'Resultater - Vestdanmark'!I219+'Resultater - Østdanmark'!I219</f>
        <v>19815.117878152741</v>
      </c>
      <c r="J219" s="280">
        <f>'Resultater - Vestdanmark'!J219+'Resultater - Østdanmark'!J219</f>
        <v>25686.26391612392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78">
        <f>'Resultater - Vestdanmark'!H220+'Resultater - Østdanmark'!H220</f>
        <v>711.46502927780227</v>
      </c>
      <c r="I220" s="279">
        <f>'Resultater - Vestdanmark'!I220+'Resultater - Østdanmark'!I220</f>
        <v>840.52593809462883</v>
      </c>
      <c r="J220" s="280">
        <f>'Resultater - Vestdanmark'!J220+'Resultater - Østdanmark'!J220</f>
        <v>1089.5706604930374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78">
        <f>'Resultater - Vestdanmark'!H221+'Resultater - Østdanmark'!H221</f>
        <v>211.21884395277317</v>
      </c>
      <c r="I221" s="279">
        <f>'Resultater - Vestdanmark'!I221+'Resultater - Østdanmark'!I221</f>
        <v>231.42129282630628</v>
      </c>
      <c r="J221" s="280">
        <f>'Resultater - Vestdanmark'!J221+'Resultater - Østdanmark'!J221</f>
        <v>299.99056477484146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78">
        <f>'Resultater - Vestdanmark'!H222+'Resultater - Østdanmark'!H222</f>
        <v>0</v>
      </c>
      <c r="I222" s="279">
        <f>'Resultater - Vestdanmark'!I222+'Resultater - Østdanmark'!I222</f>
        <v>0</v>
      </c>
      <c r="J222" s="280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78">
        <f>'Resultater - Vestdanmark'!H223+'Resultater - Østdanmark'!H223</f>
        <v>4309.2791948325566</v>
      </c>
      <c r="I223" s="279">
        <f>'Resultater - Vestdanmark'!I223+'Resultater - Østdanmark'!I223</f>
        <v>4749.0572960807376</v>
      </c>
      <c r="J223" s="280">
        <f>'Resultater - Vestdanmark'!J223+'Resultater - Østdanmark'!J223</f>
        <v>6156.1853838083616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78">
        <f>'Resultater - Vestdanmark'!H224+'Resultater - Østdanmark'!H224</f>
        <v>282.51100026726743</v>
      </c>
      <c r="I224" s="279">
        <f>'Resultater - Vestdanmark'!I224+'Resultater - Østdanmark'!I224</f>
        <v>326.56246091801216</v>
      </c>
      <c r="J224" s="280">
        <f>'Resultater - Vestdanmark'!J224+'Resultater - Østdanmark'!J224</f>
        <v>423.32170859742314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78">
        <f>'Resultater - Vestdanmark'!H225+'Resultater - Østdanmark'!H225</f>
        <v>83.871510790861564</v>
      </c>
      <c r="I225" s="279">
        <f>'Resultater - Vestdanmark'!I225+'Resultater - Østdanmark'!I225</f>
        <v>89.912165073100027</v>
      </c>
      <c r="J225" s="280">
        <f>'Resultater - Vestdanmark'!J225+'Resultater - Østdanmark'!J225</f>
        <v>116.55280657624074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78">
        <f>'Resultater - Vestdanmark'!H226+'Resultater - Østdanmark'!H226</f>
        <v>0</v>
      </c>
      <c r="I226" s="279">
        <f>'Resultater - Vestdanmark'!I226+'Resultater - Østdanmark'!I226</f>
        <v>0</v>
      </c>
      <c r="J226" s="280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78">
        <f>'Resultater - Vestdanmark'!H227+'Resultater - Østdanmark'!H227</f>
        <v>3755.926129571902</v>
      </c>
      <c r="I227" s="279">
        <f>'Resultater - Vestdanmark'!I227+'Resultater - Østdanmark'!I227</f>
        <v>4049.9825694902988</v>
      </c>
      <c r="J227" s="280">
        <f>'Resultater - Vestdanmark'!J227+'Resultater - Østdanmark'!J227</f>
        <v>5249.977404894832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78">
        <f>'Resultater - Vestdanmark'!H228+'Resultater - Østdanmark'!H228</f>
        <v>2432067.6197482329</v>
      </c>
      <c r="I228" s="279">
        <f>'Resultater - Vestdanmark'!I228+'Resultater - Østdanmark'!I228</f>
        <v>2392068.1139188078</v>
      </c>
      <c r="J228" s="280">
        <f>'Resultater - Vestdanmark'!J228+'Resultater - Østdanmark'!J228</f>
        <v>2281452.2473792094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78">
        <f>'Resultater - Vestdanmark'!H229+'Resultater - Østdanmark'!H229</f>
        <v>-4040788.3212018311</v>
      </c>
      <c r="I229" s="279">
        <f>'Resultater - Vestdanmark'!I229+'Resultater - Østdanmark'!I229</f>
        <v>-3707397.9998512017</v>
      </c>
      <c r="J229" s="280">
        <f>'Resultater - Vestdanmark'!J229+'Resultater - Østdanmark'!J229</f>
        <v>-3535957.6299158856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78">
        <f>'Resultater - Vestdanmark'!H230+'Resultater - Østdanmark'!H230</f>
        <v>68055.686267538025</v>
      </c>
      <c r="I230" s="279">
        <f>'Resultater - Vestdanmark'!I230+'Resultater - Østdanmark'!I230</f>
        <v>62440.666298433629</v>
      </c>
      <c r="J230" s="280">
        <f>'Resultater - Vestdanmark'!J230+'Resultater - Østdanmark'!J230</f>
        <v>59553.23664301473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78">
        <f>'Resultater - Vestdanmark'!H231+'Resultater - Østdanmark'!H231</f>
        <v>13122.873542371528</v>
      </c>
      <c r="I231" s="279">
        <f>'Resultater - Vestdanmark'!I231+'Resultater - Østdanmark'!I231</f>
        <v>12717.640896460449</v>
      </c>
      <c r="J231" s="280">
        <f>'Resultater - Vestdanmark'!J231+'Resultater - Østdanmark'!J231</f>
        <v>12129.541895468059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78">
        <f>'Resultater - Vestdanmark'!H232+'Resultater - Østdanmark'!H232</f>
        <v>-14131.676367037673</v>
      </c>
      <c r="I232" s="279">
        <f>'Resultater - Vestdanmark'!I232+'Resultater - Østdanmark'!I232</f>
        <v>-12775.458973644028</v>
      </c>
      <c r="J232" s="280">
        <f>'Resultater - Vestdanmark'!J232+'Resultater - Østdanmark'!J232</f>
        <v>-12184.686304342569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78">
        <f>'Resultater - Vestdanmark'!H233+'Resultater - Østdanmark'!H233</f>
        <v>2152.2804701131786</v>
      </c>
      <c r="I233" s="279">
        <f>'Resultater - Vestdanmark'!I233+'Resultater - Østdanmark'!I233</f>
        <v>1945.7260505796646</v>
      </c>
      <c r="J233" s="280">
        <f>'Resultater - Vestdanmark'!J233+'Resultater - Østdanmark'!J233</f>
        <v>1855.7502794545933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78">
        <f>'Resultater - Vestdanmark'!H234+'Resultater - Østdanmark'!H234</f>
        <v>5615.3101846932177</v>
      </c>
      <c r="I234" s="279">
        <f>'Resultater - Vestdanmark'!I234+'Resultater - Østdanmark'!I234</f>
        <v>5438.8494240816599</v>
      </c>
      <c r="J234" s="280">
        <f>'Resultater - Vestdanmark'!J234+'Resultater - Østdanmark'!J234</f>
        <v>5187.3419362628547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-3702.2322974288109</v>
      </c>
      <c r="I235" s="279">
        <f>'Resultater - Vestdanmark'!I235+'Resultater - Østdanmark'!I235</f>
        <v>-3345.0465355545793</v>
      </c>
      <c r="J235" s="280">
        <f>'Resultater - Vestdanmark'!J235+'Resultater - Østdanmark'!J235</f>
        <v>-3190.3623026965643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2021.5024736231753</v>
      </c>
      <c r="I236" s="279">
        <f>'Resultater - Vestdanmark'!I236+'Resultater - Østdanmark'!I236</f>
        <v>1826.4709782539626</v>
      </c>
      <c r="J236" s="280">
        <f>'Resultater - Vestdanmark'!J236+'Resultater - Østdanmark'!J236</f>
        <v>1742.0098925543575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78">
        <f>'Resultater - Vestdanmark'!H237+'Resultater - Østdanmark'!H237</f>
        <v>177251.6737598984</v>
      </c>
      <c r="I237" s="279">
        <f>'Resultater - Vestdanmark'!I237+'Resultater - Østdanmark'!I237</f>
        <v>212797.27325555179</v>
      </c>
      <c r="J237" s="280">
        <f>'Resultater - Vestdanmark'!J237+'Resultater - Østdanmark'!J237</f>
        <v>275848.31718312256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78">
        <f>'Resultater - Vestdanmark'!H238+'Resultater - Østdanmark'!H238</f>
        <v>-294496.94877999288</v>
      </c>
      <c r="I238" s="279">
        <f>'Resultater - Vestdanmark'!I238+'Resultater - Østdanmark'!I238</f>
        <v>-329808.41166306357</v>
      </c>
      <c r="J238" s="280">
        <f>'Resultater - Vestdanmark'!J238+'Resultater - Østdanmark'!J238</f>
        <v>-427529.42252619338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78">
        <f>'Resultater - Vestdanmark'!H239+'Resultater - Østdanmark'!H239</f>
        <v>8701.7031017897862</v>
      </c>
      <c r="I239" s="279">
        <f>'Resultater - Vestdanmark'!I239+'Resultater - Østdanmark'!I239</f>
        <v>9745.0750870387765</v>
      </c>
      <c r="J239" s="280">
        <f>'Resultater - Vestdanmark'!J239+'Resultater - Østdanmark'!J239</f>
        <v>12632.504742457668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78">
        <f>'Resultater - Vestdanmark'!H240+'Resultater - Østdanmark'!H240</f>
        <v>956.40897524289744</v>
      </c>
      <c r="I240" s="279">
        <f>'Resultater - Vestdanmark'!I240+'Resultater - Østdanmark'!I240</f>
        <v>1131.3554531591117</v>
      </c>
      <c r="J240" s="280">
        <f>'Resultater - Vestdanmark'!J240+'Resultater - Østdanmark'!J240</f>
        <v>1466.5718837247741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78">
        <f>'Resultater - Vestdanmark'!H241+'Resultater - Østdanmark'!H241</f>
        <v>-1029.9315976049757</v>
      </c>
      <c r="I241" s="279">
        <f>'Resultater - Vestdanmark'!I241+'Resultater - Østdanmark'!I241</f>
        <v>-1136.4989225686797</v>
      </c>
      <c r="J241" s="280">
        <f>'Resultater - Vestdanmark'!J241+'Resultater - Østdanmark'!J241</f>
        <v>-1473.2393440705107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78">
        <f>'Resultater - Vestdanmark'!H242+'Resultater - Østdanmark'!H242</f>
        <v>275.19384007209339</v>
      </c>
      <c r="I242" s="279">
        <f>'Resultater - Vestdanmark'!I242+'Resultater - Østdanmark'!I242</f>
        <v>303.66822754711529</v>
      </c>
      <c r="J242" s="280">
        <f>'Resultater - Vestdanmark'!J242+'Resultater - Østdanmark'!J242</f>
        <v>393.64399867218651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78">
        <f>'Resultater - Vestdanmark'!H243+'Resultater - Østdanmark'!H243</f>
        <v>409.24977613118875</v>
      </c>
      <c r="I243" s="279">
        <f>'Resultater - Vestdanmark'!I243+'Resultater - Østdanmark'!I243</f>
        <v>483.83752969142631</v>
      </c>
      <c r="J243" s="280">
        <f>'Resultater - Vestdanmark'!J243+'Resultater - Østdanmark'!J243</f>
        <v>627.19679774814506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78">
        <f>'Resultater - Vestdanmark'!H244+'Resultater - Østdanmark'!H244</f>
        <v>-269.82262583436852</v>
      </c>
      <c r="I244" s="279">
        <f>'Resultater - Vestdanmark'!I244+'Resultater - Østdanmark'!I244</f>
        <v>-297.5737929606068</v>
      </c>
      <c r="J244" s="280">
        <f>'Resultater - Vestdanmark'!J244+'Resultater - Østdanmark'!J244</f>
        <v>-385.74380568967541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78">
        <f>'Resultater - Vestdanmark'!H245+'Resultater - Østdanmark'!H245</f>
        <v>258.47236740588181</v>
      </c>
      <c r="I245" s="279">
        <f>'Resultater - Vestdanmark'!I245+'Resultater - Østdanmark'!I245</f>
        <v>285.0561642361676</v>
      </c>
      <c r="J245" s="280">
        <f>'Resultater - Vestdanmark'!J245+'Resultater - Østdanmark'!J245</f>
        <v>369.51724993577272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78">
        <f>'Resultater - Vestdanmark'!H246+'Resultater - Østdanmark'!H246</f>
        <v>37068.149941239346</v>
      </c>
      <c r="I246" s="279">
        <f>'Resultater - Vestdanmark'!I246+'Resultater - Østdanmark'!I246</f>
        <v>34918.747534126363</v>
      </c>
      <c r="J246" s="280">
        <f>'Resultater - Vestdanmark'!J246+'Resultater - Østdanmark'!J246</f>
        <v>33304.007763762129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-611253.35592149675</v>
      </c>
      <c r="I247" s="279">
        <f>'Resultater - Vestdanmark'!I247+'Resultater - Østdanmark'!I247</f>
        <v>-537135.94733682403</v>
      </c>
      <c r="J247" s="280">
        <f>'Resultater - Vestdanmark'!J247+'Resultater - Østdanmark'!J247</f>
        <v>-512297.29081257782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8582.4091345819397</v>
      </c>
      <c r="I248" s="279">
        <f>'Resultater - Vestdanmark'!I248+'Resultater - Østdanmark'!I248</f>
        <v>7541.7507589568713</v>
      </c>
      <c r="J248" s="280">
        <f>'Resultater - Vestdanmark'!J248+'Resultater - Østdanmark'!J248</f>
        <v>7192.9992787738947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78">
        <f>'Resultater - Vestdanmark'!H249+'Resultater - Østdanmark'!H249</f>
        <v>1090.1789727130877</v>
      </c>
      <c r="I249" s="279">
        <f>'Resultater - Vestdanmark'!I249+'Resultater - Østdanmark'!I249</f>
        <v>1055.4891695522883</v>
      </c>
      <c r="J249" s="280">
        <f>'Resultater - Vestdanmark'!J249+'Resultater - Østdanmark'!J249</f>
        <v>1006.6804218273271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-14980.865349414238</v>
      </c>
      <c r="I250" s="279">
        <f>'Resultater - Vestdanmark'!I250+'Resultater - Østdanmark'!I250</f>
        <v>-13530.009307969169</v>
      </c>
      <c r="J250" s="280">
        <f>'Resultater - Vestdanmark'!J250+'Resultater - Østdanmark'!J250</f>
        <v>-12904.344137658456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1140.8671979707708</v>
      </c>
      <c r="I251" s="279">
        <f>'Resultater - Vestdanmark'!I251+'Resultater - Østdanmark'!I251</f>
        <v>1030.3773145057196</v>
      </c>
      <c r="J251" s="280">
        <f>'Resultater - Vestdanmark'!J251+'Resultater - Østdanmark'!J251</f>
        <v>982.72980863262285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78">
        <f>'Resultater - Vestdanmark'!H252+'Resultater - Østdanmark'!H252</f>
        <v>734.97559696711278</v>
      </c>
      <c r="I252" s="279">
        <f>'Resultater - Vestdanmark'!I252+'Resultater - Østdanmark'!I252</f>
        <v>700.00679848931259</v>
      </c>
      <c r="J252" s="280">
        <f>'Resultater - Vestdanmark'!J252+'Resultater - Østdanmark'!J252</f>
        <v>667.63654191177216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-8656.9563835937897</v>
      </c>
      <c r="I253" s="279">
        <f>'Resultater - Vestdanmark'!I253+'Resultater - Østdanmark'!I253</f>
        <v>-7691.3005477176011</v>
      </c>
      <c r="J253" s="280">
        <f>'Resultater - Vestdanmark'!J253+'Resultater - Østdanmark'!J253</f>
        <v>-7335.6334703664988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1762.4137499845892</v>
      </c>
      <c r="I254" s="279">
        <f>'Resultater - Vestdanmark'!I254+'Resultater - Østdanmark'!I254</f>
        <v>1565.8221249965761</v>
      </c>
      <c r="J254" s="280">
        <f>'Resultater - Vestdanmark'!J254+'Resultater - Østdanmark'!J254</f>
        <v>1493.4141654591622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78">
        <f>'Resultater - Vestdanmark'!H255+'Resultater - Østdanmark'!H255</f>
        <v>2701.5661764156534</v>
      </c>
      <c r="I255" s="279">
        <f>'Resultater - Vestdanmark'!I255+'Resultater - Østdanmark'!I255</f>
        <v>3106.3556332381772</v>
      </c>
      <c r="J255" s="280">
        <f>'Resultater - Vestdanmark'!J255+'Resultater - Østdanmark'!J255</f>
        <v>4026.7573023457849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-44548.794428526671</v>
      </c>
      <c r="I256" s="279">
        <f>'Resultater - Vestdanmark'!I256+'Resultater - Østdanmark'!I256</f>
        <v>-47783.365488518626</v>
      </c>
      <c r="J256" s="280">
        <f>'Resultater - Vestdanmark'!J256+'Resultater - Østdanmark'!J256</f>
        <v>-61941.399707338962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1097.3598281506586</v>
      </c>
      <c r="I257" s="279">
        <f>'Resultater - Vestdanmark'!I257+'Resultater - Østdanmark'!I257</f>
        <v>1177.0362456175465</v>
      </c>
      <c r="J257" s="280">
        <f>'Resultater - Vestdanmark'!J257+'Resultater - Østdanmark'!J257</f>
        <v>1525.787725800523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78">
        <f>'Resultater - Vestdanmark'!H258+'Resultater - Østdanmark'!H258</f>
        <v>79.453402546120458</v>
      </c>
      <c r="I258" s="279">
        <f>'Resultater - Vestdanmark'!I258+'Resultater - Østdanmark'!I258</f>
        <v>93.895828435894316</v>
      </c>
      <c r="J258" s="280">
        <f>'Resultater - Vestdanmark'!J258+'Resultater - Østdanmark'!J258</f>
        <v>121.71681463912225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-1091.8213934488481</v>
      </c>
      <c r="I259" s="279">
        <f>'Resultater - Vestdanmark'!I259+'Resultater - Østdanmark'!I259</f>
        <v>-1203.6233713852341</v>
      </c>
      <c r="J259" s="280">
        <f>'Resultater - Vestdanmark'!J259+'Resultater - Østdanmark'!J259</f>
        <v>-1560.2525184623403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145.87300752924452</v>
      </c>
      <c r="I260" s="279">
        <f>'Resultater - Vestdanmark'!I260+'Resultater - Østdanmark'!I260</f>
        <v>160.81033232170194</v>
      </c>
      <c r="J260" s="280">
        <f>'Resultater - Vestdanmark'!J260+'Resultater - Østdanmark'!J260</f>
        <v>208.45783819479874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78">
        <f>'Resultater - Vestdanmark'!H261+'Resultater - Østdanmark'!H261</f>
        <v>53.565802890212126</v>
      </c>
      <c r="I261" s="279">
        <f>'Resultater - Vestdanmark'!I261+'Resultater - Østdanmark'!I261</f>
        <v>62.272281091043467</v>
      </c>
      <c r="J261" s="280">
        <f>'Resultater - Vestdanmark'!J261+'Resultater - Østdanmark'!J261</f>
        <v>80.723327340241525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-630.92818480815231</v>
      </c>
      <c r="I262" s="279">
        <f>'Resultater - Vestdanmark'!I262+'Resultater - Østdanmark'!I262</f>
        <v>-684.21454005418434</v>
      </c>
      <c r="J262" s="280">
        <f>'Resultater - Vestdanmark'!J262+'Resultater - Østdanmark'!J262</f>
        <v>-886.94477414431287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225.34489086759828</v>
      </c>
      <c r="I263" s="279">
        <f>'Resultater - Vestdanmark'!I263+'Resultater - Østdanmark'!I263</f>
        <v>244.37686343877201</v>
      </c>
      <c r="J263" s="280">
        <f>'Resultater - Vestdanmark'!J263+'Resultater - Østdanmark'!J263</f>
        <v>316.78482297618586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78">
        <f>'Resultater - Vestdanmark'!H264+'Resultater - Østdanmark'!H264</f>
        <v>1769792.6482433821</v>
      </c>
      <c r="I264" s="279">
        <f>'Resultater - Vestdanmark'!I264+'Resultater - Østdanmark'!I264</f>
        <v>1638458.0328292798</v>
      </c>
      <c r="J264" s="280">
        <f>'Resultater - Vestdanmark'!J264+'Resultater - Østdanmark'!J264</f>
        <v>1562691.1873805267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-8439338.016000744</v>
      </c>
      <c r="I265" s="279">
        <f>'Resultater - Vestdanmark'!I265+'Resultater - Østdanmark'!I265</f>
        <v>-7288304.8825686993</v>
      </c>
      <c r="J265" s="280">
        <f>'Resultater - Vestdanmark'!J265+'Resultater - Østdanmark'!J265</f>
        <v>-6951273.442912343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135050.85263779573</v>
      </c>
      <c r="I266" s="279">
        <f>'Resultater - Vestdanmark'!I266+'Resultater - Østdanmark'!I266</f>
        <v>116631.39772443331</v>
      </c>
      <c r="J266" s="280">
        <f>'Resultater - Vestdanmark'!J266+'Resultater - Østdanmark'!J266</f>
        <v>111238.03829208956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78">
        <f>'Resultater - Vestdanmark'!H267+'Resultater - Østdanmark'!H267</f>
        <v>59344.705933036988</v>
      </c>
      <c r="I267" s="279">
        <f>'Resultater - Vestdanmark'!I267+'Resultater - Østdanmark'!I267</f>
        <v>57444.082827082631</v>
      </c>
      <c r="J267" s="280">
        <f>'Resultater - Vestdanmark'!J267+'Resultater - Østdanmark'!J267</f>
        <v>54787.709054731989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-207469.18786644947</v>
      </c>
      <c r="I268" s="279">
        <f>'Resultater - Vestdanmark'!I268+'Resultater - Østdanmark'!I268</f>
        <v>-187336.38658197131</v>
      </c>
      <c r="J268" s="280">
        <f>'Resultater - Vestdanmark'!J268+'Resultater - Østdanmark'!J268</f>
        <v>-178673.43228916338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26542.270744245459</v>
      </c>
      <c r="I269" s="279">
        <f>'Resultater - Vestdanmark'!I269+'Resultater - Østdanmark'!I269</f>
        <v>23966.60990502391</v>
      </c>
      <c r="J269" s="280">
        <f>'Resultater - Vestdanmark'!J269+'Resultater - Østdanmark'!J269</f>
        <v>22858.327366063266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78">
        <f>'Resultater - Vestdanmark'!H270+'Resultater - Østdanmark'!H270</f>
        <v>39757.754782963726</v>
      </c>
      <c r="I270" s="279">
        <f>'Resultater - Vestdanmark'!I270+'Resultater - Østdanmark'!I270</f>
        <v>37720.147934227949</v>
      </c>
      <c r="J270" s="280">
        <f>'Resultater - Vestdanmark'!J270+'Resultater - Østdanmark'!J270</f>
        <v>35975.8636366914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-102854.94948928599</v>
      </c>
      <c r="I271" s="279">
        <f>'Resultater - Vestdanmark'!I271+'Resultater - Østdanmark'!I271</f>
        <v>-91029.455811645093</v>
      </c>
      <c r="J271" s="280">
        <f>'Resultater - Vestdanmark'!J271+'Resultater - Østdanmark'!J271</f>
        <v>-86820.001207638372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39030.898430904032</v>
      </c>
      <c r="I272" s="279">
        <f>'Resultater - Vestdanmark'!I272+'Resultater - Østdanmark'!I272</f>
        <v>34543.417323586204</v>
      </c>
      <c r="J272" s="280">
        <f>'Resultater - Vestdanmark'!J272+'Resultater - Østdanmark'!J272</f>
        <v>32946.03386353598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78">
        <f>'Resultater - Vestdanmark'!H273+'Resultater - Østdanmark'!H273</f>
        <v>128984.36974444673</v>
      </c>
      <c r="I273" s="279">
        <f>'Resultater - Vestdanmark'!I273+'Resultater - Østdanmark'!I273</f>
        <v>145756.46893203823</v>
      </c>
      <c r="J273" s="280">
        <f>'Resultater - Vestdanmark'!J273+'Resultater - Østdanmark'!J273</f>
        <v>188943.57083782731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-615067.9268187969</v>
      </c>
      <c r="I274" s="279">
        <f>'Resultater - Vestdanmark'!I274+'Resultater - Østdanmark'!I274</f>
        <v>-648364.23203891492</v>
      </c>
      <c r="J274" s="280">
        <f>'Resultater - Vestdanmark'!J274+'Resultater - Østdanmark'!J274</f>
        <v>-840472.15264303773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17267.806523585219</v>
      </c>
      <c r="I275" s="279">
        <f>'Resultater - Vestdanmark'!I275+'Resultater - Østdanmark'!I275</f>
        <v>18202.58808416011</v>
      </c>
      <c r="J275" s="280">
        <f>'Resultater - Vestdanmark'!J275+'Resultater - Østdanmark'!J275</f>
        <v>23595.947516503846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78">
        <f>'Resultater - Vestdanmark'!H276+'Resultater - Østdanmark'!H276</f>
        <v>4325.1052602347863</v>
      </c>
      <c r="I276" s="279">
        <f>'Resultater - Vestdanmark'!I276+'Resultater - Østdanmark'!I276</f>
        <v>5110.1990445595475</v>
      </c>
      <c r="J276" s="280">
        <f>'Resultater - Vestdanmark'!J276+'Resultater - Østdanmark'!J276</f>
        <v>6624.3320947994125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-15120.574980864158</v>
      </c>
      <c r="I277" s="279">
        <f>'Resultater - Vestdanmark'!I277+'Resultater - Østdanmark'!I277</f>
        <v>-16665.358320789241</v>
      </c>
      <c r="J277" s="280">
        <f>'Resultater - Vestdanmark'!J277+'Resultater - Østdanmark'!J277</f>
        <v>-21603.242267689755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3393.7349298895001</v>
      </c>
      <c r="I278" s="279">
        <f>'Resultater - Vestdanmark'!I278+'Resultater - Østdanmark'!I278</f>
        <v>3740.4535689921718</v>
      </c>
      <c r="J278" s="280">
        <f>'Resultater - Vestdanmark'!J278+'Resultater - Østdanmark'!J278</f>
        <v>4848.7361079528146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78">
        <f>'Resultater - Vestdanmark'!H279+'Resultater - Østdanmark'!H279</f>
        <v>2897.587436711749</v>
      </c>
      <c r="I279" s="279">
        <f>'Resultater - Vestdanmark'!I279+'Resultater - Østdanmark'!I279</f>
        <v>3355.5669173859433</v>
      </c>
      <c r="J279" s="280">
        <f>'Resultater - Vestdanmark'!J279+'Resultater - Østdanmark'!J279</f>
        <v>4349.8089669817764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-7496.1780681710807</v>
      </c>
      <c r="I280" s="279">
        <f>'Resultater - Vestdanmark'!I280+'Resultater - Østdanmark'!I280</f>
        <v>-8097.9382944579065</v>
      </c>
      <c r="J280" s="280">
        <f>'Resultater - Vestdanmark'!J280+'Resultater - Østdanmark'!J280</f>
        <v>-10497.327418741728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4990.5497772321014</v>
      </c>
      <c r="I281" s="279">
        <f>'Resultater - Vestdanmark'!I281+'Resultater - Østdanmark'!I281</f>
        <v>5391.1691776695243</v>
      </c>
      <c r="J281" s="280">
        <f>'Resultater - Vestdanmark'!J281+'Resultater - Østdanmark'!J281</f>
        <v>6988.5526377197521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78">
        <f>'Resultater - Vestdanmark'!H282+'Resultater - Østdanmark'!H282</f>
        <v>6805636.3914233753</v>
      </c>
      <c r="I282" s="279">
        <f>'Resultater - Vestdanmark'!I282+'Resultater - Østdanmark'!I282</f>
        <v>6207140.6573701696</v>
      </c>
      <c r="J282" s="280">
        <f>'Resultater - Vestdanmark'!J282+'Resultater - Østdanmark'!J282</f>
        <v>5920105.2512490051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-24464206.304824531</v>
      </c>
      <c r="I283" s="279">
        <f>'Resultater - Vestdanmark'!I283+'Resultater - Østdanmark'!I283</f>
        <v>-20814174.434623674</v>
      </c>
      <c r="J283" s="280">
        <f>'Resultater - Vestdanmark'!J283+'Resultater - Østdanmark'!J283</f>
        <v>-19851669.258456104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347650.80050176143</v>
      </c>
      <c r="I284" s="279">
        <f>'Resultater - Vestdanmark'!I284+'Resultater - Østdanmark'!I284</f>
        <v>295781.69484914828</v>
      </c>
      <c r="J284" s="280">
        <f>'Resultater - Vestdanmark'!J284+'Resultater - Østdanmark'!J284</f>
        <v>282103.92861334945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78">
        <f>'Resultater - Vestdanmark'!H285+'Resultater - Østdanmark'!H285</f>
        <v>271759.53465639014</v>
      </c>
      <c r="I285" s="279">
        <f>'Resultater - Vestdanmark'!I285+'Resultater - Østdanmark'!I285</f>
        <v>263018.19279247633</v>
      </c>
      <c r="J285" s="280">
        <f>'Resultater - Vestdanmark'!J285+'Resultater - Østdanmark'!J285</f>
        <v>250855.50179629249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-661438.24431458686</v>
      </c>
      <c r="I286" s="279">
        <f>'Resultater - Vestdanmark'!I286+'Resultater - Østdanmark'!I286</f>
        <v>-597166.60922495753</v>
      </c>
      <c r="J286" s="280">
        <f>'Resultater - Vestdanmark'!J286+'Resultater - Østdanmark'!J286</f>
        <v>-569551.96833594213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81365.524969577309</v>
      </c>
      <c r="I287" s="279">
        <f>'Resultater - Vestdanmark'!I287+'Resultater - Østdanmark'!I287</f>
        <v>73459.276163024173</v>
      </c>
      <c r="J287" s="280">
        <f>'Resultater - Vestdanmark'!J287+'Resultater - Østdanmark'!J287</f>
        <v>70062.315415601101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78">
        <f>'Resultater - Vestdanmark'!H288+'Resultater - Østdanmark'!H288</f>
        <v>107772.91589565421</v>
      </c>
      <c r="I288" s="279">
        <f>'Resultater - Vestdanmark'!I288+'Resultater - Østdanmark'!I288</f>
        <v>101980.54241912819</v>
      </c>
      <c r="J288" s="280">
        <f>'Resultater - Vestdanmark'!J288+'Resultater - Østdanmark'!J288</f>
        <v>97264.679185873712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-172951.36870631672</v>
      </c>
      <c r="I289" s="279">
        <f>'Resultater - Vestdanmark'!I289+'Resultater - Østdanmark'!I289</f>
        <v>-152664.09314587104</v>
      </c>
      <c r="J289" s="280">
        <f>'Resultater - Vestdanmark'!J289+'Resultater - Østdanmark'!J289</f>
        <v>-145604.48190213135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70826.515916993711</v>
      </c>
      <c r="I290" s="279">
        <f>'Resultater - Vestdanmark'!I290+'Resultater - Østdanmark'!I290</f>
        <v>62518.532833990423</v>
      </c>
      <c r="J290" s="280">
        <f>'Resultater - Vestdanmark'!J290+'Resultater - Østdanmark'!J290</f>
        <v>59627.502413921495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78">
        <f>'Resultater - Vestdanmark'!H291+'Resultater - Østdanmark'!H291</f>
        <v>722248.54897796328</v>
      </c>
      <c r="I291" s="279">
        <f>'Resultater - Vestdanmark'!I291+'Resultater - Østdanmark'!I291</f>
        <v>804057.93139691022</v>
      </c>
      <c r="J291" s="280">
        <f>'Resultater - Vestdanmark'!J291+'Resultater - Østdanmark'!J291</f>
        <v>1042297.3184774762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-2596265.2850252553</v>
      </c>
      <c r="I292" s="279">
        <f>'Resultater - Vestdanmark'!I292+'Resultater - Østdanmark'!I292</f>
        <v>-2696217.624739401</v>
      </c>
      <c r="J292" s="280">
        <f>'Resultater - Vestdanmark'!J292+'Resultater - Østdanmark'!J292</f>
        <v>-3495096.9209584831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44451.157794126186</v>
      </c>
      <c r="I293" s="279">
        <f>'Resultater - Vestdanmark'!I293+'Resultater - Østdanmark'!I293</f>
        <v>46162.461045820826</v>
      </c>
      <c r="J293" s="280">
        <f>'Resultater - Vestdanmark'!J293+'Resultater - Østdanmark'!J293</f>
        <v>59840.227281619576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78">
        <f>'Resultater - Vestdanmark'!H294+'Resultater - Østdanmark'!H294</f>
        <v>28840.49606644551</v>
      </c>
      <c r="I294" s="279">
        <f>'Resultater - Vestdanmark'!I294+'Resultater - Østdanmark'!I294</f>
        <v>34070.738153060083</v>
      </c>
      <c r="J294" s="280">
        <f>'Resultater - Vestdanmark'!J294+'Resultater - Østdanmark'!J294</f>
        <v>44165.771679892699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-70195.171284316559</v>
      </c>
      <c r="I295" s="279">
        <f>'Resultater - Vestdanmark'!I295+'Resultater - Østdanmark'!I295</f>
        <v>-77355.512790354318</v>
      </c>
      <c r="J295" s="280">
        <f>'Resultater - Vestdanmark'!J295+'Resultater - Østdanmark'!J295</f>
        <v>-100275.66472823705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10403.519233105488</v>
      </c>
      <c r="I296" s="279">
        <f>'Resultater - Vestdanmark'!I296+'Resultater - Østdanmark'!I296</f>
        <v>11464.742522552908</v>
      </c>
      <c r="J296" s="280">
        <f>'Resultater - Vestdanmark'!J296+'Resultater - Østdanmark'!J296</f>
        <v>14861.703269975989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78">
        <f>'Resultater - Vestdanmark'!H297+'Resultater - Østdanmark'!H297</f>
        <v>11437.406826914037</v>
      </c>
      <c r="I297" s="279">
        <f>'Resultater - Vestdanmark'!I297+'Resultater - Østdanmark'!I297</f>
        <v>13210.311882154119</v>
      </c>
      <c r="J297" s="280">
        <f>'Resultater - Vestdanmark'!J297+'Resultater - Østdanmark'!J297</f>
        <v>17124.478365755338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-18354.473837201975</v>
      </c>
      <c r="I298" s="279">
        <f>'Resultater - Vestdanmark'!I298+'Resultater - Østdanmark'!I298</f>
        <v>-19775.73599652584</v>
      </c>
      <c r="J298" s="280">
        <f>'Resultater - Vestdanmark'!J298+'Resultater - Østdanmark'!J298</f>
        <v>-25635.213328829788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9055.9855765916054</v>
      </c>
      <c r="I299" s="279">
        <f>'Resultater - Vestdanmark'!I299+'Resultater - Østdanmark'!I299</f>
        <v>9757.2276677326081</v>
      </c>
      <c r="J299" s="280">
        <f>'Resultater - Vestdanmark'!J299+'Resultater - Østdanmark'!J299</f>
        <v>12648.258087801529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78">
        <f>'Resultater - Vestdanmark'!H300+'Resultater - Østdanmark'!H300</f>
        <v>614076.2528869072</v>
      </c>
      <c r="I300" s="279">
        <f>'Resultater - Vestdanmark'!I300+'Resultater - Østdanmark'!I300</f>
        <v>573200.83666848985</v>
      </c>
      <c r="J300" s="280">
        <f>'Resultater - Vestdanmark'!J300+'Resultater - Østdanmark'!J300</f>
        <v>546694.43959711469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78">
        <f>'Resultater - Vestdanmark'!H301+'Resultater - Østdanmark'!H301</f>
        <v>327981.19704816159</v>
      </c>
      <c r="I301" s="279">
        <f>'Resultater - Vestdanmark'!I301+'Resultater - Østdanmark'!I301</f>
        <v>283926.90696918662</v>
      </c>
      <c r="J301" s="280">
        <f>'Resultater - Vestdanmark'!J301+'Resultater - Østdanmark'!J301</f>
        <v>270797.3390168543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78">
        <f>'Resultater - Vestdanmark'!H302+'Resultater - Østdanmark'!H302</f>
        <v>-24423487.330729261</v>
      </c>
      <c r="I302" s="279">
        <f>'Resultater - Vestdanmark'!I302+'Resultater - Østdanmark'!I302</f>
        <v>-21266567.676599756</v>
      </c>
      <c r="J302" s="280">
        <f>'Resultater - Vestdanmark'!J302+'Resultater - Østdanmark'!J302</f>
        <v>-20283142.581728086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78">
        <f>'Resultater - Vestdanmark'!H303+'Resultater - Østdanmark'!H303</f>
        <v>317323.11758989503</v>
      </c>
      <c r="I303" s="279">
        <f>'Resultater - Vestdanmark'!I303+'Resultater - Østdanmark'!I303</f>
        <v>276306.71509733266</v>
      </c>
      <c r="J303" s="280">
        <f>'Resultater - Vestdanmark'!J303+'Resultater - Østdanmark'!J303</f>
        <v>263529.52595988376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78">
        <f>'Resultater - Vestdanmark'!H304+'Resultater - Østdanmark'!H304</f>
        <v>13323.118692618173</v>
      </c>
      <c r="I304" s="279">
        <f>'Resultater - Vestdanmark'!I304+'Resultater - Østdanmark'!I304</f>
        <v>12897.628648138445</v>
      </c>
      <c r="J304" s="280">
        <f>'Resultater - Vestdanmark'!J304+'Resultater - Østdanmark'!J304</f>
        <v>12301.20651412048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78">
        <f>'Resultater - Vestdanmark'!H305+'Resultater - Østdanmark'!H305</f>
        <v>7115.9443093208292</v>
      </c>
      <c r="I305" s="279">
        <f>'Resultater - Vestdanmark'!I305+'Resultater - Østdanmark'!I305</f>
        <v>6388.6574740312617</v>
      </c>
      <c r="J305" s="280">
        <f>'Resultater - Vestdanmark'!J305+'Resultater - Østdanmark'!J305</f>
        <v>6093.2282266772145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78">
        <f>'Resultater - Vestdanmark'!H306+'Resultater - Østdanmark'!H306</f>
        <v>-365881.10046015814</v>
      </c>
      <c r="I306" s="279">
        <f>'Resultater - Vestdanmark'!I306+'Resultater - Østdanmark'!I306</f>
        <v>-330406.94149636658</v>
      </c>
      <c r="J306" s="280">
        <f>'Resultater - Vestdanmark'!J306+'Resultater - Østdanmark'!J306</f>
        <v>-315128.00778555189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78">
        <f>'Resultater - Vestdanmark'!H307+'Resultater - Østdanmark'!H307</f>
        <v>40352.129195848909</v>
      </c>
      <c r="I307" s="279">
        <f>'Resultater - Vestdanmark'!I307+'Resultater - Østdanmark'!I307</f>
        <v>36439.771209003746</v>
      </c>
      <c r="J307" s="280">
        <f>'Resultater - Vestdanmark'!J307+'Resultater - Østdanmark'!J307</f>
        <v>34754.695083731895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78">
        <f>'Resultater - Vestdanmark'!H308+'Resultater - Østdanmark'!H308</f>
        <v>6434.7975318427207</v>
      </c>
      <c r="I308" s="279">
        <f>'Resultater - Vestdanmark'!I308+'Resultater - Østdanmark'!I308</f>
        <v>6115.4142949364787</v>
      </c>
      <c r="J308" s="280">
        <f>'Resultater - Vestdanmark'!J308+'Resultater - Østdanmark'!J308</f>
        <v>5832.6205703151372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78">
        <f>'Resultater - Vestdanmark'!H309+'Resultater - Østdanmark'!H309</f>
        <v>3436.8575357448558</v>
      </c>
      <c r="I309" s="279">
        <f>'Resultater - Vestdanmark'!I309+'Resultater - Østdanmark'!I309</f>
        <v>3029.1837598985721</v>
      </c>
      <c r="J309" s="280">
        <f>'Resultater - Vestdanmark'!J309+'Resultater - Østdanmark'!J309</f>
        <v>2889.1058981691581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-120130.14872758326</v>
      </c>
      <c r="I310" s="279">
        <f>'Resultater - Vestdanmark'!I310+'Resultater - Østdanmark'!I310</f>
        <v>-106499.66138024796</v>
      </c>
      <c r="J310" s="280">
        <f>'Resultater - Vestdanmark'!J310+'Resultater - Østdanmark'!J310</f>
        <v>-101574.82154763532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42778.549000109218</v>
      </c>
      <c r="I311" s="279">
        <f>'Resultater - Vestdanmark'!I311+'Resultater - Østdanmark'!I311</f>
        <v>37924.709418127022</v>
      </c>
      <c r="J311" s="280">
        <f>'Resultater - Vestdanmark'!J311+'Resultater - Østdanmark'!J311</f>
        <v>36170.965630005536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78">
        <f>'Resultater - Vestdanmark'!H312+'Resultater - Østdanmark'!H312</f>
        <v>43184.19576890875</v>
      </c>
      <c r="I312" s="279">
        <f>'Resultater - Vestdanmark'!I312+'Resultater - Østdanmark'!I312</f>
        <v>49202.499563740334</v>
      </c>
      <c r="J312" s="280">
        <f>'Resultater - Vestdanmark'!J312+'Resultater - Østdanmark'!J312</f>
        <v>63781.017952996714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78">
        <f>'Resultater - Vestdanmark'!H313+'Resultater - Østdanmark'!H313</f>
        <v>23064.894881153006</v>
      </c>
      <c r="I313" s="279">
        <f>'Resultater - Vestdanmark'!I313+'Resultater - Østdanmark'!I313</f>
        <v>24371.760511516892</v>
      </c>
      <c r="J313" s="280">
        <f>'Resultater - Vestdanmark'!J313+'Resultater - Østdanmark'!J313</f>
        <v>31593.022885299666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78">
        <f>'Resultater - Vestdanmark'!H314+'Resultater - Østdanmark'!H314</f>
        <v>-1717553.2408088709</v>
      </c>
      <c r="I314" s="279">
        <f>'Resultater - Vestdanmark'!I314+'Resultater - Østdanmark'!I314</f>
        <v>-1825482.8323555286</v>
      </c>
      <c r="J314" s="280">
        <f>'Resultater - Vestdanmark'!J314+'Resultater - Østdanmark'!J314</f>
        <v>-2366366.6345349438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78">
        <f>'Resultater - Vestdanmark'!H315+'Resultater - Østdanmark'!H315</f>
        <v>40573.414332296394</v>
      </c>
      <c r="I315" s="279">
        <f>'Resultater - Vestdanmark'!I315+'Resultater - Østdanmark'!I315</f>
        <v>43123.013338890079</v>
      </c>
      <c r="J315" s="280">
        <f>'Resultater - Vestdanmark'!J315+'Resultater - Østdanmark'!J315</f>
        <v>55900.202476338978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78">
        <f>'Resultater - Vestdanmark'!H316+'Resultater - Østdanmark'!H316</f>
        <v>936.9327720614383</v>
      </c>
      <c r="I316" s="279">
        <f>'Resultater - Vestdanmark'!I316+'Resultater - Østdanmark'!I316</f>
        <v>1107.1085862708433</v>
      </c>
      <c r="J316" s="280">
        <f>'Resultater - Vestdanmark'!J316+'Resultater - Østdanmark'!J316</f>
        <v>1435.140759980723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78">
        <f>'Resultater - Vestdanmark'!H317+'Resultater - Østdanmark'!H317</f>
        <v>500.42047822187442</v>
      </c>
      <c r="I317" s="279">
        <f>'Resultater - Vestdanmark'!I317+'Resultater - Østdanmark'!I317</f>
        <v>548.39054040094936</v>
      </c>
      <c r="J317" s="280">
        <f>'Resultater - Vestdanmark'!J317+'Resultater - Østdanmark'!J317</f>
        <v>710.87662644567502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78">
        <f>'Resultater - Vestdanmark'!H318+'Resultater - Østdanmark'!H318</f>
        <v>-25730.161353959949</v>
      </c>
      <c r="I318" s="279">
        <f>'Resultater - Vestdanmark'!I318+'Resultater - Østdanmark'!I318</f>
        <v>-28361.520700699672</v>
      </c>
      <c r="J318" s="280">
        <f>'Resultater - Vestdanmark'!J318+'Resultater - Østdanmark'!J318</f>
        <v>-36764.934241647723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78">
        <f>'Resultater - Vestdanmark'!H319+'Resultater - Østdanmark'!H319</f>
        <v>5159.4843435562807</v>
      </c>
      <c r="I319" s="279">
        <f>'Resultater - Vestdanmark'!I319+'Resultater - Østdanmark'!I319</f>
        <v>5687.1319227924914</v>
      </c>
      <c r="J319" s="280">
        <f>'Resultater - Vestdanmark'!J319+'Resultater - Østdanmark'!J319</f>
        <v>7372.2080480643417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78">
        <f>'Resultater - Vestdanmark'!H320+'Resultater - Østdanmark'!H320</f>
        <v>452.51962609204435</v>
      </c>
      <c r="I320" s="279">
        <f>'Resultater - Vestdanmark'!I320+'Resultater - Østdanmark'!I320</f>
        <v>524.93585132836245</v>
      </c>
      <c r="J320" s="280">
        <f>'Resultater - Vestdanmark'!J320+'Resultater - Østdanmark'!J320</f>
        <v>680.47239987009948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78">
        <f>'Resultater - Vestdanmark'!H321+'Resultater - Østdanmark'!H321</f>
        <v>241.69299489389135</v>
      </c>
      <c r="I321" s="279">
        <f>'Resultater - Vestdanmark'!I321+'Resultater - Østdanmark'!I321</f>
        <v>260.01953083522426</v>
      </c>
      <c r="J321" s="280">
        <f>'Resultater - Vestdanmark'!J321+'Resultater - Østdanmark'!J321</f>
        <v>337.06235478640178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78">
        <f>'Resultater - Vestdanmark'!H322+'Resultater - Østdanmark'!H322</f>
        <v>-8448.0125000949847</v>
      </c>
      <c r="I322" s="279">
        <f>'Resultater - Vestdanmark'!I322+'Resultater - Østdanmark'!I322</f>
        <v>-9141.73393928718</v>
      </c>
      <c r="J322" s="280">
        <f>'Resultater - Vestdanmark'!J322+'Resultater - Østdanmark'!J322</f>
        <v>-11850.395847224121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78">
        <f>'Resultater - Vestdanmark'!H323+'Resultater - Østdanmark'!H323</f>
        <v>5469.7300540171764</v>
      </c>
      <c r="I323" s="279">
        <f>'Resultater - Vestdanmark'!I323+'Resultater - Østdanmark'!I323</f>
        <v>5918.8852849099985</v>
      </c>
      <c r="J323" s="280">
        <f>'Resultater - Vestdanmark'!J323+'Resultater - Østdanmark'!J323</f>
        <v>7672.6290730314777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78">
        <f>'Resultater - Vestdanmark'!H324+'Resultater - Østdanmark'!H324</f>
        <v>1244876.7164053498</v>
      </c>
      <c r="I324" s="279">
        <f>'Resultater - Vestdanmark'!I324+'Resultater - Østdanmark'!I324</f>
        <v>1177247.3112005731</v>
      </c>
      <c r="J324" s="280">
        <f>'Resultater - Vestdanmark'!J324+'Resultater - Østdanmark'!J324</f>
        <v>1122808.1291797373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78">
        <f>'Resultater - Vestdanmark'!H325+'Resultater - Østdanmark'!H325</f>
        <v>206810.63376166133</v>
      </c>
      <c r="I325" s="279">
        <f>'Resultater - Vestdanmark'!I325+'Resultater - Østdanmark'!I325</f>
        <v>181379.13258468924</v>
      </c>
      <c r="J325" s="280">
        <f>'Resultater - Vestdanmark'!J325+'Resultater - Østdanmark'!J325</f>
        <v>172991.65824551287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78">
        <f>'Resultater - Vestdanmark'!H326+'Resultater - Østdanmark'!H326</f>
        <v>-13068327.181838907</v>
      </c>
      <c r="I326" s="279">
        <f>'Resultater - Vestdanmark'!I326+'Resultater - Østdanmark'!I326</f>
        <v>-11528334.698179401</v>
      </c>
      <c r="J326" s="280">
        <f>'Resultater - Vestdanmark'!J326+'Resultater - Østdanmark'!J326</f>
        <v>-10995232.515604632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78">
        <f>'Resultater - Vestdanmark'!H327+'Resultater - Østdanmark'!H327</f>
        <v>198089.21270536177</v>
      </c>
      <c r="I327" s="279">
        <f>'Resultater - Vestdanmark'!I327+'Resultater - Østdanmark'!I327</f>
        <v>174746.06446491805</v>
      </c>
      <c r="J327" s="280">
        <f>'Resultater - Vestdanmark'!J327+'Resultater - Østdanmark'!J327</f>
        <v>166665.32159948829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78">
        <f>'Resultater - Vestdanmark'!H328+'Resultater - Østdanmark'!H328</f>
        <v>83193.972065214504</v>
      </c>
      <c r="I328" s="279">
        <f>'Resultater - Vestdanmark'!I328+'Resultater - Østdanmark'!I328</f>
        <v>80551.279211464556</v>
      </c>
      <c r="J328" s="280">
        <f>'Resultater - Vestdanmark'!J328+'Resultater - Østdanmark'!J328</f>
        <v>76826.364565847703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78">
        <f>'Resultater - Vestdanmark'!H329+'Resultater - Østdanmark'!H329</f>
        <v>13820.965450810663</v>
      </c>
      <c r="I329" s="279">
        <f>'Resultater - Vestdanmark'!I329+'Resultater - Østdanmark'!I329</f>
        <v>12410.579334483886</v>
      </c>
      <c r="J329" s="280">
        <f>'Resultater - Vestdanmark'!J329+'Resultater - Østdanmark'!J329</f>
        <v>11836.679712080007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78">
        <f>'Resultater - Vestdanmark'!H330+'Resultater - Østdanmark'!H330</f>
        <v>-655008.26237096614</v>
      </c>
      <c r="I330" s="279">
        <f>'Resultater - Vestdanmark'!I330+'Resultater - Østdanmark'!I330</f>
        <v>-591606.0064107785</v>
      </c>
      <c r="J330" s="280">
        <f>'Resultater - Vestdanmark'!J330+'Resultater - Østdanmark'!J330</f>
        <v>-564248.50322415296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78">
        <f>'Resultater - Vestdanmark'!H331+'Resultater - Østdanmark'!H331</f>
        <v>77590.310666771984</v>
      </c>
      <c r="I331" s="279">
        <f>'Resultater - Vestdanmark'!I331+'Resultater - Østdanmark'!I331</f>
        <v>70079.869929554174</v>
      </c>
      <c r="J331" s="280">
        <f>'Resultater - Vestdanmark'!J331+'Resultater - Østdanmark'!J331</f>
        <v>66839.182302753994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78">
        <f>'Resultater - Vestdanmark'!H332+'Resultater - Østdanmark'!H332</f>
        <v>72418.22612376757</v>
      </c>
      <c r="I332" s="279">
        <f>'Resultater - Vestdanmark'!I332+'Resultater - Østdanmark'!I332</f>
        <v>69042.756012718266</v>
      </c>
      <c r="J332" s="280">
        <f>'Resultater - Vestdanmark'!J332+'Resultater - Østdanmark'!J332</f>
        <v>65850.027410974057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78">
        <f>'Resultater - Vestdanmark'!H333+'Resultater - Østdanmark'!H333</f>
        <v>12030.797140939529</v>
      </c>
      <c r="I333" s="279">
        <f>'Resultater - Vestdanmark'!I333+'Resultater - Østdanmark'!I333</f>
        <v>10637.45491512071</v>
      </c>
      <c r="J333" s="280">
        <f>'Resultater - Vestdanmark'!J333+'Resultater - Østdanmark'!J333</f>
        <v>10145.549485519754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78">
        <f>'Resultater - Vestdanmark'!H334+'Resultater - Østdanmark'!H334</f>
        <v>-434413.67575579346</v>
      </c>
      <c r="I334" s="279">
        <f>'Resultater - Vestdanmark'!I334+'Resultater - Østdanmark'!I334</f>
        <v>-386348.24146927526</v>
      </c>
      <c r="J334" s="280">
        <f>'Resultater - Vestdanmark'!J334+'Resultater - Østdanmark'!J334</f>
        <v>-368482.42683485791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78">
        <f>'Resultater - Vestdanmark'!H335+'Resultater - Østdanmark'!H335</f>
        <v>148249.80065505981</v>
      </c>
      <c r="I335" s="279">
        <f>'Resultater - Vestdanmark'!I335+'Resultater - Østdanmark'!I335</f>
        <v>131846.7925338769</v>
      </c>
      <c r="J335" s="280">
        <f>'Resultater - Vestdanmark'!J335+'Resultater - Østdanmark'!J335</f>
        <v>125749.83102942017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78">
        <f>'Resultater - Vestdanmark'!H336+'Resultater - Østdanmark'!H336</f>
        <v>90727.938572043873</v>
      </c>
      <c r="I336" s="279">
        <f>'Resultater - Vestdanmark'!I336+'Resultater - Østdanmark'!I336</f>
        <v>104727.37641258276</v>
      </c>
      <c r="J336" s="280">
        <f>'Resultater - Vestdanmark'!J336+'Resultater - Østdanmark'!J336</f>
        <v>135757.71016445913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78">
        <f>'Resultater - Vestdanmark'!H337+'Resultater - Østdanmark'!H337</f>
        <v>15072.578857570828</v>
      </c>
      <c r="I337" s="279">
        <f>'Resultater - Vestdanmark'!I337+'Resultater - Østdanmark'!I337</f>
        <v>16135.403759990564</v>
      </c>
      <c r="J337" s="280">
        <f>'Resultater - Vestdanmark'!J337+'Resultater - Østdanmark'!J337</f>
        <v>20916.2641333211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78">
        <f>'Resultater - Vestdanmark'!H338+'Resultater - Østdanmark'!H338</f>
        <v>-952433.57849676628</v>
      </c>
      <c r="I338" s="279">
        <f>'Resultater - Vestdanmark'!I338+'Resultater - Østdanmark'!I338</f>
        <v>-1025555.3237282138</v>
      </c>
      <c r="J338" s="280">
        <f>'Resultater - Vestdanmark'!J338+'Resultater - Østdanmark'!J338</f>
        <v>-1329423.5677958326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78">
        <f>'Resultater - Vestdanmark'!H339+'Resultater - Østdanmark'!H339</f>
        <v>25327.986699790868</v>
      </c>
      <c r="I339" s="279">
        <f>'Resultater - Vestdanmark'!I339+'Resultater - Østdanmark'!I339</f>
        <v>27272.50717082536</v>
      </c>
      <c r="J339" s="280">
        <f>'Resultater - Vestdanmark'!J339+'Resultater - Østdanmark'!J339</f>
        <v>35353.250036255085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78">
        <f>'Resultater - Vestdanmark'!H340+'Resultater - Østdanmark'!H340</f>
        <v>6063.2651310986303</v>
      </c>
      <c r="I340" s="279">
        <f>'Resultater - Vestdanmark'!I340+'Resultater - Østdanmark'!I340</f>
        <v>7165.8045495054303</v>
      </c>
      <c r="J340" s="280">
        <f>'Resultater - Vestdanmark'!J340+'Resultater - Østdanmark'!J340</f>
        <v>9289.0058975070406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78">
        <f>'Resultater - Vestdanmark'!H341+'Resultater - Østdanmark'!H341</f>
        <v>1007.2866557006012</v>
      </c>
      <c r="I341" s="279">
        <f>'Resultater - Vestdanmark'!I341+'Resultater - Østdanmark'!I341</f>
        <v>1104.0393985994624</v>
      </c>
      <c r="J341" s="280">
        <f>'Resultater - Vestdanmark'!J341+'Resultater - Østdanmark'!J341</f>
        <v>1431.1621833696736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78">
        <f>'Resultater - Vestdanmark'!H342+'Resultater - Østdanmark'!H342</f>
        <v>-47737.698528232206</v>
      </c>
      <c r="I342" s="279">
        <f>'Resultater - Vestdanmark'!I342+'Resultater - Østdanmark'!I342</f>
        <v>-52628.996755270993</v>
      </c>
      <c r="J342" s="280">
        <f>'Resultater - Vestdanmark'!J342+'Resultater - Østdanmark'!J342</f>
        <v>-68222.773571647573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78">
        <f>'Resultater - Vestdanmark'!H343+'Resultater - Østdanmark'!H343</f>
        <v>9920.8146156029889</v>
      </c>
      <c r="I343" s="279">
        <f>'Resultater - Vestdanmark'!I343+'Resultater - Østdanmark'!I343</f>
        <v>10937.320740450652</v>
      </c>
      <c r="J343" s="280">
        <f>'Resultater - Vestdanmark'!J343+'Resultater - Østdanmark'!J343</f>
        <v>14178.008367250844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78">
        <f>'Resultater - Vestdanmark'!H344+'Resultater - Østdanmark'!H344</f>
        <v>5277.9173107404822</v>
      </c>
      <c r="I344" s="279">
        <f>'Resultater - Vestdanmark'!I344+'Resultater - Østdanmark'!I344</f>
        <v>6142.011647605399</v>
      </c>
      <c r="J344" s="280">
        <f>'Resultater - Vestdanmark'!J344+'Resultater - Østdanmark'!J344</f>
        <v>7961.8669505995913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78">
        <f>'Resultater - Vestdanmark'!H345+'Resultater - Østdanmark'!H345</f>
        <v>876.81728607450714</v>
      </c>
      <c r="I345" s="279">
        <f>'Resultater - Vestdanmark'!I345+'Resultater - Østdanmark'!I345</f>
        <v>946.30307019484246</v>
      </c>
      <c r="J345" s="280">
        <f>'Resultater - Vestdanmark'!J345+'Resultater - Østdanmark'!J345</f>
        <v>1226.6891650673883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78">
        <f>'Resultater - Vestdanmark'!H346+'Resultater - Østdanmark'!H346</f>
        <v>-31660.530532401586</v>
      </c>
      <c r="I346" s="279">
        <f>'Resultater - Vestdanmark'!I346+'Resultater - Østdanmark'!I346</f>
        <v>-34369.360902960383</v>
      </c>
      <c r="J346" s="280">
        <f>'Resultater - Vestdanmark'!J346+'Resultater - Østdanmark'!J346</f>
        <v>-44552.875244578274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78">
        <f>'Resultater - Vestdanmark'!H347+'Resultater - Østdanmark'!H347</f>
        <v>18955.444004025605</v>
      </c>
      <c r="I347" s="279">
        <f>'Resultater - Vestdanmark'!I347+'Resultater - Østdanmark'!I347</f>
        <v>20577.245077541484</v>
      </c>
      <c r="J347" s="280">
        <f>'Resultater - Vestdanmark'!J347+'Resultater - Østdanmark'!J347</f>
        <v>26674.20658199822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78">
        <f>'Resultater - Vestdanmark'!H348+'Resultater - Østdanmark'!H348</f>
        <v>803523.26097451104</v>
      </c>
      <c r="I348" s="279">
        <f>'Resultater - Vestdanmark'!I348+'Resultater - Østdanmark'!I348</f>
        <v>741174.22596516437</v>
      </c>
      <c r="J348" s="280">
        <f>'Resultater - Vestdanmark'!J348+'Resultater - Østdanmark'!J348</f>
        <v>706900.2733193764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78">
        <f>'Resultater - Vestdanmark'!H349+'Resultater - Østdanmark'!H349</f>
        <v>-1767751.1741439244</v>
      </c>
      <c r="I349" s="279">
        <f>'Resultater - Vestdanmark'!I349+'Resultater - Østdanmark'!I349</f>
        <v>-1521066.5085105984</v>
      </c>
      <c r="J349" s="280">
        <f>'Resultater - Vestdanmark'!J349+'Resultater - Østdanmark'!J349</f>
        <v>-1450728.1728569292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78">
        <f>'Resultater - Vestdanmark'!H350+'Resultater - Østdanmark'!H350</f>
        <v>31589.622964822924</v>
      </c>
      <c r="I350" s="279">
        <f>'Resultater - Vestdanmark'!I350+'Resultater - Østdanmark'!I350</f>
        <v>27181.380621364173</v>
      </c>
      <c r="J350" s="280">
        <f>'Resultater - Vestdanmark'!J350+'Resultater - Østdanmark'!J350</f>
        <v>25924.438164884901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78">
        <f>'Resultater - Vestdanmark'!H351+'Resultater - Østdanmark'!H351</f>
        <v>27634.888548227009</v>
      </c>
      <c r="I351" s="279">
        <f>'Resultater - Vestdanmark'!I351+'Resultater - Østdanmark'!I351</f>
        <v>26748.811950428641</v>
      </c>
      <c r="J351" s="280">
        <f>'Resultater - Vestdanmark'!J351+'Resultater - Østdanmark'!J351</f>
        <v>25511.872669483968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78">
        <f>'Resultater - Vestdanmark'!H352+'Resultater - Østdanmark'!H352</f>
        <v>-46058.147580378347</v>
      </c>
      <c r="I352" s="279">
        <f>'Resultater - Vestdanmark'!I352+'Resultater - Østdanmark'!I352</f>
        <v>-41587.083256263431</v>
      </c>
      <c r="J352" s="280">
        <f>'Resultater - Vestdanmark'!J352+'Resultater - Østdanmark'!J352</f>
        <v>-39663.981140366857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78">
        <f>'Resultater - Vestdanmark'!H353+'Resultater - Østdanmark'!H353</f>
        <v>4910.5789263453398</v>
      </c>
      <c r="I353" s="279">
        <f>'Resultater - Vestdanmark'!I353+'Resultater - Østdanmark'!I353</f>
        <v>4433.887713134528</v>
      </c>
      <c r="J353" s="280">
        <f>'Resultater - Vestdanmark'!J353+'Resultater - Østdanmark'!J353</f>
        <v>4228.8524431629894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78">
        <f>'Resultater - Vestdanmark'!H354+'Resultater - Østdanmark'!H354</f>
        <v>18493.012942248984</v>
      </c>
      <c r="I354" s="279">
        <f>'Resultater - Vestdanmark'!I354+'Resultater - Østdanmark'!I354</f>
        <v>17533.026612413661</v>
      </c>
      <c r="J354" s="280">
        <f>'Resultater - Vestdanmark'!J354+'Resultater - Østdanmark'!J354</f>
        <v>16722.250815307831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-23776.730925748692</v>
      </c>
      <c r="I355" s="279">
        <f>'Resultater - Vestdanmark'!I355+'Resultater - Østdanmark'!I355</f>
        <v>-21028.416779280778</v>
      </c>
      <c r="J355" s="280">
        <f>'Resultater - Vestdanmark'!J355+'Resultater - Østdanmark'!J355</f>
        <v>-20056.004442666643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7529.7457544847666</v>
      </c>
      <c r="I356" s="279">
        <f>'Resultater - Vestdanmark'!I356+'Resultater - Østdanmark'!I356</f>
        <v>6659.3945341684866</v>
      </c>
      <c r="J356" s="280">
        <f>'Resultater - Vestdanmark'!J356+'Resultater - Østdanmark'!J356</f>
        <v>6351.4456539757248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78">
        <f>'Resultater - Vestdanmark'!H357+'Resultater - Østdanmark'!H357</f>
        <v>58561.6295189554</v>
      </c>
      <c r="I357" s="279">
        <f>'Resultater - Vestdanmark'!I357+'Resultater - Østdanmark'!I357</f>
        <v>65934.516402334557</v>
      </c>
      <c r="J357" s="280">
        <f>'Resultater - Vestdanmark'!J357+'Resultater - Østdanmark'!J357</f>
        <v>85470.669410433678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78">
        <f>'Resultater - Vestdanmark'!H358+'Resultater - Østdanmark'!H358</f>
        <v>-128835.58494170189</v>
      </c>
      <c r="I358" s="279">
        <f>'Resultater - Vestdanmark'!I358+'Resultater - Østdanmark'!I358</f>
        <v>-135313.37321374629</v>
      </c>
      <c r="J358" s="280">
        <f>'Resultater - Vestdanmark'!J358+'Resultater - Østdanmark'!J358</f>
        <v>-175406.22453633777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78">
        <f>'Resultater - Vestdanmark'!H359+'Resultater - Østdanmark'!H359</f>
        <v>4039.0970279361727</v>
      </c>
      <c r="I359" s="279">
        <f>'Resultater - Vestdanmark'!I359+'Resultater - Østdanmark'!I359</f>
        <v>4242.1807906175291</v>
      </c>
      <c r="J359" s="280">
        <f>'Resultater - Vestdanmark'!J359+'Resultater - Østdanmark'!J359</f>
        <v>5499.1232470967971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78">
        <f>'Resultater - Vestdanmark'!H360+'Resultater - Østdanmark'!H360</f>
        <v>2014.0600571988041</v>
      </c>
      <c r="I360" s="279">
        <f>'Resultater - Vestdanmark'!I360+'Resultater - Østdanmark'!I360</f>
        <v>2379.5619417173225</v>
      </c>
      <c r="J360" s="280">
        <f>'Resultater - Vestdanmark'!J360+'Resultater - Østdanmark'!J360</f>
        <v>3084.6173318557881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78">
        <f>'Resultater - Vestdanmark'!H361+'Resultater - Østdanmark'!H361</f>
        <v>-3356.766761998007</v>
      </c>
      <c r="I361" s="279">
        <f>'Resultater - Vestdanmark'!I361+'Resultater - Østdanmark'!I361</f>
        <v>-3699.5676954560363</v>
      </c>
      <c r="J361" s="280">
        <f>'Resultater - Vestdanmark'!J361+'Resultater - Østdanmark'!J361</f>
        <v>-4795.7359015170832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78">
        <f>'Resultater - Vestdanmark'!H362+'Resultater - Østdanmark'!H362</f>
        <v>627.87405753257133</v>
      </c>
      <c r="I362" s="279">
        <f>'Resultater - Vestdanmark'!I362+'Resultater - Østdanmark'!I362</f>
        <v>691.99403615394374</v>
      </c>
      <c r="J362" s="280">
        <f>'Resultater - Vestdanmark'!J362+'Resultater - Østdanmark'!J362</f>
        <v>897.02930612548255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78">
        <f>'Resultater - Vestdanmark'!H363+'Resultater - Østdanmark'!H363</f>
        <v>1347.7904439254141</v>
      </c>
      <c r="I363" s="279">
        <f>'Resultater - Vestdanmark'!I363+'Resultater - Østdanmark'!I363</f>
        <v>1559.7299396823485</v>
      </c>
      <c r="J363" s="280">
        <f>'Resultater - Vestdanmark'!J363+'Resultater - Østdanmark'!J363</f>
        <v>2021.8721440326738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78">
        <f>'Resultater - Vestdanmark'!H364+'Resultater - Østdanmark'!H364</f>
        <v>-1732.8734279041039</v>
      </c>
      <c r="I364" s="279">
        <f>'Resultater - Vestdanmark'!I364+'Resultater - Østdanmark'!I364</f>
        <v>-1870.678232561452</v>
      </c>
      <c r="J364" s="280">
        <f>'Resultater - Vestdanmark'!J364+'Resultater - Østdanmark'!J364</f>
        <v>-2424.9532644315118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78">
        <f>'Resultater - Vestdanmark'!H365+'Resultater - Østdanmark'!H365</f>
        <v>962.76469434034368</v>
      </c>
      <c r="I365" s="279">
        <f>'Resultater - Vestdanmark'!I365+'Resultater - Østdanmark'!I365</f>
        <v>1039.3274706505731</v>
      </c>
      <c r="J365" s="280">
        <f>'Resultater - Vestdanmark'!J365+'Resultater - Østdanmark'!J365</f>
        <v>1347.2763508433356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78">
        <f>'Resultater - Vestdanmark'!H366+'Resultater - Østdanmark'!H366</f>
        <v>151119.96541178104</v>
      </c>
      <c r="I366" s="279">
        <f>'Resultater - Vestdanmark'!I366+'Resultater - Østdanmark'!I366</f>
        <v>139905.4976839101</v>
      </c>
      <c r="J366" s="280">
        <f>'Resultater - Vestdanmark'!J366+'Resultater - Østdanmark'!J366</f>
        <v>133435.87929390269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-743510.2298259628</v>
      </c>
      <c r="I367" s="279">
        <f>'Resultater - Vestdanmark'!I367+'Resultater - Østdanmark'!I367</f>
        <v>-642103.59011645289</v>
      </c>
      <c r="J367" s="280">
        <f>'Resultater - Vestdanmark'!J367+'Resultater - Østdanmark'!J367</f>
        <v>-612410.93855037424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12179.28225780596</v>
      </c>
      <c r="I368" s="279">
        <f>'Resultater - Vestdanmark'!I368+'Resultater - Østdanmark'!I368</f>
        <v>10518.161753617538</v>
      </c>
      <c r="J368" s="280">
        <f>'Resultater - Vestdanmark'!J368+'Resultater - Østdanmark'!J368</f>
        <v>10031.772770791293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78">
        <f>'Resultater - Vestdanmark'!H369+'Resultater - Østdanmark'!H369</f>
        <v>22625.724932981873</v>
      </c>
      <c r="I369" s="279">
        <f>'Resultater - Vestdanmark'!I369+'Resultater - Østdanmark'!I369</f>
        <v>21901.094573449609</v>
      </c>
      <c r="J369" s="280">
        <f>'Resultater - Vestdanmark'!J369+'Resultater - Østdanmark'!J369</f>
        <v>20888.327194330555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-92765.472225225691</v>
      </c>
      <c r="I370" s="279">
        <f>'Resultater - Vestdanmark'!I370+'Resultater - Østdanmark'!I370</f>
        <v>-83763.514693230798</v>
      </c>
      <c r="J370" s="280">
        <f>'Resultater - Vestdanmark'!J370+'Resultater - Østdanmark'!J370</f>
        <v>-79890.057366376175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8241.9759393401473</v>
      </c>
      <c r="I371" s="279">
        <f>'Resultater - Vestdanmark'!I371+'Resultater - Østdanmark'!I371</f>
        <v>7442.1749400467033</v>
      </c>
      <c r="J371" s="280">
        <f>'Resultater - Vestdanmark'!J371+'Resultater - Østdanmark'!J371</f>
        <v>7098.0281220098623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78">
        <f>'Resultater - Vestdanmark'!H372+'Resultater - Østdanmark'!H372</f>
        <v>21786.130098302907</v>
      </c>
      <c r="I372" s="279">
        <f>'Resultater - Vestdanmark'!I372+'Resultater - Østdanmark'!I372</f>
        <v>20669.578921354339</v>
      </c>
      <c r="J372" s="280">
        <f>'Resultater - Vestdanmark'!J372+'Resultater - Østdanmark'!J372</f>
        <v>19713.760242910204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-76562.685774035956</v>
      </c>
      <c r="I373" s="279">
        <f>'Resultater - Vestdanmark'!I373+'Resultater - Østdanmark'!I373</f>
        <v>-67760.080152627503</v>
      </c>
      <c r="J373" s="280">
        <f>'Resultater - Vestdanmark'!J373+'Resultater - Østdanmark'!J373</f>
        <v>-64626.666041523327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18184.718915711666</v>
      </c>
      <c r="I374" s="279">
        <f>'Resultater - Vestdanmark'!I374+'Resultater - Østdanmark'!I374</f>
        <v>16093.975790220891</v>
      </c>
      <c r="J374" s="280">
        <f>'Resultater - Vestdanmark'!J374+'Resultater - Østdanmark'!J374</f>
        <v>15349.745695875414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78">
        <f>'Resultater - Vestdanmark'!H375+'Resultater - Østdanmark'!H375</f>
        <v>11013.783741156445</v>
      </c>
      <c r="I375" s="279">
        <f>'Resultater - Vestdanmark'!I375+'Resultater - Østdanmark'!I375</f>
        <v>12445.928377776741</v>
      </c>
      <c r="J375" s="280">
        <f>'Resultater - Vestdanmark'!J375+'Resultater - Østdanmark'!J375</f>
        <v>16133.610860080957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-54187.816006489709</v>
      </c>
      <c r="I376" s="279">
        <f>'Resultater - Vestdanmark'!I376+'Resultater - Østdanmark'!I376</f>
        <v>-57121.238450243996</v>
      </c>
      <c r="J376" s="280">
        <f>'Resultater - Vestdanmark'!J376+'Resultater - Østdanmark'!J376</f>
        <v>-74046.049842908862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1557.2614723727386</v>
      </c>
      <c r="I377" s="279">
        <f>'Resultater - Vestdanmark'!I377+'Resultater - Østdanmark'!I377</f>
        <v>1641.5628170385753</v>
      </c>
      <c r="J377" s="280">
        <f>'Resultater - Vestdanmark'!J377+'Resultater - Østdanmark'!J377</f>
        <v>2127.9517998648193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78">
        <f>'Resultater - Vestdanmark'!H378+'Resultater - Østdanmark'!H378</f>
        <v>1648.986887468722</v>
      </c>
      <c r="I378" s="279">
        <f>'Resultater - Vestdanmark'!I378+'Resultater - Østdanmark'!I378</f>
        <v>1948.3112455802861</v>
      </c>
      <c r="J378" s="280">
        <f>'Resultater - Vestdanmark'!J378+'Resultater - Østdanmark'!J378</f>
        <v>2525.5886516781484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-6760.8462386217598</v>
      </c>
      <c r="I379" s="279">
        <f>'Resultater - Vestdanmark'!I379+'Resultater - Østdanmark'!I379</f>
        <v>-7451.5635325365429</v>
      </c>
      <c r="J379" s="280">
        <f>'Resultater - Vestdanmark'!J379+'Resultater - Østdanmark'!J379</f>
        <v>-9659.4342088436642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1053.8315242945746</v>
      </c>
      <c r="I380" s="279">
        <f>'Resultater - Vestdanmark'!I380+'Resultater - Østdanmark'!I380</f>
        <v>1161.4955108743411</v>
      </c>
      <c r="J380" s="280">
        <f>'Resultater - Vestdanmark'!J380+'Resultater - Østdanmark'!J380</f>
        <v>1505.6423289111826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78">
        <f>'Resultater - Vestdanmark'!H381+'Resultater - Østdanmark'!H381</f>
        <v>1587.7963233089895</v>
      </c>
      <c r="I381" s="279">
        <f>'Resultater - Vestdanmark'!I381+'Resultater - Østdanmark'!I381</f>
        <v>1838.7561826568972</v>
      </c>
      <c r="J381" s="280">
        <f>'Resultater - Vestdanmark'!J381+'Resultater - Østdanmark'!J381</f>
        <v>2383.5728293700517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-5579.9699362001647</v>
      </c>
      <c r="I382" s="279">
        <f>'Resultater - Vestdanmark'!I382+'Resultater - Østdanmark'!I382</f>
        <v>-6027.9053962366306</v>
      </c>
      <c r="J382" s="280">
        <f>'Resultater - Vestdanmark'!J382+'Resultater - Østdanmark'!J382</f>
        <v>-7813.9514395660026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2325.1256973879313</v>
      </c>
      <c r="I383" s="279">
        <f>'Resultater - Vestdanmark'!I383+'Resultater - Østdanmark'!I383</f>
        <v>2511.7765684159772</v>
      </c>
      <c r="J383" s="280">
        <f>'Resultater - Vestdanmark'!J383+'Resultater - Østdanmark'!J383</f>
        <v>3256.0066627614515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78">
        <f>'Resultater - Vestdanmark'!H384+'Resultater - Østdanmark'!H384</f>
        <v>2073397.5877193159</v>
      </c>
      <c r="I384" s="279">
        <f>'Resultater - Vestdanmark'!I384+'Resultater - Østdanmark'!I384</f>
        <v>1920513.4161788998</v>
      </c>
      <c r="J384" s="280">
        <f>'Resultater - Vestdanmark'!J384+'Resultater - Østdanmark'!J384</f>
        <v>1831703.5472226501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-7517757.7509764899</v>
      </c>
      <c r="I385" s="279">
        <f>'Resultater - Vestdanmark'!I385+'Resultater - Østdanmark'!I385</f>
        <v>-6495734.9859394766</v>
      </c>
      <c r="J385" s="280">
        <f>'Resultater - Vestdanmark'!J385+'Resultater - Østdanmark'!J385</f>
        <v>-6195354.1773411194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295552.28134429298</v>
      </c>
      <c r="I386" s="279">
        <f>'Resultater - Vestdanmark'!I386+'Resultater - Østdanmark'!I386</f>
        <v>255372.59349078953</v>
      </c>
      <c r="J386" s="280">
        <f>'Resultater - Vestdanmark'!J386+'Resultater - Østdanmark'!J386</f>
        <v>243563.45621953916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78">
        <f>'Resultater - Vestdanmark'!H387+'Resultater - Østdanmark'!H387</f>
        <v>362721.58612359717</v>
      </c>
      <c r="I387" s="279">
        <f>'Resultater - Vestdanmark'!I387+'Resultater - Østdanmark'!I387</f>
        <v>350840.45448944706</v>
      </c>
      <c r="J387" s="280">
        <f>'Resultater - Vestdanmark'!J387+'Resultater - Østdanmark'!J387</f>
        <v>334616.61844369222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-1095968.0508931505</v>
      </c>
      <c r="I388" s="279">
        <f>'Resultater - Vestdanmark'!I388+'Resultater - Østdanmark'!I388</f>
        <v>-988870.38725834386</v>
      </c>
      <c r="J388" s="280">
        <f>'Resultater - Vestdanmark'!J388+'Resultater - Østdanmark'!J388</f>
        <v>-943142.2768648942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233697.52790303045</v>
      </c>
      <c r="I389" s="279">
        <f>'Resultater - Vestdanmark'!I389+'Resultater - Østdanmark'!I389</f>
        <v>210860.67676010903</v>
      </c>
      <c r="J389" s="280">
        <f>'Resultater - Vestdanmark'!J389+'Resultater - Østdanmark'!J389</f>
        <v>201109.89401975714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78">
        <f>'Resultater - Vestdanmark'!H390+'Resultater - Østdanmark'!H390</f>
        <v>457088.33107391914</v>
      </c>
      <c r="I390" s="279">
        <f>'Resultater - Vestdanmark'!I390+'Resultater - Østdanmark'!I390</f>
        <v>429568.92499191454</v>
      </c>
      <c r="J390" s="280">
        <f>'Resultater - Vestdanmark'!J390+'Resultater - Østdanmark'!J390</f>
        <v>409704.46603275085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-1183798.6405105125</v>
      </c>
      <c r="I391" s="279">
        <f>'Resultater - Vestdanmark'!I391+'Resultater - Østdanmark'!I391</f>
        <v>-1037805.0367140775</v>
      </c>
      <c r="J391" s="280">
        <f>'Resultater - Vestdanmark'!J391+'Resultater - Østdanmark'!J391</f>
        <v>-989814.05235735723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674805.3408895086</v>
      </c>
      <c r="I392" s="279">
        <f>'Resultater - Vestdanmark'!I392+'Resultater - Østdanmark'!I392</f>
        <v>591584.03938923345</v>
      </c>
      <c r="J392" s="280">
        <f>'Resultater - Vestdanmark'!J392+'Resultater - Østdanmark'!J392</f>
        <v>564227.55201863311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78">
        <f>'Resultater - Vestdanmark'!H393+'Resultater - Østdanmark'!H393</f>
        <v>265107.75527814421</v>
      </c>
      <c r="I393" s="279">
        <f>'Resultater - Vestdanmark'!I393+'Resultater - Østdanmark'!I393</f>
        <v>299733.30772734282</v>
      </c>
      <c r="J393" s="280">
        <f>'Resultater - Vestdanmark'!J393+'Resultater - Østdanmark'!J393</f>
        <v>388543.17668359238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-961231.89005853585</v>
      </c>
      <c r="I394" s="279">
        <f>'Resultater - Vestdanmark'!I394+'Resultater - Østdanmark'!I394</f>
        <v>-1013785.2290194561</v>
      </c>
      <c r="J394" s="280">
        <f>'Resultater - Vestdanmark'!J394+'Resultater - Østdanmark'!J394</f>
        <v>-1314166.0376178133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37789.762242709345</v>
      </c>
      <c r="I395" s="279">
        <f>'Resultater - Vestdanmark'!I395+'Resultater - Østdanmark'!I395</f>
        <v>39855.838290470056</v>
      </c>
      <c r="J395" s="280">
        <f>'Resultater - Vestdanmark'!J395+'Resultater - Østdanmark'!J395</f>
        <v>51664.975561720421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78">
        <f>'Resultater - Vestdanmark'!H396+'Resultater - Østdanmark'!H396</f>
        <v>46378.13126518044</v>
      </c>
      <c r="I396" s="279">
        <f>'Resultater - Vestdanmark'!I396+'Resultater - Østdanmark'!I396</f>
        <v>54755.446654422383</v>
      </c>
      <c r="J396" s="280">
        <f>'Resultater - Vestdanmark'!J396+'Resultater - Østdanmark'!J396</f>
        <v>70979.282700177151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-140132.13459384954</v>
      </c>
      <c r="I397" s="279">
        <f>'Resultater - Vestdanmark'!I397+'Resultater - Østdanmark'!I397</f>
        <v>-154332.37257789183</v>
      </c>
      <c r="J397" s="280">
        <f>'Resultater - Vestdanmark'!J397+'Resultater - Østdanmark'!J397</f>
        <v>-200060.4829713412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29880.919802059198</v>
      </c>
      <c r="I398" s="279">
        <f>'Resultater - Vestdanmark'!I398+'Resultater - Østdanmark'!I398</f>
        <v>32908.891748687536</v>
      </c>
      <c r="J398" s="280">
        <f>'Resultater - Vestdanmark'!J398+'Resultater - Østdanmark'!J398</f>
        <v>42659.674489039389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78">
        <f>'Resultater - Vestdanmark'!H399+'Resultater - Østdanmark'!H399</f>
        <v>58444.006172560563</v>
      </c>
      <c r="I399" s="279">
        <f>'Resultater - Vestdanmark'!I399+'Resultater - Østdanmark'!I399</f>
        <v>67042.548987177404</v>
      </c>
      <c r="J399" s="280">
        <f>'Resultater - Vestdanmark'!J399+'Resultater - Østdanmark'!J399</f>
        <v>86907.007946341095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-151362.28678276329</v>
      </c>
      <c r="I400" s="279">
        <f>'Resultater - Vestdanmark'!I400+'Resultater - Østdanmark'!I400</f>
        <v>-161969.57220393119</v>
      </c>
      <c r="J400" s="280">
        <f>'Resultater - Vestdanmark'!J400+'Resultater - Østdanmark'!J400</f>
        <v>-209960.55656065154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86281.632732920101</v>
      </c>
      <c r="I401" s="279">
        <f>'Resultater - Vestdanmark'!I401+'Resultater - Østdanmark'!I401</f>
        <v>92328.144875776328</v>
      </c>
      <c r="J401" s="280">
        <f>'Resultater - Vestdanmark'!J401+'Resultater - Østdanmark'!J401</f>
        <v>119684.63224637671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78">
        <f>'Resultater - Vestdanmark'!H402+'Resultater - Østdanmark'!H402</f>
        <v>827693.20492220437</v>
      </c>
      <c r="I402" s="279">
        <f>'Resultater - Vestdanmark'!I402+'Resultater - Østdanmark'!I402</f>
        <v>813224.46019706409</v>
      </c>
      <c r="J402" s="280">
        <f>'Resultater - Vestdanmark'!J402+'Resultater - Østdanmark'!J402</f>
        <v>1067502.6582592158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78">
        <f>'Resultater - Vestdanmark'!H403+'Resultater - Østdanmark'!H403</f>
        <v>896667.6386657214</v>
      </c>
      <c r="I403" s="279">
        <f>'Resultater - Vestdanmark'!I403+'Resultater - Østdanmark'!I403</f>
        <v>880993.16521348618</v>
      </c>
      <c r="J403" s="280">
        <f>'Resultater - Vestdanmark'!J403+'Resultater - Østdanmark'!J403</f>
        <v>1156461.2131141506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78">
        <f>'Resultater - Vestdanmark'!H404+'Resultater - Østdanmark'!H404</f>
        <v>3383628.2</v>
      </c>
      <c r="I404" s="279">
        <f>'Resultater - Vestdanmark'!I404+'Resultater - Østdanmark'!I404</f>
        <v>3349973.4189923876</v>
      </c>
      <c r="J404" s="280">
        <f>'Resultater - Vestdanmark'!J404+'Resultater - Østdanmark'!J404</f>
        <v>3287746.765328066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78">
        <f>'Resultater - Vestdanmark'!H405+'Resultater - Østdanmark'!H405</f>
        <v>131725</v>
      </c>
      <c r="I405" s="279">
        <f>'Resultater - Vestdanmark'!I405+'Resultater - Østdanmark'!I405</f>
        <v>130414.81585263187</v>
      </c>
      <c r="J405" s="280">
        <f>'Resultater - Vestdanmark'!J405+'Resultater - Østdanmark'!J405</f>
        <v>127992.32571203879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78">
        <f>'Resultater - Vestdanmark'!H406+'Resultater - Østdanmark'!H406</f>
        <v>17308.665000000001</v>
      </c>
      <c r="I406" s="279">
        <f>'Resultater - Vestdanmark'!I406+'Resultater - Østdanmark'!I406</f>
        <v>17136.506803035827</v>
      </c>
      <c r="J406" s="280">
        <f>'Resultater - Vestdanmark'!J406+'Resultater - Østdanmark'!J406</f>
        <v>16818.191598561898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78">
        <f>'Resultater - Vestdanmark'!H407+'Resultater - Østdanmark'!H407</f>
        <v>1753646.8000000003</v>
      </c>
      <c r="I407" s="279">
        <f>'Resultater - Vestdanmark'!I407+'Resultater - Østdanmark'!I407</f>
        <v>1736204.3992602557</v>
      </c>
      <c r="J407" s="280">
        <f>'Resultater - Vestdanmark'!J407+'Resultater - Østdanmark'!J407</f>
        <v>1703953.9374414468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78">
        <f>'Resultater - Vestdanmark'!H408+'Resultater - Østdanmark'!H408</f>
        <v>1601127.6966659406</v>
      </c>
      <c r="I408" s="279">
        <f>'Resultater - Vestdanmark'!I408+'Resultater - Østdanmark'!I408</f>
        <v>1577683.1378100975</v>
      </c>
      <c r="J408" s="280">
        <f>'Resultater - Vestdanmark'!J408+'Resultater - Østdanmark'!J408</f>
        <v>1534334.8704746079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78">
        <f>'Resultater - Vestdanmark'!H409+'Resultater - Østdanmark'!H409</f>
        <v>22728.326432774025</v>
      </c>
      <c r="I409" s="279">
        <f>'Resultater - Vestdanmark'!I409+'Resultater - Østdanmark'!I409</f>
        <v>30225.931677220276</v>
      </c>
      <c r="J409" s="280">
        <f>'Resultater - Vestdanmark'!J409+'Resultater - Østdanmark'!J409</f>
        <v>29395.446939564357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78">
        <f>'Resultater - Vestdanmark'!H410+'Resultater - Østdanmark'!H410</f>
        <v>142794.72651993899</v>
      </c>
      <c r="I410" s="279">
        <f>'Resultater - Vestdanmark'!I410+'Resultater - Østdanmark'!I410</f>
        <v>140703.85058470169</v>
      </c>
      <c r="J410" s="280">
        <f>'Resultater - Vestdanmark'!J410+'Resultater - Østdanmark'!J410</f>
        <v>136837.88537020085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78">
        <f>'Resultater - Vestdanmark'!H411+'Resultater - Østdanmark'!H411</f>
        <v>140895.61996077577</v>
      </c>
      <c r="I411" s="279">
        <f>'Resultater - Vestdanmark'!I411+'Resultater - Østdanmark'!I411</f>
        <v>138832.55174855303</v>
      </c>
      <c r="J411" s="280">
        <f>'Resultater - Vestdanmark'!J411+'Resultater - Østdanmark'!J411</f>
        <v>135018.00215755089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78">
        <f>'Resultater - Vestdanmark'!H412+'Resultater - Østdanmark'!H412</f>
        <v>115671.91919191919</v>
      </c>
      <c r="I412" s="279">
        <f>'Resultater - Vestdanmark'!I412+'Resultater - Østdanmark'!I412</f>
        <v>113713.9338619913</v>
      </c>
      <c r="J412" s="280">
        <f>'Resultater - Vestdanmark'!J412+'Resultater - Østdanmark'!J412</f>
        <v>110093.6792842632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78">
        <f>'Resultater - Vestdanmark'!H413+'Resultater - Østdanmark'!H413</f>
        <v>50006.545454545456</v>
      </c>
      <c r="I413" s="279">
        <f>'Resultater - Vestdanmark'!I413+'Resultater - Østdanmark'!I413</f>
        <v>55152.179429823183</v>
      </c>
      <c r="J413" s="280">
        <f>'Resultater - Vestdanmark'!J413+'Resultater - Østdanmark'!J413</f>
        <v>53396.326622067689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78">
        <f>'Resultater - Vestdanmark'!H414+'Resultater - Østdanmark'!H414</f>
        <v>7405.2525252525256</v>
      </c>
      <c r="I414" s="279">
        <f>'Resultater - Vestdanmark'!I414+'Resultater - Østdanmark'!I414</f>
        <v>7279.9033833851809</v>
      </c>
      <c r="J414" s="280">
        <f>'Resultater - Vestdanmark'!J414+'Resultater - Østdanmark'!J414</f>
        <v>7048.136680272929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78">
        <f>'Resultater - Vestdanmark'!H415+'Resultater - Østdanmark'!H415</f>
        <v>76114.747474747448</v>
      </c>
      <c r="I415" s="279">
        <f>'Resultater - Vestdanmark'!I415+'Resultater - Østdanmark'!I415</f>
        <v>74826.348700110961</v>
      </c>
      <c r="J415" s="280">
        <f>'Resultater - Vestdanmark'!J415+'Resultater - Østdanmark'!J415</f>
        <v>72444.139042805269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78">
        <f>'Resultater - Vestdanmark'!H416+'Resultater - Østdanmark'!H416</f>
        <v>201545.30567673693</v>
      </c>
      <c r="I416" s="279">
        <f>'Resultater - Vestdanmark'!I416+'Resultater - Østdanmark'!I416</f>
        <v>196872.93522310784</v>
      </c>
      <c r="J416" s="280">
        <f>'Resultater - Vestdanmark'!J416+'Resultater - Østdanmark'!J416</f>
        <v>188233.86614274088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1">
        <f>'Resultater - Vestdanmark'!H417+'Resultater - Østdanmark'!H417</f>
        <v>550.81037157810442</v>
      </c>
      <c r="I417" s="282">
        <f>'Resultater - Vestdanmark'!I417+'Resultater - Østdanmark'!I417</f>
        <v>726.16257554479</v>
      </c>
      <c r="J417" s="283">
        <f>'Resultater - Vestdanmark'!J417+'Resultater - Østdanmark'!J417</f>
        <v>694.29751168215546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5">
        <f>'Resultater - Vestdanmark'!H418+'Resultater - Østdanmark'!H418</f>
        <v>5940049093.1121235</v>
      </c>
      <c r="I418" s="276">
        <f>'Resultater - Vestdanmark'!I418+'Resultater - Østdanmark'!I418</f>
        <v>5940049093.1121225</v>
      </c>
      <c r="J418" s="277">
        <f>'Resultater - Vestdanmark'!J418+'Resultater - Østdanmark'!J418</f>
        <v>5940049093.1121225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78">
        <f>'Resultater - Vestdanmark'!H419+'Resultater - Østdanmark'!H419</f>
        <v>164945487.85478973</v>
      </c>
      <c r="I419" s="279">
        <f>'Resultater - Vestdanmark'!I419+'Resultater - Østdanmark'!I419</f>
        <v>164945487.85478973</v>
      </c>
      <c r="J419" s="280">
        <f>'Resultater - Vestdanmark'!J419+'Resultater - Østdanmark'!J419</f>
        <v>164945487.85478973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78">
        <f>'Resultater - Vestdanmark'!H420+'Resultater - Østdanmark'!H420</f>
        <v>0</v>
      </c>
      <c r="I420" s="279">
        <f>'Resultater - Vestdanmark'!I420+'Resultater - Østdanmark'!I420</f>
        <v>0</v>
      </c>
      <c r="J420" s="280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78">
        <f>'Resultater - Vestdanmark'!H421+'Resultater - Østdanmark'!H421</f>
        <v>78449683.248009756</v>
      </c>
      <c r="I421" s="279">
        <f>'Resultater - Vestdanmark'!I421+'Resultater - Østdanmark'!I421</f>
        <v>78449683.248009741</v>
      </c>
      <c r="J421" s="280">
        <f>'Resultater - Vestdanmark'!J421+'Resultater - Østdanmark'!J421</f>
        <v>78449683.248009741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78">
        <f>'Resultater - Vestdanmark'!H422+'Resultater - Østdanmark'!H422</f>
        <v>143824419.28801787</v>
      </c>
      <c r="I422" s="279">
        <f>'Resultater - Vestdanmark'!I422+'Resultater - Østdanmark'!I422</f>
        <v>143824419.28801787</v>
      </c>
      <c r="J422" s="280">
        <f>'Resultater - Vestdanmark'!J422+'Resultater - Østdanmark'!J422</f>
        <v>143824419.28801787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78">
        <f>'Resultater - Vestdanmark'!H423+'Resultater - Østdanmark'!H423</f>
        <v>1682645129.1528244</v>
      </c>
      <c r="I423" s="279">
        <f>'Resultater - Vestdanmark'!I423+'Resultater - Østdanmark'!I423</f>
        <v>1682645129.1528244</v>
      </c>
      <c r="J423" s="280">
        <f>'Resultater - Vestdanmark'!J423+'Resultater - Østdanmark'!J423</f>
        <v>1682645129.1528244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78">
        <f>'Resultater - Vestdanmark'!H424+'Resultater - Østdanmark'!H424</f>
        <v>242389405.93295321</v>
      </c>
      <c r="I424" s="279">
        <f>'Resultater - Vestdanmark'!I424+'Resultater - Østdanmark'!I424</f>
        <v>242389405.93295318</v>
      </c>
      <c r="J424" s="280">
        <f>'Resultater - Vestdanmark'!J424+'Resultater - Østdanmark'!J424</f>
        <v>242389405.93295318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78">
        <f>'Resultater - Vestdanmark'!H425+'Resultater - Østdanmark'!H425</f>
        <v>0</v>
      </c>
      <c r="I425" s="279">
        <f>'Resultater - Vestdanmark'!I425+'Resultater - Østdanmark'!I425</f>
        <v>0</v>
      </c>
      <c r="J425" s="280">
        <f>'Resultater - Vestdanmark'!J425+'Resultater - Østdanmark'!J425</f>
        <v>0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78">
        <f>'Resultater - Vestdanmark'!H426+'Resultater - Østdanmark'!H426</f>
        <v>0</v>
      </c>
      <c r="I426" s="279">
        <f>'Resultater - Vestdanmark'!I426+'Resultater - Østdanmark'!I426</f>
        <v>0</v>
      </c>
      <c r="J426" s="280">
        <f>'Resultater - Vestdanmark'!J426+'Resultater - Østdanmark'!J426</f>
        <v>0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78">
        <f>'Resultater - Vestdanmark'!H427+'Resultater - Østdanmark'!H427</f>
        <v>2285098465.8907456</v>
      </c>
      <c r="I427" s="279">
        <f>'Resultater - Vestdanmark'!I427+'Resultater - Østdanmark'!I427</f>
        <v>2285098465.8907452</v>
      </c>
      <c r="J427" s="280">
        <f>'Resultater - Vestdanmark'!J427+'Resultater - Østdanmark'!J427</f>
        <v>2285098465.8907452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78">
        <f>'Resultater - Vestdanmark'!H428+'Resultater - Østdanmark'!H428</f>
        <v>163939722.68494347</v>
      </c>
      <c r="I428" s="279">
        <f>'Resultater - Vestdanmark'!I428+'Resultater - Østdanmark'!I428</f>
        <v>163939722.68494344</v>
      </c>
      <c r="J428" s="280">
        <f>'Resultater - Vestdanmark'!J428+'Resultater - Østdanmark'!J428</f>
        <v>163939722.68494344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78">
        <f>'Resultater - Vestdanmark'!H429+'Resultater - Østdanmark'!H429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'Resultater - Vestdanmark'!J429+'Resultater - Østdanmark'!J429</f>
        <v>0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78">
        <f>'Resultater - Vestdanmark'!H430+'Resultater - Østdanmark'!H430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'Resultater - Vestdanmark'!J430+'Resultater - Østdanmark'!J430</f>
        <v>0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78">
        <f>'Resultater - Vestdanmark'!H431+'Resultater - Østdanmark'!H431</f>
        <v>121697585.55139975</v>
      </c>
      <c r="I431" s="279">
        <f>'Resultater - Vestdanmark'!I431+'Resultater - Østdanmark'!I431</f>
        <v>121697585.55139977</v>
      </c>
      <c r="J431" s="280">
        <f>'Resultater - Vestdanmark'!J431+'Resultater - Østdanmark'!J431</f>
        <v>121697585.55139975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78">
        <f>'Resultater - Vestdanmark'!H432+'Resultater - Østdanmark'!H432</f>
        <v>4029095270.4041944</v>
      </c>
      <c r="I432" s="279">
        <f>'Resultater - Vestdanmark'!I432+'Resultater - Østdanmark'!I432</f>
        <v>4029095270.4041934</v>
      </c>
      <c r="J432" s="280">
        <f>'Resultater - Vestdanmark'!J432+'Resultater - Østdanmark'!J432</f>
        <v>4029095270.4041934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78">
        <f>'Resultater - Vestdanmark'!H433+'Resultater - Østdanmark'!H433</f>
        <v>12195000.399999999</v>
      </c>
      <c r="I433" s="279">
        <f>'Resultater - Vestdanmark'!I433+'Resultater - Østdanmark'!I433</f>
        <v>12195000.4</v>
      </c>
      <c r="J433" s="280">
        <f>'Resultater - Vestdanmark'!J433+'Resultater - Østdanmark'!J433</f>
        <v>12195000.400000002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78">
        <f>'Resultater - Vestdanmark'!H434+'Resultater - Østdanmark'!H434</f>
        <v>361184.39999999997</v>
      </c>
      <c r="I434" s="279">
        <f>'Resultater - Vestdanmark'!I434+'Resultater - Østdanmark'!I434</f>
        <v>361184.40000000008</v>
      </c>
      <c r="J434" s="280">
        <f>'Resultater - Vestdanmark'!J434+'Resultater - Østdanmark'!J434</f>
        <v>361184.40000000008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78">
        <f>'Resultater - Vestdanmark'!H435+'Resultater - Østdanmark'!H435</f>
        <v>4390946.2499999991</v>
      </c>
      <c r="I435" s="279">
        <f>'Resultater - Vestdanmark'!I435+'Resultater - Østdanmark'!I435</f>
        <v>4390946.25</v>
      </c>
      <c r="J435" s="280">
        <f>'Resultater - Vestdanmark'!J435+'Resultater - Østdanmark'!J435</f>
        <v>4390946.25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78">
        <f>'Resultater - Vestdanmark'!H436+'Resultater - Østdanmark'!H436</f>
        <v>34978432</v>
      </c>
      <c r="I436" s="279">
        <f>'Resultater - Vestdanmark'!I436+'Resultater - Østdanmark'!I436</f>
        <v>109768085.96855611</v>
      </c>
      <c r="J436" s="280">
        <f>'Resultater - Vestdanmark'!J436+'Resultater - Østdanmark'!J436</f>
        <v>105089391.37061904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4">
        <f>'Resultater - Vestdanmark'!H437+'Resultater - Østdanmark'!H437</f>
        <v>-37099.291058504961</v>
      </c>
      <c r="I437" s="285">
        <f>'Resultater - Vestdanmark'!I437+'Resultater - Østdanmark'!I437</f>
        <v>-116423.69132734301</v>
      </c>
      <c r="J437" s="286">
        <f>'Resultater - Vestdanmark'!J437+'Resultater - Østdanmark'!J437</f>
        <v>-111461.31186268541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78">
        <f>'Resultater - Vestdanmark'!H438+'Resultater - Østdanmark'!H438</f>
        <v>61384486.300000004</v>
      </c>
      <c r="I438" s="279">
        <f>'Resultater - Vestdanmark'!I438+'Resultater - Østdanmark'!I438</f>
        <v>149019759.53296533</v>
      </c>
      <c r="J438" s="280">
        <f>'Resultater - Vestdanmark'!J438+'Resultater - Østdanmark'!J438</f>
        <v>146172272.13586926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4">
        <f>'Resultater - Vestdanmark'!H439+'Resultater - Østdanmark'!H439</f>
        <v>-128107.91983655478</v>
      </c>
      <c r="I439" s="285">
        <f>'Resultater - Vestdanmark'!I439+'Resultater - Østdanmark'!I439</f>
        <v>-311000.58922072942</v>
      </c>
      <c r="J439" s="286">
        <f>'Resultater - Vestdanmark'!J439+'Resultater - Østdanmark'!J439</f>
        <v>-305057.95274707722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78">
        <f>'Resultater - Vestdanmark'!H440+'Resultater - Østdanmark'!H440</f>
        <v>58183.649999999994</v>
      </c>
      <c r="I440" s="279">
        <f>'Resultater - Vestdanmark'!I440+'Resultater - Østdanmark'!I440</f>
        <v>59231.178797574103</v>
      </c>
      <c r="J440" s="280">
        <f>'Resultater - Vestdanmark'!J440+'Resultater - Østdanmark'!J440</f>
        <v>61168.027285023883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78">
        <f>'Resultater - Vestdanmark'!H441+'Resultater - Østdanmark'!H441</f>
        <v>45425220.000000007</v>
      </c>
      <c r="I441" s="279">
        <f>'Resultater - Vestdanmark'!I441+'Resultater - Østdanmark'!I441</f>
        <v>90329427.84153083</v>
      </c>
      <c r="J441" s="280">
        <f>'Resultater - Vestdanmark'!J441+'Resultater - Østdanmark'!J441</f>
        <v>94651075.041137278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78">
        <f>'Resultater - Vestdanmark'!H442+'Resultater - Østdanmark'!H442</f>
        <v>33002599.999999996</v>
      </c>
      <c r="I442" s="279">
        <f>'Resultater - Vestdanmark'!I442+'Resultater - Østdanmark'!I442</f>
        <v>33002600.000000004</v>
      </c>
      <c r="J442" s="280">
        <f>'Resultater - Vestdanmark'!J442+'Resultater - Østdanmark'!J442</f>
        <v>33002599.999999996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78">
        <f>'Resultater - Vestdanmark'!H443+'Resultater - Østdanmark'!H443</f>
        <v>2165562</v>
      </c>
      <c r="I443" s="279">
        <f>'Resultater - Vestdanmark'!I443+'Resultater - Østdanmark'!I443</f>
        <v>2165561.9999999995</v>
      </c>
      <c r="J443" s="280">
        <f>'Resultater - Vestdanmark'!J443+'Resultater - Østdanmark'!J443</f>
        <v>2165561.9999999991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78">
        <f ca="1">'Resultater - Vestdanmark'!H444+'Resultater - Østdanmark'!H444</f>
        <v>69194816.600000009</v>
      </c>
      <c r="I444" s="279">
        <f ca="1">'Resultater - Vestdanmark'!I444+'Resultater - Østdanmark'!I444</f>
        <v>34543125.5</v>
      </c>
      <c r="J444" s="280">
        <f ca="1">'Resultater - Vestdanmark'!J444+'Resultater - Østdanmark'!J444</f>
        <v>35091837.300000004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78">
        <f>'Resultater - Vestdanmark'!H445+'Resultater - Østdanmark'!H445</f>
        <v>102149122.13</v>
      </c>
      <c r="I445" s="279">
        <f>'Resultater - Vestdanmark'!I445+'Resultater - Østdanmark'!I445</f>
        <v>74480686.959999979</v>
      </c>
      <c r="J445" s="280">
        <f>'Resultater - Vestdanmark'!J445+'Resultater - Østdanmark'!J445</f>
        <v>74179468.040000021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78">
        <f>'Resultater - Vestdanmark'!H446+'Resultater - Østdanmark'!H446</f>
        <v>0</v>
      </c>
      <c r="I446" s="279">
        <f>'Resultater - Vestdanmark'!I446+'Resultater - Østdanmark'!I446</f>
        <v>0</v>
      </c>
      <c r="J446" s="280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78">
        <f>'Resultater - Vestdanmark'!H448+'Resultater - Østdanmark'!H448</f>
        <v>3689.3999999999996</v>
      </c>
      <c r="I448" s="279">
        <f>'Resultater - Vestdanmark'!I448+'Resultater - Østdanmark'!I448</f>
        <v>3689.3999999999996</v>
      </c>
      <c r="J448" s="280">
        <f>'Resultater - Vestdanmark'!J448+'Resultater - Østdanmark'!J448</f>
        <v>3689.3999999999996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78">
        <f>'Resultater - Vestdanmark'!H449+'Resultater - Østdanmark'!H449</f>
        <v>0</v>
      </c>
      <c r="I449" s="279">
        <f>'Resultater - Vestdanmark'!I449+'Resultater - Østdanmark'!I449</f>
        <v>0</v>
      </c>
      <c r="J449" s="280">
        <f>'Resultater - Vestdanmark'!J449+'Resultater - Østdanmark'!J449</f>
        <v>0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78">
        <f>'Resultater - Vestdanmark'!H450+'Resultater - Østdanmark'!H450</f>
        <v>60431253.120000005</v>
      </c>
      <c r="I450" s="279">
        <f>'Resultater - Vestdanmark'!I450+'Resultater - Østdanmark'!I450</f>
        <v>60431253.120000005</v>
      </c>
      <c r="J450" s="280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78">
        <f>'Resultater - Vestdanmark'!H451+'Resultater - Østdanmark'!H451</f>
        <v>37096792.599999994</v>
      </c>
      <c r="I451" s="279">
        <f>'Resultater - Vestdanmark'!I451+'Resultater - Østdanmark'!I451</f>
        <v>38577084.232939482</v>
      </c>
      <c r="J451" s="280">
        <f>'Resultater - Vestdanmark'!J451+'Resultater - Østdanmark'!J451</f>
        <v>40180423.618004136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4">
        <f ca="1">'Resultater - Vestdanmark'!H452+'Resultater - Østdanmark'!H452</f>
        <v>12034020.807749998</v>
      </c>
      <c r="I452" s="285">
        <f ca="1">'Resultater - Vestdanmark'!I452+'Resultater - Østdanmark'!I452</f>
        <v>23679614.841002572</v>
      </c>
      <c r="J452" s="286">
        <f ca="1">'Resultater - Vestdanmark'!J452+'Resultater - Østdanmark'!J452</f>
        <v>23310542.352385238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4">
        <f>'Resultater - Vestdanmark'!H453+'Resultater - Østdanmark'!H453</f>
        <v>78133292.533333316</v>
      </c>
      <c r="I453" s="285">
        <f>'Resultater - Vestdanmark'!I453+'Resultater - Østdanmark'!I453</f>
        <v>42992500.337684467</v>
      </c>
      <c r="J453" s="286">
        <f>'Resultater - Vestdanmark'!J453+'Resultater - Østdanmark'!J453</f>
        <v>41160011.620159127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4">
        <f>'Resultater - Vestdanmark'!H454+'Resultater - Østdanmark'!H454</f>
        <v>77571922.666666672</v>
      </c>
      <c r="I454" s="285">
        <f>'Resultater - Vestdanmark'!I454+'Resultater - Østdanmark'!I454</f>
        <v>26700068.897283822</v>
      </c>
      <c r="J454" s="286">
        <f>'Resultater - Vestdanmark'!J454+'Resultater - Østdanmark'!J454</f>
        <v>26189880.785822045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4">
        <f>'Resultater - Vestdanmark'!H455+'Resultater - Østdanmark'!H455</f>
        <v>31090.5</v>
      </c>
      <c r="I455" s="285">
        <f>'Resultater - Vestdanmark'!I455+'Resultater - Østdanmark'!I455</f>
        <v>31650.248212444181</v>
      </c>
      <c r="J455" s="286">
        <f>'Resultater - Vestdanmark'!J455+'Resultater - Østdanmark'!J455</f>
        <v>32685.205419478407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4">
        <f>'Resultater - Vestdanmark'!H456+'Resultater - Østdanmark'!H456</f>
        <v>11532709.900000002</v>
      </c>
      <c r="I456" s="285">
        <f>'Resultater - Vestdanmark'!I456+'Resultater - Østdanmark'!I456</f>
        <v>7979099.4593352228</v>
      </c>
      <c r="J456" s="286">
        <f>'Resultater - Vestdanmark'!J456+'Resultater - Østdanmark'!J456</f>
        <v>8360844.9619671246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4">
        <f ca="1">'Resultater - Vestdanmark'!H457+'Resultater - Østdanmark'!H457</f>
        <v>61624442.148559391</v>
      </c>
      <c r="I457" s="285">
        <f ca="1">'Resultater - Vestdanmark'!I457+'Resultater - Østdanmark'!I457</f>
        <v>145307809.82430005</v>
      </c>
      <c r="J457" s="286">
        <f ca="1">'Resultater - Vestdanmark'!J457+'Resultater - Østdanmark'!J457</f>
        <v>141752772.70311213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4">
        <f ca="1">'Resultater - Vestdanmark'!H458+'Resultater - Østdanmark'!H458</f>
        <v>151170414.18881321</v>
      </c>
      <c r="I458" s="285">
        <f ca="1">'Resultater - Vestdanmark'!I458+'Resultater - Østdanmark'!I458</f>
        <v>112716469.79560009</v>
      </c>
      <c r="J458" s="286">
        <f ca="1">'Resultater - Vestdanmark'!J458+'Resultater - Østdanmark'!J458</f>
        <v>113675619.70113227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88">
        <f>'Resultater - Vestdanmark'!H459+'Resultater - Østdanmark'!H459</f>
        <v>19.573590488557194</v>
      </c>
      <c r="I459" s="289">
        <f>'Resultater - Vestdanmark'!I459+'Resultater - Østdanmark'!I459</f>
        <v>15.027853063155048</v>
      </c>
      <c r="J459" s="290">
        <f>'Resultater - Vestdanmark'!J459+'Resultater - Østdanmark'!J459</f>
        <v>14.571010033726544</v>
      </c>
      <c r="L459" s="170" t="s">
        <v>216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88">
        <f>'Resultater - Vestdanmark'!H460+'Resultater - Østdanmark'!H460</f>
        <v>3.951047127829578</v>
      </c>
      <c r="I460" s="289">
        <f>'Resultater - Vestdanmark'!I460+'Resultater - Østdanmark'!I460</f>
        <v>7.2021423444645283</v>
      </c>
      <c r="J460" s="290">
        <f>'Resultater - Vestdanmark'!J460+'Resultater - Østdanmark'!J460</f>
        <v>7.0641188552972549</v>
      </c>
      <c r="L460" s="170" t="s">
        <v>220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7">
        <f>'Resultater - Vestdanmark'!H461+'Resultater - Østdanmark'!H461</f>
        <v>3.8599959280679998</v>
      </c>
      <c r="I461" s="289">
        <f>'Resultater - Vestdanmark'!I461+'Resultater - Østdanmark'!I461</f>
        <v>3.6562486725189944</v>
      </c>
      <c r="J461" s="290">
        <f>'Resultater - Vestdanmark'!J461+'Resultater - Østdanmark'!J461</f>
        <v>3.5894855989298153</v>
      </c>
      <c r="L461" s="170" t="s">
        <v>217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7">
        <f>'Resultater - Vestdanmark'!H462+'Resultater - Østdanmark'!H462</f>
        <v>43.629098996273854</v>
      </c>
      <c r="I462" s="289">
        <f>'Resultater - Vestdanmark'!I462+'Resultater - Østdanmark'!I462</f>
        <v>41.984547662065118</v>
      </c>
      <c r="J462" s="290">
        <f>'Resultater - Vestdanmark'!J462+'Resultater - Østdanmark'!J462</f>
        <v>46.72415247737127</v>
      </c>
      <c r="L462" s="170" t="s">
        <v>218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7">
        <f>'Resultater - Vestdanmark'!H463+'Resultater - Østdanmark'!H463</f>
        <v>17.543930524502301</v>
      </c>
      <c r="I463" s="289">
        <f>'Resultater - Vestdanmark'!I463+'Resultater - Østdanmark'!I463</f>
        <v>17.543930524502301</v>
      </c>
      <c r="J463" s="290">
        <f>'Resultater - Vestdanmark'!J463+'Resultater - Østdanmark'!J463</f>
        <v>17.543930524502301</v>
      </c>
      <c r="L463" s="170" t="s">
        <v>219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7">
        <f ca="1">'Resultater - Vestdanmark'!H464+'Resultater - Østdanmark'!H464</f>
        <v>0</v>
      </c>
      <c r="I464" s="289">
        <f ca="1">'Resultater - Vestdanmark'!I464+'Resultater - Østdanmark'!I464</f>
        <v>0</v>
      </c>
      <c r="J464" s="290">
        <f ca="1">'Resultater - Vestdanmark'!J464+'Resultater - Østdanmark'!J464</f>
        <v>0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7">
        <f>'Resultater - Vestdanmark'!H465+'Resultater - Østdanmark'!H465</f>
        <v>0</v>
      </c>
      <c r="I465" s="289">
        <f>'Resultater - Vestdanmark'!I465+'Resultater - Østdanmark'!I465</f>
        <v>0</v>
      </c>
      <c r="J465" s="290">
        <f>'Resultater - Vestdanmark'!J465+'Resultater - Østdanmark'!J465</f>
        <v>0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7">
        <f>'Resultater - Vestdanmark'!H466+'Resultater - Østdanmark'!H466</f>
        <v>0</v>
      </c>
      <c r="I466" s="289">
        <f>'Resultater - Vestdanmark'!I466+'Resultater - Østdanmark'!I466</f>
        <v>0</v>
      </c>
      <c r="J466" s="290">
        <f>'Resultater - Vestdanmark'!J466+'Resultater - Østdanmark'!J466</f>
        <v>0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1">
        <f ca="1">'Resultater - Vestdanmark'!H467+'Resultater - Østdanmark'!H467</f>
        <v>16.609927730843868</v>
      </c>
      <c r="I467" s="292">
        <f ca="1">'Resultater - Vestdanmark'!I467+'Resultater - Østdanmark'!I467</f>
        <v>21.85951762890226</v>
      </c>
      <c r="J467" s="293">
        <f ca="1">'Resultater - Vestdanmark'!J467+'Resultater - Østdanmark'!J467</f>
        <v>21.811380730995147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4">
        <f>'Resultater - Vestdanmark'!H468+'Resultater - Østdanmark'!H468</f>
        <v>0</v>
      </c>
      <c r="I468" s="295">
        <f>'Resultater - Vestdanmark'!I468+'Resultater - Østdanmark'!I468</f>
        <v>0</v>
      </c>
      <c r="J468" s="296">
        <f>'Resultater - Vestdanmark'!J468+'Resultater - Østdanmark'!J468</f>
        <v>0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4">
        <f>'Resultater - Vestdanmark'!H469+'Resultater - Østdanmark'!H469</f>
        <v>0</v>
      </c>
      <c r="I469" s="295">
        <f>'Resultater - Vestdanmark'!I469+'Resultater - Østdanmark'!I469</f>
        <v>0</v>
      </c>
      <c r="J469" s="296">
        <f>'Resultater - Vestdanmark'!J469+'Resultater - Østdanmark'!J469</f>
        <v>0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4">
        <f>'Resultater - Vestdanmark'!H470+'Resultater - Østdanmark'!H470</f>
        <v>0</v>
      </c>
      <c r="I470" s="295">
        <f>'Resultater - Vestdanmark'!I470+'Resultater - Østdanmark'!I470</f>
        <v>0</v>
      </c>
      <c r="J470" s="296">
        <f>'Resultater - Vestdanmark'!J470+'Resultater - Østdanmark'!J470</f>
        <v>0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4">
        <f>'Resultater - Vestdanmark'!H471+'Resultater - Østdanmark'!H471</f>
        <v>339203.90863921517</v>
      </c>
      <c r="I471" s="295">
        <f>'Resultater - Vestdanmark'!I471+'Resultater - Østdanmark'!I471</f>
        <v>321524.21180645213</v>
      </c>
      <c r="J471" s="296">
        <f>'Resultater - Vestdanmark'!J471+'Resultater - Østdanmark'!J471</f>
        <v>315362.44889719889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4">
        <f>'Resultater - Vestdanmark'!H472+'Resultater - Østdanmark'!H472</f>
        <v>217090.50152909773</v>
      </c>
      <c r="I472" s="295">
        <f>'Resultater - Vestdanmark'!I472+'Resultater - Østdanmark'!I472</f>
        <v>205775.49555612938</v>
      </c>
      <c r="J472" s="296">
        <f>'Resultater - Vestdanmark'!J472+'Resultater - Østdanmark'!J472</f>
        <v>201831.96729420731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4">
        <f>'Resultater - Vestdanmark'!H473+'Resultater - Østdanmark'!H473</f>
        <v>0</v>
      </c>
      <c r="I473" s="295">
        <f>'Resultater - Vestdanmark'!I473+'Resultater - Østdanmark'!I473</f>
        <v>0</v>
      </c>
      <c r="J473" s="296">
        <f>'Resultater - Vestdanmark'!J473+'Resultater - Østdanmark'!J473</f>
        <v>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4">
        <f>'Resultater - Vestdanmark'!H474+'Resultater - Østdanmark'!H474</f>
        <v>0</v>
      </c>
      <c r="I474" s="295">
        <f>'Resultater - Vestdanmark'!I474+'Resultater - Østdanmark'!I474</f>
        <v>0</v>
      </c>
      <c r="J474" s="296">
        <f>'Resultater - Vestdanmark'!J474+'Resultater - Østdanmark'!J474</f>
        <v>0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7">
        <f>'Resultater - Vestdanmark'!H475+'Resultater - Østdanmark'!H475</f>
        <v>0</v>
      </c>
      <c r="I475" s="298">
        <f>'Resultater - Vestdanmark'!I475+'Resultater - Østdanmark'!I475</f>
        <v>0</v>
      </c>
      <c r="J475" s="299">
        <f>'Resultater - Vestdanmark'!J475+'Resultater - Østdanmark'!J475</f>
        <v>0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19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1" t="s">
        <v>253</v>
      </c>
      <c r="B1" s="361"/>
      <c r="C1" s="361"/>
      <c r="F1" s="362" t="s">
        <v>255</v>
      </c>
      <c r="G1" s="362"/>
      <c r="H1" s="362"/>
      <c r="I1" s="362"/>
      <c r="J1" s="362"/>
      <c r="K1" s="362"/>
      <c r="L1" s="362"/>
      <c r="M1" s="363"/>
      <c r="N1" s="364" t="s">
        <v>256</v>
      </c>
      <c r="O1" s="365"/>
      <c r="P1" s="366"/>
      <c r="Q1" s="358" t="s">
        <v>123</v>
      </c>
      <c r="R1" s="358"/>
      <c r="S1" s="358"/>
      <c r="T1" s="359"/>
      <c r="U1" s="360" t="s">
        <v>230</v>
      </c>
      <c r="V1" s="358"/>
      <c r="W1" s="358"/>
      <c r="X1" s="359"/>
    </row>
    <row r="2" spans="1:26" x14ac:dyDescent="0.25">
      <c r="A2" s="197" t="s">
        <v>129</v>
      </c>
      <c r="B2" s="197" t="s">
        <v>321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254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293</v>
      </c>
      <c r="U2" s="198" t="s">
        <v>236</v>
      </c>
      <c r="V2" s="197" t="s">
        <v>235</v>
      </c>
      <c r="W2" s="197" t="s">
        <v>237</v>
      </c>
      <c r="X2" s="199" t="s">
        <v>292</v>
      </c>
      <c r="Y2" s="95" t="s">
        <v>287</v>
      </c>
      <c r="Z2" s="197" t="s">
        <v>309</v>
      </c>
    </row>
    <row r="3" spans="1:26" x14ac:dyDescent="0.25">
      <c r="A3" s="192" t="s">
        <v>15</v>
      </c>
      <c r="B3" s="192"/>
      <c r="C3" s="192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2" t="s">
        <v>49</v>
      </c>
      <c r="B4" s="192"/>
      <c r="C4" s="192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25">
      <c r="A6" s="192" t="s">
        <v>110</v>
      </c>
      <c r="B6" s="192"/>
      <c r="C6" s="192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25">
      <c r="A7" s="192" t="s">
        <v>111</v>
      </c>
      <c r="B7" s="192"/>
      <c r="C7" s="192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25">
      <c r="A10" s="190" t="s">
        <v>205</v>
      </c>
      <c r="B10" s="192"/>
      <c r="C10" s="192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x14ac:dyDescent="0.25">
      <c r="A12" s="190" t="s">
        <v>97</v>
      </c>
      <c r="B12" s="192"/>
      <c r="C12" s="192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25">
      <c r="A13" s="190" t="s">
        <v>114</v>
      </c>
      <c r="B13" s="192"/>
      <c r="C13" s="192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25">
      <c r="A14" s="190" t="s">
        <v>54</v>
      </c>
      <c r="B14" s="192"/>
      <c r="C14" s="192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25">
      <c r="A17" s="192" t="s">
        <v>204</v>
      </c>
      <c r="B17" s="192"/>
      <c r="C17" s="192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25">
      <c r="A18" s="192" t="s">
        <v>6</v>
      </c>
      <c r="B18" s="192"/>
      <c r="C18" s="192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25">
      <c r="A21" s="190" t="s">
        <v>160</v>
      </c>
      <c r="B21" s="192"/>
      <c r="C21" s="192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25">
      <c r="A23" s="192" t="s">
        <v>56</v>
      </c>
      <c r="B23" s="192"/>
      <c r="C23" s="192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25">
      <c r="A24" s="192" t="s">
        <v>12</v>
      </c>
      <c r="B24" s="192"/>
      <c r="C24" s="192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2" t="s">
        <v>116</v>
      </c>
      <c r="B26" s="192"/>
      <c r="C26" s="192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x14ac:dyDescent="0.25">
      <c r="A28" s="192" t="s">
        <v>109</v>
      </c>
      <c r="B28" s="192"/>
      <c r="C28" s="192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25">
      <c r="A30" s="192" t="s">
        <v>117</v>
      </c>
      <c r="B30" s="192"/>
      <c r="C30" s="192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25">
      <c r="A32" s="192" t="s">
        <v>14</v>
      </c>
      <c r="B32" s="192"/>
      <c r="C32" s="192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25">
      <c r="A33" s="192" t="s">
        <v>55</v>
      </c>
      <c r="B33" s="192"/>
      <c r="C33" s="192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25">
      <c r="A35" s="192" t="s">
        <v>316</v>
      </c>
      <c r="B35" s="192" t="s">
        <v>322</v>
      </c>
      <c r="C35" s="192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25">
      <c r="A36" s="192" t="s">
        <v>317</v>
      </c>
      <c r="B36" s="192" t="s">
        <v>322</v>
      </c>
      <c r="C36" s="192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25">
      <c r="A37" s="192" t="s">
        <v>118</v>
      </c>
      <c r="B37" s="192"/>
      <c r="C37" s="192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0" t="s">
        <v>50</v>
      </c>
      <c r="B38" s="192"/>
      <c r="C38" s="192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0" t="s">
        <v>239</v>
      </c>
      <c r="B39" s="192"/>
      <c r="C39" s="192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25">
      <c r="A42" s="190" t="s">
        <v>122</v>
      </c>
      <c r="B42" s="192"/>
      <c r="C42" s="192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25">
      <c r="A43" s="190" t="s">
        <v>108</v>
      </c>
      <c r="B43" s="192"/>
      <c r="C43" s="192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25">
      <c r="A46" s="192" t="s">
        <v>13</v>
      </c>
      <c r="B46" s="192"/>
      <c r="C46" s="192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25">
      <c r="A48" s="192" t="s">
        <v>105</v>
      </c>
      <c r="B48" s="192"/>
      <c r="C48" s="192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2" t="s">
        <v>119</v>
      </c>
      <c r="B50" s="192"/>
      <c r="C50" s="192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238581.75035073562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0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174083.27487554363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500024677.58430827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500024677.58430827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500024677.58430827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20199892.755616013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17707830.099631533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2492062.6559844799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824301.95073542721</v>
      </c>
      <c r="O57" s="193">
        <f t="shared" si="1"/>
        <v>824301.95073542721</v>
      </c>
      <c r="P57" s="203">
        <f t="shared" si="10"/>
        <v>1326462.9092294232</v>
      </c>
      <c r="Q57" s="190">
        <f>IFERROR(VLOOKUP(A57,[1]Energiindhold!$A$2:$C$11,3,FALSE),IFERROR(VLOOKUP(A57,[1]Biogasudbytte!$A$2:$B$18,2,FALSE)*[1]Energiindhold!$C$10,0))*O57</f>
        <v>1.7755464018841103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0">
        <f>IFERROR(VLOOKUP(A57,[1]Biogasudbytte!$A$2:$B$18,2,FALSE)*[1]Energiindhold!$C$10,0)*J57*IFERROR(VLOOKUP(A57,Biogasanlæg!$F$3:$G$8,2,FALSE),1)</f>
        <v>2.8572011064801774</v>
      </c>
      <c r="T57" s="191">
        <f t="shared" si="11"/>
        <v>1.7755464018841103</v>
      </c>
      <c r="U57" s="189">
        <f>O57*IFERROR(VLOOKUP(A57,[1]Tørstofindhold!A$2:B$24,2,FALSE),0)</f>
        <v>247290.58522062816</v>
      </c>
      <c r="V57" s="190">
        <f>IF(D57=År1,P57,SUM(O57,P57))*IFERROR(VLOOKUP(A57,[1]Tørstofindhold!A$2:B$24,2,FALSE),0)</f>
        <v>645229.45798945508</v>
      </c>
      <c r="W57" s="190">
        <f>J57*IFERROR(VLOOKUP(A57,[1]Tørstofindhold!A$2:B$24,2,FALSE),0)</f>
        <v>397938.87276882696</v>
      </c>
      <c r="X57" s="191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4171.3630677727415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90">
        <f>IFERROR(VLOOKUP(A59,[1]Biogasudbytte!$A$2:$B$18,2,FALSE)*[1]Energiindhold!$C$10,0)*J59*IFERROR(VLOOKUP(A59,Biogasanlæg!$F$3:$G$8,2,FALSE),1)</f>
        <v>1.9617503371428427E-3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262.79587326968272</v>
      </c>
      <c r="W59" s="190">
        <f>J59*IFERROR(VLOOKUP(A59,[1]Tørstofindhold!A$2:B$24,2,FALSE),0)</f>
        <v>262.79587326968272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146334.12296443019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826542.37705221237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826542.37705221237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23967.850782948801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-233955.44359496681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14882877.336528676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0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75059.434237134323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2">
        <f t="shared" si="9"/>
        <v>2570127.9930332433</v>
      </c>
      <c r="O64" s="193">
        <f t="shared" si="1"/>
        <v>2570127.9930332433</v>
      </c>
      <c r="P64" s="203">
        <f t="shared" si="10"/>
        <v>75059.434237134323</v>
      </c>
      <c r="Q64" s="190">
        <f>IFERROR(VLOOKUP(A64,[1]Energiindhold!$A$2:$C$11,3,FALSE),IFERROR(VLOOKUP(A64,[1]Biogasudbytte!$A$2:$B$18,2,FALSE)*[1]Energiindhold!$C$10,0))*O64</f>
        <v>4.7287142411820389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4.8668142177490861</v>
      </c>
      <c r="S64" s="190">
        <f>IFERROR(VLOOKUP(A64,[1]Biogasudbytte!$A$2:$B$18,2,FALSE)*[1]Energiindhold!$C$10,0)*J64*IFERROR(VLOOKUP(A64,Biogasanlæg!$F$3:$G$8,2,FALSE),1)</f>
        <v>0.13809997656704753</v>
      </c>
      <c r="T64" s="191">
        <f t="shared" si="11"/>
        <v>4.7287142411820389</v>
      </c>
      <c r="U64" s="189">
        <f>O64*IFERROR(VLOOKUP(A64,[1]Tørstofindhold!A$2:B$24,2,FALSE),0)</f>
        <v>719635.83804930816</v>
      </c>
      <c r="V64" s="190">
        <f>IF(D64=År1,P64,SUM(O64,P64))*IFERROR(VLOOKUP(A64,[1]Tørstofindhold!A$2:B$24,2,FALSE),0)</f>
        <v>740652.47963570582</v>
      </c>
      <c r="W64" s="190">
        <f>J64*IFERROR(VLOOKUP(A64,[1]Tørstofindhold!A$2:B$24,2,FALSE),0)</f>
        <v>21016.641586397611</v>
      </c>
      <c r="X64" s="191">
        <f t="shared" si="12"/>
        <v>719635.83804930816</v>
      </c>
      <c r="Y64" s="171">
        <f t="shared" si="2"/>
        <v>0</v>
      </c>
      <c r="Z64" s="103">
        <f t="shared" si="3"/>
        <v>1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169023.2339346899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-101117.4796506007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2330929.234655526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0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50792.86105868539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780075.52603011846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830868.38708880381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8.3555578390939651</v>
      </c>
      <c r="S67" s="190">
        <f>IFERROR(VLOOKUP(A67,[1]Biogasudbytte!$A$2:$B$18,2,FALSE)*[1]Energiindhold!$C$10,0)*J67*IFERROR(VLOOKUP(A67,Biogasanlæg!$F$3:$G$8,2,FALSE),1)</f>
        <v>0.29284827214829301</v>
      </c>
      <c r="T67" s="191">
        <f t="shared" si="11"/>
        <v>8.0627095669456725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706238.12902548327</v>
      </c>
      <c r="W67" s="190">
        <f>J67*IFERROR(VLOOKUP(A67,[1]Tørstofindhold!A$2:B$24,2,FALSE),0)</f>
        <v>43173.931899882584</v>
      </c>
      <c r="X67" s="191">
        <f t="shared" si="12"/>
        <v>663064.19712560065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0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-4828427.5390456226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0.29027753113768995</v>
      </c>
      <c r="O70" s="193">
        <f t="shared" si="20"/>
        <v>0.29027753113768995</v>
      </c>
      <c r="P70" s="203">
        <f t="shared" si="10"/>
        <v>523057.13098607323</v>
      </c>
      <c r="Q70" s="190">
        <f>IFERROR(VLOOKUP(A70,[1]Energiindhold!$A$2:$C$11,3,FALSE),IFERROR(VLOOKUP(A70,[1]Biogasudbytte!$A$2:$B$18,2,FALSE)*[1]Energiindhold!$C$10,0))*O70</f>
        <v>1.2578102784986585E-6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0">
        <f>IFERROR(VLOOKUP(A70,[1]Biogasudbytte!$A$2:$B$18,2,FALSE)*[1]Energiindhold!$C$10,0)*J70*IFERROR(VLOOKUP(A70,Biogasanlæg!$F$3:$G$8,2,FALSE),1)</f>
        <v>1.9265033640912312</v>
      </c>
      <c r="T70" s="191">
        <f t="shared" si="11"/>
        <v>1.2578102785987255E-6</v>
      </c>
      <c r="U70" s="189">
        <f>O70*IFERROR(VLOOKUP(A70,[1]Tørstofindhold!A$2:B$24,2,FALSE),0)</f>
        <v>0.12191656307782978</v>
      </c>
      <c r="V70" s="190">
        <f>IF(D70=År1,P70,SUM(O70,P70))*IFERROR(VLOOKUP(A70,[1]Tørstofindhold!A$2:B$24,2,FALSE),0)</f>
        <v>219684.11693071382</v>
      </c>
      <c r="W70" s="190">
        <f>J70*IFERROR(VLOOKUP(A70,[1]Tørstofindhold!A$2:B$24,2,FALSE),0)</f>
        <v>219683.99501415074</v>
      </c>
      <c r="X70" s="191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707961.19658892928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707961.19658892928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1985364.4532876972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1861832.770190906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6330338.2642707899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0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2775.3585349175551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152414.66071716696</v>
      </c>
      <c r="O73" s="193">
        <f t="shared" si="20"/>
        <v>152414.66071716696</v>
      </c>
      <c r="P73" s="203">
        <f t="shared" si="10"/>
        <v>2775.3585349175551</v>
      </c>
      <c r="Q73" s="190">
        <f>IFERROR(VLOOKUP(A73,[1]Energiindhold!$A$2:$C$11,3,FALSE),IFERROR(VLOOKUP(A73,[1]Biogasudbytte!$A$2:$B$18,2,FALSE)*[1]Energiindhold!$C$10,0))*O73</f>
        <v>0.52199887490379648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0.53150408933569426</v>
      </c>
      <c r="S73" s="190">
        <f>IFERROR(VLOOKUP(A73,[1]Biogasudbytte!$A$2:$B$18,2,FALSE)*[1]Energiindhold!$C$10,0)*J73*IFERROR(VLOOKUP(A73,Biogasanlæg!$F$3:$G$8,2,FALSE),1)</f>
        <v>9.5052144318977395E-3</v>
      </c>
      <c r="T73" s="191">
        <f t="shared" si="11"/>
        <v>0.52199887490379648</v>
      </c>
      <c r="U73" s="189">
        <f>O73*IFERROR(VLOOKUP(A73,[1]Tørstofindhold!A$2:B$24,2,FALSE),0)</f>
        <v>47248.544822321761</v>
      </c>
      <c r="V73" s="190">
        <f>IF(D73=År1,P73,SUM(O73,P73))*IFERROR(VLOOKUP(A73,[1]Tørstofindhold!A$2:B$24,2,FALSE),0)</f>
        <v>48108.905968146202</v>
      </c>
      <c r="W73" s="190">
        <f>J73*IFERROR(VLOOKUP(A73,[1]Tørstofindhold!A$2:B$24,2,FALSE),0)</f>
        <v>860.36114582444202</v>
      </c>
      <c r="X73" s="191">
        <f t="shared" si="12"/>
        <v>47248.544822321761</v>
      </c>
      <c r="Y73" s="171">
        <f t="shared" si="21"/>
        <v>0</v>
      </c>
      <c r="Z73" s="103">
        <f t="shared" si="22"/>
        <v>1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360381.07838951331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-360381.07838951331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9867457.5006151944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90">
        <f>IFERROR(VLOOKUP(A75,[1]Biogasudbytte!$A$2:$B$18,2,FALSE)*[1]Energiindhold!$C$10,0)*J75*IFERROR(VLOOKUP(A75,Biogasanlæg!$F$3:$G$8,2,FALSE),1)</f>
        <v>4.9948083122364055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749926.77004675474</v>
      </c>
      <c r="W75" s="190">
        <f>J75*IFERROR(VLOOKUP(A75,[1]Tørstofindhold!A$2:B$24,2,FALSE),0)</f>
        <v>749926.77004675474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0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105279.69169965154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7051245.8001459586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0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313477.63530705927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1080714.3783689365</v>
      </c>
      <c r="O77" s="193">
        <f t="shared" si="20"/>
        <v>742045.32643464836</v>
      </c>
      <c r="P77" s="203">
        <f t="shared" si="10"/>
        <v>313477.63530705927</v>
      </c>
      <c r="Q77" s="190">
        <f>IFERROR(VLOOKUP(A77,[1]Energiindhold!$A$2:$C$11,3,FALSE),IFERROR(VLOOKUP(A77,[1]Biogasudbytte!$A$2:$B$18,2,FALSE)*[1]Energiindhold!$C$10,0))*O77</f>
        <v>2.6639427219003879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3.7893274326527306</v>
      </c>
      <c r="S77" s="190">
        <f>IFERROR(VLOOKUP(A77,[1]Biogasudbytte!$A$2:$B$18,2,FALSE)*[1]Energiindhold!$C$10,0)*J77*IFERROR(VLOOKUP(A77,Biogasanlæg!$F$3:$G$8,2,FALSE),1)</f>
        <v>1.1253847107523429</v>
      </c>
      <c r="T77" s="191">
        <f t="shared" si="11"/>
        <v>2.6639427219003879</v>
      </c>
      <c r="U77" s="189">
        <f>O77*IFERROR(VLOOKUP(A77,[1]Tørstofindhold!A$2:B$24,2,FALSE),0)</f>
        <v>222613.59793039449</v>
      </c>
      <c r="V77" s="190">
        <f>IF(D77=År1,P77,SUM(O77,P77))*IFERROR(VLOOKUP(A77,[1]Tørstofindhold!A$2:B$24,2,FALSE),0)</f>
        <v>316656.88852251234</v>
      </c>
      <c r="W77" s="190">
        <f>J77*IFERROR(VLOOKUP(A77,[1]Tørstofindhold!A$2:B$24,2,FALSE),0)</f>
        <v>94043.290592117773</v>
      </c>
      <c r="X77" s="191">
        <f t="shared" si="12"/>
        <v>222613.59793039458</v>
      </c>
      <c r="Y77" s="171">
        <f t="shared" si="21"/>
        <v>0</v>
      </c>
      <c r="Z77" s="103">
        <f t="shared" si="22"/>
        <v>1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2655270.0055985088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46139.885502582598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1487667.0481892575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1487667.0481892575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160824.17630941112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160824.17630941112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160824.17630941112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2.9591648440931642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2.9591648440931642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66742.033168405615</v>
      </c>
      <c r="W82" s="190">
        <f>J82*IFERROR(VLOOKUP(A82,[1]Tørstofindhold!A$2:B$24,2,FALSE),0)</f>
        <v>0</v>
      </c>
      <c r="X82" s="191">
        <f t="shared" ref="X82:X149" si="26">V82-W82</f>
        <v>66742.033168405615</v>
      </c>
      <c r="Y82" s="171">
        <f t="shared" si="21"/>
        <v>0</v>
      </c>
      <c r="Z82" s="103">
        <f t="shared" si="22"/>
        <v>0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4870431.535367866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447511.40564134635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447511.40564134635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223755.70282067318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0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9656.5967294109287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143203.64980523085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143203.64980523085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143203.64980523085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5.0121277431830791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5.0121277431830791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347197.62607780978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0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3789.2766626162625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-497759.26824043534</v>
      </c>
      <c r="O89" s="193">
        <f t="shared" si="20"/>
        <v>0</v>
      </c>
      <c r="P89" s="203">
        <f t="shared" si="24"/>
        <v>3789.2766626162625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1.028424843340704E-2</v>
      </c>
      <c r="S89" s="190">
        <f>IFERROR(VLOOKUP(A89,[1]Biogasudbytte!$A$2:$B$18,2,FALSE)*[1]Energiindhold!$C$10,0)*J89*IFERROR(VLOOKUP(A89,Biogasanlæg!$F$3:$G$8,2,FALSE),1)</f>
        <v>1.028424843340704E-2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757.85533252325251</v>
      </c>
      <c r="W89" s="190">
        <f>J89*IFERROR(VLOOKUP(A89,[1]Tørstofindhold!A$2:B$24,2,FALSE),0)</f>
        <v>757.85533252325251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191123.07715634341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0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90277.592701158952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2466809.8451226354</v>
      </c>
      <c r="O92" s="193">
        <f t="shared" si="20"/>
        <v>2466809.8451226354</v>
      </c>
      <c r="P92" s="203">
        <f t="shared" si="24"/>
        <v>1507101.1523820646</v>
      </c>
      <c r="Q92" s="190">
        <f>IFERROR(VLOOKUP(A92,[1]Energiindhold!$A$2:$C$11,3,FALSE),IFERROR(VLOOKUP(A92,[1]Biogasudbytte!$A$2:$B$18,2,FALSE)*[1]Energiindhold!$C$10,0))*O92</f>
        <v>1.2309627808146464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0">
        <f>IFERROR(VLOOKUP(A92,[1]Biogasudbytte!$A$2:$B$18,2,FALSE)*[1]Energiindhold!$C$10,0)*J92*IFERROR(VLOOKUP(A92,Biogasanlæg!$F$3:$G$8,2,FALSE),1)</f>
        <v>0.75205854605017419</v>
      </c>
      <c r="T92" s="191">
        <f t="shared" si="25"/>
        <v>1.2309627808146462</v>
      </c>
      <c r="U92" s="189">
        <f>O92*IFERROR(VLOOKUP(A92,[1]Tørstofindhold!A$2:B$24,2,FALSE),0)</f>
        <v>148008.59070735812</v>
      </c>
      <c r="V92" s="190">
        <f>IF(D92=År1,P92,SUM(O92,P92))*IFERROR(VLOOKUP(A92,[1]Tørstofindhold!A$2:B$24,2,FALSE),0)</f>
        <v>238434.65985028198</v>
      </c>
      <c r="W92" s="190">
        <f>J92*IFERROR(VLOOKUP(A92,[1]Tørstofindhold!A$2:B$24,2,FALSE),0)</f>
        <v>90426.06914292388</v>
      </c>
      <c r="X92" s="191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7989661.5832169671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0">
        <f>IFERROR(VLOOKUP(A93,[1]Biogasudbytte!$A$2:$B$18,2,FALSE)*[1]Energiindhold!$C$10,0)*J93*IFERROR(VLOOKUP(A93,Biogasanlæg!$F$3:$G$8,2,FALSE),1)</f>
        <v>3.4419462100498701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399483.0791608484</v>
      </c>
      <c r="W93" s="190">
        <f>J93*IFERROR(VLOOKUP(A93,[1]Tørstofindhold!A$2:B$24,2,FALSE),0)</f>
        <v>399483.0791608484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1256137.4817331168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2246438.2981726266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2246438.2981726266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2246438.2981726266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32.558908255905415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32.558908255905415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1111050.9416378783</v>
      </c>
      <c r="W97" s="190">
        <f>J97*IFERROR(VLOOKUP(A97,[1]Tørstofindhold!A$2:B$24,2,FALSE),0)</f>
        <v>0</v>
      </c>
      <c r="X97" s="191">
        <f t="shared" si="26"/>
        <v>1111050.9416378783</v>
      </c>
      <c r="Y97" s="171">
        <f t="shared" si="21"/>
        <v>0</v>
      </c>
      <c r="Z97" s="103">
        <f t="shared" si="22"/>
        <v>0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632564.73836024082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632564.73836024082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234225.24936232582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0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169726.77388713384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497686548.98102182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497686548.98102182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497686548.98102182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19821732.44212931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17219587.913581025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2602144.5285482854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863157.36538895033</v>
      </c>
      <c r="O105" s="193">
        <f t="shared" si="20"/>
        <v>863157.36538895033</v>
      </c>
      <c r="P105" s="203">
        <f t="shared" si="24"/>
        <v>1388988.8638442878</v>
      </c>
      <c r="Q105" s="190">
        <f>IFERROR(VLOOKUP(A105,[1]Energiindhold!$A$2:$C$11,3,FALSE),IFERROR(VLOOKUP(A105,[1]Biogasudbytte!$A$2:$B$18,2,FALSE)*[1]Energiindhold!$C$10,0))*O105</f>
        <v>1.859240965047799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0">
        <f>IFERROR(VLOOKUP(A105,[1]Biogasudbytte!$A$2:$B$18,2,FALSE)*[1]Energiindhold!$C$10,0)*J105*IFERROR(VLOOKUP(A105,Biogasanlæg!$F$3:$G$8,2,FALSE),1)</f>
        <v>2.9918820127205961</v>
      </c>
      <c r="T105" s="191">
        <f t="shared" si="25"/>
        <v>1.8592409650477992</v>
      </c>
      <c r="U105" s="189">
        <f>O105*IFERROR(VLOOKUP(A105,[1]Tørstofindhold!A$2:B$24,2,FALSE),0)</f>
        <v>258947.20961668508</v>
      </c>
      <c r="V105" s="190">
        <f>IF(D105=År1,P105,SUM(O105,P105))*IFERROR(VLOOKUP(A105,[1]Tørstofindhold!A$2:B$24,2,FALSE),0)</f>
        <v>675643.8687699713</v>
      </c>
      <c r="W105" s="190">
        <f>J105*IFERROR(VLOOKUP(A105,[1]Tørstofindhold!A$2:B$24,2,FALSE),0)</f>
        <v>416696.65915328631</v>
      </c>
      <c r="X105" s="191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4307.7658612412106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90">
        <f>IFERROR(VLOOKUP(A107,[1]Biogasudbytte!$A$2:$B$18,2,FALSE)*[1]Energiindhold!$C$10,0)*J107*IFERROR(VLOOKUP(A107,Biogasanlæg!$F$3:$G$8,2,FALSE),1)</f>
        <v>2.025899206883129E-3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271.38924925819629</v>
      </c>
      <c r="W107" s="190">
        <f>J107*IFERROR(VLOOKUP(A107,[1]Tørstofindhold!A$2:B$24,2,FALSE),0)</f>
        <v>271.38924925819629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136987.951622947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811449.71938959963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811449.71938959963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23530.198005766655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-244448.72234525479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14770906.39583173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0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75050.278236541883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2">
        <f t="shared" si="23"/>
        <v>2458166.2083368897</v>
      </c>
      <c r="O112" s="193">
        <f t="shared" si="20"/>
        <v>2458166.2083368897</v>
      </c>
      <c r="P112" s="203">
        <f t="shared" si="24"/>
        <v>75050.278236541883</v>
      </c>
      <c r="Q112" s="190">
        <f>IFERROR(VLOOKUP(A112,[1]Energiindhold!$A$2:$C$11,3,FALSE),IFERROR(VLOOKUP(A112,[1]Biogasudbytte!$A$2:$B$18,2,FALSE)*[1]Energiindhold!$C$10,0))*O112</f>
        <v>4.5227185525638349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4.6608016832342924</v>
      </c>
      <c r="S112" s="190">
        <f>IFERROR(VLOOKUP(A112,[1]Biogasudbytte!$A$2:$B$18,2,FALSE)*[1]Energiindhold!$C$10,0)*J112*IFERROR(VLOOKUP(A112,Biogasanlæg!$F$3:$G$8,2,FALSE),1)</f>
        <v>0.13808313067045749</v>
      </c>
      <c r="T112" s="191">
        <f t="shared" si="25"/>
        <v>4.5227185525638349</v>
      </c>
      <c r="U112" s="189">
        <f>O112*IFERROR(VLOOKUP(A112,[1]Tørstofindhold!A$2:B$24,2,FALSE),0)</f>
        <v>688286.53833432915</v>
      </c>
      <c r="V112" s="190">
        <f>IF(D112=År1,P112,SUM(O112,P112))*IFERROR(VLOOKUP(A112,[1]Tørstofindhold!A$2:B$24,2,FALSE),0)</f>
        <v>709300.61624056089</v>
      </c>
      <c r="W112" s="190">
        <f>J112*IFERROR(VLOOKUP(A112,[1]Tørstofindhold!A$2:B$24,2,FALSE),0)</f>
        <v>21014.077906231731</v>
      </c>
      <c r="X112" s="191">
        <f t="shared" si="26"/>
        <v>688286.53833432915</v>
      </c>
      <c r="Y112" s="171">
        <f t="shared" si="21"/>
        <v>0</v>
      </c>
      <c r="Z112" s="103">
        <f t="shared" si="22"/>
        <v>1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165936.87093912039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-114735.78774431787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2296682.7373025762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0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50737.39340582685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748845.9447537068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2">
        <f t="shared" si="23"/>
        <v>0</v>
      </c>
      <c r="O115" s="193">
        <f t="shared" si="20"/>
        <v>0</v>
      </c>
      <c r="P115" s="203">
        <f t="shared" si="24"/>
        <v>799583.33815953368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8.0324551339974573</v>
      </c>
      <c r="S115" s="190">
        <f>IFERROR(VLOOKUP(A115,[1]Biogasudbytte!$A$2:$B$18,2,FALSE)*[1]Energiindhold!$C$10,0)*J115*IFERROR(VLOOKUP(A115,Biogasanlæg!$F$3:$G$8,2,FALSE),1)</f>
        <v>0.29252847117703096</v>
      </c>
      <c r="T115" s="191">
        <f t="shared" si="25"/>
        <v>7.7399266628204266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679645.83743560361</v>
      </c>
      <c r="W115" s="190">
        <f>J115*IFERROR(VLOOKUP(A115,[1]Tørstofindhold!A$2:B$24,2,FALSE),0)</f>
        <v>43126.784394952818</v>
      </c>
      <c r="X115" s="191">
        <f t="shared" si="26"/>
        <v>636519.05304065079</v>
      </c>
      <c r="Y115" s="171">
        <f t="shared" si="21"/>
        <v>0</v>
      </c>
      <c r="Z115" s="103">
        <f t="shared" si="22"/>
        <v>0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0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-4828427.5390456226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-8.2607434829697013E-2</v>
      </c>
      <c r="O118" s="193">
        <f t="shared" si="20"/>
        <v>0</v>
      </c>
      <c r="P118" s="203">
        <f t="shared" si="24"/>
        <v>519697.15308066551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0">
        <f>IFERROR(VLOOKUP(A118,[1]Biogasudbytte!$A$2:$B$18,2,FALSE)*[1]Energiindhold!$C$10,0)*J118*IFERROR(VLOOKUP(A118,Biogasanlæg!$F$3:$G$8,2,FALSE),1)</f>
        <v>1.9141280261891607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218272.80429387951</v>
      </c>
      <c r="W118" s="190">
        <f>J118*IFERROR(VLOOKUP(A118,[1]Tørstofindhold!A$2:B$24,2,FALSE),0)</f>
        <v>218272.80429387951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695033.83040035295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695033.83040035295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1949111.7131246862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1820763.9144302495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6242881.605012455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0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2775.3585349175551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53420.493763374165</v>
      </c>
      <c r="O121" s="193">
        <f t="shared" si="20"/>
        <v>53420.493763374165</v>
      </c>
      <c r="P121" s="203">
        <f t="shared" si="24"/>
        <v>2775.3585349175551</v>
      </c>
      <c r="Q121" s="190">
        <f>IFERROR(VLOOKUP(A121,[1]Energiindhold!$A$2:$C$11,3,FALSE),IFERROR(VLOOKUP(A121,[1]Biogasudbytte!$A$2:$B$18,2,FALSE)*[1]Energiindhold!$C$10,0))*O121</f>
        <v>0.18295771227042967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0.19246292670232742</v>
      </c>
      <c r="S121" s="190">
        <f>IFERROR(VLOOKUP(A121,[1]Biogasudbytte!$A$2:$B$18,2,FALSE)*[1]Energiindhold!$C$10,0)*J121*IFERROR(VLOOKUP(A121,Biogasanlæg!$F$3:$G$8,2,FALSE),1)</f>
        <v>9.5052144318977395E-3</v>
      </c>
      <c r="T121" s="191">
        <f t="shared" si="25"/>
        <v>0.18295771227042967</v>
      </c>
      <c r="U121" s="189">
        <f>O121*IFERROR(VLOOKUP(A121,[1]Tørstofindhold!A$2:B$24,2,FALSE),0)</f>
        <v>16560.353066645992</v>
      </c>
      <c r="V121" s="190">
        <f>IF(D121=År1,P121,SUM(O121,P121))*IFERROR(VLOOKUP(A121,[1]Tørstofindhold!A$2:B$24,2,FALSE),0)</f>
        <v>17420.714212470433</v>
      </c>
      <c r="W121" s="190">
        <f>J121*IFERROR(VLOOKUP(A121,[1]Tørstofindhold!A$2:B$24,2,FALSE),0)</f>
        <v>860.36114582444202</v>
      </c>
      <c r="X121" s="191">
        <f t="shared" si="26"/>
        <v>16560.353066645992</v>
      </c>
      <c r="Y121" s="171">
        <f t="shared" si="21"/>
        <v>0</v>
      </c>
      <c r="Z121" s="103">
        <f t="shared" si="22"/>
        <v>1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371963.8126996925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-371963.8126996925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9678908.9419378657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90">
        <f>IFERROR(VLOOKUP(A123,[1]Biogasudbytte!$A$2:$B$18,2,FALSE)*[1]Energiindhold!$C$10,0)*J123*IFERROR(VLOOKUP(A123,Biogasanlæg!$F$3:$G$8,2,FALSE),1)</f>
        <v>4.8993669173195284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735597.07958727772</v>
      </c>
      <c r="W123" s="190">
        <f>J123*IFERROR(VLOOKUP(A123,[1]Tørstofindhold!A$2:B$24,2,FALSE),0)</f>
        <v>735597.07958727772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0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75169.296411052346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7002171.0634989152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0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313477.63530705922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1031639.6417218931</v>
      </c>
      <c r="O125" s="193">
        <f t="shared" si="20"/>
        <v>690379.95317504485</v>
      </c>
      <c r="P125" s="203">
        <f t="shared" si="24"/>
        <v>313477.63530705922</v>
      </c>
      <c r="Q125" s="190">
        <f>IFERROR(VLOOKUP(A125,[1]Energiindhold!$A$2:$C$11,3,FALSE),IFERROR(VLOOKUP(A125,[1]Biogasudbytte!$A$2:$B$18,2,FALSE)*[1]Energiindhold!$C$10,0))*O125</f>
        <v>2.4784640318984112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3.6038487426507539</v>
      </c>
      <c r="S125" s="190">
        <f>IFERROR(VLOOKUP(A125,[1]Biogasudbytte!$A$2:$B$18,2,FALSE)*[1]Energiindhold!$C$10,0)*J125*IFERROR(VLOOKUP(A125,Biogasanlæg!$F$3:$G$8,2,FALSE),1)</f>
        <v>1.1253847107523427</v>
      </c>
      <c r="T125" s="191">
        <f t="shared" si="25"/>
        <v>2.4784640318984112</v>
      </c>
      <c r="U125" s="189">
        <f>O125*IFERROR(VLOOKUP(A125,[1]Tørstofindhold!A$2:B$24,2,FALSE),0)</f>
        <v>207113.98595251344</v>
      </c>
      <c r="V125" s="190">
        <f>IF(D125=År1,P125,SUM(O125,P125))*IFERROR(VLOOKUP(A125,[1]Tørstofindhold!A$2:B$24,2,FALSE),0)</f>
        <v>301157.27654463117</v>
      </c>
      <c r="W125" s="190">
        <f>J125*IFERROR(VLOOKUP(A125,[1]Tørstofindhold!A$2:B$24,2,FALSE),0)</f>
        <v>94043.290592117759</v>
      </c>
      <c r="X125" s="191">
        <f t="shared" si="26"/>
        <v>207113.98595251341</v>
      </c>
      <c r="Y125" s="171">
        <f t="shared" si="21"/>
        <v>0</v>
      </c>
      <c r="Z125" s="103">
        <f t="shared" si="22"/>
        <v>1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2578754.8968308186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40419.548064407238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1460502.2589447589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1460502.2589447589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157887.52804514879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157887.52804514879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157887.52804514879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2.9051305160307375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2.9051305160307375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65523.324138736753</v>
      </c>
      <c r="W130" s="190">
        <f>J130*IFERROR(VLOOKUP(A130,[1]Tørstofindhold!A$2:B$24,2,FALSE),0)</f>
        <v>0</v>
      </c>
      <c r="X130" s="191">
        <f t="shared" si="26"/>
        <v>65523.324138736753</v>
      </c>
      <c r="Y130" s="171">
        <f t="shared" si="21"/>
        <v>0</v>
      </c>
      <c r="Z130" s="103">
        <f t="shared" si="22"/>
        <v>0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4779961.9648844432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438935.19557848317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438935.19557848317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219467.59778924158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0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5368.4916979793343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140459.26258511463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140459.26258511463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140459.26258511463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4.9160741904790113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4.9160741904790113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340857.80000579066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0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3789.2766626162615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-504099.09431245446</v>
      </c>
      <c r="O137" s="193">
        <f t="shared" si="39"/>
        <v>0</v>
      </c>
      <c r="P137" s="203">
        <f t="shared" si="24"/>
        <v>3789.2766626162615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1.0284248433407039E-2</v>
      </c>
      <c r="S137" s="190">
        <f>IFERROR(VLOOKUP(A137,[1]Biogasudbytte!$A$2:$B$18,2,FALSE)*[1]Energiindhold!$C$10,0)*J137*IFERROR(VLOOKUP(A137,Biogasanlæg!$F$3:$G$8,2,FALSE),1)</f>
        <v>1.0284248433407039E-2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757.8553325232524</v>
      </c>
      <c r="W137" s="190">
        <f>J137*IFERROR(VLOOKUP(A137,[1]Tørstofindhold!A$2:B$24,2,FALSE),0)</f>
        <v>757.8553325232524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185567.16171821824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0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86684.513254845398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2558632.3494776348</v>
      </c>
      <c r="O140" s="193">
        <f t="shared" si="39"/>
        <v>2558632.3494776348</v>
      </c>
      <c r="P140" s="203">
        <f t="shared" si="24"/>
        <v>1563200.2483061554</v>
      </c>
      <c r="Q140" s="190">
        <f>IFERROR(VLOOKUP(A140,[1]Energiindhold!$A$2:$C$11,3,FALSE),IFERROR(VLOOKUP(A140,[1]Biogasudbytte!$A$2:$B$18,2,FALSE)*[1]Energiindhold!$C$10,0))*O140</f>
        <v>1.2767831287128346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0">
        <f>IFERROR(VLOOKUP(A140,[1]Biogasudbytte!$A$2:$B$18,2,FALSE)*[1]Energiindhold!$C$10,0)*J140*IFERROR(VLOOKUP(A140,Biogasanlæg!$F$3:$G$8,2,FALSE),1)</f>
        <v>0.78005255590725475</v>
      </c>
      <c r="T140" s="191">
        <f t="shared" si="25"/>
        <v>1.2767831287128346</v>
      </c>
      <c r="U140" s="189">
        <f>O140*IFERROR(VLOOKUP(A140,[1]Tørstofindhold!A$2:B$24,2,FALSE),0)</f>
        <v>153517.94096865808</v>
      </c>
      <c r="V140" s="190">
        <f>IF(D140=År1,P140,SUM(O140,P140))*IFERROR(VLOOKUP(A140,[1]Tørstofindhold!A$2:B$24,2,FALSE),0)</f>
        <v>247309.9558670274</v>
      </c>
      <c r="W140" s="190">
        <f>J140*IFERROR(VLOOKUP(A140,[1]Tørstofindhold!A$2:B$24,2,FALSE),0)</f>
        <v>93792.014898369322</v>
      </c>
      <c r="X140" s="191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7649114.6368171675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0">
        <f>IFERROR(VLOOKUP(A141,[1]Biogasudbytte!$A$2:$B$18,2,FALSE)*[1]Energiindhold!$C$10,0)*J141*IFERROR(VLOOKUP(A141,Biogasanlæg!$F$3:$G$8,2,FALSE),1)</f>
        <v>3.2952385855408362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382455.73184085841</v>
      </c>
      <c r="W141" s="190">
        <f>J141*IFERROR(VLOOKUP(A141,[1]Tørstofindhold!A$2:B$24,2,FALSE),0)</f>
        <v>382455.73184085841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1213523.7829408473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2563777.6380706918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2563777.6380706918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2563777.6380706918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37.15828784364458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37.15828784364458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1268001.6901624629</v>
      </c>
      <c r="W145" s="190">
        <f>J145*IFERROR(VLOOKUP(A145,[1]Tørstofindhold!A$2:B$24,2,FALSE),0)</f>
        <v>0</v>
      </c>
      <c r="X145" s="191">
        <f t="shared" si="26"/>
        <v>1268001.6901624629</v>
      </c>
      <c r="Y145" s="171">
        <f t="shared" si="43"/>
        <v>0</v>
      </c>
      <c r="Z145" s="103">
        <f t="shared" si="44"/>
        <v>0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864253.26899530215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864253.26899530215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2" t="s">
        <v>15</v>
      </c>
      <c r="B147" s="192"/>
      <c r="C147" s="192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25">
      <c r="A148" s="192" t="s">
        <v>49</v>
      </c>
      <c r="B148" s="192"/>
      <c r="C148" s="192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25">
      <c r="A150" s="192" t="s">
        <v>110</v>
      </c>
      <c r="B150" s="192"/>
      <c r="C150" s="192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25">
      <c r="A151" s="192" t="s">
        <v>111</v>
      </c>
      <c r="B151" s="192"/>
      <c r="C151" s="192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25">
      <c r="A154" s="190" t="s">
        <v>205</v>
      </c>
      <c r="B154" s="192"/>
      <c r="C154" s="192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x14ac:dyDescent="0.25">
      <c r="A156" s="190" t="s">
        <v>97</v>
      </c>
      <c r="B156" s="192"/>
      <c r="C156" s="192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25">
      <c r="A157" s="190" t="s">
        <v>114</v>
      </c>
      <c r="B157" s="192"/>
      <c r="C157" s="192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25">
      <c r="A158" s="190" t="s">
        <v>54</v>
      </c>
      <c r="B158" s="192"/>
      <c r="C158" s="192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25">
      <c r="A161" s="192" t="s">
        <v>204</v>
      </c>
      <c r="B161" s="192"/>
      <c r="C161" s="192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25">
      <c r="A162" s="192" t="s">
        <v>6</v>
      </c>
      <c r="B162" s="192"/>
      <c r="C162" s="192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25">
      <c r="A165" s="190" t="s">
        <v>160</v>
      </c>
      <c r="B165" s="192"/>
      <c r="C165" s="192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25">
      <c r="A167" s="192" t="s">
        <v>56</v>
      </c>
      <c r="B167" s="192"/>
      <c r="C167" s="192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25">
      <c r="A168" s="192" t="s">
        <v>12</v>
      </c>
      <c r="B168" s="192"/>
      <c r="C168" s="192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2" t="s">
        <v>116</v>
      </c>
      <c r="B170" s="192"/>
      <c r="C170" s="192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x14ac:dyDescent="0.25">
      <c r="A172" s="192" t="s">
        <v>109</v>
      </c>
      <c r="B172" s="192"/>
      <c r="C172" s="192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25">
      <c r="A174" s="192" t="s">
        <v>117</v>
      </c>
      <c r="B174" s="192"/>
      <c r="C174" s="192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25">
      <c r="A176" s="192" t="s">
        <v>14</v>
      </c>
      <c r="B176" s="192"/>
      <c r="C176" s="192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25">
      <c r="A177" s="192" t="s">
        <v>55</v>
      </c>
      <c r="B177" s="192"/>
      <c r="C177" s="192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25">
      <c r="A179" s="192" t="s">
        <v>316</v>
      </c>
      <c r="B179" s="192" t="s">
        <v>322</v>
      </c>
      <c r="C179" s="192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25">
      <c r="A180" s="192" t="s">
        <v>317</v>
      </c>
      <c r="B180" s="192" t="s">
        <v>322</v>
      </c>
      <c r="C180" s="192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25">
      <c r="A181" s="192" t="s">
        <v>118</v>
      </c>
      <c r="B181" s="192"/>
      <c r="C181" s="192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0" t="s">
        <v>50</v>
      </c>
      <c r="B182" s="192"/>
      <c r="C182" s="192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0" t="s">
        <v>239</v>
      </c>
      <c r="B183" s="192"/>
      <c r="C183" s="192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25">
      <c r="A186" s="190" t="s">
        <v>122</v>
      </c>
      <c r="B186" s="192"/>
      <c r="C186" s="192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25">
      <c r="A187" s="190" t="s">
        <v>108</v>
      </c>
      <c r="B187" s="192"/>
      <c r="C187" s="192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25">
      <c r="A190" s="192" t="s">
        <v>13</v>
      </c>
      <c r="B190" s="192"/>
      <c r="C190" s="192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25">
      <c r="A192" s="192" t="s">
        <v>105</v>
      </c>
      <c r="B192" s="192"/>
      <c r="C192" s="192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2" t="s">
        <v>119</v>
      </c>
      <c r="B194" s="192"/>
      <c r="C194" s="192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27322.099310768826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0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19405.482557028728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109302959.200481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109302959.200481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109302959.200481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3479722.085386558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3050428.4466970474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429293.63868951052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111252.83762328496</v>
      </c>
      <c r="O201" s="193">
        <f t="shared" si="59"/>
        <v>111252.83762328496</v>
      </c>
      <c r="P201" s="203">
        <f t="shared" si="49"/>
        <v>179027.55479609076</v>
      </c>
      <c r="Q201" s="190">
        <f>IFERROR(VLOOKUP(A201,[1]Energiindhold!$A$2:$C$11,3,FALSE),IFERROR(VLOOKUP(A201,[1]Biogasudbytte!$A$2:$B$18,2,FALSE)*[1]Energiindhold!$C$10,0))*O201</f>
        <v>0.2396386122405558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0">
        <f>IFERROR(VLOOKUP(A201,[1]Biogasudbytte!$A$2:$B$18,2,FALSE)*[1]Energiindhold!$C$10,0)*J201*IFERROR(VLOOKUP(A201,Biogasanlæg!$F$3:$G$8,2,FALSE),1)</f>
        <v>0.38562535303077949</v>
      </c>
      <c r="T201" s="191">
        <f t="shared" si="50"/>
        <v>0.23963861224055583</v>
      </c>
      <c r="U201" s="189">
        <f>O201*IFERROR(VLOOKUP(A201,[1]Tørstofindhold!A$2:B$24,2,FALSE),0)</f>
        <v>33375.851286985482</v>
      </c>
      <c r="V201" s="190">
        <f>IF(D201=År1,P201,SUM(O201,P201))*IFERROR(VLOOKUP(A201,[1]Tørstofindhold!A$2:B$24,2,FALSE),0)</f>
        <v>87084.117725812714</v>
      </c>
      <c r="W201" s="190">
        <f>J201*IFERROR(VLOOKUP(A201,[1]Tørstofindhold!A$2:B$24,2,FALSE),0)</f>
        <v>53708.266438827224</v>
      </c>
      <c r="X201" s="191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350.10096257642732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90">
        <f>IFERROR(VLOOKUP(A203,[1]Biogasudbytte!$A$2:$B$18,2,FALSE)*[1]Energiindhold!$C$10,0)*J203*IFERROR(VLOOKUP(A203,Biogasanlæg!$F$3:$G$8,2,FALSE),1)</f>
        <v>1.6464898169006801E-4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22.056360642314921</v>
      </c>
      <c r="W203" s="190">
        <f>J203*IFERROR(VLOOKUP(A203,[1]Tørstofindhold!A$2:B$24,2,FALSE),0)</f>
        <v>22.056360642314921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-15316.072808753132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618334.16198223701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618334.16198223701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15968.916461984278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-207355.02619132501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2105264.0546426987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0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10617.565762865679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2">
        <f t="shared" si="48"/>
        <v>592578.41286811861</v>
      </c>
      <c r="O208" s="193">
        <f t="shared" si="59"/>
        <v>592578.41286811861</v>
      </c>
      <c r="P208" s="203">
        <f t="shared" si="49"/>
        <v>10617.565762865679</v>
      </c>
      <c r="Q208" s="190">
        <f>IFERROR(VLOOKUP(A208,[1]Energiindhold!$A$2:$C$11,3,FALSE),IFERROR(VLOOKUP(A208,[1]Biogasudbytte!$A$2:$B$18,2,FALSE)*[1]Energiindhold!$C$10,0))*O208</f>
        <v>1.0902702073757298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1.1098052011836823</v>
      </c>
      <c r="S208" s="190">
        <f>IFERROR(VLOOKUP(A208,[1]Biogasudbytte!$A$2:$B$18,2,FALSE)*[1]Energiindhold!$C$10,0)*J208*IFERROR(VLOOKUP(A208,Biogasanlæg!$F$3:$G$8,2,FALSE),1)</f>
        <v>1.9534993807952494E-2</v>
      </c>
      <c r="T208" s="191">
        <f t="shared" si="50"/>
        <v>1.0902702073757298</v>
      </c>
      <c r="U208" s="189">
        <f>O208*IFERROR(VLOOKUP(A208,[1]Tørstofindhold!A$2:B$24,2,FALSE),0)</f>
        <v>165921.95560307323</v>
      </c>
      <c r="V208" s="190">
        <f>IF(D208=År1,P208,SUM(O208,P208))*IFERROR(VLOOKUP(A208,[1]Tørstofindhold!A$2:B$24,2,FALSE),0)</f>
        <v>168894.87401667563</v>
      </c>
      <c r="W208" s="190">
        <f>J208*IFERROR(VLOOKUP(A208,[1]Tørstofindhold!A$2:B$24,2,FALSE),0)</f>
        <v>2972.9184136023905</v>
      </c>
      <c r="X208" s="191">
        <f t="shared" si="51"/>
        <v>165921.95560307323</v>
      </c>
      <c r="Y208" s="171">
        <f t="shared" si="60"/>
        <v>0</v>
      </c>
      <c r="Z208" s="103">
        <f t="shared" si="61"/>
        <v>1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96425.910298756367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-137476.53490128863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897436.31512794388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0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25141.138941314617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673884.86855034414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2">
        <f t="shared" si="48"/>
        <v>0</v>
      </c>
      <c r="O211" s="193">
        <f t="shared" si="59"/>
        <v>0</v>
      </c>
      <c r="P211" s="203">
        <f t="shared" si="49"/>
        <v>699026.00749165879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7.1100957384210819</v>
      </c>
      <c r="S211" s="190">
        <f>IFERROR(VLOOKUP(A211,[1]Biogasudbytte!$A$2:$B$18,2,FALSE)*[1]Energiindhold!$C$10,0)*J211*IFERROR(VLOOKUP(A211,Biogasanlæg!$F$3:$G$8,2,FALSE),1)</f>
        <v>0.14495224221170708</v>
      </c>
      <c r="T211" s="191">
        <f t="shared" si="50"/>
        <v>6.9651434962093752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594172.10636790993</v>
      </c>
      <c r="W211" s="190">
        <f>J211*IFERROR(VLOOKUP(A211,[1]Tørstofindhold!A$2:B$24,2,FALSE),0)</f>
        <v>21369.968100117425</v>
      </c>
      <c r="X211" s="191">
        <f t="shared" si="51"/>
        <v>572802.13826779253</v>
      </c>
      <c r="Y211" s="171">
        <f t="shared" si="60"/>
        <v>0</v>
      </c>
      <c r="Z211" s="103">
        <f t="shared" si="61"/>
        <v>0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0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-592646.72642582119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0.11260809309897013</v>
      </c>
      <c r="O214" s="193">
        <f t="shared" si="59"/>
        <v>0.11260809309897013</v>
      </c>
      <c r="P214" s="203">
        <f t="shared" si="49"/>
        <v>202910.8690139266</v>
      </c>
      <c r="Q214" s="190">
        <f>IFERROR(VLOOKUP(A214,[1]Energiindhold!$A$2:$C$11,3,FALSE),IFERROR(VLOOKUP(A214,[1]Biogasudbytte!$A$2:$B$18,2,FALSE)*[1]Energiindhold!$C$10,0))*O214</f>
        <v>4.8794550644994054E-7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0">
        <f>IFERROR(VLOOKUP(A214,[1]Biogasudbytte!$A$2:$B$18,2,FALSE)*[1]Energiindhold!$C$10,0)*J214*IFERROR(VLOOKUP(A214,Biogasanlæg!$F$3:$G$8,2,FALSE),1)</f>
        <v>0.74735329777276838</v>
      </c>
      <c r="T214" s="191">
        <f t="shared" si="50"/>
        <v>4.8794550644437606E-7</v>
      </c>
      <c r="U214" s="189">
        <f>O214*IFERROR(VLOOKUP(A214,[1]Tørstofindhold!A$2:B$24,2,FALSE),0)</f>
        <v>4.7295399101567451E-2</v>
      </c>
      <c r="V214" s="190">
        <f>IF(D214=År1,P214,SUM(O214,P214))*IFERROR(VLOOKUP(A214,[1]Tørstofindhold!A$2:B$24,2,FALSE),0)</f>
        <v>85222.612281248264</v>
      </c>
      <c r="W214" s="190">
        <f>J214*IFERROR(VLOOKUP(A214,[1]Tørstofindhold!A$2:B$24,2,FALSE),0)</f>
        <v>85222.564985849167</v>
      </c>
      <c r="X214" s="191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147368.67622281163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147368.67622281163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117609.08456027292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10648.669921056367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2305180.4865493332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0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1010.6414650824452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1326313.3979133712</v>
      </c>
      <c r="O217" s="193">
        <f t="shared" si="59"/>
        <v>1326313.3979133712</v>
      </c>
      <c r="P217" s="203">
        <f t="shared" si="63"/>
        <v>1010.6414650824452</v>
      </c>
      <c r="Q217" s="190">
        <f>IFERROR(VLOOKUP(A217,[1]Energiindhold!$A$2:$C$11,3,FALSE),IFERROR(VLOOKUP(A217,[1]Biogasudbytte!$A$2:$B$18,2,FALSE)*[1]Energiindhold!$C$10,0))*O217</f>
        <v>4.5424377039775896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4.5458990095056917</v>
      </c>
      <c r="S217" s="190">
        <f>IFERROR(VLOOKUP(A217,[1]Biogasudbytte!$A$2:$B$18,2,FALSE)*[1]Energiindhold!$C$10,0)*J217*IFERROR(VLOOKUP(A217,Biogasanlæg!$F$3:$G$8,2,FALSE),1)</f>
        <v>3.4613055281022638E-3</v>
      </c>
      <c r="T217" s="191">
        <f t="shared" si="64"/>
        <v>4.5424377039775896</v>
      </c>
      <c r="U217" s="189">
        <f>O217*IFERROR(VLOOKUP(A217,[1]Tørstofindhold!A$2:B$24,2,FALSE),0)</f>
        <v>411157.15335314506</v>
      </c>
      <c r="V217" s="190">
        <f>IF(D217=År1,P217,SUM(O217,P217))*IFERROR(VLOOKUP(A217,[1]Tørstofindhold!A$2:B$24,2,FALSE),0)</f>
        <v>411470.45220732066</v>
      </c>
      <c r="W217" s="190">
        <f>J217*IFERROR(VLOOKUP(A217,[1]Tørstofindhold!A$2:B$24,2,FALSE),0)</f>
        <v>313.29885417555801</v>
      </c>
      <c r="X217" s="191">
        <f t="shared" si="65"/>
        <v>411157.15335314511</v>
      </c>
      <c r="Y217" s="171">
        <f t="shared" si="60"/>
        <v>0</v>
      </c>
      <c r="Z217" s="103">
        <f t="shared" si="61"/>
        <v>1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344096.85783298721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-344096.85783298721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701319.77122631879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90">
        <f>IFERROR(VLOOKUP(A219,[1]Biogasudbytte!$A$2:$B$18,2,FALSE)*[1]Energiindhold!$C$10,0)*J219*IFERROR(VLOOKUP(A219,Biogasanlæg!$F$3:$G$8,2,FALSE),1)</f>
        <v>0.35500105499705037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53300.302613200227</v>
      </c>
      <c r="W219" s="190">
        <f>J219*IFERROR(VLOOKUP(A219,[1]Tørstofindhold!A$2:B$24,2,FALSE),0)</f>
        <v>53300.302613200227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0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-70829.959819299416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372232.57386794029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0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16548.364692940759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-338669.05193428806</v>
      </c>
      <c r="O221" s="193">
        <f t="shared" si="59"/>
        <v>0</v>
      </c>
      <c r="P221" s="203">
        <f t="shared" si="63"/>
        <v>16548.364692940759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5.940862924765733E-2</v>
      </c>
      <c r="S221" s="190">
        <f>IFERROR(VLOOKUP(A221,[1]Biogasudbytte!$A$2:$B$18,2,FALSE)*[1]Energiindhold!$C$10,0)*J221*IFERROR(VLOOKUP(A221,Biogasanlæg!$F$3:$G$8,2,FALSE),1)</f>
        <v>5.940862924765733E-2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4964.5094078822276</v>
      </c>
      <c r="W221" s="190">
        <f>J221*IFERROR(VLOOKUP(A221,[1]Tørstofindhold!A$2:B$24,2,FALSE),0)</f>
        <v>4964.5094078822276</v>
      </c>
      <c r="X221" s="191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-186738.89443173329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-44429.913859121647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400177.45029531675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400177.45029531675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37884.990675316862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37884.990675316862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37884.990675316862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0.69708382842583017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0.69708382842583017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15722.271130256499</v>
      </c>
      <c r="W226" s="190">
        <f>J226*IFERROR(VLOOKUP(A226,[1]Tørstofindhold!A$2:B$24,2,FALSE),0)</f>
        <v>0</v>
      </c>
      <c r="X226" s="191">
        <f t="shared" si="65"/>
        <v>15722.271130256499</v>
      </c>
      <c r="Y226" s="171">
        <f t="shared" si="60"/>
        <v>0</v>
      </c>
      <c r="Z226" s="103">
        <f t="shared" si="61"/>
        <v>0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346161.09873740864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195537.01797155794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195537.01797155794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97768.508985778972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0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71489.739483780591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62571.845750898545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62571.845750898545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62571.845750898545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2.1900146012814488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2.1900146012814488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2277439.4443999422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0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24855.723337383733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2149337.8442325313</v>
      </c>
      <c r="O233" s="193">
        <f t="shared" si="59"/>
        <v>1651578.575992096</v>
      </c>
      <c r="P233" s="203">
        <f t="shared" si="63"/>
        <v>24855.723337383733</v>
      </c>
      <c r="Q233" s="190">
        <f>IFERROR(VLOOKUP(A233,[1]Energiindhold!$A$2:$C$11,3,FALSE),IFERROR(VLOOKUP(A233,[1]Biogasudbytte!$A$2:$B$18,2,FALSE)*[1]Energiindhold!$C$10,0))*O233</f>
        <v>4.4824503183855882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4.5499097457521813</v>
      </c>
      <c r="S233" s="190">
        <f>IFERROR(VLOOKUP(A233,[1]Biogasudbytte!$A$2:$B$18,2,FALSE)*[1]Energiindhold!$C$10,0)*J233*IFERROR(VLOOKUP(A233,Biogasanlæg!$F$3:$G$8,2,FALSE),1)</f>
        <v>6.7459427366592953E-2</v>
      </c>
      <c r="T233" s="191">
        <f t="shared" si="64"/>
        <v>4.4824503183855882</v>
      </c>
      <c r="U233" s="189">
        <f>O233*IFERROR(VLOOKUP(A233,[1]Tørstofindhold!A$2:B$24,2,FALSE),0)</f>
        <v>330315.71519841923</v>
      </c>
      <c r="V233" s="190">
        <f>IF(D233=År1,P233,SUM(O233,P233))*IFERROR(VLOOKUP(A233,[1]Tørstofindhold!A$2:B$24,2,FALSE),0)</f>
        <v>335286.85986589594</v>
      </c>
      <c r="W233" s="190">
        <f>J233*IFERROR(VLOOKUP(A233,[1]Tørstofindhold!A$2:B$24,2,FALSE),0)</f>
        <v>4971.1446674767467</v>
      </c>
      <c r="X233" s="191">
        <f t="shared" si="65"/>
        <v>330315.71519841917</v>
      </c>
      <c r="Y233" s="171">
        <f t="shared" si="60"/>
        <v>0</v>
      </c>
      <c r="Z233" s="103">
        <f t="shared" si="61"/>
        <v>1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22535.823292320583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0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13452.493793691661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2075825.4422153998</v>
      </c>
      <c r="O236" s="193">
        <f t="shared" si="59"/>
        <v>2075825.4422153998</v>
      </c>
      <c r="P236" s="203">
        <f t="shared" si="63"/>
        <v>1268228.6485488336</v>
      </c>
      <c r="Q236" s="190">
        <f>IFERROR(VLOOKUP(A236,[1]Energiindhold!$A$2:$C$11,3,FALSE),IFERROR(VLOOKUP(A236,[1]Biogasudbytte!$A$2:$B$18,2,FALSE)*[1]Energiindhold!$C$10,0))*O236</f>
        <v>1.0358576539199069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0">
        <f>IFERROR(VLOOKUP(A236,[1]Biogasudbytte!$A$2:$B$18,2,FALSE)*[1]Energiindhold!$C$10,0)*J236*IFERROR(VLOOKUP(A236,Biogasanlæg!$F$3:$G$8,2,FALSE),1)</f>
        <v>0.63285877791235357</v>
      </c>
      <c r="T236" s="191">
        <f t="shared" si="64"/>
        <v>1.0358576539199069</v>
      </c>
      <c r="U236" s="189">
        <f>O236*IFERROR(VLOOKUP(A236,[1]Tørstofindhold!A$2:B$24,2,FALSE),0)</f>
        <v>124549.52653292398</v>
      </c>
      <c r="V236" s="190">
        <f>IF(D236=År1,P236,SUM(O236,P236))*IFERROR(VLOOKUP(A236,[1]Tørstofindhold!A$2:B$24,2,FALSE),0)</f>
        <v>200643.245445854</v>
      </c>
      <c r="W236" s="190">
        <f>J236*IFERROR(VLOOKUP(A236,[1]Tørstofindhold!A$2:B$24,2,FALSE),0)</f>
        <v>76093.71891293001</v>
      </c>
      <c r="X236" s="191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1157678.9141627084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0">
        <f>IFERROR(VLOOKUP(A237,[1]Biogasudbytte!$A$2:$B$18,2,FALSE)*[1]Energiindhold!$C$10,0)*J237*IFERROR(VLOOKUP(A237,Biogasanlæg!$F$3:$G$8,2,FALSE),1)</f>
        <v>0.49872807622129489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57883.945708135427</v>
      </c>
      <c r="W237" s="190">
        <f>J237*IFERROR(VLOOKUP(A237,[1]Tørstofindhold!A$2:B$24,2,FALSE),0)</f>
        <v>57883.945708135427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94143.6721787524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650332.53511876473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650332.53511876473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650332.53511876473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9.4256394061597017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9.4256394061597017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321643.63299415569</v>
      </c>
      <c r="W241" s="190">
        <f>J241*IFERROR(VLOOKUP(A241,[1]Tørstofindhold!A$2:B$24,2,FALSE),0)</f>
        <v>0</v>
      </c>
      <c r="X241" s="191">
        <f t="shared" si="65"/>
        <v>321643.63299415569</v>
      </c>
      <c r="Y241" s="171">
        <f t="shared" si="60"/>
        <v>0</v>
      </c>
      <c r="Z241" s="103">
        <f t="shared" si="61"/>
        <v>0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180659.72183682327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180659.72183682327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26823.19798039542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0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18906.581226655322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110289322.12189291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110289322.12189291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110289322.12189291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3488809.9102559276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3030808.1868635667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458001.72339236084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117157.3403942571</v>
      </c>
      <c r="O249" s="193">
        <f t="shared" si="59"/>
        <v>117157.3403942571</v>
      </c>
      <c r="P249" s="203">
        <f t="shared" si="63"/>
        <v>188529.05350799995</v>
      </c>
      <c r="Q249" s="190">
        <f>IFERROR(VLOOKUP(A249,[1]Energiindhold!$A$2:$C$11,3,FALSE),IFERROR(VLOOKUP(A249,[1]Biogasudbytte!$A$2:$B$18,2,FALSE)*[1]Energiindhold!$C$10,0))*O249</f>
        <v>0.25235691120922982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0">
        <f>IFERROR(VLOOKUP(A249,[1]Biogasudbytte!$A$2:$B$18,2,FALSE)*[1]Energiindhold!$C$10,0)*J249*IFERROR(VLOOKUP(A249,Biogasanlæg!$F$3:$G$8,2,FALSE),1)</f>
        <v>0.4060915812562319</v>
      </c>
      <c r="T249" s="191">
        <f t="shared" si="64"/>
        <v>0.25235691120922976</v>
      </c>
      <c r="U249" s="189">
        <f>O249*IFERROR(VLOOKUP(A249,[1]Tørstofindhold!A$2:B$24,2,FALSE),0)</f>
        <v>35147.202118277128</v>
      </c>
      <c r="V249" s="190">
        <f>IF(D249=År1,P249,SUM(O249,P249))*IFERROR(VLOOKUP(A249,[1]Tørstofindhold!A$2:B$24,2,FALSE),0)</f>
        <v>91705.91817067712</v>
      </c>
      <c r="W249" s="190">
        <f>J249*IFERROR(VLOOKUP(A249,[1]Tørstofindhold!A$2:B$24,2,FALSE),0)</f>
        <v>56558.716052399985</v>
      </c>
      <c r="X249" s="191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361.54919868427658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90">
        <f>IFERROR(VLOOKUP(A251,[1]Biogasudbytte!$A$2:$B$18,2,FALSE)*[1]Energiindhold!$C$10,0)*J251*IFERROR(VLOOKUP(A251,Biogasanlæg!$F$3:$G$8,2,FALSE),1)</f>
        <v>1.7003297264922844E-4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22.777599517109426</v>
      </c>
      <c r="W251" s="190">
        <f>J251*IFERROR(VLOOKUP(A251,[1]Tørstofindhold!A$2:B$24,2,FALSE),0)</f>
        <v>22.777599517109426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-17417.887295631779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607043.38477952534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607043.38477952534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15677.324166059727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-218117.69182641408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2091482.0857540965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0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10626.721763458125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2">
        <f t="shared" si="62"/>
        <v>578787.28797892411</v>
      </c>
      <c r="O256" s="193">
        <f t="shared" si="59"/>
        <v>578787.28797892411</v>
      </c>
      <c r="P256" s="203">
        <f t="shared" si="63"/>
        <v>10626.721763458125</v>
      </c>
      <c r="Q256" s="190">
        <f>IFERROR(VLOOKUP(A256,[1]Energiindhold!$A$2:$C$11,3,FALSE),IFERROR(VLOOKUP(A256,[1]Biogasudbytte!$A$2:$B$18,2,FALSE)*[1]Energiindhold!$C$10,0))*O256</f>
        <v>1.0648962614702231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1.0844481011747655</v>
      </c>
      <c r="S256" s="190">
        <f>IFERROR(VLOOKUP(A256,[1]Biogasudbytte!$A$2:$B$18,2,FALSE)*[1]Energiindhold!$C$10,0)*J256*IFERROR(VLOOKUP(A256,Biogasanlæg!$F$3:$G$8,2,FALSE),1)</f>
        <v>1.9551839704542519E-2</v>
      </c>
      <c r="T256" s="191">
        <f t="shared" si="64"/>
        <v>1.0648962614702231</v>
      </c>
      <c r="U256" s="189">
        <f>O256*IFERROR(VLOOKUP(A256,[1]Tørstofindhold!A$2:B$24,2,FALSE),0)</f>
        <v>162060.44063409878</v>
      </c>
      <c r="V256" s="190">
        <f>IF(D256=År1,P256,SUM(O256,P256))*IFERROR(VLOOKUP(A256,[1]Tørstofindhold!A$2:B$24,2,FALSE),0)</f>
        <v>165035.92272786703</v>
      </c>
      <c r="W256" s="190">
        <f>J256*IFERROR(VLOOKUP(A256,[1]Tørstofindhold!A$2:B$24,2,FALSE),0)</f>
        <v>2975.4820937682753</v>
      </c>
      <c r="X256" s="191">
        <f t="shared" si="65"/>
        <v>162060.44063409875</v>
      </c>
      <c r="Y256" s="171">
        <f t="shared" si="60"/>
        <v>0</v>
      </c>
      <c r="Z256" s="103">
        <f t="shared" si="61"/>
        <v>1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94665.173893279876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-150204.34285673214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884062.89120351931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0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25196.606594173169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660914.41216750082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686111.01876167394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6.9763554140890873</v>
      </c>
      <c r="S259" s="190">
        <f>IFERROR(VLOOKUP(A259,[1]Biogasudbytte!$A$2:$B$18,2,FALSE)*[1]Energiindhold!$C$10,0)*J259*IFERROR(VLOOKUP(A259,Biogasanlæg!$F$3:$G$8,2,FALSE),1)</f>
        <v>0.14527204318296918</v>
      </c>
      <c r="T259" s="191">
        <f t="shared" si="64"/>
        <v>6.8310833709061178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583194.3659474228</v>
      </c>
      <c r="W259" s="190">
        <f>J259*IFERROR(VLOOKUP(A259,[1]Tørstofindhold!A$2:B$24,2,FALSE),0)</f>
        <v>21417.115605047191</v>
      </c>
      <c r="X259" s="191">
        <f t="shared" si="65"/>
        <v>561777.2503423756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0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-592646.72642582108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-3.2320689118932933E-2</v>
      </c>
      <c r="O262" s="193">
        <f t="shared" si="75"/>
        <v>0</v>
      </c>
      <c r="P262" s="203">
        <f t="shared" si="63"/>
        <v>203334.8469193347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0">
        <f>IFERROR(VLOOKUP(A262,[1]Biogasudbytte!$A$2:$B$18,2,FALSE)*[1]Energiindhold!$C$10,0)*J262*IFERROR(VLOOKUP(A262,Biogasanlæg!$F$3:$G$8,2,FALSE),1)</f>
        <v>0.74891487644684029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85400.635706120564</v>
      </c>
      <c r="W262" s="190">
        <f>J262*IFERROR(VLOOKUP(A262,[1]Tørstofindhold!A$2:B$24,2,FALSE),0)</f>
        <v>85400.635706120564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144677.72529013749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144677.72529013749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115461.54355020156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3486.0358906483161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2273333.3125240561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0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1010.6414650824455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1282452.0450042109</v>
      </c>
      <c r="O265" s="193">
        <f t="shared" si="75"/>
        <v>1282452.0450042109</v>
      </c>
      <c r="P265" s="203">
        <f t="shared" si="63"/>
        <v>1010.6414650824455</v>
      </c>
      <c r="Q265" s="190">
        <f>IFERROR(VLOOKUP(A265,[1]Energiindhold!$A$2:$C$11,3,FALSE),IFERROR(VLOOKUP(A265,[1]Biogasudbytte!$A$2:$B$18,2,FALSE)*[1]Energiindhold!$C$10,0))*O265</f>
        <v>4.3922187108531228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4.3956800163812249</v>
      </c>
      <c r="S265" s="190">
        <f>IFERROR(VLOOKUP(A265,[1]Biogasudbytte!$A$2:$B$18,2,FALSE)*[1]Energiindhold!$C$10,0)*J265*IFERROR(VLOOKUP(A265,Biogasanlæg!$F$3:$G$8,2,FALSE),1)</f>
        <v>3.4613055281022651E-3</v>
      </c>
      <c r="T265" s="191">
        <f t="shared" si="64"/>
        <v>4.3922187108531228</v>
      </c>
      <c r="U265" s="189">
        <f>O265*IFERROR(VLOOKUP(A265,[1]Tørstofindhold!A$2:B$24,2,FALSE),0)</f>
        <v>397560.13395130535</v>
      </c>
      <c r="V265" s="190">
        <f>IF(D265=År1,P265,SUM(O265,P265))*IFERROR(VLOOKUP(A265,[1]Tørstofindhold!A$2:B$24,2,FALSE),0)</f>
        <v>397873.43280548096</v>
      </c>
      <c r="W265" s="190">
        <f>J265*IFERROR(VLOOKUP(A265,[1]Tørstofindhold!A$2:B$24,2,FALSE),0)</f>
        <v>313.29885417555812</v>
      </c>
      <c r="X265" s="191">
        <f t="shared" si="65"/>
        <v>397560.13395130541</v>
      </c>
      <c r="Y265" s="171">
        <f t="shared" si="76"/>
        <v>0</v>
      </c>
      <c r="Z265" s="103">
        <f t="shared" si="77"/>
        <v>1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338508.8104323842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-338508.8104323842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687918.86911669304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90">
        <f>IFERROR(VLOOKUP(A267,[1]Biogasudbytte!$A$2:$B$18,2,FALSE)*[1]Energiindhold!$C$10,0)*J267*IFERROR(VLOOKUP(A267,Biogasanlæg!$F$3:$G$8,2,FALSE),1)</f>
        <v>0.34821765235817886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52281.834052868668</v>
      </c>
      <c r="W267" s="190">
        <f>J267*IFERROR(VLOOKUP(A267,[1]Tørstofindhold!A$2:B$24,2,FALSE),0)</f>
        <v>52281.834052868668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0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-72970.026349509179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369641.93725537992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0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16548.364692940751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-341259.68854684831</v>
      </c>
      <c r="O269" s="193">
        <f t="shared" si="75"/>
        <v>0</v>
      </c>
      <c r="P269" s="203">
        <f t="shared" si="63"/>
        <v>16548.364692940751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5.9408629247657302E-2</v>
      </c>
      <c r="S269" s="190">
        <f>IFERROR(VLOOKUP(A269,[1]Biogasudbytte!$A$2:$B$18,2,FALSE)*[1]Energiindhold!$C$10,0)*J269*IFERROR(VLOOKUP(A269,Biogasanlæg!$F$3:$G$8,2,FALSE),1)</f>
        <v>5.9408629247657302E-2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4964.5094078822249</v>
      </c>
      <c r="W269" s="190">
        <f>J269*IFERROR(VLOOKUP(A269,[1]Tørstofindhold!A$2:B$24,2,FALSE),0)</f>
        <v>4964.5094078822249</v>
      </c>
      <c r="X269" s="191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-210046.70964768095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-47107.150175456467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392870.21302679979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392870.21302679979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37193.211027123798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37193.211027123798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37193.211027123798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0.68435508289907776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0.68435508289907776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15435.182576256377</v>
      </c>
      <c r="W274" s="190">
        <f>J274*IFERROR(VLOOKUP(A274,[1]Tørstofindhold!A$2:B$24,2,FALSE),0)</f>
        <v>0</v>
      </c>
      <c r="X274" s="191">
        <f t="shared" si="65"/>
        <v>15435.182576256377</v>
      </c>
      <c r="Y274" s="171">
        <f t="shared" si="76"/>
        <v>0</v>
      </c>
      <c r="Z274" s="103">
        <f t="shared" si="77"/>
        <v>0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339731.06359710812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191789.70221591461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191789.70221591461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95894.851107957307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0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69616.081605958927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61372.704709092679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61372.704709092679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61372.704709092679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2.1480446648182436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2.1480446648182436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2235853.4170697448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0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24855.72333738373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2107751.8169023339</v>
      </c>
      <c r="O281" s="193">
        <f t="shared" si="89"/>
        <v>1603652.7225898793</v>
      </c>
      <c r="P281" s="203">
        <f t="shared" si="63"/>
        <v>24855.72333738373</v>
      </c>
      <c r="Q281" s="190">
        <f>IFERROR(VLOOKUP(A281,[1]Energiindhold!$A$2:$C$11,3,FALSE),IFERROR(VLOOKUP(A281,[1]Biogasudbytte!$A$2:$B$18,2,FALSE)*[1]Energiindhold!$C$10,0))*O281</f>
        <v>4.3523776352178363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4.4198370625844294</v>
      </c>
      <c r="S281" s="190">
        <f>IFERROR(VLOOKUP(A281,[1]Biogasudbytte!$A$2:$B$18,2,FALSE)*[1]Energiindhold!$C$10,0)*J281*IFERROR(VLOOKUP(A281,Biogasanlæg!$F$3:$G$8,2,FALSE),1)</f>
        <v>6.7459427366592939E-2</v>
      </c>
      <c r="T281" s="191">
        <f t="shared" si="64"/>
        <v>4.3523776352178363</v>
      </c>
      <c r="U281" s="189">
        <f>O281*IFERROR(VLOOKUP(A281,[1]Tørstofindhold!A$2:B$24,2,FALSE),0)</f>
        <v>320730.54451797588</v>
      </c>
      <c r="V281" s="190">
        <f>IF(D281=År1,P281,SUM(O281,P281))*IFERROR(VLOOKUP(A281,[1]Tørstofindhold!A$2:B$24,2,FALSE),0)</f>
        <v>325701.68918545265</v>
      </c>
      <c r="W281" s="190">
        <f>J281*IFERROR(VLOOKUP(A281,[1]Tørstofindhold!A$2:B$24,2,FALSE),0)</f>
        <v>4971.1446674767467</v>
      </c>
      <c r="X281" s="191">
        <f t="shared" si="65"/>
        <v>320730.54451797588</v>
      </c>
      <c r="Y281" s="171">
        <f t="shared" si="90"/>
        <v>0</v>
      </c>
      <c r="Z281" s="103">
        <f t="shared" si="91"/>
        <v>1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21894.979482137918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0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12947.841322392087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2172803.782014261</v>
      </c>
      <c r="O284" s="193">
        <f t="shared" si="89"/>
        <v>2172803.782014261</v>
      </c>
      <c r="P284" s="203">
        <f t="shared" si="94"/>
        <v>1327477.7098236387</v>
      </c>
      <c r="Q284" s="190">
        <f>IFERROR(VLOOKUP(A284,[1]Energiindhold!$A$2:$C$11,3,FALSE),IFERROR(VLOOKUP(A284,[1]Biogasudbytte!$A$2:$B$18,2,FALSE)*[1]Energiindhold!$C$10,0))*O284</f>
        <v>1.0842508152629364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0">
        <f>IFERROR(VLOOKUP(A284,[1]Biogasudbytte!$A$2:$B$18,2,FALSE)*[1]Energiindhold!$C$10,0)*J284*IFERROR(VLOOKUP(A284,Biogasanlæg!$F$3:$G$8,2,FALSE),1)</f>
        <v>0.66242465197909406</v>
      </c>
      <c r="T284" s="191">
        <f t="shared" si="95"/>
        <v>1.0842508152629367</v>
      </c>
      <c r="U284" s="189">
        <f>O284*IFERROR(VLOOKUP(A284,[1]Tørstofindhold!A$2:B$24,2,FALSE),0)</f>
        <v>130368.22692085565</v>
      </c>
      <c r="V284" s="190">
        <f>IF(D284=År1,P284,SUM(O284,P284))*IFERROR(VLOOKUP(A284,[1]Tørstofindhold!A$2:B$24,2,FALSE),0)</f>
        <v>210016.88951027396</v>
      </c>
      <c r="W284" s="190">
        <f>J284*IFERROR(VLOOKUP(A284,[1]Tørstofindhold!A$2:B$24,2,FALSE),0)</f>
        <v>79648.662589418323</v>
      </c>
      <c r="X284" s="191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1108334.6440677529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0">
        <f>IFERROR(VLOOKUP(A285,[1]Biogasudbytte!$A$2:$B$18,2,FALSE)*[1]Energiindhold!$C$10,0)*J285*IFERROR(VLOOKUP(A285,Biogasanlæg!$F$3:$G$8,2,FALSE),1)</f>
        <v>0.47747056466438803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55416.732203387648</v>
      </c>
      <c r="W285" s="190">
        <f>J285*IFERROR(VLOOKUP(A285,[1]Tørstofindhold!A$2:B$24,2,FALSE),0)</f>
        <v>55416.732203387648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83709.698034187008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660007.53156215185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660007.53156215185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660007.53156215185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9.5658646337266902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9.5658646337266902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326428.72498511424</v>
      </c>
      <c r="W289" s="190">
        <f>J289*IFERROR(VLOOKUP(A289,[1]Tørstofindhold!A$2:B$24,2,FALSE),0)</f>
        <v>0</v>
      </c>
      <c r="X289" s="191">
        <f t="shared" si="96"/>
        <v>326428.72498511424</v>
      </c>
      <c r="Y289" s="171">
        <f t="shared" si="90"/>
        <v>0</v>
      </c>
      <c r="Z289" s="103">
        <f t="shared" si="91"/>
        <v>0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203249.38926391373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203249.38926391373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R19" sqref="R19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1" t="s">
        <v>23</v>
      </c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3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7" t="s">
        <v>7</v>
      </c>
      <c r="D3" s="368"/>
      <c r="E3" s="368"/>
      <c r="F3" s="368"/>
      <c r="G3" s="368"/>
      <c r="H3" s="368"/>
      <c r="I3" s="368"/>
      <c r="J3" s="368"/>
      <c r="K3" s="369"/>
      <c r="L3" s="367" t="s">
        <v>8</v>
      </c>
      <c r="M3" s="368"/>
      <c r="N3" s="368"/>
      <c r="O3" s="368"/>
      <c r="P3" s="368"/>
      <c r="Q3" s="368"/>
      <c r="R3" s="368"/>
      <c r="S3" s="368"/>
      <c r="T3" s="369"/>
      <c r="U3" s="71"/>
      <c r="W3" s="31" t="s">
        <v>281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722453.13787129847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689044.90028187423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112752.8018643067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146161.03945373089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284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49915.382026646832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47607.156268189174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7790.2619347945938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10098.487693252249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285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83939.760297770496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80058.152885156829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13100.42501757112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16982.032430184783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160046.72255316455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152645.71804203553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24978.390225060368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32379.394736189362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6193.4441786713523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5907.0421357270116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966.60689493714756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1253.0089378814873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36895.13332799109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35188.9999949048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5758.1999991662406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7464.3333322525332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3601.7340225747821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3435.1798481204564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562.12033878334751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728.67451323767261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123339.96041612633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117636.37843156556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19249.589197892547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24953.171182453301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2266.4058417718561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2161.6009473546605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353.7165186580354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458.52141307523101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40083.430235444081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38229.86120721545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6255.7954702716197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8109.3644985002475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42164.243363963367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40214.451763317658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6580.5466521792532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8530.3382528249567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11367.258315208068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10841.604751499024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1774.0807775180222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2299.7343412270657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4181.2423253720735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3987.8900791120932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652.56383112743356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845.91607738741368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100782.70770151804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96122.235669077898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15729.093109485477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20389.565141925614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1387230.5624775214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1323081.1723051502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216504.19183175187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280653.58200412279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7" t="s">
        <v>7</v>
      </c>
      <c r="D22" s="368"/>
      <c r="E22" s="369"/>
      <c r="F22" s="370" t="s">
        <v>8</v>
      </c>
      <c r="G22" s="368"/>
      <c r="H22" s="369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4" t="s">
        <v>24</v>
      </c>
      <c r="B29" s="375"/>
      <c r="C29" s="375"/>
      <c r="D29" s="375"/>
      <c r="E29" s="375"/>
      <c r="F29" s="375"/>
      <c r="G29" s="375"/>
      <c r="H29" s="375"/>
      <c r="I29" s="375"/>
      <c r="J29" s="375"/>
      <c r="K29" s="375"/>
      <c r="L29" s="375"/>
      <c r="M29" s="375"/>
      <c r="N29" s="375"/>
      <c r="O29" s="375"/>
      <c r="P29" s="375"/>
      <c r="Q29" s="375"/>
      <c r="R29" s="375"/>
      <c r="S29" s="375"/>
      <c r="T29" s="375"/>
      <c r="U29" s="376"/>
    </row>
    <row r="30" spans="1:21" x14ac:dyDescent="0.25">
      <c r="A30" s="56"/>
      <c r="B30" s="53"/>
      <c r="C30" s="377" t="s">
        <v>7</v>
      </c>
      <c r="D30" s="378"/>
      <c r="E30" s="378"/>
      <c r="F30" s="378"/>
      <c r="G30" s="378"/>
      <c r="H30" s="378"/>
      <c r="I30" s="378"/>
      <c r="J30" s="378"/>
      <c r="K30" s="379"/>
      <c r="L30" s="377" t="s">
        <v>8</v>
      </c>
      <c r="M30" s="378"/>
      <c r="N30" s="378"/>
      <c r="O30" s="378"/>
      <c r="P30" s="378"/>
      <c r="Q30" s="378"/>
      <c r="R30" s="378"/>
      <c r="S30" s="378"/>
      <c r="T30" s="379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271844.72001961822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259273.86591466481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42426.632604217884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54997.486709171324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5924.8113110088188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5650.8315972049422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924.68153408808166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1198.6612478919576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37583.48356851381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35845.519010432246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5865.6303835252775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7603.5949416068397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22832.9021480222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21777.045401292846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3563.5165202115577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4619.3732669409073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3577.9217390067779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3412.4687106134006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558.40397082764753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723.85699922102435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2295.2455797794369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2189.1070558590004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358.21751823147281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464.35604215190921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23860.473383730416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22757.098891997215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3723.8889095995451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4827.2634013327424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6748.629800271633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6436.5544337850824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1053.2543618921047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1365.329728378654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1570.2794963483157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1497.6654155923241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245.07252255147122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317.68660330746269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11212.557207854677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10694.057452578161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1749.9366740582448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2268.4364293347617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34691.321290565982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33087.098340713223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5414.2524557530733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7018.4754056058346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2460.6190348882815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2346.8331835639674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384.02724821955837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497.81309954387194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1169.6209255983679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1115.5344088076918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182.5419941685314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236.62851095920732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29131.992017271503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27784.847877744494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4546.6114709036456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5893.7556104306504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454904.57752247847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433868.52769484941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70996.668168248099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92032.717995877145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7" t="s">
        <v>7</v>
      </c>
      <c r="D49" s="368"/>
      <c r="E49" s="369"/>
      <c r="F49" s="370" t="s">
        <v>8</v>
      </c>
      <c r="G49" s="368"/>
      <c r="H49" s="369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B5" sqref="B5:AG23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</v>
      </c>
      <c r="L7" s="240"/>
      <c r="M7" s="240">
        <v>75934</v>
      </c>
      <c r="N7" s="240">
        <v>78</v>
      </c>
      <c r="O7" s="240"/>
      <c r="P7" s="240">
        <v>725967.99999999977</v>
      </c>
      <c r="Q7" s="240"/>
      <c r="R7" s="240">
        <v>3786</v>
      </c>
      <c r="S7" s="240">
        <v>10568777.271841513</v>
      </c>
      <c r="T7" s="240"/>
      <c r="U7" s="240">
        <v>330026.00000000006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75934.000000000015</v>
      </c>
      <c r="N8" s="240">
        <v>78</v>
      </c>
      <c r="O8" s="240"/>
      <c r="P8" s="240">
        <v>723032.00000000023</v>
      </c>
      <c r="Q8" s="240"/>
      <c r="R8" s="240">
        <v>3786.0000000000005</v>
      </c>
      <c r="S8" s="240">
        <v>10366827.811054559</v>
      </c>
      <c r="T8" s="240"/>
      <c r="U8" s="240">
        <v>330025.99999999994</v>
      </c>
      <c r="V8" s="240"/>
      <c r="W8" s="240"/>
      <c r="X8" s="240"/>
      <c r="Y8" s="240">
        <v>28644.999999999993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4757485.9640372321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603572.29345200059</v>
      </c>
      <c r="AE17" s="240">
        <v>9130794.4952489212</v>
      </c>
      <c r="AF17" s="240"/>
      <c r="AG17" s="240">
        <v>520494.52364546747</v>
      </c>
      <c r="AH17" s="240"/>
      <c r="AI17" s="240"/>
      <c r="AJ17" s="240"/>
      <c r="AK17" s="240">
        <v>17960540.27638362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1453960.3945804625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198709.16698472798</v>
      </c>
      <c r="AE19" s="240">
        <v>2896770.8332913914</v>
      </c>
      <c r="AF19" s="240"/>
      <c r="AG19" s="240">
        <v>205775.49555612938</v>
      </c>
      <c r="AH19" s="240"/>
      <c r="AI19" s="240"/>
      <c r="AJ19" s="240"/>
      <c r="AK19" s="240">
        <v>5737946.8904127106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1409760.3569212076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195080.73907227258</v>
      </c>
      <c r="AE20" s="240">
        <v>3223785.1696328437</v>
      </c>
      <c r="AF20" s="240"/>
      <c r="AG20" s="240">
        <v>201831.96729420731</v>
      </c>
      <c r="AH20" s="240"/>
      <c r="AI20" s="240"/>
      <c r="AJ20" s="240"/>
      <c r="AK20" s="240">
        <v>6013189.2329205312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2708420.3233784842</v>
      </c>
      <c r="AK21" s="240">
        <v>2812623.7641124511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813224.46019706409</v>
      </c>
      <c r="AK23" s="240">
        <v>813224.46019706409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1067502.6582592158</v>
      </c>
      <c r="AK24" s="240">
        <v>1067502.6582592158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49812146.382281661</v>
      </c>
      <c r="AI25" s="240">
        <v>2359765.6480346597</v>
      </c>
      <c r="AJ25" s="240"/>
      <c r="AK25" s="240">
        <v>101104145.34476401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20758258.546328582</v>
      </c>
      <c r="AI27" s="240">
        <v>704477.93622250052</v>
      </c>
      <c r="AJ27" s="240"/>
      <c r="AK27" s="240">
        <v>33486494.750952952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20250396.100444593</v>
      </c>
      <c r="AI28" s="240">
        <v>710472.6231320767</v>
      </c>
      <c r="AJ28" s="240"/>
      <c r="AK28" s="240">
        <v>32602516.276765343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1952181.1386857324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1952181.1386857324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643048.42361290427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643048.42361290427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630724.89779439778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630724.89779439778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7589213.9887692481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1952181.1386857324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603572.29345200059</v>
      </c>
      <c r="AE33" s="240">
        <v>9130794.4952489212</v>
      </c>
      <c r="AF33" s="240">
        <v>721133.62677978189</v>
      </c>
      <c r="AG33" s="240">
        <v>624697.96437943436</v>
      </c>
      <c r="AH33" s="240">
        <v>49812146.382281661</v>
      </c>
      <c r="AI33" s="240">
        <v>2359765.6480346597</v>
      </c>
      <c r="AJ33" s="240">
        <v>2708420.3233784842</v>
      </c>
      <c r="AK33" s="240">
        <v>305626252.65169996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287</v>
      </c>
      <c r="B2" s="78">
        <v>1</v>
      </c>
    </row>
    <row r="4" spans="1:10" x14ac:dyDescent="0.25">
      <c r="A4" s="77" t="s">
        <v>315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238594.01455188933</v>
      </c>
      <c r="D7" s="76">
        <v>0</v>
      </c>
      <c r="E7" s="76">
        <v>704477.93622250052</v>
      </c>
      <c r="F7" s="76">
        <v>0</v>
      </c>
      <c r="G7" s="76">
        <v>142742</v>
      </c>
      <c r="H7" s="76">
        <v>441310.46978629183</v>
      </c>
      <c r="I7" s="76">
        <v>5421074.2654714435</v>
      </c>
      <c r="J7" s="76">
        <v>6948198.7142893812</v>
      </c>
    </row>
    <row r="8" spans="1:10" x14ac:dyDescent="0.25">
      <c r="A8" s="78">
        <v>2050</v>
      </c>
      <c r="B8" s="76">
        <v>0.18489040050189942</v>
      </c>
      <c r="C8" s="76">
        <v>264940.13060104998</v>
      </c>
      <c r="D8" s="76">
        <v>0.11492812394862995</v>
      </c>
      <c r="E8" s="76">
        <v>710472.6231320767</v>
      </c>
      <c r="F8" s="76">
        <v>6687.6021110492293</v>
      </c>
      <c r="G8" s="76">
        <v>142742</v>
      </c>
      <c r="H8" s="76">
        <v>462566.41417166888</v>
      </c>
      <c r="I8" s="76">
        <v>5421074.2654714435</v>
      </c>
      <c r="J8" s="76">
        <v>7008483.3353058128</v>
      </c>
    </row>
    <row r="9" spans="1:10" x14ac:dyDescent="0.25">
      <c r="A9" s="78" t="s">
        <v>61</v>
      </c>
      <c r="B9" s="76">
        <v>370459.88762915425</v>
      </c>
      <c r="C9" s="76">
        <v>707183.76615844551</v>
      </c>
      <c r="D9" s="76">
        <v>282332.14526922622</v>
      </c>
      <c r="E9" s="76">
        <v>2359765.6480346597</v>
      </c>
      <c r="F9" s="76">
        <v>6687.6021110492293</v>
      </c>
      <c r="G9" s="76">
        <v>428226</v>
      </c>
      <c r="H9" s="76">
        <v>1324506.8737993888</v>
      </c>
      <c r="I9" s="76">
        <v>16263222.796414331</v>
      </c>
      <c r="J9" s="76">
        <v>21742384.719416257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6" style="171" bestFit="1" customWidth="1"/>
    <col min="24" max="25" width="9.85546875" style="171" bestFit="1" customWidth="1"/>
    <col min="26" max="26" width="9.28515625" style="171" bestFit="1" customWidth="1"/>
    <col min="27" max="27" width="11.28515625" style="171" bestFit="1" customWidth="1"/>
    <col min="28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309</v>
      </c>
      <c r="B2" s="78">
        <v>1</v>
      </c>
    </row>
    <row r="4" spans="1:48" x14ac:dyDescent="0.2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141</v>
      </c>
      <c r="X5" s="171" t="s">
        <v>56</v>
      </c>
      <c r="Y5" s="171" t="s">
        <v>55</v>
      </c>
      <c r="Z5" s="171" t="s">
        <v>239</v>
      </c>
      <c r="AA5" s="171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193488.75743257237</v>
      </c>
      <c r="D7" s="98">
        <v>2921356.2946739905</v>
      </c>
      <c r="E7" s="98">
        <v>935554.7883587121</v>
      </c>
      <c r="F7" s="98">
        <v>131018.05015567706</v>
      </c>
      <c r="G7" s="98">
        <v>1444876.5390344495</v>
      </c>
      <c r="H7" s="98">
        <v>3162706.4059013622</v>
      </c>
      <c r="I7" s="98">
        <v>0.40288562423666008</v>
      </c>
      <c r="J7" s="98">
        <v>1872481.4401119624</v>
      </c>
      <c r="K7" s="98">
        <v>1478728.0586305382</v>
      </c>
      <c r="L7" s="98">
        <v>34449.731880352119</v>
      </c>
      <c r="M7" s="98">
        <v>742045.32643464836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1651578.575992096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855329.87281174096</v>
      </c>
      <c r="Y7" s="98">
        <v>1887844.4984845743</v>
      </c>
      <c r="Z7" s="98">
        <v>81146.33621319152</v>
      </c>
      <c r="AA7" s="98">
        <v>31623323.202685934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188633.35511378915</v>
      </c>
      <c r="D8" s="98">
        <v>3060146.2519406462</v>
      </c>
      <c r="E8" s="98">
        <v>980314.70578320744</v>
      </c>
      <c r="F8" s="98">
        <v>119570.06432731522</v>
      </c>
      <c r="G8" s="98">
        <v>1418493.104169125</v>
      </c>
      <c r="H8" s="98">
        <v>3036953.4963158136</v>
      </c>
      <c r="I8" s="98"/>
      <c r="J8" s="98">
        <v>1824249.9503208979</v>
      </c>
      <c r="K8" s="98">
        <v>1335872.5387675851</v>
      </c>
      <c r="L8" s="98">
        <v>2199.2700615431677</v>
      </c>
      <c r="M8" s="98">
        <v>690379.95317504485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1603652.7225898793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839711.55569049041</v>
      </c>
      <c r="Y8" s="98">
        <v>1853372.4719715586</v>
      </c>
      <c r="Z8" s="98">
        <v>74984.573303938261</v>
      </c>
      <c r="AA8" s="98">
        <v>31276428.531154975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594833.12230210833</v>
      </c>
      <c r="D9" s="98">
        <v>9212031.6188561488</v>
      </c>
      <c r="E9" s="98">
        <v>3268087.5012847767</v>
      </c>
      <c r="F9" s="98">
        <v>388863.39451189141</v>
      </c>
      <c r="G9" s="98">
        <v>4365927.6788117895</v>
      </c>
      <c r="H9" s="98">
        <v>10317663.612517342</v>
      </c>
      <c r="I9" s="98">
        <v>0.40288562423666008</v>
      </c>
      <c r="J9" s="98">
        <v>5737605.1412989944</v>
      </c>
      <c r="K9" s="98">
        <v>4789270.9267095421</v>
      </c>
      <c r="L9" s="98">
        <v>88541.13456199161</v>
      </c>
      <c r="M9" s="98">
        <v>2698687.5258771852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4911595.94008289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2606616.0709872982</v>
      </c>
      <c r="Y9" s="98">
        <v>5746319.1418569088</v>
      </c>
      <c r="Z9" s="98">
        <v>254956.9425630843</v>
      </c>
      <c r="AA9" s="98">
        <v>97524945.755352244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322</v>
      </c>
      <c r="K4" s="171" t="s">
        <v>61</v>
      </c>
    </row>
    <row r="5" spans="1:11" x14ac:dyDescent="0.25">
      <c r="A5" s="78" t="s">
        <v>294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12.965377488843746</v>
      </c>
      <c r="E7" s="238">
        <v>20.092289642036434</v>
      </c>
      <c r="F7" s="238">
        <v>0.14596282488120896</v>
      </c>
      <c r="G7" s="238">
        <v>2.0151850141246661</v>
      </c>
      <c r="H7" s="238">
        <v>7.2021423444645283</v>
      </c>
      <c r="I7" s="238">
        <v>45.64079633458411</v>
      </c>
      <c r="J7" s="238">
        <v>0</v>
      </c>
      <c r="K7" s="238">
        <v>107.87250635392732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12.418456481150306</v>
      </c>
      <c r="E8" s="238">
        <v>19.146186456850096</v>
      </c>
      <c r="F8" s="238">
        <v>0.23461711386879117</v>
      </c>
      <c r="G8" s="238">
        <v>2.1115978762570289</v>
      </c>
      <c r="H8" s="238">
        <v>7.0641188552972549</v>
      </c>
      <c r="I8" s="238">
        <v>50.313638076301089</v>
      </c>
      <c r="J8" s="238">
        <v>0</v>
      </c>
      <c r="K8" s="238">
        <v>111.19357932820265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0.45076703432000004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0.45076703432000015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295</v>
      </c>
      <c r="B13" s="238">
        <v>57.259647697973008</v>
      </c>
      <c r="C13" s="238">
        <v>0</v>
      </c>
      <c r="D13" s="238">
        <v>25.383833969994051</v>
      </c>
      <c r="E13" s="238">
        <v>58.812066587443724</v>
      </c>
      <c r="F13" s="238">
        <v>0.38057993875000012</v>
      </c>
      <c r="G13" s="238">
        <v>4.126782890381695</v>
      </c>
      <c r="H13" s="238">
        <v>18.217308327591361</v>
      </c>
      <c r="I13" s="238">
        <v>143.44352933522705</v>
      </c>
      <c r="J13" s="238">
        <v>0</v>
      </c>
      <c r="K13" s="238">
        <v>307.62374874736088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1567213.4667811953</v>
      </c>
      <c r="E4" s="239">
        <v>1759989.5935688601</v>
      </c>
      <c r="F4" s="239">
        <v>24394.90109435247</v>
      </c>
      <c r="G4" s="239">
        <v>1993192.5254781186</v>
      </c>
      <c r="H4" s="239">
        <v>1515158.8789306961</v>
      </c>
      <c r="I4" s="239">
        <v>8129163.1003613221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1506917.8694389174</v>
      </c>
      <c r="E5" s="239">
        <v>1678134.3504009778</v>
      </c>
      <c r="F5" s="239">
        <v>39211.773905647548</v>
      </c>
      <c r="G5" s="239">
        <v>1993395.3314738162</v>
      </c>
      <c r="H5" s="239">
        <v>1675388.9218625703</v>
      </c>
      <c r="I5" s="239">
        <v>8180896.5924592316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3202857.6962201125</v>
      </c>
      <c r="E6" s="239">
        <v>5113541.934625065</v>
      </c>
      <c r="F6" s="239">
        <v>63606.675000000017</v>
      </c>
      <c r="G6" s="239">
        <v>4690603.972785268</v>
      </c>
      <c r="H6" s="239">
        <v>4766421.2792244423</v>
      </c>
      <c r="I6" s="239">
        <v>21599866.37774029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199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266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9412630.4057079591</v>
      </c>
      <c r="C4" s="98">
        <v>-24610.813181900667</v>
      </c>
      <c r="D4" s="98">
        <v>5507316.8818720337</v>
      </c>
      <c r="E4" s="98">
        <v>8736397.4365083966</v>
      </c>
      <c r="F4" s="98">
        <v>-4379048.8189424928</v>
      </c>
      <c r="G4" s="98">
        <v>-427424.28054807242</v>
      </c>
      <c r="H4" s="98">
        <v>0</v>
      </c>
      <c r="I4" s="98">
        <v>18825260.811415918</v>
      </c>
    </row>
    <row r="5" spans="1:9" x14ac:dyDescent="0.25">
      <c r="A5" s="78">
        <v>2050</v>
      </c>
      <c r="B5" s="98">
        <v>12083579.387874272</v>
      </c>
      <c r="C5" s="98">
        <v>-40179.115818099352</v>
      </c>
      <c r="D5" s="98">
        <v>5485230.909845111</v>
      </c>
      <c r="E5" s="98">
        <v>8736397.4365083929</v>
      </c>
      <c r="F5" s="98">
        <v>-1681350.5780513687</v>
      </c>
      <c r="G5" s="98">
        <v>-416519.2646097627</v>
      </c>
      <c r="H5" s="98">
        <v>0</v>
      </c>
      <c r="I5" s="98">
        <v>24167158.775748547</v>
      </c>
    </row>
    <row r="6" spans="1:9" x14ac:dyDescent="0.25">
      <c r="A6" s="78" t="s">
        <v>61</v>
      </c>
      <c r="B6" s="98">
        <v>36013672.23595807</v>
      </c>
      <c r="C6" s="98">
        <v>-64948.366200000019</v>
      </c>
      <c r="D6" s="98">
        <v>16511809.692453861</v>
      </c>
      <c r="E6" s="98">
        <v>27198261.062750973</v>
      </c>
      <c r="F6" s="98">
        <v>-6622299.3969938615</v>
      </c>
      <c r="G6" s="98">
        <v>-1009150.7560528949</v>
      </c>
      <c r="H6" s="98">
        <v>0</v>
      </c>
      <c r="I6" s="98">
        <v>72027344.471916139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266</v>
      </c>
      <c r="E9" s="171" t="s">
        <v>266</v>
      </c>
      <c r="G9" s="171" t="s">
        <v>266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7975204.7396410806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3607484.9393285005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1225816.3211630862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2334101.8595699249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-3834433.2781333746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-392052.52197022288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0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10434277.886170205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3607484.9393284987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1225816.3211630862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2334101.8595699244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-1356114.7697631598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-382169.87986558012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0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1437425.6660668785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1185407.1107224391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132118.63988943215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251468.565835013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-544615.54080911807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-35371.758577849541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0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1649301.5017040679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1185407.1107224391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132118.63988943212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251468.56583501303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-325235.80828820897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-34349.384744182549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0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265903.84966150444</v>
      </c>
      <c r="C6" s="98">
        <v>1444876.5390344495</v>
      </c>
      <c r="D6" s="98">
        <v>39936.767244933078</v>
      </c>
      <c r="E6" s="98">
        <v>16988141.391171373</v>
      </c>
      <c r="F6" s="98">
        <v>265449.14423344628</v>
      </c>
      <c r="G6" s="98">
        <v>855329.87281174096</v>
      </c>
      <c r="H6" s="98">
        <v>2102973.5378479701</v>
      </c>
      <c r="I6" s="98">
        <v>8635518.7508201227</v>
      </c>
      <c r="J6" s="98">
        <v>7423478.3740138989</v>
      </c>
      <c r="K6" s="98">
        <v>1887844.4984845743</v>
      </c>
      <c r="L6" s="98">
        <v>198709.16698472798</v>
      </c>
      <c r="M6" s="98">
        <v>643048.42361290427</v>
      </c>
      <c r="N6" s="98">
        <v>2624637.070477752</v>
      </c>
      <c r="O6" s="98">
        <v>43375847.386399403</v>
      </c>
    </row>
    <row r="7" spans="1:15" x14ac:dyDescent="0.25">
      <c r="A7" s="78">
        <v>2050</v>
      </c>
      <c r="B7" s="98">
        <v>261048.44734272125</v>
      </c>
      <c r="C7" s="98">
        <v>1418493.104169125</v>
      </c>
      <c r="D7" s="98">
        <v>39207.522171826378</v>
      </c>
      <c r="E7" s="98">
        <v>16862388.481585827</v>
      </c>
      <c r="F7" s="98">
        <v>260602.04483240028</v>
      </c>
      <c r="G7" s="98">
        <v>839711.55569049041</v>
      </c>
      <c r="H7" s="98">
        <v>2064573.2566748876</v>
      </c>
      <c r="I7" s="98">
        <v>8516214.917536512</v>
      </c>
      <c r="J7" s="98">
        <v>7371813.0007542949</v>
      </c>
      <c r="K7" s="98">
        <v>1853372.4719715586</v>
      </c>
      <c r="L7" s="98">
        <v>195080.73907227258</v>
      </c>
      <c r="M7" s="98">
        <v>630724.89779439778</v>
      </c>
      <c r="N7" s="98">
        <v>2576711.2170755356</v>
      </c>
      <c r="O7" s="98">
        <v>42889941.656671844</v>
      </c>
    </row>
    <row r="8" spans="1:15" x14ac:dyDescent="0.25">
      <c r="A8" s="78" t="s">
        <v>61</v>
      </c>
      <c r="B8" s="98">
        <v>812078.39898890466</v>
      </c>
      <c r="C8" s="98">
        <v>4365927.6788117895</v>
      </c>
      <c r="D8" s="98">
        <v>120872.17930953098</v>
      </c>
      <c r="E8" s="98">
        <v>51793968.568327382</v>
      </c>
      <c r="F8" s="98">
        <v>806660.61051879148</v>
      </c>
      <c r="G8" s="98">
        <v>2606616.0709872982</v>
      </c>
      <c r="H8" s="98">
        <v>6429865.6351564247</v>
      </c>
      <c r="I8" s="98">
        <v>26261521.637801051</v>
      </c>
      <c r="J8" s="98">
        <v>22742986.668614939</v>
      </c>
      <c r="K8" s="98">
        <v>5746319.1418569088</v>
      </c>
      <c r="L8" s="98">
        <v>603572.29345200059</v>
      </c>
      <c r="M8" s="98">
        <v>1952181.1386857324</v>
      </c>
      <c r="N8" s="98">
        <v>7830771.4235398583</v>
      </c>
      <c r="O8" s="98">
        <v>132073341.44605061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6330338.2642707899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238581.75035073562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447511.40564134635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14882877.336528676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169023.2339346899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1985364.4532876972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347197.62607780978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7051245.8001459586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23967.850782948801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1487667.0481892575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826542.37705221237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707961.19658892928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160824.17630941112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6242881.605012455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234225.24936232582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438935.19557848317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14770906.39583173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165936.87093912039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1949111.7131246862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340857.80000579066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7002171.0634989152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23530.198005766655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1460502.2589447589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811449.71938959963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695033.83040035295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157887.52804514879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2305180.4865493332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27322.099310768826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195537.01797155794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2105264.0546426987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96425.910298756367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117609.08456027292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2277439.4443999422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372232.57386794029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15968.916461984278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400177.45029531675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618334.16198223701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147368.67622281163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37884.990675316862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2273333.3125240561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26823.19798039542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191789.70221591461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2091482.0857540965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94665.173893279876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115461.54355020156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2235853.4170697448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369641.93725537992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15677.324166059727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392870.21302679979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607043.38477952534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144677.72529013749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37193.211027123798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2896770.8332913914</v>
      </c>
      <c r="C7" s="239">
        <v>813224.46019706409</v>
      </c>
      <c r="D7" s="239">
        <v>3709995.2934884555</v>
      </c>
    </row>
    <row r="8" spans="1:4" x14ac:dyDescent="0.25">
      <c r="A8" s="78">
        <v>2050</v>
      </c>
      <c r="B8" s="239">
        <v>3223785.1696328437</v>
      </c>
      <c r="C8" s="239">
        <v>1067502.6582592158</v>
      </c>
      <c r="D8" s="239">
        <v>4291287.8278920595</v>
      </c>
    </row>
    <row r="9" spans="1:4" x14ac:dyDescent="0.25">
      <c r="A9" s="78" t="s">
        <v>61</v>
      </c>
      <c r="B9" s="239">
        <v>9130794.4952489212</v>
      </c>
      <c r="C9" s="239">
        <v>2708420.3233784842</v>
      </c>
      <c r="D9" s="239">
        <v>11839214.818627406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2293370</v>
      </c>
      <c r="E6" s="239">
        <v>487920</v>
      </c>
      <c r="F6" s="239">
        <v>831899.99999999988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2293370</v>
      </c>
      <c r="E7" s="239">
        <v>487920</v>
      </c>
      <c r="F7" s="239">
        <v>831899.99999999988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7165110</v>
      </c>
      <c r="E8" s="239">
        <v>1448760</v>
      </c>
      <c r="F8" s="239">
        <v>2225700</v>
      </c>
      <c r="G8" s="239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1" width="9" bestFit="1" customWidth="1"/>
    <col min="12" max="12" width="8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67487.483622191794</v>
      </c>
      <c r="C7" s="239">
        <v>4610.7122806978614</v>
      </c>
      <c r="D7" s="239">
        <v>255429.77031079447</v>
      </c>
      <c r="E7" s="239">
        <v>11444.820234691313</v>
      </c>
      <c r="F7" s="239">
        <v>16736.875442756445</v>
      </c>
      <c r="G7" s="239">
        <v>48195.523027240008</v>
      </c>
      <c r="H7" s="239">
        <v>1191519.5447881455</v>
      </c>
      <c r="I7" s="239">
        <v>157466.84445038968</v>
      </c>
      <c r="J7" s="239">
        <v>62009.473674917623</v>
      </c>
      <c r="K7" s="239">
        <v>144194.21553795418</v>
      </c>
      <c r="L7" s="239">
        <v>31940.438224998255</v>
      </c>
      <c r="M7" s="239">
        <v>197049.95167426355</v>
      </c>
      <c r="N7" s="239">
        <v>7645.7339591744822</v>
      </c>
      <c r="O7" s="239">
        <v>97638.612771784843</v>
      </c>
      <c r="P7" s="239">
        <v>2293370</v>
      </c>
    </row>
    <row r="8" spans="1:16" x14ac:dyDescent="0.25">
      <c r="A8" s="78">
        <v>2050</v>
      </c>
      <c r="B8" s="239">
        <v>67487.483622191779</v>
      </c>
      <c r="C8" s="239">
        <v>4610.7122806978596</v>
      </c>
      <c r="D8" s="239">
        <v>255429.77031079441</v>
      </c>
      <c r="E8" s="239">
        <v>11444.820234691313</v>
      </c>
      <c r="F8" s="239">
        <v>16736.875442756449</v>
      </c>
      <c r="G8" s="239">
        <v>48195.523027239993</v>
      </c>
      <c r="H8" s="239">
        <v>1191519.5447881457</v>
      </c>
      <c r="I8" s="239">
        <v>157466.84445038976</v>
      </c>
      <c r="J8" s="239">
        <v>62009.47367491763</v>
      </c>
      <c r="K8" s="239">
        <v>144194.21553795421</v>
      </c>
      <c r="L8" s="239">
        <v>31940.438224998252</v>
      </c>
      <c r="M8" s="239">
        <v>197049.95167426355</v>
      </c>
      <c r="N8" s="239">
        <v>7645.7339591744812</v>
      </c>
      <c r="O8" s="239">
        <v>97638.612771784843</v>
      </c>
      <c r="P8" s="239">
        <v>2293370</v>
      </c>
    </row>
    <row r="9" spans="1:16" x14ac:dyDescent="0.25">
      <c r="A9" s="78" t="s">
        <v>61</v>
      </c>
      <c r="B9" s="239">
        <v>211828.1801108059</v>
      </c>
      <c r="C9" s="239">
        <v>14336.205454501629</v>
      </c>
      <c r="D9" s="239">
        <v>799790.95627723681</v>
      </c>
      <c r="E9" s="239">
        <v>35641.71903821062</v>
      </c>
      <c r="F9" s="239">
        <v>52416.447352259114</v>
      </c>
      <c r="G9" s="239">
        <v>151466.56685646152</v>
      </c>
      <c r="H9" s="239">
        <v>3720860.4222592926</v>
      </c>
      <c r="I9" s="239">
        <v>495074.36478388379</v>
      </c>
      <c r="J9" s="239">
        <v>193957.58341897564</v>
      </c>
      <c r="K9" s="239">
        <v>449820.05340860167</v>
      </c>
      <c r="L9" s="239">
        <v>97847.233313715522</v>
      </c>
      <c r="M9" s="239">
        <v>615104.9184248331</v>
      </c>
      <c r="N9" s="239">
        <v>23871.095304923372</v>
      </c>
      <c r="O9" s="239">
        <v>303094.25399629853</v>
      </c>
      <c r="P9" s="239">
        <v>7165110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1603734.7543092733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678400.84352087462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1603734.7543092733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678400.84352087462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525901.24569072668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153499.15647912529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525901.24569072668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153499.15647912529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722453.13787129847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5064396.4964778023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1643396.6631070469</v>
      </c>
      <c r="J16" s="76">
        <f t="shared" si="2"/>
        <v>1643396.6631070469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49915.382026646832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192673.37462285679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56868.095589138466</v>
      </c>
      <c r="J17" s="76">
        <f t="shared" si="2"/>
        <v>56868.095589138466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83939.760297770496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369334.9453101902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196116.85595971101</v>
      </c>
      <c r="J18" s="76">
        <f t="shared" si="2"/>
        <v>196116.85595971101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160046.72255316455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7941518.3730880246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7941518.3730880246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6193.4441786713523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128513.96670743058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128513.96670743058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36895.13332799109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1566969.4985385423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1566969.4985385423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3601.7340225747821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292654.32864025538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292654.32864025538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123339.96041612633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5489861.6381217837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5489861.6381217837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2266.4058417718561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19241.785596643062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19241.785596643062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40083.430235444081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1194323.6229096188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1194323.6229096188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42164.243363963367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602479.0024570775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99507.614338953557</v>
      </c>
      <c r="J26" s="76">
        <f t="shared" si="2"/>
        <v>99507.614338953557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11367.258315208068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568362.91576040338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568362.91576040338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4181.2423253720735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101981.52013102619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101981.52013102619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100782.70770151804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1389793.5392039339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1389793.5392039339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689044.90028187423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4830204.7509759385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1567401.441691692</v>
      </c>
      <c r="J30" s="76">
        <f t="shared" si="2"/>
        <v>1567401.441691692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47607.156268189174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183763.62319521024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54238.357064785239</v>
      </c>
      <c r="J31" s="76">
        <f t="shared" si="2"/>
        <v>54238.357064785239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80058.152885156829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352255.87269469007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187047.8684008804</v>
      </c>
      <c r="J32" s="76">
        <f t="shared" si="2"/>
        <v>187047.8684008804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152645.71804203553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7574280.5292458031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7574280.5292458031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5907.0421357270116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122571.1243163355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122571.1243163355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35188.9999949048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1494508.4812650839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1494508.4812650839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3435.1798481204564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279121.18049504125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279121.18049504125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117636.37843156556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5235995.2039889842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5235995.2039889842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2161.6009473546605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18351.992043041068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18351.992043041068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38229.86120721545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1139094.7848559946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1139094.7848559946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40214.451763317658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574618.70176542073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94906.106161429663</v>
      </c>
      <c r="J40" s="76">
        <f t="shared" si="2"/>
        <v>94906.106161429663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10841.604751499024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542080.23757495114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542080.23757495114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3987.8900791120932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97265.611685660813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97265.611685660813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96122.235669077898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1325525.6298765843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1325525.6298765843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112752.8018643067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529566.08451608929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171844.19442547101</v>
      </c>
      <c r="J58" s="76">
        <f t="shared" si="2"/>
        <v>171844.19442547101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7790.2619347945938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17140.134308935067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5058.959486224514</v>
      </c>
      <c r="J59" s="76">
        <f t="shared" si="2"/>
        <v>5058.959486224514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13100.42501757112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31703.028542522108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16834.308156079245</v>
      </c>
      <c r="J60" s="76">
        <f t="shared" si="2"/>
        <v>16834.308156079245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24978.390225060368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966753.62391464645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966753.62391464645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966.60689493714756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11432.543049869113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11432.543049869113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5758.1999991662406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139396.88197981598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139396.88197981598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562.12033878334751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26034.393744355668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26034.393744355668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19249.589197892547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711143.34861450363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711143.34861450363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353.7165186580354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1711.740348741831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1711.740348741831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6255.7954702716197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106246.47720565915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106246.47720565915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6580.5466521792532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53596.253455574697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8852.1513565115292</v>
      </c>
      <c r="J68" s="76">
        <f t="shared" si="2"/>
        <v>8852.1513565115292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1774.0807775180222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50561.302159263629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50561.302159263629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652.56383112743356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9072.2288717716365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9072.2288717716365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15729.093109485477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216904.19397980475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216904.19397980475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146161.03945373089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686474.55400233797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222760.99277375863</v>
      </c>
      <c r="J72" s="76">
        <f t="shared" ref="J72:J139" si="15">IF(I72&lt;&gt;0,I72,H72)</f>
        <v>222760.99277375863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10098.487693252249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22218.692622693598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6557.910445105852</v>
      </c>
      <c r="J73" s="76">
        <f t="shared" si="15"/>
        <v>6557.910445105852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16982.032430184783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41096.518481047184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21822.251313436056</v>
      </c>
      <c r="J74" s="76">
        <f t="shared" si="15"/>
        <v>21822.251313436056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32379.394736189362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1253199.1421115787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1253199.1421115787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1253.0089378814873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14819.963212793293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14819.963212793293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7464.3333322525332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180699.66182568739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180699.66182568739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728.67451323767261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33748.28818712772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33748.28818712772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24953.171182453301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921852.488944727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921852.488944727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458.52141307523101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2218.9226742949654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2218.9226742949654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8109.3644985002475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137726.9148962248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137726.9148962248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8530.3382528249567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69476.62484981904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11475.011017700132</v>
      </c>
      <c r="J82" s="76">
        <f t="shared" si="15"/>
        <v>11475.011017700132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2299.7343412270657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65542.428724971367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65542.428724971367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845.91607738741368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11760.296685629897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11760.296685629897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20389.565141925614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281172.1033071542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281172.1033071542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271844.72001961822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1905631.4873375238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618377.41764102643</v>
      </c>
      <c r="J268" s="76">
        <f t="shared" si="42"/>
        <v>618377.41764102643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5924.8113110088188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22869.771660494043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6750.0782785192368</v>
      </c>
      <c r="J269" s="76">
        <f t="shared" si="42"/>
        <v>6750.0782785192368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37583.48356851381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165367.32770146077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87810.051009475676</v>
      </c>
      <c r="J270" s="76">
        <f t="shared" si="42"/>
        <v>87810.051009475676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22832.9021480222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1132968.6045848615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1132968.6045848615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3577.9217390067779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74241.876084390649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74241.876084390649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2295.2455797794369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97481.144279838831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97481.144279838831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23860.473383730416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1938752.4940451996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1938752.4940451996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6748.629800271633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300381.51241009042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300381.51241009042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1570.2794963483157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13331.672923997203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13331.672923997203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11212.557207854677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334088.72114754515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334088.72114754515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34691.321290565982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495699.45948375558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81871.518245735715</v>
      </c>
      <c r="J278" s="76">
        <f t="shared" si="55"/>
        <v>81871.518245735715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2460.6190348882815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123030.95174441408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123030.95174441408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1169.6209255983679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28527.339648740683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28527.339648740683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29131.992017271503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401730.1699181741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401730.1699181741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259273.86591466481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1817509.8000618005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589781.93012005417</v>
      </c>
      <c r="J282" s="76">
        <f t="shared" si="55"/>
        <v>589781.93012005417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5650.8315972049422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21812.209965211077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6437.9359303796182</v>
      </c>
      <c r="J283" s="76">
        <f t="shared" si="55"/>
        <v>6437.9359303796182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35845.519010432246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157720.28364590189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83749.4706159739</v>
      </c>
      <c r="J284" s="76">
        <f t="shared" si="55"/>
        <v>83749.4706159739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21777.045401292846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1080576.9928121509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1080576.9928121509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3412.4687106134006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70808.725745228061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70808.725745228061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2189.1070558590004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92973.345700424325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92973.345700424325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22757.098891997215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1849099.199522878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1849099.199522878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6436.5544337850824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286491.03784777405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286491.03784777405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1497.6654155923241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12715.179378378833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12715.179378378833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10694.057452578161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318639.53173031763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318639.53173031763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33087.098340713223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472776.94112612534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78085.552084083203</v>
      </c>
      <c r="J292" s="76">
        <f t="shared" si="55"/>
        <v>78085.552084083203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2346.8331835639674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117341.65917819837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117341.65917819837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1115.5344088076918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27208.156312382729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27208.156312382729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27784.847877744494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383153.05223409663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383153.05223409663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42426.632604217884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199265.16535223013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64661.546156798679</v>
      </c>
      <c r="J310" s="76">
        <f t="shared" si="55"/>
        <v>64661.546156798679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924.68153408808166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2034.484311300597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600.48384223358994</v>
      </c>
      <c r="J311" s="76">
        <f t="shared" si="55"/>
        <v>600.48384223358994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5865.6303835252775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14194.825528131172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7537.4523554376538</v>
      </c>
      <c r="J312" s="76">
        <f t="shared" si="55"/>
        <v>7537.4523554376538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3563.5165202115577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137920.91799166004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137920.91799166004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558.40397082764753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6604.5229649640014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6604.5229649640014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358.21751823147281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8671.8775171486686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8671.8775171486686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3723.8889095995451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172470.52533731575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172470.52533731575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1053.2543618921047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38910.691867688591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38910.691867688591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245.07252255147122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1185.9794583833348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1185.9794583833348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1749.9366740582448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29720.378141391448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29720.378141391448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5414.2524557530733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44097.194690491327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7283.2524034790331</v>
      </c>
      <c r="J320" s="76">
        <f t="shared" si="55"/>
        <v>7283.2524034790331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384.02724821955837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10944.776574257414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10944.776574257414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182.5419941685314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2537.7789433186076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2537.7789433186076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4546.6114709036456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62697.772183761284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62697.772183761284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54997.486709171324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258306.69582696498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83820.52279585012</v>
      </c>
      <c r="J324" s="76">
        <f t="shared" si="55"/>
        <v>83820.52279585012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1198.6612478919576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2637.2944776118852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778.40498067317208</v>
      </c>
      <c r="J325" s="76">
        <f t="shared" si="55"/>
        <v>778.40498067317208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7603.5949416068397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18400.699758688555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9770.7715718636227</v>
      </c>
      <c r="J326" s="76">
        <f t="shared" si="55"/>
        <v>9770.7715718636227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4619.3732669409073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178786.37517437412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178786.37517437412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723.85699922102435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8561.418658286666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8561.418658286666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464.35604215190921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11241.32270741494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11241.32270741494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4827.2634013327424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223572.90321503888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223572.90321503888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1365.329728378654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50439.785754411132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50439.785754411132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317.68660330746269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1537.3807793858043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1537.3807793858043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2268.4364293347617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38526.416109211132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38526.416109211132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7018.4754056058346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57163.030154340602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9441.2531156209661</v>
      </c>
      <c r="J334" s="76">
        <f t="shared" si="55"/>
        <v>9441.2531156209661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497.81309954387194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14187.673337000349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14187.673337000349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236.62851095920732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3289.7134450426383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3289.7134450426383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5893.7556104306504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81274.889867838676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81274.889867838676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Arealanvendelse</vt:lpstr>
      <vt:lpstr>Landbrug</vt:lpstr>
      <vt:lpstr>Fodersammensætning</vt:lpstr>
      <vt:lpstr>Skovbrug</vt:lpstr>
      <vt:lpstr>Sheet1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2021-09-14T11:34:17Z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412777125835418</vt:r8>
  </property>
</Properties>
</file>