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A826A7B7-E2CC-45D3-90C4-2AB98F7BA948}" xr6:coauthVersionLast="47" xr6:coauthVersionMax="47" xr10:uidLastSave="{00000000-0000-0000-0000-000000000000}"/>
  <bookViews>
    <workbookView xWindow="705" yWindow="705" windowWidth="19185" windowHeight="11985" tabRatio="945" activeTab="4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9100" r:id="rId38"/>
    <pivotCache cacheId="9104" r:id="rId39"/>
    <pivotCache cacheId="9109" r:id="rId40"/>
    <pivotCache cacheId="9114" r:id="rId41"/>
    <pivotCache cacheId="9120" r:id="rId42"/>
    <pivotCache cacheId="9125" r:id="rId43"/>
    <pivotCache cacheId="9130" r:id="rId44"/>
    <pivotCache cacheId="9135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14" i="9" l="1"/>
  <c r="E26" i="39"/>
  <c r="D26" i="39"/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C34" i="17"/>
  <c r="D34" i="17" s="1"/>
  <c r="E34" i="17" s="1"/>
  <c r="C35" i="17"/>
  <c r="C36" i="17"/>
  <c r="C37" i="17"/>
  <c r="D37" i="17" s="1"/>
  <c r="E37" i="17" s="1"/>
  <c r="C38" i="17"/>
  <c r="D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C60" i="26" l="1"/>
  <c r="D60" i="26" s="1"/>
  <c r="B61" i="26"/>
  <c r="D46" i="17"/>
  <c r="D59" i="26" l="1"/>
  <c r="D61" i="26" s="1"/>
  <c r="C61" i="26"/>
  <c r="E46" i="17"/>
  <c r="C6" i="32"/>
  <c r="C7" i="32"/>
  <c r="E13" i="32" l="1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D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7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T7" i="9" s="1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T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51" i="72" s="1" a="1"/>
  <c r="D251" i="72" s="1"/>
  <c r="D252" i="72" s="1" a="1"/>
  <c r="D252" i="72" s="1"/>
  <c r="D2" i="72" a="1"/>
  <c r="D2" i="72" s="1"/>
  <c r="D3" i="72" s="1" a="1"/>
  <c r="D3" i="72" s="1"/>
  <c r="D4" i="72" s="1" a="1"/>
  <c r="D4" i="72" s="1"/>
  <c r="D64" i="72" a="1"/>
  <c r="D64" i="72" s="1"/>
  <c r="D65" i="72" s="1" a="1"/>
  <c r="D65" i="72" s="1"/>
  <c r="D66" i="72" s="1" a="1"/>
  <c r="D66" i="72" s="1"/>
  <c r="D188" i="72" a="1"/>
  <c r="D188" i="72" s="1"/>
  <c r="D189" i="72" s="1" a="1"/>
  <c r="D189" i="72" s="1"/>
  <c r="D190" i="72" s="1" a="1"/>
  <c r="D190" i="72" s="1"/>
  <c r="D126" i="72" a="1"/>
  <c r="D126" i="72" s="1"/>
  <c r="D127" i="72" s="1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34" i="72" s="1" a="1"/>
  <c r="D34" i="72" s="1"/>
  <c r="D35" i="72" s="1" a="1"/>
  <c r="D35" i="72" s="1"/>
  <c r="D95" i="72" a="1"/>
  <c r="D95" i="72" s="1"/>
  <c r="D96" i="72" s="1" a="1"/>
  <c r="D96" i="72" s="1"/>
  <c r="D97" i="72" s="1" a="1"/>
  <c r="D97" i="72" s="1"/>
  <c r="D157" i="72" a="1"/>
  <c r="D157" i="72" s="1"/>
  <c r="D158" i="72" s="1" a="1"/>
  <c r="D158" i="72" s="1"/>
  <c r="D159" i="72" s="1" a="1"/>
  <c r="D159" i="72" s="1"/>
  <c r="D281" i="72" a="1"/>
  <c r="D281" i="72" s="1"/>
  <c r="D282" i="72" s="1" a="1"/>
  <c r="D282" i="72" s="1"/>
  <c r="D283" i="72" s="1" a="1"/>
  <c r="D283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T9" i="9" s="1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L16" i="66" s="1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E4" i="34" l="1"/>
  <c r="D5" i="34"/>
  <c r="D6" i="34"/>
  <c r="E6" i="34" s="1"/>
  <c r="E10" i="34"/>
  <c r="E12" i="34"/>
  <c r="E5" i="34" l="1"/>
  <c r="D18" i="34"/>
  <c r="E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J132" i="58" s="1"/>
  <c r="I182" i="35"/>
  <c r="J134" i="58" s="1"/>
  <c r="H182" i="35"/>
  <c r="I136" i="58" s="1"/>
  <c r="H180" i="35"/>
  <c r="I131" i="58" s="1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H12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H118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9" i="58" l="1"/>
  <c r="J139" i="58"/>
  <c r="J138" i="58"/>
  <c r="J133" i="58"/>
  <c r="J120" i="58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I98" i="37"/>
  <c r="I97" i="37"/>
  <c r="I95" i="37"/>
  <c r="I96" i="37"/>
  <c r="I101" i="37"/>
  <c r="I99" i="37"/>
  <c r="I99" i="41" s="1"/>
  <c r="I100" i="37"/>
  <c r="J139" i="37"/>
  <c r="J136" i="37"/>
  <c r="J138" i="37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4" i="37"/>
  <c r="J122" i="37"/>
  <c r="J122" i="41" s="1"/>
  <c r="J119" i="37"/>
  <c r="J123" i="37"/>
  <c r="J121" i="37"/>
  <c r="J117" i="37"/>
  <c r="J118" i="37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J139" i="41" l="1"/>
  <c r="J138" i="41"/>
  <c r="E277" i="38"/>
  <c r="J117" i="41"/>
  <c r="J118" i="41"/>
  <c r="J120" i="41"/>
  <c r="J119" i="41"/>
  <c r="I119" i="4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N4" i="41" l="1"/>
  <c r="S223" i="66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AB3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AC3" i="39" s="1"/>
  <c r="F140" i="66"/>
  <c r="E42" i="39"/>
  <c r="E123" i="38" s="1"/>
  <c r="J459" i="41"/>
  <c r="I435" i="41"/>
  <c r="F284" i="66"/>
  <c r="M42" i="39"/>
  <c r="E174" i="38" s="1"/>
  <c r="O12" i="39" l="1"/>
  <c r="H460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J36" i="9"/>
  <c r="M38" i="20"/>
  <c r="M43" i="20"/>
  <c r="D44" i="20"/>
  <c r="M9" i="9"/>
  <c r="E21" i="22"/>
  <c r="E37" i="22"/>
  <c r="Q5" i="9"/>
  <c r="L30" i="9"/>
  <c r="E13" i="22"/>
  <c r="L6" i="9"/>
  <c r="C3" i="9" s="1"/>
  <c r="O36" i="9" s="1" a="1"/>
  <c r="O36" i="9" s="1"/>
  <c r="E10" i="20"/>
  <c r="N8" i="20"/>
  <c r="N19" i="20"/>
  <c r="E7" i="20"/>
  <c r="N17" i="20"/>
  <c r="N16" i="20"/>
  <c r="N9" i="20"/>
  <c r="N13" i="20"/>
  <c r="N10" i="20"/>
  <c r="E16" i="20"/>
  <c r="E11" i="20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D4" i="9" s="1"/>
  <c r="Q36" i="9" s="1" a="1"/>
  <c r="Q36" i="9" s="1"/>
  <c r="K30" i="9"/>
  <c r="D13" i="20"/>
  <c r="D19" i="20"/>
  <c r="M7" i="20"/>
  <c r="M13" i="20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E67" i="22"/>
  <c r="E82" i="22"/>
  <c r="N9" i="9"/>
  <c r="E26" i="22"/>
  <c r="E41" i="22"/>
  <c r="Q9" i="9"/>
  <c r="E31" i="22"/>
  <c r="O9" i="9"/>
  <c r="E24" i="22"/>
  <c r="N7" i="9"/>
  <c r="K8" i="9"/>
  <c r="E10" i="22"/>
  <c r="J28" i="9"/>
  <c r="E22" i="22"/>
  <c r="N5" i="9"/>
  <c r="E42" i="22"/>
  <c r="R5" i="9"/>
  <c r="E77" i="22"/>
  <c r="E60" i="22"/>
  <c r="L8" i="9"/>
  <c r="E15" i="22"/>
  <c r="O28" i="9" a="1"/>
  <c r="O28" i="9" s="1"/>
  <c r="M5" i="9"/>
  <c r="U5" i="9" s="1"/>
  <c r="E62" i="22"/>
  <c r="E55" i="22"/>
  <c r="J38" i="9"/>
  <c r="E29" i="22"/>
  <c r="O7" i="9"/>
  <c r="E19" i="22"/>
  <c r="M7" i="9"/>
  <c r="E79" i="22"/>
  <c r="E64" i="22"/>
  <c r="E58" i="22"/>
  <c r="L40" i="9"/>
  <c r="N37" i="20"/>
  <c r="E44" i="20"/>
  <c r="E36" i="20"/>
  <c r="E43" i="20"/>
  <c r="N45" i="20"/>
  <c r="N42" i="20"/>
  <c r="E34" i="20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Q28" i="9" l="1" a="1"/>
  <c r="Q28" i="9" s="1"/>
  <c r="E40" i="22" s="1"/>
  <c r="U7" i="9"/>
  <c r="Q38" i="9" a="1"/>
  <c r="Q38" i="9" s="1"/>
  <c r="E85" i="22" s="1"/>
  <c r="V5" i="9"/>
  <c r="U9" i="9"/>
  <c r="Q26" i="9" a="1"/>
  <c r="Q26" i="9" s="1"/>
  <c r="J16" i="20" s="1"/>
  <c r="O38" i="9" a="1"/>
  <c r="O38" i="9" s="1"/>
  <c r="E75" i="22" s="1"/>
  <c r="C4" i="9"/>
  <c r="D3" i="9"/>
  <c r="O26" i="9" a="1"/>
  <c r="O26" i="9" s="1"/>
  <c r="O30" i="9" s="1"/>
  <c r="R7" i="9"/>
  <c r="E32" i="22"/>
  <c r="E39" i="22"/>
  <c r="P9" i="9"/>
  <c r="V9" i="9" s="1"/>
  <c r="K42" i="39"/>
  <c r="E140" i="38" s="1"/>
  <c r="C42" i="39"/>
  <c r="E89" i="38" s="1"/>
  <c r="P15" i="39"/>
  <c r="O15" i="39"/>
  <c r="Q7" i="9"/>
  <c r="V7" i="9" s="1"/>
  <c r="K10" i="9"/>
  <c r="L10" i="9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H19" i="20"/>
  <c r="H10" i="20"/>
  <c r="H15" i="20"/>
  <c r="Q19" i="20"/>
  <c r="O6" i="9"/>
  <c r="H6" i="20"/>
  <c r="Q10" i="20"/>
  <c r="Q15" i="20"/>
  <c r="Q7" i="20"/>
  <c r="H12" i="20"/>
  <c r="H7" i="20"/>
  <c r="H11" i="20"/>
  <c r="Q11" i="20"/>
  <c r="Q12" i="20"/>
  <c r="Q16" i="20"/>
  <c r="Q6" i="20"/>
  <c r="Q8" i="20"/>
  <c r="Q17" i="20"/>
  <c r="H16" i="20"/>
  <c r="H17" i="20"/>
  <c r="H9" i="20"/>
  <c r="H13" i="20"/>
  <c r="Q9" i="20"/>
  <c r="Q14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T6" i="9" s="1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E30" i="22"/>
  <c r="O8" i="9"/>
  <c r="J8" i="9"/>
  <c r="T8" i="9" s="1"/>
  <c r="P28" i="9" a="1"/>
  <c r="P28" i="9" s="1"/>
  <c r="E5" i="22"/>
  <c r="M28" i="9" a="1"/>
  <c r="M28" i="9" s="1"/>
  <c r="J13" i="20" l="1"/>
  <c r="S14" i="20"/>
  <c r="J12" i="20"/>
  <c r="S16" i="20"/>
  <c r="S7" i="20"/>
  <c r="J7" i="20"/>
  <c r="S18" i="20"/>
  <c r="S8" i="20"/>
  <c r="S9" i="20"/>
  <c r="Q6" i="9"/>
  <c r="J14" i="20"/>
  <c r="J8" i="20"/>
  <c r="S15" i="20"/>
  <c r="J18" i="20"/>
  <c r="S10" i="20"/>
  <c r="S17" i="20"/>
  <c r="J19" i="20"/>
  <c r="J11" i="20"/>
  <c r="S6" i="20"/>
  <c r="J6" i="20"/>
  <c r="S13" i="20"/>
  <c r="S11" i="20"/>
  <c r="S19" i="20"/>
  <c r="Q30" i="9"/>
  <c r="J15" i="20"/>
  <c r="S12" i="20"/>
  <c r="E38" i="22"/>
  <c r="J9" i="20"/>
  <c r="J10" i="20"/>
  <c r="J17" i="20"/>
  <c r="Q8" i="9"/>
  <c r="Q18" i="20"/>
  <c r="Q13" i="20"/>
  <c r="H18" i="20"/>
  <c r="H14" i="20"/>
  <c r="O40" i="9"/>
  <c r="R26" i="9" a="1"/>
  <c r="R26" i="9" s="1"/>
  <c r="R28" i="9" a="1"/>
  <c r="R28" i="9" s="1"/>
  <c r="R36" i="9" a="1"/>
  <c r="R36" i="9" s="1"/>
  <c r="R38" i="9" a="1"/>
  <c r="R38" i="9" s="1"/>
  <c r="E90" i="22" s="1"/>
  <c r="N38" i="9" a="1"/>
  <c r="N38" i="9" s="1"/>
  <c r="E70" i="22" s="1"/>
  <c r="N36" i="9" a="1"/>
  <c r="N36" i="9" s="1"/>
  <c r="N28" i="9" a="1"/>
  <c r="N28" i="9" s="1"/>
  <c r="N26" i="9" a="1"/>
  <c r="N26" i="9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7" i="17"/>
  <c r="D25" i="17"/>
  <c r="Q10" i="9"/>
  <c r="Q15" i="39"/>
  <c r="J44" i="66"/>
  <c r="J188" i="66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I129" i="18"/>
  <c r="H129" i="18"/>
  <c r="H140" i="18"/>
  <c r="I140" i="18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E20" i="22"/>
  <c r="M8" i="9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24" i="18" a="1"/>
  <c r="G124" i="18" s="1"/>
  <c r="H135" i="18"/>
  <c r="I135" i="18"/>
  <c r="H137" i="18"/>
  <c r="I137" i="18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H138" i="18"/>
  <c r="I138" i="18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69" i="18" l="1" a="1"/>
  <c r="G169" i="18" s="1"/>
  <c r="I67" i="35" a="1"/>
  <c r="I67" i="35" s="1"/>
  <c r="G123" i="18" a="1"/>
  <c r="G123" i="18" s="1"/>
  <c r="G119" i="18" a="1"/>
  <c r="G119" i="18" s="1"/>
  <c r="S20" i="20"/>
  <c r="I29" i="35" a="1"/>
  <c r="I29" i="35" s="1"/>
  <c r="G164" i="18" a="1"/>
  <c r="G164" i="18" s="1"/>
  <c r="I164" i="18" s="1"/>
  <c r="I17" i="35" a="1"/>
  <c r="I17" i="35" s="1"/>
  <c r="J146" i="37" s="1"/>
  <c r="I19" i="35" a="1"/>
  <c r="I19" i="35" s="1"/>
  <c r="I25" i="35" a="1"/>
  <c r="I25" i="35" s="1"/>
  <c r="I23" i="35" a="1"/>
  <c r="I23" i="35" s="1"/>
  <c r="G121" i="18" a="1"/>
  <c r="G121" i="18" s="1"/>
  <c r="I61" i="35" a="1"/>
  <c r="I61" i="35" s="1"/>
  <c r="I68" i="35" a="1"/>
  <c r="I68" i="35" s="1"/>
  <c r="I64" i="35" a="1"/>
  <c r="I64" i="35" s="1"/>
  <c r="I26" i="35" a="1"/>
  <c r="I26" i="35" s="1"/>
  <c r="G126" i="18" a="1"/>
  <c r="G126" i="18" s="1"/>
  <c r="I126" i="18" s="1"/>
  <c r="G125" i="18" a="1"/>
  <c r="G125" i="18" s="1"/>
  <c r="I21" i="35" a="1"/>
  <c r="I21" i="35" s="1"/>
  <c r="G168" i="18" a="1"/>
  <c r="G168" i="18" s="1"/>
  <c r="G167" i="18" a="1"/>
  <c r="G167" i="18" s="1"/>
  <c r="G160" i="18" a="1"/>
  <c r="G160" i="18" s="1"/>
  <c r="H160" i="18" s="1"/>
  <c r="G117" i="18" a="1"/>
  <c r="G117" i="18" s="1"/>
  <c r="H117" i="18" s="1"/>
  <c r="J20" i="20"/>
  <c r="G116" i="18" a="1"/>
  <c r="G116" i="18" s="1"/>
  <c r="H116" i="18" s="1"/>
  <c r="G118" i="18" a="1"/>
  <c r="G118" i="18" s="1"/>
  <c r="G161" i="18" a="1"/>
  <c r="G161" i="18" s="1"/>
  <c r="G166" i="18" a="1"/>
  <c r="G166" i="18" s="1"/>
  <c r="G162" i="18" a="1"/>
  <c r="G162" i="18" s="1"/>
  <c r="I63" i="35" a="1"/>
  <c r="I63" i="35" s="1"/>
  <c r="I30" i="35" a="1"/>
  <c r="I30" i="35" s="1"/>
  <c r="I18" i="35" a="1"/>
  <c r="I18" i="35" s="1"/>
  <c r="J230" i="37" s="1"/>
  <c r="G122" i="18" a="1"/>
  <c r="G122" i="18" s="1"/>
  <c r="I122" i="18" s="1"/>
  <c r="I71" i="35" a="1"/>
  <c r="I71" i="35" s="1"/>
  <c r="I59" i="35" a="1"/>
  <c r="I59" i="35" s="1"/>
  <c r="J158" i="37" s="1"/>
  <c r="I72" i="35" a="1"/>
  <c r="I72" i="35" s="1"/>
  <c r="I70" i="35" a="1"/>
  <c r="I70" i="35" s="1"/>
  <c r="I27" i="35" a="1"/>
  <c r="I27" i="35" s="1"/>
  <c r="J350" i="37" s="1"/>
  <c r="I28" i="35" a="1"/>
  <c r="I28" i="35" s="1"/>
  <c r="G120" i="18" a="1"/>
  <c r="G120" i="18" s="1"/>
  <c r="I120" i="18" s="1"/>
  <c r="I62" i="35" a="1"/>
  <c r="I62" i="35" s="1"/>
  <c r="G163" i="18" a="1"/>
  <c r="G163" i="18" s="1"/>
  <c r="I60" i="35" a="1"/>
  <c r="I60" i="35" s="1"/>
  <c r="J242" i="37" s="1"/>
  <c r="I65" i="35" a="1"/>
  <c r="I65" i="35" s="1"/>
  <c r="G115" i="18" a="1"/>
  <c r="G115" i="18" s="1"/>
  <c r="I20" i="35" a="1"/>
  <c r="I20" i="35" s="1"/>
  <c r="I24" i="35" a="1"/>
  <c r="I24" i="35" s="1"/>
  <c r="G158" i="18" a="1"/>
  <c r="G158" i="18" s="1"/>
  <c r="I158" i="18" s="1"/>
  <c r="G159" i="18" a="1"/>
  <c r="G159" i="18" s="1"/>
  <c r="I159" i="18" s="1"/>
  <c r="I66" i="35" a="1"/>
  <c r="I66" i="35" s="1"/>
  <c r="I69" i="35" a="1"/>
  <c r="I69" i="35" s="1"/>
  <c r="J362" i="37" s="1"/>
  <c r="G127" i="18" a="1"/>
  <c r="G127" i="18" s="1"/>
  <c r="G114" i="18" a="1"/>
  <c r="G114" i="18" s="1"/>
  <c r="I22" i="35" a="1"/>
  <c r="I22" i="35" s="1"/>
  <c r="G165" i="18" a="1"/>
  <c r="G165" i="18" s="1"/>
  <c r="H165" i="18" s="1"/>
  <c r="G156" i="18" a="1"/>
  <c r="G156" i="18" s="1"/>
  <c r="H156" i="18" s="1"/>
  <c r="G157" i="18" a="1"/>
  <c r="G157" i="18" s="1"/>
  <c r="H157" i="18" s="1"/>
  <c r="D47" i="17" a="1"/>
  <c r="D47" i="17" s="1"/>
  <c r="F35" i="20" s="1"/>
  <c r="N30" i="9"/>
  <c r="G17" i="20"/>
  <c r="G15" i="20"/>
  <c r="G14" i="20"/>
  <c r="P12" i="20"/>
  <c r="G11" i="20"/>
  <c r="P18" i="20"/>
  <c r="G6" i="20"/>
  <c r="G9" i="20"/>
  <c r="G19" i="20"/>
  <c r="G8" i="20"/>
  <c r="P11" i="20"/>
  <c r="G16" i="20"/>
  <c r="P17" i="20"/>
  <c r="P15" i="20"/>
  <c r="G13" i="20"/>
  <c r="N6" i="9"/>
  <c r="U6" i="9" s="1"/>
  <c r="G12" i="20"/>
  <c r="P6" i="20"/>
  <c r="P19" i="20"/>
  <c r="G10" i="20"/>
  <c r="E23" i="22"/>
  <c r="P16" i="20"/>
  <c r="P10" i="20"/>
  <c r="P13" i="20"/>
  <c r="P8" i="20"/>
  <c r="P9" i="20"/>
  <c r="G18" i="20"/>
  <c r="P7" i="20"/>
  <c r="P14" i="20"/>
  <c r="G7" i="20"/>
  <c r="N8" i="9"/>
  <c r="U8" i="9" s="1"/>
  <c r="E25" i="22"/>
  <c r="E68" i="22"/>
  <c r="P45" i="20"/>
  <c r="P37" i="20"/>
  <c r="G35" i="20"/>
  <c r="G38" i="20"/>
  <c r="P33" i="20"/>
  <c r="G36" i="20"/>
  <c r="G40" i="20"/>
  <c r="P34" i="20"/>
  <c r="G41" i="20"/>
  <c r="G39" i="20"/>
  <c r="G37" i="20"/>
  <c r="P42" i="20"/>
  <c r="P43" i="20"/>
  <c r="G46" i="20"/>
  <c r="P40" i="20"/>
  <c r="P36" i="20"/>
  <c r="P44" i="20"/>
  <c r="P39" i="20"/>
  <c r="G43" i="20"/>
  <c r="P41" i="20"/>
  <c r="P46" i="20"/>
  <c r="P38" i="20"/>
  <c r="G33" i="20"/>
  <c r="P35" i="20"/>
  <c r="G42" i="20"/>
  <c r="G34" i="20"/>
  <c r="G45" i="20"/>
  <c r="G44" i="20"/>
  <c r="N40" i="9"/>
  <c r="E88" i="22"/>
  <c r="K39" i="20"/>
  <c r="K34" i="20"/>
  <c r="K44" i="20"/>
  <c r="T42" i="20"/>
  <c r="K37" i="20"/>
  <c r="K41" i="20"/>
  <c r="T34" i="20"/>
  <c r="T41" i="20"/>
  <c r="T43" i="20"/>
  <c r="K45" i="20"/>
  <c r="T38" i="20"/>
  <c r="K38" i="20"/>
  <c r="K33" i="20"/>
  <c r="T45" i="20"/>
  <c r="T35" i="20"/>
  <c r="K46" i="20"/>
  <c r="T37" i="20"/>
  <c r="R40" i="9"/>
  <c r="K40" i="20"/>
  <c r="T33" i="20"/>
  <c r="K35" i="20"/>
  <c r="T39" i="20"/>
  <c r="K43" i="20"/>
  <c r="K42" i="20"/>
  <c r="T44" i="20"/>
  <c r="T46" i="20"/>
  <c r="T40" i="20"/>
  <c r="T36" i="20"/>
  <c r="K36" i="20"/>
  <c r="E45" i="22"/>
  <c r="R8" i="9"/>
  <c r="V8" i="9" s="1"/>
  <c r="T14" i="20"/>
  <c r="K16" i="20"/>
  <c r="K7" i="20"/>
  <c r="K11" i="20"/>
  <c r="T18" i="20"/>
  <c r="T9" i="20"/>
  <c r="T15" i="20"/>
  <c r="K14" i="20"/>
  <c r="K17" i="20"/>
  <c r="K10" i="20"/>
  <c r="R6" i="9"/>
  <c r="V6" i="9" s="1"/>
  <c r="T8" i="20"/>
  <c r="K13" i="20"/>
  <c r="T11" i="20"/>
  <c r="T6" i="20"/>
  <c r="K18" i="20"/>
  <c r="K12" i="20"/>
  <c r="T13" i="20"/>
  <c r="K19" i="20"/>
  <c r="T10" i="20"/>
  <c r="K9" i="20"/>
  <c r="K15" i="20"/>
  <c r="T7" i="20"/>
  <c r="T12" i="20"/>
  <c r="K8" i="20"/>
  <c r="K6" i="20"/>
  <c r="R30" i="9"/>
  <c r="T17" i="20"/>
  <c r="E43" i="22"/>
  <c r="T19" i="20"/>
  <c r="T16" i="20"/>
  <c r="O45" i="20"/>
  <c r="F39" i="20"/>
  <c r="O11" i="20"/>
  <c r="J326" i="37"/>
  <c r="J338" i="37"/>
  <c r="H334" i="37"/>
  <c r="H226" i="37"/>
  <c r="I234" i="37"/>
  <c r="H238" i="37"/>
  <c r="H322" i="37"/>
  <c r="H184" i="37"/>
  <c r="H185" i="37"/>
  <c r="H183" i="37"/>
  <c r="I366" i="37"/>
  <c r="I246" i="37"/>
  <c r="H188" i="37"/>
  <c r="H187" i="37"/>
  <c r="H186" i="37"/>
  <c r="I150" i="37"/>
  <c r="I162" i="37"/>
  <c r="H358" i="37"/>
  <c r="H346" i="37"/>
  <c r="H142" i="37"/>
  <c r="I342" i="37"/>
  <c r="H154" i="37"/>
  <c r="I330" i="37"/>
  <c r="I354" i="3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7" i="18"/>
  <c r="H7" i="18"/>
  <c r="I306" i="18"/>
  <c r="H306" i="18"/>
  <c r="F95" i="18"/>
  <c r="J95" i="18"/>
  <c r="I192" i="18"/>
  <c r="H192" i="18"/>
  <c r="F342" i="18"/>
  <c r="J342" i="18"/>
  <c r="I443" i="18"/>
  <c r="H443" i="18"/>
  <c r="H447" i="18"/>
  <c r="I447" i="18"/>
  <c r="H448" i="18"/>
  <c r="I448" i="18"/>
  <c r="H264" i="18"/>
  <c r="I264" i="18"/>
  <c r="J383" i="18"/>
  <c r="F383" i="18"/>
  <c r="F212" i="18"/>
  <c r="J212" i="18"/>
  <c r="F343" i="18"/>
  <c r="J343" i="18"/>
  <c r="H238" i="18"/>
  <c r="I238" i="18"/>
  <c r="J390" i="18"/>
  <c r="F390" i="18"/>
  <c r="F98" i="18"/>
  <c r="J98" i="18"/>
  <c r="J430" i="18"/>
  <c r="F430" i="18"/>
  <c r="I44" i="18"/>
  <c r="H44" i="18"/>
  <c r="H56" i="18"/>
  <c r="I56" i="18"/>
  <c r="F223" i="18"/>
  <c r="J223" i="18"/>
  <c r="J339" i="18"/>
  <c r="F339" i="18"/>
  <c r="I165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I195" i="18"/>
  <c r="H195" i="18"/>
  <c r="H196" i="18"/>
  <c r="I196" i="18"/>
  <c r="H186" i="18"/>
  <c r="I186" i="18"/>
  <c r="J135" i="18"/>
  <c r="F135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F380" i="18"/>
  <c r="J380" i="18"/>
  <c r="F93" i="18"/>
  <c r="J93" i="18"/>
  <c r="F141" i="18"/>
  <c r="J141" i="18"/>
  <c r="F182" i="18"/>
  <c r="J182" i="18"/>
  <c r="I226" i="18"/>
  <c r="H226" i="18"/>
  <c r="F136" i="18"/>
  <c r="J136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8" i="18"/>
  <c r="I8" i="18"/>
  <c r="I2" i="18"/>
  <c r="H2" i="18"/>
  <c r="I309" i="18"/>
  <c r="H309" i="18"/>
  <c r="F392" i="18"/>
  <c r="J392" i="18"/>
  <c r="H184" i="18"/>
  <c r="I184" i="18"/>
  <c r="I190" i="18"/>
  <c r="H190" i="18"/>
  <c r="H188" i="18"/>
  <c r="I188" i="18"/>
  <c r="F219" i="18"/>
  <c r="J219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F171" i="18"/>
  <c r="J171" i="18"/>
  <c r="I230" i="18"/>
  <c r="H230" i="18"/>
  <c r="J470" i="18"/>
  <c r="F470" i="18"/>
  <c r="F347" i="18"/>
  <c r="J347" i="18"/>
  <c r="F170" i="18"/>
  <c r="J170" i="18"/>
  <c r="H52" i="18"/>
  <c r="I52" i="18"/>
  <c r="H45" i="18"/>
  <c r="I45" i="18"/>
  <c r="J214" i="18"/>
  <c r="F214" i="18"/>
  <c r="H168" i="18"/>
  <c r="I168" i="18"/>
  <c r="I167" i="18"/>
  <c r="H167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197" i="18"/>
  <c r="I197" i="18"/>
  <c r="F218" i="18"/>
  <c r="J218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J428" i="18"/>
  <c r="F428" i="18"/>
  <c r="I228" i="18"/>
  <c r="H228" i="18"/>
  <c r="J384" i="18"/>
  <c r="F384" i="18"/>
  <c r="H53" i="18"/>
  <c r="I53" i="18"/>
  <c r="H50" i="18"/>
  <c r="I50" i="18"/>
  <c r="J129" i="18"/>
  <c r="F129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10" i="18"/>
  <c r="H10" i="18"/>
  <c r="I9" i="18"/>
  <c r="H9" i="18"/>
  <c r="J217" i="18"/>
  <c r="F217" i="18"/>
  <c r="F220" i="18"/>
  <c r="J220" i="18"/>
  <c r="J138" i="18"/>
  <c r="F138" i="18"/>
  <c r="F88" i="18"/>
  <c r="J88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F477" i="18"/>
  <c r="J477" i="18"/>
  <c r="H236" i="18"/>
  <c r="I236" i="18"/>
  <c r="I227" i="18"/>
  <c r="H227" i="18"/>
  <c r="H229" i="18"/>
  <c r="I229" i="18"/>
  <c r="M10" i="9"/>
  <c r="F351" i="18"/>
  <c r="J351" i="18"/>
  <c r="F91" i="18"/>
  <c r="J91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H193" i="18"/>
  <c r="I193" i="18"/>
  <c r="H187" i="18"/>
  <c r="I187" i="18"/>
  <c r="I125" i="18"/>
  <c r="H125" i="18"/>
  <c r="H438" i="18"/>
  <c r="I438" i="18"/>
  <c r="H440" i="18"/>
  <c r="I440" i="18"/>
  <c r="I266" i="18"/>
  <c r="H266" i="18"/>
  <c r="J134" i="18"/>
  <c r="F134" i="18"/>
  <c r="F422" i="18"/>
  <c r="J422" i="18"/>
  <c r="I235" i="18"/>
  <c r="H235" i="18"/>
  <c r="F431" i="18"/>
  <c r="J431" i="18"/>
  <c r="F177" i="18"/>
  <c r="J177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194" i="18"/>
  <c r="H194" i="18"/>
  <c r="I185" i="18"/>
  <c r="H185" i="18"/>
  <c r="I191" i="18"/>
  <c r="H191" i="18"/>
  <c r="F434" i="18"/>
  <c r="J434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I233" i="18"/>
  <c r="H233" i="18"/>
  <c r="I231" i="18"/>
  <c r="H231" i="18"/>
  <c r="I232" i="18"/>
  <c r="H23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H189" i="18"/>
  <c r="I189" i="18"/>
  <c r="J137" i="18"/>
  <c r="F137" i="18"/>
  <c r="I117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F130" i="18"/>
  <c r="J130" i="18"/>
  <c r="F172" i="18"/>
  <c r="J172" i="18"/>
  <c r="F222" i="18"/>
  <c r="J222" i="18"/>
  <c r="J381" i="18"/>
  <c r="F381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I49" i="18"/>
  <c r="H49" i="18"/>
  <c r="I51" i="18"/>
  <c r="H51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F45" i="20" l="1"/>
  <c r="F14" i="20"/>
  <c r="F33" i="20"/>
  <c r="F16" i="20"/>
  <c r="F10" i="20"/>
  <c r="O16" i="20"/>
  <c r="F6" i="20"/>
  <c r="O35" i="20"/>
  <c r="F44" i="20"/>
  <c r="O7" i="20"/>
  <c r="O17" i="20"/>
  <c r="O18" i="20"/>
  <c r="O36" i="20"/>
  <c r="F18" i="20"/>
  <c r="O13" i="20"/>
  <c r="O44" i="20"/>
  <c r="F41" i="20"/>
  <c r="F7" i="20"/>
  <c r="O10" i="20"/>
  <c r="H158" i="18"/>
  <c r="O37" i="20"/>
  <c r="O14" i="20"/>
  <c r="O9" i="20"/>
  <c r="O8" i="20"/>
  <c r="F8" i="20"/>
  <c r="F40" i="20"/>
  <c r="F43" i="20"/>
  <c r="O43" i="20"/>
  <c r="F13" i="20"/>
  <c r="F34" i="20"/>
  <c r="F17" i="20"/>
  <c r="O12" i="20"/>
  <c r="F11" i="20"/>
  <c r="F36" i="20"/>
  <c r="F42" i="20"/>
  <c r="O6" i="20"/>
  <c r="O42" i="20"/>
  <c r="F38" i="20"/>
  <c r="O15" i="20"/>
  <c r="F19" i="20"/>
  <c r="O39" i="20"/>
  <c r="O38" i="20"/>
  <c r="F9" i="20"/>
  <c r="F12" i="20"/>
  <c r="F46" i="20"/>
  <c r="O19" i="20"/>
  <c r="O33" i="20"/>
  <c r="O34" i="20"/>
  <c r="O46" i="20"/>
  <c r="F37" i="20"/>
  <c r="O40" i="20"/>
  <c r="O41" i="20"/>
  <c r="F15" i="20"/>
  <c r="H120" i="18"/>
  <c r="J120" i="18" s="1"/>
  <c r="I156" i="18"/>
  <c r="H126" i="18"/>
  <c r="J126" i="18" s="1"/>
  <c r="H164" i="18"/>
  <c r="J164" i="18" s="1"/>
  <c r="I157" i="18"/>
  <c r="H159" i="18"/>
  <c r="J159" i="18" s="1"/>
  <c r="H122" i="18"/>
  <c r="I116" i="18"/>
  <c r="J116" i="18" s="1"/>
  <c r="I160" i="18"/>
  <c r="J160" i="18" s="1"/>
  <c r="I83" i="35" a="1"/>
  <c r="I83" i="35" s="1"/>
  <c r="J366" i="37" s="1"/>
  <c r="G252" i="18" a="1"/>
  <c r="G252" i="18" s="1"/>
  <c r="I75" i="35" a="1"/>
  <c r="I75" i="35" s="1"/>
  <c r="J342" i="37" s="1"/>
  <c r="G250" i="18" a="1"/>
  <c r="G250" i="18" s="1"/>
  <c r="G248" i="18" a="1"/>
  <c r="G248" i="18" s="1"/>
  <c r="G240" i="18" a="1"/>
  <c r="G240" i="18" s="1"/>
  <c r="I77" i="35" a="1"/>
  <c r="I77" i="35" s="1"/>
  <c r="I86" i="35" a="1"/>
  <c r="I86" i="35" s="1"/>
  <c r="I74" i="35" a="1"/>
  <c r="I74" i="35" s="1"/>
  <c r="J246" i="37" s="1"/>
  <c r="I82" i="35" a="1"/>
  <c r="I82" i="35" s="1"/>
  <c r="I78" i="35" a="1"/>
  <c r="I78" i="35" s="1"/>
  <c r="G242" i="18" a="1"/>
  <c r="G242" i="18" s="1"/>
  <c r="G246" i="18" a="1"/>
  <c r="G246" i="18" s="1"/>
  <c r="G249" i="18" a="1"/>
  <c r="G249" i="18" s="1"/>
  <c r="I81" i="35" a="1"/>
  <c r="I81" i="35" s="1"/>
  <c r="T20" i="20"/>
  <c r="I79" i="35" a="1"/>
  <c r="I79" i="35" s="1"/>
  <c r="G245" i="18" a="1"/>
  <c r="G245" i="18" s="1"/>
  <c r="G251" i="18" a="1"/>
  <c r="G251" i="18" s="1"/>
  <c r="G253" i="18" a="1"/>
  <c r="G253" i="18" s="1"/>
  <c r="G247" i="18" a="1"/>
  <c r="G247" i="18" s="1"/>
  <c r="I76" i="35" a="1"/>
  <c r="I76" i="35" s="1"/>
  <c r="I80" i="35" a="1"/>
  <c r="I80" i="35" s="1"/>
  <c r="G244" i="18" a="1"/>
  <c r="G244" i="18" s="1"/>
  <c r="I84" i="35" a="1"/>
  <c r="I84" i="35" s="1"/>
  <c r="I73" i="35" a="1"/>
  <c r="I73" i="35" s="1"/>
  <c r="J162" i="37" s="1"/>
  <c r="G241" i="18" a="1"/>
  <c r="G241" i="18" s="1"/>
  <c r="I85" i="35" a="1"/>
  <c r="I85" i="35" s="1"/>
  <c r="G243" i="18" a="1"/>
  <c r="G243" i="18" s="1"/>
  <c r="H23" i="35" a="1"/>
  <c r="H23" i="35" s="1"/>
  <c r="H26" i="35" a="1"/>
  <c r="H26" i="35" s="1"/>
  <c r="H22" i="35" a="1"/>
  <c r="H22" i="35" s="1"/>
  <c r="H17" i="35" a="1"/>
  <c r="H17" i="35" s="1"/>
  <c r="I146" i="37" s="1"/>
  <c r="H20" i="35" a="1"/>
  <c r="H20" i="35" s="1"/>
  <c r="H28" i="35" a="1"/>
  <c r="H28" i="35" s="1"/>
  <c r="H19" i="35" a="1"/>
  <c r="H19" i="35" s="1"/>
  <c r="I326" i="37" s="1"/>
  <c r="G20" i="20"/>
  <c r="H25" i="35" a="1"/>
  <c r="H25" i="35" s="1"/>
  <c r="G102" i="18" a="1"/>
  <c r="G102" i="18" s="1"/>
  <c r="G105" i="18" a="1"/>
  <c r="G105" i="18" s="1"/>
  <c r="H24" i="35" a="1"/>
  <c r="H24" i="35" s="1"/>
  <c r="H21" i="35" a="1"/>
  <c r="H21" i="35" s="1"/>
  <c r="H30" i="35" a="1"/>
  <c r="H30" i="35" s="1"/>
  <c r="G103" i="18" a="1"/>
  <c r="G103" i="18" s="1"/>
  <c r="G101" i="18" a="1"/>
  <c r="G101" i="18" s="1"/>
  <c r="G110" i="18" a="1"/>
  <c r="G110" i="18" s="1"/>
  <c r="H27" i="35" a="1"/>
  <c r="H27" i="35" s="1"/>
  <c r="I350" i="37" s="1"/>
  <c r="H29" i="35" a="1"/>
  <c r="H29" i="35" s="1"/>
  <c r="G111" i="18" a="1"/>
  <c r="G111" i="18" s="1"/>
  <c r="G112" i="18" a="1"/>
  <c r="G112" i="18" s="1"/>
  <c r="G113" i="18" a="1"/>
  <c r="G113" i="18" s="1"/>
  <c r="G109" i="18" a="1"/>
  <c r="G109" i="18" s="1"/>
  <c r="H18" i="35" a="1"/>
  <c r="H18" i="35" s="1"/>
  <c r="I230" i="37" s="1"/>
  <c r="G104" i="18" a="1"/>
  <c r="G104" i="18" s="1"/>
  <c r="G100" i="18" a="1"/>
  <c r="G100" i="18" s="1"/>
  <c r="G106" i="18" a="1"/>
  <c r="G106" i="18" s="1"/>
  <c r="G108" i="18" a="1"/>
  <c r="G108" i="18" s="1"/>
  <c r="G107" i="18" a="1"/>
  <c r="G107" i="18" s="1"/>
  <c r="H146" i="35" a="1"/>
  <c r="H146" i="35" s="1"/>
  <c r="G400" i="18" a="1"/>
  <c r="G400" i="18" s="1"/>
  <c r="H156" i="35" a="1"/>
  <c r="H156" i="35" s="1"/>
  <c r="H144" i="35" a="1"/>
  <c r="H144" i="35" s="1"/>
  <c r="H147" i="35" a="1"/>
  <c r="H147" i="35" s="1"/>
  <c r="H153" i="35" a="1"/>
  <c r="H153" i="35" s="1"/>
  <c r="H151" i="35" a="1"/>
  <c r="H151" i="35" s="1"/>
  <c r="G403" i="18" a="1"/>
  <c r="G403" i="18" s="1"/>
  <c r="H148" i="35" a="1"/>
  <c r="H148" i="35" s="1"/>
  <c r="P47" i="20"/>
  <c r="G407" i="18" a="1"/>
  <c r="G407" i="18" s="1"/>
  <c r="G396" i="18" a="1"/>
  <c r="G396" i="18" s="1"/>
  <c r="H155" i="35" a="1"/>
  <c r="H155" i="35" s="1"/>
  <c r="H152" i="35" a="1"/>
  <c r="H152" i="35" s="1"/>
  <c r="G397" i="18" a="1"/>
  <c r="G397" i="18" s="1"/>
  <c r="H143" i="35" a="1"/>
  <c r="H143" i="35" s="1"/>
  <c r="G401" i="18" a="1"/>
  <c r="G401" i="18" s="1"/>
  <c r="H154" i="35" a="1"/>
  <c r="H154" i="35" s="1"/>
  <c r="G395" i="18" a="1"/>
  <c r="G395" i="18" s="1"/>
  <c r="H150" i="35" a="1"/>
  <c r="H150" i="35" s="1"/>
  <c r="H149" i="35" a="1"/>
  <c r="H149" i="35" s="1"/>
  <c r="G399" i="18" a="1"/>
  <c r="G399" i="18" s="1"/>
  <c r="G404" i="18" a="1"/>
  <c r="G404" i="18" s="1"/>
  <c r="G405" i="18" a="1"/>
  <c r="G405" i="18" s="1"/>
  <c r="G406" i="18" a="1"/>
  <c r="G406" i="18" s="1"/>
  <c r="G402" i="18" a="1"/>
  <c r="G402" i="18" s="1"/>
  <c r="G398" i="18" a="1"/>
  <c r="G398" i="18" s="1"/>
  <c r="G394" i="18" a="1"/>
  <c r="G394" i="18" s="1"/>
  <c r="H145" i="35" a="1"/>
  <c r="H145" i="35" s="1"/>
  <c r="G450" i="18" a="1"/>
  <c r="G450" i="18" s="1"/>
  <c r="G452" i="18" a="1"/>
  <c r="G452" i="18" s="1"/>
  <c r="I121" i="35" a="1"/>
  <c r="I121" i="35" s="1"/>
  <c r="G459" i="18" a="1"/>
  <c r="G459" i="18" s="1"/>
  <c r="I123" i="35" a="1"/>
  <c r="I123" i="35" s="1"/>
  <c r="G455" i="18" a="1"/>
  <c r="G455" i="18" s="1"/>
  <c r="I127" i="35" a="1"/>
  <c r="I127" i="35" s="1"/>
  <c r="I124" i="35" a="1"/>
  <c r="I124" i="35" s="1"/>
  <c r="I122" i="35" a="1"/>
  <c r="I122" i="35" s="1"/>
  <c r="I120" i="35" a="1"/>
  <c r="I120" i="35" s="1"/>
  <c r="G456" i="18" a="1"/>
  <c r="G456" i="18" s="1"/>
  <c r="K47" i="20"/>
  <c r="G463" i="18" a="1"/>
  <c r="G463" i="18" s="1"/>
  <c r="G457" i="18" a="1"/>
  <c r="G457" i="18" s="1"/>
  <c r="I126" i="35" a="1"/>
  <c r="I126" i="35" s="1"/>
  <c r="G460" i="18" a="1"/>
  <c r="G460" i="18" s="1"/>
  <c r="I118" i="35" a="1"/>
  <c r="I118" i="35" s="1"/>
  <c r="I115" i="35" a="1"/>
  <c r="I115" i="35" s="1"/>
  <c r="I117" i="35" a="1"/>
  <c r="I117" i="35" s="1"/>
  <c r="I119" i="35" a="1"/>
  <c r="I119" i="35" s="1"/>
  <c r="G453" i="18" a="1"/>
  <c r="G453" i="18" s="1"/>
  <c r="I128" i="35" a="1"/>
  <c r="I128" i="35" s="1"/>
  <c r="G462" i="18" a="1"/>
  <c r="G462" i="18" s="1"/>
  <c r="G461" i="18" a="1"/>
  <c r="G461" i="18" s="1"/>
  <c r="G451" i="18" a="1"/>
  <c r="G451" i="18" s="1"/>
  <c r="G454" i="18" a="1"/>
  <c r="G454" i="18" s="1"/>
  <c r="I116" i="35" a="1"/>
  <c r="I116" i="35" s="1"/>
  <c r="I125" i="35" a="1"/>
  <c r="I125" i="35" s="1"/>
  <c r="G458" i="18" a="1"/>
  <c r="G458" i="18" s="1"/>
  <c r="I160" i="35" a="1"/>
  <c r="I160" i="35" s="1"/>
  <c r="I158" i="35" a="1"/>
  <c r="I158" i="35" s="1"/>
  <c r="G502" i="18" a="1"/>
  <c r="G502" i="18" s="1"/>
  <c r="I164" i="35" a="1"/>
  <c r="I164" i="35" s="1"/>
  <c r="I157" i="35" a="1"/>
  <c r="I157" i="35" s="1"/>
  <c r="T47" i="20"/>
  <c r="I159" i="35" a="1"/>
  <c r="I159" i="35" s="1"/>
  <c r="G503" i="18" a="1"/>
  <c r="G503" i="18" s="1"/>
  <c r="G492" i="18" a="1"/>
  <c r="G492" i="18" s="1"/>
  <c r="I169" i="35" a="1"/>
  <c r="I169" i="35" s="1"/>
  <c r="I170" i="35" a="1"/>
  <c r="I170" i="35" s="1"/>
  <c r="G497" i="18" a="1"/>
  <c r="G497" i="18" s="1"/>
  <c r="G493" i="18" a="1"/>
  <c r="G493" i="18" s="1"/>
  <c r="G500" i="18" a="1"/>
  <c r="G500" i="18" s="1"/>
  <c r="G495" i="18" a="1"/>
  <c r="G495" i="18" s="1"/>
  <c r="G496" i="18" a="1"/>
  <c r="G496" i="18" s="1"/>
  <c r="G499" i="18" a="1"/>
  <c r="G499" i="18" s="1"/>
  <c r="G501" i="18" a="1"/>
  <c r="G501" i="18" s="1"/>
  <c r="I162" i="35" a="1"/>
  <c r="I162" i="35" s="1"/>
  <c r="I161" i="35" a="1"/>
  <c r="I161" i="35" s="1"/>
  <c r="I163" i="35" a="1"/>
  <c r="I163" i="35" s="1"/>
  <c r="G498" i="18" a="1"/>
  <c r="G498" i="18" s="1"/>
  <c r="G505" i="18" a="1"/>
  <c r="G505" i="18" s="1"/>
  <c r="I168" i="35" a="1"/>
  <c r="I168" i="35" s="1"/>
  <c r="I165" i="35" a="1"/>
  <c r="I165" i="35" s="1"/>
  <c r="G504" i="18" a="1"/>
  <c r="G504" i="18" s="1"/>
  <c r="I166" i="35" a="1"/>
  <c r="I166" i="35" s="1"/>
  <c r="I167" i="35" a="1"/>
  <c r="I167" i="35" s="1"/>
  <c r="G494" i="18" a="1"/>
  <c r="G494" i="18" s="1"/>
  <c r="H66" i="35" a="1"/>
  <c r="H66" i="35" s="1"/>
  <c r="G147" i="18" a="1"/>
  <c r="G147" i="18" s="1"/>
  <c r="H65" i="35" a="1"/>
  <c r="H65" i="35" s="1"/>
  <c r="G150" i="18" a="1"/>
  <c r="G150" i="18" s="1"/>
  <c r="G146" i="18" a="1"/>
  <c r="G146" i="18" s="1"/>
  <c r="G144" i="18" a="1"/>
  <c r="G144" i="18" s="1"/>
  <c r="G154" i="18" a="1"/>
  <c r="G154" i="18" s="1"/>
  <c r="G151" i="18" a="1"/>
  <c r="G151" i="18" s="1"/>
  <c r="G153" i="18" a="1"/>
  <c r="G153" i="18" s="1"/>
  <c r="H72" i="35" a="1"/>
  <c r="H72" i="35" s="1"/>
  <c r="G143" i="18" a="1"/>
  <c r="G143" i="18" s="1"/>
  <c r="H67" i="35" a="1"/>
  <c r="H67" i="35" s="1"/>
  <c r="H70" i="35" a="1"/>
  <c r="H70" i="35" s="1"/>
  <c r="G145" i="18" a="1"/>
  <c r="G145" i="18" s="1"/>
  <c r="G149" i="18" a="1"/>
  <c r="G149" i="18" s="1"/>
  <c r="H63" i="35" a="1"/>
  <c r="H63" i="35" s="1"/>
  <c r="H64" i="35" a="1"/>
  <c r="H64" i="35" s="1"/>
  <c r="H60" i="35" a="1"/>
  <c r="H60" i="35" s="1"/>
  <c r="I242" i="37" s="1"/>
  <c r="H69" i="35" a="1"/>
  <c r="H69" i="35" s="1"/>
  <c r="I362" i="37" s="1"/>
  <c r="G155" i="18" a="1"/>
  <c r="G155" i="18" s="1"/>
  <c r="G142" i="18" a="1"/>
  <c r="G142" i="18" s="1"/>
  <c r="P20" i="20"/>
  <c r="G152" i="18" a="1"/>
  <c r="G152" i="18" s="1"/>
  <c r="H68" i="35" a="1"/>
  <c r="H68" i="35" s="1"/>
  <c r="G148" i="18" a="1"/>
  <c r="G148" i="18" s="1"/>
  <c r="H62" i="35" a="1"/>
  <c r="H62" i="35" s="1"/>
  <c r="H71" i="35" a="1"/>
  <c r="H71" i="35" s="1"/>
  <c r="H59" i="35" a="1"/>
  <c r="H59" i="35" s="1"/>
  <c r="I158" i="37" s="1"/>
  <c r="H61" i="35" a="1"/>
  <c r="H61" i="35" s="1"/>
  <c r="I338" i="37" s="1"/>
  <c r="E27" i="17"/>
  <c r="R10" i="9"/>
  <c r="E25" i="17"/>
  <c r="E28" i="17" s="1"/>
  <c r="I43" i="35" a="1"/>
  <c r="I43" i="35" s="1"/>
  <c r="I37" i="35" a="1"/>
  <c r="I37" i="35" s="1"/>
  <c r="I31" i="35" a="1"/>
  <c r="I31" i="35" s="1"/>
  <c r="J150" i="37" s="1"/>
  <c r="G211" i="18" a="1"/>
  <c r="G211" i="18" s="1"/>
  <c r="I44" i="35" a="1"/>
  <c r="I44" i="35" s="1"/>
  <c r="I41" i="35" a="1"/>
  <c r="I41" i="35" s="1"/>
  <c r="J354" i="37" s="1"/>
  <c r="K20" i="20"/>
  <c r="G209" i="18" a="1"/>
  <c r="G209" i="18" s="1"/>
  <c r="I34" i="35" a="1"/>
  <c r="I34" i="35" s="1"/>
  <c r="I38" i="35" a="1"/>
  <c r="I38" i="35" s="1"/>
  <c r="I33" i="35" a="1"/>
  <c r="I33" i="35" s="1"/>
  <c r="J330" i="37" s="1"/>
  <c r="G208" i="18" a="1"/>
  <c r="G208" i="18" s="1"/>
  <c r="I40" i="35" a="1"/>
  <c r="I40" i="35" s="1"/>
  <c r="G202" i="18" a="1"/>
  <c r="G202" i="18" s="1"/>
  <c r="I42" i="35" a="1"/>
  <c r="I42" i="35" s="1"/>
  <c r="I39" i="35" a="1"/>
  <c r="I39" i="35" s="1"/>
  <c r="G200" i="18" a="1"/>
  <c r="G200" i="18" s="1"/>
  <c r="G205" i="18" a="1"/>
  <c r="G205" i="18" s="1"/>
  <c r="G201" i="18" a="1"/>
  <c r="G201" i="18" s="1"/>
  <c r="I36" i="35" a="1"/>
  <c r="I36" i="35" s="1"/>
  <c r="G206" i="18" a="1"/>
  <c r="G206" i="18" s="1"/>
  <c r="G210" i="18" a="1"/>
  <c r="G210" i="18" s="1"/>
  <c r="I35" i="35" a="1"/>
  <c r="I35" i="35" s="1"/>
  <c r="G207" i="18" a="1"/>
  <c r="G207" i="18" s="1"/>
  <c r="I32" i="35" a="1"/>
  <c r="I32" i="35" s="1"/>
  <c r="J234" i="37" s="1"/>
  <c r="G204" i="18" a="1"/>
  <c r="G204" i="18" s="1"/>
  <c r="G203" i="18" a="1"/>
  <c r="G203" i="18" s="1"/>
  <c r="G198" i="18" a="1"/>
  <c r="G198" i="18" s="1"/>
  <c r="G199" i="18" a="1"/>
  <c r="G199" i="18" s="1"/>
  <c r="G359" i="18" a="1"/>
  <c r="G359" i="18" s="1"/>
  <c r="H111" i="35" a="1"/>
  <c r="H111" i="35" s="1"/>
  <c r="G364" i="18" a="1"/>
  <c r="G364" i="18" s="1"/>
  <c r="H101" i="35" a="1"/>
  <c r="H101" i="35" s="1"/>
  <c r="G360" i="18" a="1"/>
  <c r="G360" i="18" s="1"/>
  <c r="G47" i="20"/>
  <c r="H103" i="35" a="1"/>
  <c r="H103" i="35" s="1"/>
  <c r="G356" i="18" a="1"/>
  <c r="G356" i="18" s="1"/>
  <c r="G352" i="18" a="1"/>
  <c r="G352" i="18" s="1"/>
  <c r="G365" i="18" a="1"/>
  <c r="G365" i="18" s="1"/>
  <c r="H112" i="35" a="1"/>
  <c r="H112" i="35" s="1"/>
  <c r="G361" i="18" a="1"/>
  <c r="G361" i="18" s="1"/>
  <c r="G363" i="18" a="1"/>
  <c r="G363" i="18" s="1"/>
  <c r="G358" i="18" a="1"/>
  <c r="G358" i="18" s="1"/>
  <c r="H109" i="35" a="1"/>
  <c r="H109" i="35" s="1"/>
  <c r="G353" i="18" a="1"/>
  <c r="G353" i="18" s="1"/>
  <c r="H105" i="35" a="1"/>
  <c r="H105" i="35" s="1"/>
  <c r="H114" i="35" a="1"/>
  <c r="H114" i="35" s="1"/>
  <c r="H107" i="35" a="1"/>
  <c r="H107" i="35" s="1"/>
  <c r="H108" i="35" a="1"/>
  <c r="H108" i="35" s="1"/>
  <c r="H113" i="35" a="1"/>
  <c r="H113" i="35" s="1"/>
  <c r="H106" i="35" a="1"/>
  <c r="H106" i="35" s="1"/>
  <c r="G354" i="18" a="1"/>
  <c r="G354" i="18" s="1"/>
  <c r="H102" i="35" a="1"/>
  <c r="H102" i="35" s="1"/>
  <c r="G355" i="18" a="1"/>
  <c r="G355" i="18" s="1"/>
  <c r="H110" i="35" a="1"/>
  <c r="H110" i="35" s="1"/>
  <c r="G362" i="18" a="1"/>
  <c r="G362" i="18" s="1"/>
  <c r="G357" i="18" a="1"/>
  <c r="G357" i="18" s="1"/>
  <c r="H104" i="35" a="1"/>
  <c r="H104" i="35" s="1"/>
  <c r="N10" i="9"/>
  <c r="D26" i="17"/>
  <c r="D24" i="17"/>
  <c r="D28" i="17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F236" i="18"/>
  <c r="J236" i="18"/>
  <c r="J379" i="18"/>
  <c r="F379" i="18"/>
  <c r="J230" i="18"/>
  <c r="F230" i="18"/>
  <c r="J226" i="18"/>
  <c r="F226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J235" i="18"/>
  <c r="F235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233" i="18"/>
  <c r="F233" i="18"/>
  <c r="J261" i="18"/>
  <c r="F261" i="18"/>
  <c r="F123" i="18"/>
  <c r="J123" i="18"/>
  <c r="J124" i="18"/>
  <c r="F124" i="18"/>
  <c r="F368" i="18"/>
  <c r="J368" i="18"/>
  <c r="F371" i="18"/>
  <c r="J371" i="18"/>
  <c r="J416" i="18"/>
  <c r="F416" i="18"/>
  <c r="J229" i="18"/>
  <c r="F229" i="18"/>
  <c r="F367" i="18"/>
  <c r="J367" i="18"/>
  <c r="F164" i="18"/>
  <c r="F260" i="18"/>
  <c r="J260" i="18"/>
  <c r="J52" i="18"/>
  <c r="F52" i="18"/>
  <c r="F259" i="18"/>
  <c r="J259" i="18"/>
  <c r="J441" i="18"/>
  <c r="F441" i="18"/>
  <c r="J309" i="18"/>
  <c r="F309" i="18"/>
  <c r="F415" i="18"/>
  <c r="J415" i="18"/>
  <c r="J449" i="18"/>
  <c r="F449" i="18"/>
  <c r="J300" i="18"/>
  <c r="F300" i="18"/>
  <c r="F56" i="18"/>
  <c r="J56" i="18"/>
  <c r="F370" i="18"/>
  <c r="J370" i="18"/>
  <c r="J234" i="18"/>
  <c r="F234" i="18"/>
  <c r="F237" i="18"/>
  <c r="J237" i="18"/>
  <c r="F409" i="18"/>
  <c r="J409" i="18"/>
  <c r="J185" i="18"/>
  <c r="F185" i="18"/>
  <c r="J419" i="18"/>
  <c r="F419" i="18"/>
  <c r="F440" i="18"/>
  <c r="J440" i="18"/>
  <c r="F193" i="18"/>
  <c r="J193" i="18"/>
  <c r="F307" i="18"/>
  <c r="J307" i="18"/>
  <c r="J408" i="18"/>
  <c r="F408" i="18"/>
  <c r="J162" i="18"/>
  <c r="F162" i="18"/>
  <c r="F197" i="18"/>
  <c r="J197" i="18"/>
  <c r="F308" i="18"/>
  <c r="J308" i="18"/>
  <c r="F482" i="18"/>
  <c r="J482" i="18"/>
  <c r="F262" i="18"/>
  <c r="J262" i="18"/>
  <c r="F188" i="18"/>
  <c r="J188" i="18"/>
  <c r="F481" i="18"/>
  <c r="J481" i="18"/>
  <c r="F165" i="18"/>
  <c r="J165" i="18"/>
  <c r="J44" i="18"/>
  <c r="F44" i="18"/>
  <c r="F443" i="18"/>
  <c r="J443" i="18"/>
  <c r="F159" i="18"/>
  <c r="J14" i="18"/>
  <c r="F14" i="18"/>
  <c r="J125" i="18"/>
  <c r="F125" i="18"/>
  <c r="F120" i="18"/>
  <c r="J194" i="18"/>
  <c r="F194" i="18"/>
  <c r="F297" i="18"/>
  <c r="J297" i="18"/>
  <c r="J420" i="18"/>
  <c r="F420" i="18"/>
  <c r="F438" i="18"/>
  <c r="J438" i="18"/>
  <c r="F126" i="18"/>
  <c r="J305" i="18"/>
  <c r="F305" i="18"/>
  <c r="J166" i="18"/>
  <c r="F166" i="18"/>
  <c r="J227" i="18"/>
  <c r="F227" i="18"/>
  <c r="F121" i="18"/>
  <c r="J121" i="18"/>
  <c r="J372" i="18"/>
  <c r="F372" i="18"/>
  <c r="F446" i="18"/>
  <c r="J446" i="18"/>
  <c r="F45" i="18"/>
  <c r="J45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J439" i="18"/>
  <c r="F439" i="18"/>
  <c r="J15" i="18"/>
  <c r="F15" i="18"/>
  <c r="J115" i="18"/>
  <c r="F115" i="18"/>
  <c r="J412" i="18"/>
  <c r="F412" i="18"/>
  <c r="F256" i="18"/>
  <c r="J256" i="18"/>
  <c r="F117" i="18"/>
  <c r="J117" i="18"/>
  <c r="J12" i="18"/>
  <c r="F12" i="18"/>
  <c r="J57" i="18"/>
  <c r="F57" i="18"/>
  <c r="F232" i="18"/>
  <c r="J232" i="18"/>
  <c r="J255" i="18"/>
  <c r="F255" i="18"/>
  <c r="J4" i="18"/>
  <c r="F4" i="18"/>
  <c r="J480" i="18"/>
  <c r="F480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F114" i="18"/>
  <c r="J114" i="18"/>
  <c r="F479" i="18"/>
  <c r="J479" i="18"/>
  <c r="J167" i="18"/>
  <c r="F167" i="18"/>
  <c r="F190" i="18"/>
  <c r="J190" i="18"/>
  <c r="F8" i="18"/>
  <c r="J8" i="18"/>
  <c r="J410" i="18"/>
  <c r="F410" i="18"/>
  <c r="F47" i="18"/>
  <c r="J47" i="18"/>
  <c r="J196" i="18"/>
  <c r="F196" i="18"/>
  <c r="J302" i="18"/>
  <c r="F302" i="18"/>
  <c r="F306" i="18"/>
  <c r="J306" i="18"/>
  <c r="F374" i="18"/>
  <c r="J374" i="18"/>
  <c r="J257" i="18"/>
  <c r="F257" i="18"/>
  <c r="J418" i="18"/>
  <c r="F418" i="18"/>
  <c r="J375" i="18"/>
  <c r="F375" i="18"/>
  <c r="F186" i="18"/>
  <c r="J186" i="18"/>
  <c r="F265" i="18"/>
  <c r="J265" i="18"/>
  <c r="J55" i="18"/>
  <c r="F55" i="18"/>
  <c r="J119" i="18"/>
  <c r="F119" i="18"/>
  <c r="J421" i="18"/>
  <c r="F421" i="18"/>
  <c r="J489" i="18"/>
  <c r="F489" i="18"/>
  <c r="J411" i="18"/>
  <c r="F411" i="18"/>
  <c r="F487" i="18"/>
  <c r="J487" i="18"/>
  <c r="F437" i="18"/>
  <c r="J437" i="18"/>
  <c r="J3" i="18"/>
  <c r="F3" i="18"/>
  <c r="F168" i="18"/>
  <c r="J168" i="18"/>
  <c r="F254" i="18"/>
  <c r="J254" i="18"/>
  <c r="J184" i="18"/>
  <c r="F184" i="18"/>
  <c r="F491" i="18"/>
  <c r="J491" i="18"/>
  <c r="F157" i="18"/>
  <c r="J157" i="18"/>
  <c r="J448" i="18"/>
  <c r="F448" i="18"/>
  <c r="J163" i="18"/>
  <c r="F163" i="18"/>
  <c r="J267" i="18"/>
  <c r="F267" i="18"/>
  <c r="F9" i="18"/>
  <c r="J9" i="18"/>
  <c r="F169" i="18"/>
  <c r="J169" i="18"/>
  <c r="J53" i="18"/>
  <c r="F53" i="18"/>
  <c r="J445" i="18"/>
  <c r="F445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486" i="18"/>
  <c r="F486" i="18"/>
  <c r="J231" i="18"/>
  <c r="F231" i="18"/>
  <c r="J299" i="18"/>
  <c r="F299" i="18"/>
  <c r="J366" i="18"/>
  <c r="F366" i="18"/>
  <c r="J161" i="18"/>
  <c r="F161" i="18"/>
  <c r="F417" i="18"/>
  <c r="J417" i="18"/>
  <c r="J50" i="18"/>
  <c r="F50" i="18"/>
  <c r="F228" i="18"/>
  <c r="J228" i="18"/>
  <c r="F127" i="18"/>
  <c r="J127" i="18"/>
  <c r="J54" i="18"/>
  <c r="F54" i="18"/>
  <c r="J296" i="18"/>
  <c r="F296" i="18"/>
  <c r="J11" i="18"/>
  <c r="F11" i="18"/>
  <c r="F238" i="18"/>
  <c r="J238" i="18"/>
  <c r="F7" i="18"/>
  <c r="J7" i="18"/>
  <c r="F160" i="18" l="1"/>
  <c r="F116" i="18"/>
  <c r="H352" i="18"/>
  <c r="I352" i="18"/>
  <c r="I202" i="18"/>
  <c r="H202" i="18"/>
  <c r="H144" i="18"/>
  <c r="I144" i="18"/>
  <c r="I502" i="18"/>
  <c r="H502" i="18"/>
  <c r="H461" i="18"/>
  <c r="I461" i="18"/>
  <c r="I460" i="18"/>
  <c r="H460" i="18"/>
  <c r="I100" i="18"/>
  <c r="H100" i="18"/>
  <c r="H102" i="18"/>
  <c r="I102" i="18"/>
  <c r="H353" i="18"/>
  <c r="I353" i="18"/>
  <c r="H356" i="18"/>
  <c r="I356" i="18"/>
  <c r="I199" i="18"/>
  <c r="H199" i="18"/>
  <c r="I206" i="18"/>
  <c r="H206" i="18"/>
  <c r="H142" i="18"/>
  <c r="I142" i="18"/>
  <c r="H146" i="18"/>
  <c r="I146" i="18"/>
  <c r="H504" i="18"/>
  <c r="I504" i="18"/>
  <c r="I501" i="18"/>
  <c r="H501" i="18"/>
  <c r="I462" i="18"/>
  <c r="H462" i="18"/>
  <c r="H394" i="18"/>
  <c r="I394" i="18"/>
  <c r="I396" i="18"/>
  <c r="H396" i="18"/>
  <c r="I104" i="18"/>
  <c r="H104" i="18"/>
  <c r="I110" i="18"/>
  <c r="H110" i="18"/>
  <c r="H249" i="18"/>
  <c r="I249" i="18"/>
  <c r="H240" i="18"/>
  <c r="I240" i="18"/>
  <c r="H154" i="18"/>
  <c r="I154" i="18"/>
  <c r="I106" i="18"/>
  <c r="H106" i="18"/>
  <c r="H359" i="18"/>
  <c r="I359" i="18"/>
  <c r="H354" i="18"/>
  <c r="I354" i="18"/>
  <c r="H198" i="18"/>
  <c r="I198" i="18"/>
  <c r="H208" i="18"/>
  <c r="I208" i="18"/>
  <c r="I211" i="18"/>
  <c r="H211" i="18"/>
  <c r="H155" i="18"/>
  <c r="I155" i="18"/>
  <c r="H150" i="18"/>
  <c r="I150" i="18"/>
  <c r="I499" i="18"/>
  <c r="H499" i="18"/>
  <c r="I492" i="18"/>
  <c r="H492" i="18"/>
  <c r="H457" i="18"/>
  <c r="I457" i="18"/>
  <c r="I455" i="18"/>
  <c r="H455" i="18"/>
  <c r="I398" i="18"/>
  <c r="H398" i="18"/>
  <c r="I395" i="18"/>
  <c r="H395" i="18"/>
  <c r="I407" i="18"/>
  <c r="H407" i="18"/>
  <c r="I101" i="18"/>
  <c r="H101" i="18"/>
  <c r="I243" i="18"/>
  <c r="H243" i="18"/>
  <c r="I247" i="18"/>
  <c r="H247" i="18"/>
  <c r="I246" i="18"/>
  <c r="H246" i="18"/>
  <c r="H248" i="18"/>
  <c r="I248" i="18"/>
  <c r="I152" i="18"/>
  <c r="H152" i="18"/>
  <c r="H497" i="18"/>
  <c r="I497" i="18"/>
  <c r="I399" i="18"/>
  <c r="H399" i="18"/>
  <c r="I244" i="18"/>
  <c r="H244" i="18"/>
  <c r="I145" i="18"/>
  <c r="H145" i="18"/>
  <c r="I358" i="18"/>
  <c r="H358" i="18"/>
  <c r="I203" i="18"/>
  <c r="H203" i="18"/>
  <c r="I201" i="18"/>
  <c r="H201" i="18"/>
  <c r="H143" i="18"/>
  <c r="I143" i="18"/>
  <c r="H496" i="18"/>
  <c r="I496" i="18"/>
  <c r="H503" i="18"/>
  <c r="I503" i="18"/>
  <c r="I458" i="18"/>
  <c r="H458" i="18"/>
  <c r="H453" i="18"/>
  <c r="I453" i="18"/>
  <c r="H463" i="18"/>
  <c r="I463" i="18"/>
  <c r="I402" i="18"/>
  <c r="H402" i="18"/>
  <c r="H400" i="18"/>
  <c r="I400" i="18"/>
  <c r="H109" i="18"/>
  <c r="I109" i="18"/>
  <c r="I103" i="18"/>
  <c r="H103" i="18"/>
  <c r="H253" i="18"/>
  <c r="I253" i="18"/>
  <c r="I242" i="18"/>
  <c r="H242" i="18"/>
  <c r="H250" i="18"/>
  <c r="I250" i="18"/>
  <c r="H355" i="18"/>
  <c r="I355" i="18"/>
  <c r="H210" i="18"/>
  <c r="I210" i="18"/>
  <c r="I363" i="18"/>
  <c r="H363" i="18"/>
  <c r="I360" i="18"/>
  <c r="H360" i="18"/>
  <c r="H204" i="18"/>
  <c r="I204" i="18"/>
  <c r="I205" i="18"/>
  <c r="H205" i="18"/>
  <c r="H147" i="18"/>
  <c r="I147" i="18"/>
  <c r="I505" i="18"/>
  <c r="H505" i="18"/>
  <c r="H495" i="18"/>
  <c r="I495" i="18"/>
  <c r="H459" i="18"/>
  <c r="I459" i="18"/>
  <c r="H406" i="18"/>
  <c r="I406" i="18"/>
  <c r="I401" i="18"/>
  <c r="H401" i="18"/>
  <c r="H113" i="18"/>
  <c r="I113" i="18"/>
  <c r="H241" i="18"/>
  <c r="I241" i="18"/>
  <c r="I251" i="18"/>
  <c r="H251" i="18"/>
  <c r="I365" i="18"/>
  <c r="H365" i="18"/>
  <c r="H149" i="18"/>
  <c r="I149" i="18"/>
  <c r="H451" i="18"/>
  <c r="I451" i="18"/>
  <c r="H357" i="18"/>
  <c r="I357" i="18"/>
  <c r="H361" i="18"/>
  <c r="I361" i="18"/>
  <c r="I200" i="18"/>
  <c r="H200" i="18"/>
  <c r="I148" i="18"/>
  <c r="H148" i="18"/>
  <c r="I153" i="18"/>
  <c r="H153" i="18"/>
  <c r="H498" i="18"/>
  <c r="I498" i="18"/>
  <c r="I500" i="18"/>
  <c r="H500" i="18"/>
  <c r="H456" i="18"/>
  <c r="I456" i="18"/>
  <c r="H405" i="18"/>
  <c r="I405" i="18"/>
  <c r="H403" i="18"/>
  <c r="I403" i="18"/>
  <c r="H107" i="18"/>
  <c r="I107" i="18"/>
  <c r="H112" i="18"/>
  <c r="I112" i="18"/>
  <c r="H245" i="18"/>
  <c r="I245" i="18"/>
  <c r="H252" i="18"/>
  <c r="I252" i="18"/>
  <c r="H450" i="18"/>
  <c r="I450" i="18"/>
  <c r="H105" i="18"/>
  <c r="I105" i="18"/>
  <c r="I362" i="18"/>
  <c r="H362" i="18"/>
  <c r="H364" i="18"/>
  <c r="I364" i="18"/>
  <c r="I207" i="18"/>
  <c r="H207" i="18"/>
  <c r="H209" i="18"/>
  <c r="I209" i="18"/>
  <c r="I151" i="18"/>
  <c r="H151" i="18"/>
  <c r="I494" i="18"/>
  <c r="H494" i="18"/>
  <c r="H493" i="18"/>
  <c r="I493" i="18"/>
  <c r="I454" i="18"/>
  <c r="H454" i="18"/>
  <c r="H452" i="18"/>
  <c r="I452" i="18"/>
  <c r="I404" i="18"/>
  <c r="H404" i="18"/>
  <c r="I397" i="18"/>
  <c r="H397" i="18"/>
  <c r="I108" i="18"/>
  <c r="H108" i="18"/>
  <c r="I111" i="18"/>
  <c r="H111" i="18"/>
  <c r="Q44" i="66"/>
  <c r="J209" i="18" l="1"/>
  <c r="F209" i="18"/>
  <c r="F459" i="18"/>
  <c r="J459" i="18"/>
  <c r="J240" i="18"/>
  <c r="F240" i="18"/>
  <c r="F494" i="18"/>
  <c r="J494" i="18"/>
  <c r="F452" i="18"/>
  <c r="J452" i="18"/>
  <c r="J245" i="18"/>
  <c r="F245" i="18"/>
  <c r="J405" i="18"/>
  <c r="F405" i="18"/>
  <c r="F357" i="18"/>
  <c r="J357" i="18"/>
  <c r="F406" i="18"/>
  <c r="J406" i="18"/>
  <c r="J147" i="18"/>
  <c r="F147" i="18"/>
  <c r="J400" i="18"/>
  <c r="F400" i="18"/>
  <c r="F248" i="18"/>
  <c r="J248" i="18"/>
  <c r="J150" i="18"/>
  <c r="F150" i="18"/>
  <c r="J198" i="18"/>
  <c r="F198" i="18"/>
  <c r="J154" i="18"/>
  <c r="F154" i="18"/>
  <c r="J102" i="18"/>
  <c r="F102" i="18"/>
  <c r="F112" i="18"/>
  <c r="J112" i="18"/>
  <c r="J504" i="18"/>
  <c r="F504" i="18"/>
  <c r="F111" i="18"/>
  <c r="J111" i="18"/>
  <c r="F151" i="18"/>
  <c r="J151" i="18"/>
  <c r="F362" i="18"/>
  <c r="J362" i="18"/>
  <c r="F153" i="18"/>
  <c r="J153" i="18"/>
  <c r="J251" i="18"/>
  <c r="F251" i="18"/>
  <c r="J363" i="18"/>
  <c r="F363" i="18"/>
  <c r="J242" i="18"/>
  <c r="F242" i="18"/>
  <c r="F458" i="18"/>
  <c r="J458" i="18"/>
  <c r="F201" i="18"/>
  <c r="J201" i="18"/>
  <c r="F244" i="18"/>
  <c r="J244" i="18"/>
  <c r="J101" i="18"/>
  <c r="F101" i="18"/>
  <c r="F455" i="18"/>
  <c r="J455" i="18"/>
  <c r="J104" i="18"/>
  <c r="F104" i="18"/>
  <c r="F501" i="18"/>
  <c r="J501" i="18"/>
  <c r="J206" i="18"/>
  <c r="F206" i="18"/>
  <c r="J502" i="18"/>
  <c r="F502" i="18"/>
  <c r="J241" i="18"/>
  <c r="F241" i="18"/>
  <c r="J155" i="18"/>
  <c r="F155" i="18"/>
  <c r="J108" i="18"/>
  <c r="F108" i="18"/>
  <c r="F148" i="18"/>
  <c r="J148" i="18"/>
  <c r="J205" i="18"/>
  <c r="F205" i="18"/>
  <c r="J402" i="18"/>
  <c r="F402" i="18"/>
  <c r="F203" i="18"/>
  <c r="J203" i="18"/>
  <c r="F399" i="18"/>
  <c r="J399" i="18"/>
  <c r="F246" i="18"/>
  <c r="J246" i="18"/>
  <c r="F407" i="18"/>
  <c r="J407" i="18"/>
  <c r="F396" i="18"/>
  <c r="J396" i="18"/>
  <c r="F199" i="18"/>
  <c r="J199" i="18"/>
  <c r="F100" i="18"/>
  <c r="J100" i="18"/>
  <c r="F105" i="18"/>
  <c r="J105" i="18"/>
  <c r="F253" i="18"/>
  <c r="J253" i="18"/>
  <c r="J144" i="18"/>
  <c r="F144" i="18"/>
  <c r="J493" i="18"/>
  <c r="F493" i="18"/>
  <c r="J450" i="18"/>
  <c r="F450" i="18"/>
  <c r="F107" i="18"/>
  <c r="J107" i="18"/>
  <c r="F149" i="18"/>
  <c r="J149" i="18"/>
  <c r="J113" i="18"/>
  <c r="F113" i="18"/>
  <c r="J495" i="18"/>
  <c r="F495" i="18"/>
  <c r="J204" i="18"/>
  <c r="F204" i="18"/>
  <c r="J355" i="18"/>
  <c r="F355" i="18"/>
  <c r="F463" i="18"/>
  <c r="J463" i="18"/>
  <c r="J496" i="18"/>
  <c r="F496" i="18"/>
  <c r="F497" i="18"/>
  <c r="J497" i="18"/>
  <c r="J359" i="18"/>
  <c r="F359" i="18"/>
  <c r="J249" i="18"/>
  <c r="F249" i="18"/>
  <c r="F394" i="18"/>
  <c r="J394" i="18"/>
  <c r="J146" i="18"/>
  <c r="F146" i="18"/>
  <c r="J356" i="18"/>
  <c r="F356" i="18"/>
  <c r="F456" i="18"/>
  <c r="J456" i="18"/>
  <c r="F210" i="18"/>
  <c r="J210" i="18"/>
  <c r="J454" i="18"/>
  <c r="F454" i="18"/>
  <c r="F397" i="18"/>
  <c r="J397" i="18"/>
  <c r="J207" i="18"/>
  <c r="F207" i="18"/>
  <c r="J500" i="18"/>
  <c r="F500" i="18"/>
  <c r="J200" i="18"/>
  <c r="F200" i="18"/>
  <c r="J103" i="18"/>
  <c r="F103" i="18"/>
  <c r="J358" i="18"/>
  <c r="F358" i="18"/>
  <c r="F247" i="18"/>
  <c r="J247" i="18"/>
  <c r="F395" i="18"/>
  <c r="J395" i="18"/>
  <c r="F492" i="18"/>
  <c r="J492" i="18"/>
  <c r="F211" i="18"/>
  <c r="J211" i="18"/>
  <c r="F460" i="18"/>
  <c r="J460" i="18"/>
  <c r="F202" i="18"/>
  <c r="J202" i="18"/>
  <c r="J503" i="18"/>
  <c r="F503" i="18"/>
  <c r="F354" i="18"/>
  <c r="J354" i="18"/>
  <c r="J364" i="18"/>
  <c r="F364" i="18"/>
  <c r="F252" i="18"/>
  <c r="J252" i="18"/>
  <c r="J403" i="18"/>
  <c r="F403" i="18"/>
  <c r="F498" i="18"/>
  <c r="J498" i="18"/>
  <c r="J361" i="18"/>
  <c r="F361" i="18"/>
  <c r="F250" i="18"/>
  <c r="J250" i="18"/>
  <c r="J109" i="18"/>
  <c r="F109" i="18"/>
  <c r="F453" i="18"/>
  <c r="J453" i="18"/>
  <c r="F143" i="18"/>
  <c r="J143" i="18"/>
  <c r="J208" i="18"/>
  <c r="F208" i="18"/>
  <c r="J142" i="18"/>
  <c r="F142" i="18"/>
  <c r="J353" i="18"/>
  <c r="F353" i="18"/>
  <c r="F461" i="18"/>
  <c r="J461" i="18"/>
  <c r="J352" i="18"/>
  <c r="F352" i="18"/>
  <c r="F451" i="18"/>
  <c r="J451" i="18"/>
  <c r="F457" i="18"/>
  <c r="J457" i="18"/>
  <c r="J404" i="18"/>
  <c r="F404" i="18"/>
  <c r="F365" i="18"/>
  <c r="J365" i="18"/>
  <c r="F401" i="18"/>
  <c r="J401" i="18"/>
  <c r="J505" i="18"/>
  <c r="F505" i="18"/>
  <c r="F360" i="18"/>
  <c r="J360" i="18"/>
  <c r="F145" i="18"/>
  <c r="J145" i="18"/>
  <c r="J152" i="18"/>
  <c r="F152" i="18"/>
  <c r="F243" i="18"/>
  <c r="J243" i="18"/>
  <c r="F398" i="18"/>
  <c r="J398" i="18"/>
  <c r="F499" i="18"/>
  <c r="J499" i="18"/>
  <c r="J106" i="18"/>
  <c r="F106" i="18"/>
  <c r="J110" i="18"/>
  <c r="F110" i="18"/>
  <c r="F462" i="18"/>
  <c r="J462" i="18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O93" i="66" l="1"/>
  <c r="Q93" i="66" s="1"/>
  <c r="R93" i="66" s="1"/>
  <c r="T93" i="66" s="1"/>
  <c r="H425" i="37"/>
  <c r="C9" i="63" s="1"/>
  <c r="O75" i="66"/>
  <c r="Q75" i="66" s="1"/>
  <c r="R75" i="66" s="1"/>
  <c r="T75" i="66" s="1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16" i="66" l="1"/>
  <c r="N231" i="66"/>
  <c r="N58" i="66"/>
  <c r="Z58" i="66" s="1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Z72" i="66" l="1"/>
  <c r="Y202" i="66"/>
  <c r="Z216" i="66"/>
  <c r="Z202" i="66"/>
  <c r="Y58" i="66"/>
  <c r="F17" i="39"/>
  <c r="Y216" i="66"/>
  <c r="Y72" i="66"/>
  <c r="I464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282" i="72" l="1"/>
  <c r="G251" i="72"/>
  <c r="G189" i="72"/>
  <c r="G220" i="72"/>
  <c r="G158" i="72"/>
  <c r="G127" i="72"/>
  <c r="G96" i="72"/>
  <c r="G65" i="72"/>
  <c r="G34" i="72"/>
  <c r="G3" i="72"/>
  <c r="E65" i="72" l="1"/>
  <c r="F65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158" i="72"/>
  <c r="F158" i="72" s="1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E220" i="72"/>
  <c r="F220" i="72" s="1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E3" i="72"/>
  <c r="F3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251" i="72"/>
  <c r="F251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E34" i="72"/>
  <c r="F34" i="72" s="1"/>
  <c r="E282" i="72"/>
  <c r="F282" i="72" s="1"/>
  <c r="H283" i="72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G252" i="72" l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66" i="72" l="1"/>
  <c r="F66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E35" i="72"/>
  <c r="F35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4" i="72"/>
  <c r="F4" i="72" s="1"/>
  <c r="G5" i="72" s="1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E252" i="72"/>
  <c r="F252" i="72" s="1"/>
  <c r="I4" i="58"/>
  <c r="I4" i="37"/>
  <c r="J4" i="58"/>
  <c r="J4" i="37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G284" i="72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5" i="72" l="1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6" i="72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29" i="72"/>
  <c r="F129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253" i="72"/>
  <c r="F253" i="72" s="1"/>
  <c r="G25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H4" i="58"/>
  <c r="H4" i="37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31" i="53"/>
  <c r="F101" i="66"/>
  <c r="J4" i="41"/>
  <c r="E45" i="39" s="1"/>
  <c r="O4" i="58"/>
  <c r="E37" i="53"/>
  <c r="F245" i="66"/>
  <c r="E19" i="53"/>
  <c r="I4" i="41"/>
  <c r="D45" i="39" s="1"/>
  <c r="F53" i="66"/>
  <c r="E25" i="53"/>
  <c r="N4" i="58"/>
  <c r="F197" i="66"/>
  <c r="L45" i="39" l="1"/>
  <c r="L56" i="39" s="1"/>
  <c r="E6" i="72"/>
  <c r="F6" i="72" s="1"/>
  <c r="E192" i="72"/>
  <c r="F19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H255" i="72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54" i="72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M45" i="39"/>
  <c r="E175" i="38" s="1"/>
  <c r="E107" i="38"/>
  <c r="D59" i="39"/>
  <c r="D60" i="39" s="1"/>
  <c r="D56" i="39"/>
  <c r="E56" i="39"/>
  <c r="E124" i="38"/>
  <c r="E59" i="39"/>
  <c r="E60" i="39" s="1"/>
  <c r="G193" i="72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G7" i="72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F5" i="66"/>
  <c r="E7" i="53"/>
  <c r="H4" i="41"/>
  <c r="K45" i="39" s="1"/>
  <c r="M4" i="58"/>
  <c r="E13" i="53"/>
  <c r="F149" i="66"/>
  <c r="L59" i="39" l="1"/>
  <c r="L60" i="39" s="1"/>
  <c r="E158" i="38"/>
  <c r="E100" i="72"/>
  <c r="F100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M59" i="39"/>
  <c r="M60" i="39" s="1"/>
  <c r="E255" i="72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38" i="72"/>
  <c r="F38" i="72" s="1"/>
  <c r="G39" i="72" s="1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M56" i="39"/>
  <c r="M58" i="39" s="1"/>
  <c r="E131" i="72"/>
  <c r="F131" i="72" s="1"/>
  <c r="G132" i="72" s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C45" i="39"/>
  <c r="C59" i="39" s="1"/>
  <c r="C60" i="39" s="1"/>
  <c r="E7" i="72"/>
  <c r="F7" i="72" s="1"/>
  <c r="G8" i="72" s="1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141" i="38"/>
  <c r="K59" i="39"/>
  <c r="K60" i="39" s="1"/>
  <c r="K56" i="39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J474" i="37"/>
  <c r="D31" i="53"/>
  <c r="F31" i="53" s="1"/>
  <c r="H37" i="53" s="1"/>
  <c r="J101" i="66"/>
  <c r="J466" i="37"/>
  <c r="E58" i="39"/>
  <c r="E57" i="39"/>
  <c r="J474" i="58"/>
  <c r="D37" i="53"/>
  <c r="F37" i="53" s="1"/>
  <c r="J245" i="66"/>
  <c r="J466" i="58"/>
  <c r="D57" i="39"/>
  <c r="D58" i="39"/>
  <c r="I474" i="37"/>
  <c r="D19" i="53"/>
  <c r="F19" i="53" s="1"/>
  <c r="H25" i="53" s="1"/>
  <c r="J53" i="66"/>
  <c r="I466" i="37"/>
  <c r="L57" i="39"/>
  <c r="L58" i="39"/>
  <c r="I466" i="58"/>
  <c r="D25" i="53"/>
  <c r="F25" i="53" s="1"/>
  <c r="J197" i="66"/>
  <c r="I474" i="58"/>
  <c r="M57" i="39" l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90" i="38"/>
  <c r="H474" i="37" s="1"/>
  <c r="C56" i="39"/>
  <c r="C58" i="39" s="1"/>
  <c r="E256" i="72"/>
  <c r="F256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F199" i="66"/>
  <c r="I479" i="58"/>
  <c r="W197" i="66"/>
  <c r="S197" i="66"/>
  <c r="G25" i="53"/>
  <c r="H19" i="53"/>
  <c r="G19" i="53" s="1"/>
  <c r="I466" i="41"/>
  <c r="I489" i="58"/>
  <c r="F198" i="66"/>
  <c r="I489" i="37"/>
  <c r="F54" i="66"/>
  <c r="S53" i="66"/>
  <c r="W53" i="66"/>
  <c r="F55" i="66"/>
  <c r="I479" i="37"/>
  <c r="I474" i="41"/>
  <c r="J466" i="41"/>
  <c r="J489" i="58"/>
  <c r="F246" i="66"/>
  <c r="S245" i="66"/>
  <c r="W245" i="66"/>
  <c r="G37" i="53"/>
  <c r="H31" i="53"/>
  <c r="G31" i="53" s="1"/>
  <c r="J479" i="58"/>
  <c r="F247" i="66"/>
  <c r="J489" i="37"/>
  <c r="F102" i="66"/>
  <c r="W101" i="66"/>
  <c r="S101" i="66"/>
  <c r="J479" i="37"/>
  <c r="F103" i="66"/>
  <c r="J474" i="41"/>
  <c r="G71" i="72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257" i="72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K58" i="39"/>
  <c r="K57" i="39"/>
  <c r="H474" i="58"/>
  <c r="D13" i="53"/>
  <c r="F13" i="53" s="1"/>
  <c r="H7" i="53" s="1"/>
  <c r="H466" i="58"/>
  <c r="J149" i="66"/>
  <c r="C57" i="39" l="1"/>
  <c r="J5" i="66"/>
  <c r="W5" i="66" s="1"/>
  <c r="D7" i="53"/>
  <c r="F7" i="53" s="1"/>
  <c r="G7" i="53" s="1"/>
  <c r="H466" i="37"/>
  <c r="H489" i="37" s="1"/>
  <c r="E164" i="72"/>
  <c r="F164" i="72" s="1"/>
  <c r="G165" i="72" s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E40" i="72"/>
  <c r="F40" i="72" s="1"/>
  <c r="G41" i="72" s="1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I489" i="41"/>
  <c r="E9" i="72"/>
  <c r="F9" i="72" s="1"/>
  <c r="G1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J489" i="41"/>
  <c r="F6" i="66"/>
  <c r="H479" i="37"/>
  <c r="H474" i="41"/>
  <c r="F7" i="66"/>
  <c r="S5" i="66"/>
  <c r="W149" i="66"/>
  <c r="S149" i="66"/>
  <c r="H489" i="58"/>
  <c r="F150" i="66"/>
  <c r="F151" i="66"/>
  <c r="H479" i="58"/>
  <c r="J480" i="37"/>
  <c r="E366" i="38"/>
  <c r="K103" i="66" s="1"/>
  <c r="N103" i="66" s="1"/>
  <c r="L102" i="66"/>
  <c r="P102" i="66" s="1"/>
  <c r="J479" i="41"/>
  <c r="J480" i="58"/>
  <c r="E385" i="38" s="1"/>
  <c r="K266" i="66" s="1"/>
  <c r="N266" i="66" s="1"/>
  <c r="E384" i="38"/>
  <c r="K247" i="66" s="1"/>
  <c r="N247" i="66" s="1"/>
  <c r="E331" i="38"/>
  <c r="E337" i="38"/>
  <c r="E343" i="38"/>
  <c r="E349" i="38"/>
  <c r="M245" i="66" s="1"/>
  <c r="L246" i="66"/>
  <c r="P246" i="66" s="1"/>
  <c r="E360" i="38"/>
  <c r="K55" i="66" s="1"/>
  <c r="N55" i="66" s="1"/>
  <c r="I479" i="41"/>
  <c r="I480" i="37"/>
  <c r="L54" i="66"/>
  <c r="P54" i="66" s="1"/>
  <c r="L198" i="66"/>
  <c r="P198" i="66" s="1"/>
  <c r="E307" i="38"/>
  <c r="E313" i="38"/>
  <c r="E319" i="38"/>
  <c r="E325" i="38"/>
  <c r="M197" i="66" s="1"/>
  <c r="I480" i="58"/>
  <c r="E379" i="38" s="1"/>
  <c r="K218" i="66" s="1"/>
  <c r="N218" i="66" s="1"/>
  <c r="E378" i="38"/>
  <c r="K199" i="66" s="1"/>
  <c r="N199" i="66" s="1"/>
  <c r="H466" i="41" l="1"/>
  <c r="H13" i="53"/>
  <c r="G13" i="53" s="1"/>
  <c r="E295" i="38" s="1"/>
  <c r="E227" i="72"/>
  <c r="F227" i="72" s="1"/>
  <c r="N54" i="66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H11" i="72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0" i="72"/>
  <c r="F10" i="72" s="1"/>
  <c r="G11" i="72" s="1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N246" i="66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65" i="72"/>
  <c r="F165" i="72" s="1"/>
  <c r="G166" i="72" s="1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Y55" i="66"/>
  <c r="E258" i="72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Y103" i="66"/>
  <c r="N198" i="66"/>
  <c r="O198" i="66" s="1"/>
  <c r="Q198" i="66" s="1"/>
  <c r="N102" i="66"/>
  <c r="E41" i="72"/>
  <c r="F41" i="72" s="1"/>
  <c r="G42" i="72" s="1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34" i="72"/>
  <c r="F134" i="72" s="1"/>
  <c r="G135" i="72" s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H489" i="41"/>
  <c r="L197" i="66"/>
  <c r="I486" i="58"/>
  <c r="C20" i="8"/>
  <c r="M53" i="66"/>
  <c r="F18" i="39" s="1"/>
  <c r="L53" i="66"/>
  <c r="I486" i="37"/>
  <c r="E361" i="38"/>
  <c r="K74" i="66" s="1"/>
  <c r="N74" i="66" s="1"/>
  <c r="I480" i="41"/>
  <c r="Y199" i="66"/>
  <c r="Z55" i="66"/>
  <c r="Z199" i="66"/>
  <c r="L245" i="66"/>
  <c r="J486" i="58"/>
  <c r="M101" i="66"/>
  <c r="G18" i="39" s="1"/>
  <c r="D20" i="8"/>
  <c r="J486" i="37"/>
  <c r="L101" i="66"/>
  <c r="Z103" i="66"/>
  <c r="Y247" i="66"/>
  <c r="Z247" i="66"/>
  <c r="E367" i="38"/>
  <c r="K122" i="66" s="1"/>
  <c r="N122" i="66" s="1"/>
  <c r="J480" i="4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372" i="38"/>
  <c r="K151" i="66" s="1"/>
  <c r="N151" i="66" s="1"/>
  <c r="H480" i="58"/>
  <c r="E373" i="38" s="1"/>
  <c r="K170" i="66" s="1"/>
  <c r="N170" i="66" s="1"/>
  <c r="L150" i="66"/>
  <c r="P150" i="66" s="1"/>
  <c r="V150" i="66" s="1"/>
  <c r="X150" i="66" s="1"/>
  <c r="H479" i="41"/>
  <c r="H480" i="37"/>
  <c r="E354" i="38"/>
  <c r="K7" i="66" s="1"/>
  <c r="N7" i="66" s="1"/>
  <c r="L6" i="66"/>
  <c r="P6" i="66" s="1"/>
  <c r="V6" i="66" s="1"/>
  <c r="X6" i="66" s="1"/>
  <c r="E283" i="38"/>
  <c r="E289" i="38"/>
  <c r="E301" i="38" l="1"/>
  <c r="M149" i="66" s="1"/>
  <c r="Z198" i="66"/>
  <c r="Y246" i="66"/>
  <c r="N6" i="66"/>
  <c r="O246" i="66"/>
  <c r="V246" i="66" s="1"/>
  <c r="X246" i="66" s="1"/>
  <c r="O102" i="66"/>
  <c r="Q102" i="66" s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Z102" i="66"/>
  <c r="Y102" i="66"/>
  <c r="Z246" i="66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O54" i="66"/>
  <c r="V54" i="66" s="1"/>
  <c r="X54" i="66" s="1"/>
  <c r="Z54" i="66"/>
  <c r="U198" i="66"/>
  <c r="J486" i="41"/>
  <c r="V198" i="66"/>
  <c r="X198" i="66" s="1"/>
  <c r="Y54" i="66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Y198" i="66"/>
  <c r="P197" i="66"/>
  <c r="N197" i="66"/>
  <c r="E259" i="72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N245" i="66"/>
  <c r="P245" i="66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I486" i="41"/>
  <c r="N53" i="66"/>
  <c r="P53" i="66"/>
  <c r="E135" i="72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N101" i="66"/>
  <c r="P101" i="66"/>
  <c r="N150" i="66"/>
  <c r="O150" i="66" s="1"/>
  <c r="Q150" i="66" s="1"/>
  <c r="E11" i="72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H486" i="58"/>
  <c r="L149" i="66"/>
  <c r="M5" i="66"/>
  <c r="H486" i="37"/>
  <c r="L5" i="66"/>
  <c r="Z7" i="66"/>
  <c r="Y151" i="66"/>
  <c r="Y7" i="66"/>
  <c r="Z151" i="66"/>
  <c r="H480" i="41"/>
  <c r="E355" i="38"/>
  <c r="K26" i="66" s="1"/>
  <c r="N26" i="66" s="1"/>
  <c r="Y266" i="66"/>
  <c r="Y122" i="66"/>
  <c r="Z122" i="66"/>
  <c r="Z266" i="66"/>
  <c r="Z218" i="66"/>
  <c r="Y74" i="66"/>
  <c r="Z74" i="66"/>
  <c r="Y218" i="66"/>
  <c r="Y6" i="66" l="1"/>
  <c r="B20" i="8"/>
  <c r="U246" i="66"/>
  <c r="Q246" i="66"/>
  <c r="H486" i="41"/>
  <c r="O197" i="66"/>
  <c r="U197" i="66" s="1"/>
  <c r="V102" i="66"/>
  <c r="X102" i="66" s="1"/>
  <c r="U102" i="66"/>
  <c r="U54" i="66"/>
  <c r="Q54" i="66"/>
  <c r="U150" i="66"/>
  <c r="Y150" i="66"/>
  <c r="Z6" i="66"/>
  <c r="Z150" i="66"/>
  <c r="O6" i="66"/>
  <c r="Q6" i="66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29" i="72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67" i="72"/>
  <c r="F167" i="72" s="1"/>
  <c r="G168" i="72" s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R5" i="66"/>
  <c r="T5" i="66" s="1"/>
  <c r="P5" i="66"/>
  <c r="V5" i="66" s="1"/>
  <c r="X5" i="66" s="1"/>
  <c r="N5" i="66"/>
  <c r="E43" i="72"/>
  <c r="F43" i="72" s="1"/>
  <c r="G44" i="72" s="1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260" i="72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O245" i="66"/>
  <c r="N149" i="66"/>
  <c r="P149" i="66"/>
  <c r="V149" i="66" s="1"/>
  <c r="X149" i="66" s="1"/>
  <c r="R149" i="66"/>
  <c r="T149" i="66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Y245" i="66"/>
  <c r="Z101" i="66"/>
  <c r="Z245" i="66"/>
  <c r="Y101" i="66"/>
  <c r="O101" i="66"/>
  <c r="Z53" i="66"/>
  <c r="O53" i="66"/>
  <c r="Y197" i="66"/>
  <c r="Y53" i="66"/>
  <c r="Z197" i="66"/>
  <c r="Z170" i="66"/>
  <c r="Z26" i="66"/>
  <c r="Y170" i="66"/>
  <c r="Y26" i="66"/>
  <c r="U6" i="66" l="1"/>
  <c r="Q197" i="66"/>
  <c r="R197" i="66" s="1"/>
  <c r="T197" i="66" s="1"/>
  <c r="V197" i="66"/>
  <c r="X197" i="66" s="1"/>
  <c r="O149" i="66"/>
  <c r="Q149" i="66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44" i="72"/>
  <c r="F44" i="72" s="1"/>
  <c r="G45" i="72" s="1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61" i="72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230" i="72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13" i="72"/>
  <c r="F13" i="72" s="1"/>
  <c r="G14" i="72" s="1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Q53" i="66"/>
  <c r="R53" i="66" s="1"/>
  <c r="T53" i="66" s="1"/>
  <c r="V53" i="66"/>
  <c r="X53" i="66" s="1"/>
  <c r="U53" i="66"/>
  <c r="V101" i="66"/>
  <c r="X101" i="66" s="1"/>
  <c r="Q101" i="66"/>
  <c r="R101" i="66" s="1"/>
  <c r="T101" i="66" s="1"/>
  <c r="U101" i="66"/>
  <c r="Y149" i="66"/>
  <c r="Z5" i="66"/>
  <c r="O5" i="66"/>
  <c r="Z149" i="66"/>
  <c r="Y5" i="66"/>
  <c r="V245" i="66"/>
  <c r="X245" i="66" s="1"/>
  <c r="U245" i="66"/>
  <c r="Q245" i="66"/>
  <c r="R245" i="66" s="1"/>
  <c r="T245" i="66" s="1"/>
  <c r="U149" i="66"/>
  <c r="E169" i="72" l="1"/>
  <c r="F169" i="72" s="1"/>
  <c r="G170" i="72" s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262" i="72"/>
  <c r="F262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231" i="72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0" i="72"/>
  <c r="F200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38" i="72"/>
  <c r="F138" i="72" s="1"/>
  <c r="G139" i="72" s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U5" i="66"/>
  <c r="Q5" i="66"/>
  <c r="G201" i="72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77" i="72" l="1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E263" i="72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01" i="72"/>
  <c r="F201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15" i="72"/>
  <c r="F15" i="72" s="1"/>
  <c r="G16" i="72" s="1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139" i="72"/>
  <c r="F139" i="72" s="1"/>
  <c r="G140" i="72" s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46" i="72"/>
  <c r="F46" i="72" s="1"/>
  <c r="G47" i="72" s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G202" i="72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33" i="72" l="1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95" i="72"/>
  <c r="F295" i="72" s="1"/>
  <c r="E171" i="72"/>
  <c r="F171" i="72" s="1"/>
  <c r="G172" i="72" s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264" i="72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16" i="72"/>
  <c r="F16" i="72" s="1"/>
  <c r="G17" i="72" s="1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78" i="72"/>
  <c r="F78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47" i="72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140" i="72"/>
  <c r="F140" i="72" s="1"/>
  <c r="G141" i="72" s="1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10" i="72" l="1"/>
  <c r="F110" i="72" s="1"/>
  <c r="E172" i="72"/>
  <c r="F172" i="72" s="1"/>
  <c r="G79" i="72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17" i="72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1" i="72"/>
  <c r="F141" i="72" s="1"/>
  <c r="G142" i="72" s="1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48" i="72"/>
  <c r="F48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E234" i="72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49" i="72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E79" i="72" l="1"/>
  <c r="F79" i="72" s="1"/>
  <c r="E18" i="72"/>
  <c r="F18" i="72" s="1"/>
  <c r="G19" i="72" s="1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173" i="72"/>
  <c r="F173" i="72" s="1"/>
  <c r="G174" i="72" s="1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235" i="72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49" i="72"/>
  <c r="F49" i="72" s="1"/>
  <c r="G50" i="72" s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E142" i="72"/>
  <c r="F142" i="72" s="1"/>
  <c r="G143" i="72" s="1"/>
  <c r="E174" i="72" l="1"/>
  <c r="F174" i="72" s="1"/>
  <c r="G175" i="72" s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80" i="72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H144" i="72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43" i="72"/>
  <c r="F143" i="72" s="1"/>
  <c r="E112" i="72"/>
  <c r="F112" i="72" s="1"/>
  <c r="E50" i="72"/>
  <c r="F50" i="72" s="1"/>
  <c r="G51" i="72" s="1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236" i="72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19" i="72"/>
  <c r="F19" i="72" s="1"/>
  <c r="G20" i="72" s="1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E51" i="72" l="1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175" i="72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0" i="72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E144" i="72"/>
  <c r="F144" i="72" s="1"/>
  <c r="G145" i="72" s="1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80" i="72"/>
  <c r="F80" i="72" s="1"/>
  <c r="E237" i="72"/>
  <c r="F237" i="72" s="1"/>
  <c r="E206" i="72"/>
  <c r="F206" i="72" s="1"/>
  <c r="G207" i="72" s="1"/>
  <c r="E268" i="72"/>
  <c r="F268" i="72" s="1"/>
  <c r="G269" i="72" s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114" i="72" l="1"/>
  <c r="F114" i="72" s="1"/>
  <c r="E176" i="72"/>
  <c r="F176" i="72" s="1"/>
  <c r="G177" i="72" s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145" i="72"/>
  <c r="F145" i="72" s="1"/>
  <c r="E269" i="72"/>
  <c r="F269" i="72" s="1"/>
  <c r="G81" i="72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H208" i="72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52" i="72"/>
  <c r="F52" i="72" s="1"/>
  <c r="G53" i="72" s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E21" i="72"/>
  <c r="F21" i="72" s="1"/>
  <c r="G22" i="72" s="1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E53" i="72" l="1"/>
  <c r="F53" i="72" s="1"/>
  <c r="G54" i="72" s="1"/>
  <c r="H55" i="72" s="1"/>
  <c r="I56" i="72" s="1"/>
  <c r="J57" i="72" s="1"/>
  <c r="K58" i="72" s="1"/>
  <c r="L59" i="72" s="1"/>
  <c r="M60" i="72" s="1"/>
  <c r="N61" i="72" s="1"/>
  <c r="O62" i="72" s="1"/>
  <c r="P63" i="72" s="1"/>
  <c r="E81" i="72"/>
  <c r="F81" i="72" s="1"/>
  <c r="E238" i="72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146" i="72"/>
  <c r="F146" i="72" s="1"/>
  <c r="G147" i="72" s="1"/>
  <c r="H148" i="72" s="1"/>
  <c r="I149" i="72" s="1"/>
  <c r="J150" i="72" s="1"/>
  <c r="K151" i="72" s="1"/>
  <c r="L152" i="72" s="1"/>
  <c r="M153" i="72" s="1"/>
  <c r="N154" i="72" s="1"/>
  <c r="O155" i="72" s="1"/>
  <c r="P156" i="72" s="1"/>
  <c r="E22" i="72"/>
  <c r="F22" i="72" s="1"/>
  <c r="G23" i="72" s="1"/>
  <c r="H24" i="72" s="1"/>
  <c r="I25" i="72" s="1"/>
  <c r="J26" i="72" s="1"/>
  <c r="K27" i="72" s="1"/>
  <c r="L28" i="72" s="1"/>
  <c r="M29" i="72" s="1"/>
  <c r="N30" i="72" s="1"/>
  <c r="O31" i="72" s="1"/>
  <c r="P32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E270" i="72"/>
  <c r="F270" i="72" s="1"/>
  <c r="G271" i="72" s="1"/>
  <c r="H272" i="72" s="1"/>
  <c r="I273" i="72" s="1"/>
  <c r="J274" i="72" s="1"/>
  <c r="K275" i="72" s="1"/>
  <c r="L276" i="72" s="1"/>
  <c r="M277" i="72" s="1"/>
  <c r="N278" i="72" s="1"/>
  <c r="O279" i="72" s="1"/>
  <c r="P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178" i="72"/>
  <c r="F178" i="72" s="1"/>
  <c r="G179" i="72" s="1"/>
  <c r="H180" i="72" s="1"/>
  <c r="I181" i="72" s="1"/>
  <c r="J182" i="72" s="1"/>
  <c r="K183" i="72" s="1"/>
  <c r="L184" i="72" s="1"/>
  <c r="M185" i="72" s="1"/>
  <c r="N186" i="72" s="1"/>
  <c r="O187" i="72" s="1"/>
  <c r="E116" i="72"/>
  <c r="F116" i="72" s="1"/>
  <c r="E147" i="72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E54" i="72"/>
  <c r="F54" i="72" s="1"/>
  <c r="G55" i="72" s="1"/>
  <c r="H56" i="72" s="1"/>
  <c r="I57" i="72" s="1"/>
  <c r="J58" i="72" s="1"/>
  <c r="K59" i="72" s="1"/>
  <c r="L60" i="72" s="1"/>
  <c r="M61" i="72" s="1"/>
  <c r="N62" i="72" s="1"/>
  <c r="O63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E303" i="72"/>
  <c r="F303" i="72" s="1"/>
  <c r="E82" i="72"/>
  <c r="F82" i="72" s="1"/>
  <c r="E148" i="72"/>
  <c r="F148" i="72" s="1"/>
  <c r="G149" i="72" s="1"/>
  <c r="H150" i="72" s="1"/>
  <c r="I151" i="72" s="1"/>
  <c r="J152" i="72" s="1"/>
  <c r="K153" i="72" s="1"/>
  <c r="L154" i="72" s="1"/>
  <c r="M155" i="72" s="1"/>
  <c r="N156" i="72" s="1"/>
  <c r="E24" i="72"/>
  <c r="F24" i="72" s="1"/>
  <c r="G25" i="72" s="1"/>
  <c r="H26" i="72" s="1"/>
  <c r="I27" i="72" s="1"/>
  <c r="J28" i="72" s="1"/>
  <c r="K29" i="72" s="1"/>
  <c r="L30" i="72" s="1"/>
  <c r="M31" i="72" s="1"/>
  <c r="N32" i="72" s="1"/>
  <c r="E179" i="72"/>
  <c r="F179" i="72" s="1"/>
  <c r="G180" i="72" s="1"/>
  <c r="H181" i="72" s="1"/>
  <c r="I182" i="72" s="1"/>
  <c r="J183" i="72" s="1"/>
  <c r="K184" i="72" s="1"/>
  <c r="L185" i="72" s="1"/>
  <c r="M186" i="72" s="1"/>
  <c r="N187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272" i="72"/>
  <c r="F272" i="72" s="1"/>
  <c r="G273" i="72" s="1"/>
  <c r="H274" i="72" s="1"/>
  <c r="I275" i="72" s="1"/>
  <c r="J276" i="72" s="1"/>
  <c r="K277" i="72" s="1"/>
  <c r="L278" i="72" s="1"/>
  <c r="M279" i="72" s="1"/>
  <c r="N280" i="72" s="1"/>
  <c r="G304" i="72"/>
  <c r="H305" i="72" s="1"/>
  <c r="I306" i="72" s="1"/>
  <c r="J307" i="72" s="1"/>
  <c r="K308" i="72" s="1"/>
  <c r="L309" i="72" s="1"/>
  <c r="M310" i="72" s="1"/>
  <c r="N311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180" i="72"/>
  <c r="F180" i="72" s="1"/>
  <c r="G181" i="72" s="1"/>
  <c r="H182" i="72" s="1"/>
  <c r="I183" i="72" s="1"/>
  <c r="J184" i="72" s="1"/>
  <c r="K185" i="72" s="1"/>
  <c r="L186" i="72" s="1"/>
  <c r="M187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E56" i="72"/>
  <c r="F56" i="72" s="1"/>
  <c r="G57" i="72" s="1"/>
  <c r="H58" i="72" s="1"/>
  <c r="I59" i="72" s="1"/>
  <c r="J60" i="72" s="1"/>
  <c r="K61" i="72" s="1"/>
  <c r="L62" i="72" s="1"/>
  <c r="M63" i="72" s="1"/>
  <c r="E149" i="72"/>
  <c r="F149" i="72" s="1"/>
  <c r="G150" i="72" s="1"/>
  <c r="H151" i="72" s="1"/>
  <c r="I152" i="72" s="1"/>
  <c r="J153" i="72" s="1"/>
  <c r="K154" i="72" s="1"/>
  <c r="L155" i="72" s="1"/>
  <c r="M156" i="72" s="1"/>
  <c r="E25" i="72"/>
  <c r="F25" i="72" s="1"/>
  <c r="G26" i="72" s="1"/>
  <c r="H27" i="72" s="1"/>
  <c r="I28" i="72" s="1"/>
  <c r="J29" i="72" s="1"/>
  <c r="K30" i="72" s="1"/>
  <c r="L31" i="72" s="1"/>
  <c r="M32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E273" i="72"/>
  <c r="F273" i="72" s="1"/>
  <c r="G274" i="72" s="1"/>
  <c r="H275" i="72" s="1"/>
  <c r="I276" i="72" s="1"/>
  <c r="J277" i="72" s="1"/>
  <c r="K278" i="72" s="1"/>
  <c r="L279" i="72" s="1"/>
  <c r="M280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305" i="72"/>
  <c r="F305" i="72" s="1"/>
  <c r="G306" i="72" s="1"/>
  <c r="H307" i="72" s="1"/>
  <c r="I308" i="72" s="1"/>
  <c r="J309" i="72" s="1"/>
  <c r="K310" i="72" s="1"/>
  <c r="L311" i="72" s="1"/>
  <c r="E119" i="72"/>
  <c r="F119" i="72" s="1"/>
  <c r="G120" i="72" s="1"/>
  <c r="H121" i="72" s="1"/>
  <c r="I122" i="72" s="1"/>
  <c r="J123" i="72" s="1"/>
  <c r="K124" i="72" s="1"/>
  <c r="L125" i="72" s="1"/>
  <c r="E83" i="72"/>
  <c r="F83" i="72" s="1"/>
  <c r="E57" i="72"/>
  <c r="F57" i="72" s="1"/>
  <c r="G58" i="72" s="1"/>
  <c r="H59" i="72" s="1"/>
  <c r="I60" i="72" s="1"/>
  <c r="J61" i="72" s="1"/>
  <c r="K62" i="72" s="1"/>
  <c r="L63" i="72" s="1"/>
  <c r="E26" i="72"/>
  <c r="F26" i="72" s="1"/>
  <c r="G27" i="72" s="1"/>
  <c r="H28" i="72" s="1"/>
  <c r="I29" i="72" s="1"/>
  <c r="J30" i="72" s="1"/>
  <c r="K31" i="72" s="1"/>
  <c r="L32" i="72" s="1"/>
  <c r="E181" i="72"/>
  <c r="F181" i="72" s="1"/>
  <c r="G182" i="72" s="1"/>
  <c r="H183" i="72" s="1"/>
  <c r="I184" i="72" s="1"/>
  <c r="J185" i="72" s="1"/>
  <c r="K186" i="72" s="1"/>
  <c r="L187" i="72" s="1"/>
  <c r="E243" i="72"/>
  <c r="F243" i="72" s="1"/>
  <c r="G244" i="72" s="1"/>
  <c r="E150" i="72"/>
  <c r="F150" i="72" s="1"/>
  <c r="G151" i="72" s="1"/>
  <c r="H152" i="72" s="1"/>
  <c r="I153" i="72" s="1"/>
  <c r="J154" i="72" s="1"/>
  <c r="K155" i="72" s="1"/>
  <c r="L156" i="72" s="1"/>
  <c r="E212" i="72"/>
  <c r="F212" i="72" s="1"/>
  <c r="G213" i="72" s="1"/>
  <c r="E274" i="72"/>
  <c r="F274" i="72" s="1"/>
  <c r="G275" i="72" s="1"/>
  <c r="H276" i="72" s="1"/>
  <c r="I277" i="72" s="1"/>
  <c r="J278" i="72" s="1"/>
  <c r="K279" i="72" s="1"/>
  <c r="L280" i="72" s="1"/>
  <c r="E27" i="72" l="1"/>
  <c r="F27" i="72" s="1"/>
  <c r="G28" i="72" s="1"/>
  <c r="H29" i="72" s="1"/>
  <c r="I30" i="72" s="1"/>
  <c r="J31" i="72" s="1"/>
  <c r="K32" i="72" s="1"/>
  <c r="G84" i="72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306" i="72"/>
  <c r="F306" i="72" s="1"/>
  <c r="G307" i="72" s="1"/>
  <c r="H308" i="72" s="1"/>
  <c r="I309" i="72" s="1"/>
  <c r="J310" i="72" s="1"/>
  <c r="K311" i="72" s="1"/>
  <c r="H214" i="72"/>
  <c r="I215" i="72" s="1"/>
  <c r="J216" i="72" s="1"/>
  <c r="K217" i="72" s="1"/>
  <c r="L218" i="72" s="1"/>
  <c r="E213" i="72"/>
  <c r="F213" i="72" s="1"/>
  <c r="G214" i="72" s="1"/>
  <c r="H245" i="72"/>
  <c r="I246" i="72" s="1"/>
  <c r="J247" i="72" s="1"/>
  <c r="K248" i="72" s="1"/>
  <c r="L249" i="72" s="1"/>
  <c r="E244" i="72"/>
  <c r="F244" i="72" s="1"/>
  <c r="G245" i="72" s="1"/>
  <c r="H246" i="72" s="1"/>
  <c r="I247" i="72" s="1"/>
  <c r="J248" i="72" s="1"/>
  <c r="K249" i="72" s="1"/>
  <c r="E151" i="72"/>
  <c r="F151" i="72" s="1"/>
  <c r="G152" i="72" s="1"/>
  <c r="H153" i="72" s="1"/>
  <c r="I154" i="72" s="1"/>
  <c r="J155" i="72" s="1"/>
  <c r="K156" i="72" s="1"/>
  <c r="E58" i="72"/>
  <c r="F58" i="72" s="1"/>
  <c r="G59" i="72" s="1"/>
  <c r="H60" i="72" s="1"/>
  <c r="I61" i="72" s="1"/>
  <c r="J62" i="72" s="1"/>
  <c r="K63" i="72" s="1"/>
  <c r="E275" i="72"/>
  <c r="F275" i="72" s="1"/>
  <c r="G276" i="72" s="1"/>
  <c r="H277" i="72" s="1"/>
  <c r="I278" i="72" s="1"/>
  <c r="J279" i="72" s="1"/>
  <c r="K280" i="72" s="1"/>
  <c r="E182" i="72"/>
  <c r="F182" i="72" s="1"/>
  <c r="G183" i="72" s="1"/>
  <c r="H184" i="72" s="1"/>
  <c r="I185" i="72" s="1"/>
  <c r="J186" i="72" s="1"/>
  <c r="K187" i="72" s="1"/>
  <c r="E120" i="72"/>
  <c r="F120" i="72" s="1"/>
  <c r="G121" i="72" s="1"/>
  <c r="H122" i="72" s="1"/>
  <c r="I123" i="72" s="1"/>
  <c r="J124" i="72" s="1"/>
  <c r="K125" i="72" s="1"/>
  <c r="E307" i="72" l="1"/>
  <c r="F307" i="72" s="1"/>
  <c r="H215" i="72"/>
  <c r="I216" i="72" s="1"/>
  <c r="J217" i="72" s="1"/>
  <c r="K218" i="72" s="1"/>
  <c r="E214" i="72"/>
  <c r="F214" i="72" s="1"/>
  <c r="E59" i="72"/>
  <c r="F59" i="72" s="1"/>
  <c r="G60" i="72" s="1"/>
  <c r="H61" i="72" s="1"/>
  <c r="I62" i="72" s="1"/>
  <c r="J63" i="72" s="1"/>
  <c r="E276" i="72"/>
  <c r="F276" i="72" s="1"/>
  <c r="G277" i="72" s="1"/>
  <c r="H278" i="72" s="1"/>
  <c r="I279" i="72" s="1"/>
  <c r="J280" i="72" s="1"/>
  <c r="E84" i="72"/>
  <c r="F84" i="72" s="1"/>
  <c r="E245" i="72"/>
  <c r="F245" i="72" s="1"/>
  <c r="G246" i="72" s="1"/>
  <c r="H247" i="72" s="1"/>
  <c r="I248" i="72" s="1"/>
  <c r="J249" i="72" s="1"/>
  <c r="E28" i="72"/>
  <c r="F28" i="72" s="1"/>
  <c r="G29" i="72" s="1"/>
  <c r="H30" i="72" s="1"/>
  <c r="I31" i="72" s="1"/>
  <c r="J32" i="72" s="1"/>
  <c r="E152" i="72"/>
  <c r="F152" i="72" s="1"/>
  <c r="G153" i="72" s="1"/>
  <c r="H154" i="72" s="1"/>
  <c r="I155" i="72" s="1"/>
  <c r="J156" i="72" s="1"/>
  <c r="E121" i="72"/>
  <c r="F121" i="72" s="1"/>
  <c r="E183" i="72"/>
  <c r="F183" i="72" s="1"/>
  <c r="G184" i="72" s="1"/>
  <c r="G308" i="72"/>
  <c r="H309" i="72" s="1"/>
  <c r="I310" i="72" s="1"/>
  <c r="J311" i="72" s="1"/>
  <c r="G215" i="72"/>
  <c r="H216" i="72" s="1"/>
  <c r="I217" i="72" s="1"/>
  <c r="J218" i="72" s="1"/>
  <c r="E153" i="72" l="1"/>
  <c r="F153" i="72" s="1"/>
  <c r="G154" i="72" s="1"/>
  <c r="H155" i="72" s="1"/>
  <c r="I156" i="72" s="1"/>
  <c r="E215" i="72"/>
  <c r="F215" i="72" s="1"/>
  <c r="G216" i="72" s="1"/>
  <c r="H217" i="72" s="1"/>
  <c r="I218" i="72" s="1"/>
  <c r="E246" i="72"/>
  <c r="F246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G122" i="72"/>
  <c r="H123" i="72" s="1"/>
  <c r="I124" i="72" s="1"/>
  <c r="J125" i="72" s="1"/>
  <c r="E277" i="72"/>
  <c r="F277" i="72" s="1"/>
  <c r="G278" i="72" s="1"/>
  <c r="H279" i="72" s="1"/>
  <c r="I280" i="72" s="1"/>
  <c r="H185" i="72"/>
  <c r="I186" i="72" s="1"/>
  <c r="J187" i="72" s="1"/>
  <c r="E184" i="72"/>
  <c r="F184" i="72" s="1"/>
  <c r="G185" i="72" s="1"/>
  <c r="H186" i="72" s="1"/>
  <c r="I187" i="72" s="1"/>
  <c r="E60" i="72"/>
  <c r="F60" i="72" s="1"/>
  <c r="G61" i="72" s="1"/>
  <c r="H62" i="72" s="1"/>
  <c r="I63" i="72" s="1"/>
  <c r="E29" i="72"/>
  <c r="F29" i="72" s="1"/>
  <c r="G30" i="72" s="1"/>
  <c r="H31" i="72" s="1"/>
  <c r="I32" i="72" s="1"/>
  <c r="E308" i="72"/>
  <c r="F308" i="72" s="1"/>
  <c r="G309" i="72" s="1"/>
  <c r="H310" i="72" s="1"/>
  <c r="I311" i="72" s="1"/>
  <c r="G247" i="72"/>
  <c r="H248" i="72" s="1"/>
  <c r="I249" i="72" s="1"/>
  <c r="E85" i="72" l="1"/>
  <c r="F85" i="72" s="1"/>
  <c r="E122" i="72"/>
  <c r="F122" i="72" s="1"/>
  <c r="G123" i="72" s="1"/>
  <c r="H124" i="72" s="1"/>
  <c r="I125" i="72" s="1"/>
  <c r="E185" i="72"/>
  <c r="F185" i="72" s="1"/>
  <c r="G186" i="72" s="1"/>
  <c r="H187" i="72" s="1"/>
  <c r="E61" i="72"/>
  <c r="F61" i="72" s="1"/>
  <c r="G62" i="72" s="1"/>
  <c r="H63" i="72" s="1"/>
  <c r="E154" i="72"/>
  <c r="F154" i="72" s="1"/>
  <c r="G155" i="72" s="1"/>
  <c r="H156" i="72" s="1"/>
  <c r="E309" i="72"/>
  <c r="F309" i="72" s="1"/>
  <c r="G310" i="72" s="1"/>
  <c r="E30" i="72"/>
  <c r="F30" i="72" s="1"/>
  <c r="G31" i="72" s="1"/>
  <c r="E247" i="72"/>
  <c r="F247" i="72" s="1"/>
  <c r="G248" i="72" s="1"/>
  <c r="E216" i="72"/>
  <c r="F216" i="72" s="1"/>
  <c r="G217" i="72" s="1"/>
  <c r="E278" i="72"/>
  <c r="F278" i="72" s="1"/>
  <c r="H32" i="72" l="1"/>
  <c r="E31" i="72"/>
  <c r="F31" i="72" s="1"/>
  <c r="G32" i="72" s="1"/>
  <c r="G279" i="72"/>
  <c r="H280" i="72" s="1"/>
  <c r="H218" i="72"/>
  <c r="E217" i="72"/>
  <c r="F217" i="72" s="1"/>
  <c r="G218" i="72" s="1"/>
  <c r="H311" i="72"/>
  <c r="E310" i="72"/>
  <c r="F310" i="72" s="1"/>
  <c r="G311" i="72" s="1"/>
  <c r="E123" i="72"/>
  <c r="F123" i="72" s="1"/>
  <c r="G124" i="72" s="1"/>
  <c r="H125" i="72" s="1"/>
  <c r="G86" i="72"/>
  <c r="H87" i="72" s="1"/>
  <c r="I88" i="72" s="1"/>
  <c r="J89" i="72" s="1"/>
  <c r="K90" i="72" s="1"/>
  <c r="L91" i="72" s="1"/>
  <c r="M92" i="72" s="1"/>
  <c r="N93" i="72" s="1"/>
  <c r="O94" i="72" s="1"/>
  <c r="E186" i="72"/>
  <c r="F186" i="72" s="1"/>
  <c r="G187" i="72" s="1"/>
  <c r="E187" i="72" s="1"/>
  <c r="F187" i="72" s="1"/>
  <c r="E155" i="72"/>
  <c r="F155" i="72" s="1"/>
  <c r="G156" i="72" s="1"/>
  <c r="E156" i="72" s="1"/>
  <c r="F156" i="72" s="1"/>
  <c r="E62" i="72"/>
  <c r="F62" i="72" s="1"/>
  <c r="G63" i="72" s="1"/>
  <c r="E63" i="72" s="1"/>
  <c r="F63" i="72" s="1"/>
  <c r="AL63" i="72" s="1"/>
  <c r="H249" i="72"/>
  <c r="E248" i="72"/>
  <c r="F248" i="72" s="1"/>
  <c r="G249" i="72" s="1"/>
  <c r="E249" i="72" l="1"/>
  <c r="F249" i="72" s="1"/>
  <c r="E311" i="72"/>
  <c r="F311" i="72" s="1"/>
  <c r="E218" i="72"/>
  <c r="F218" i="72" s="1"/>
  <c r="E32" i="72"/>
  <c r="F32" i="72" s="1"/>
  <c r="AL32" i="72" s="1"/>
  <c r="E279" i="72"/>
  <c r="F279" i="72" s="1"/>
  <c r="G280" i="72" s="1"/>
  <c r="E280" i="72" s="1"/>
  <c r="F280" i="72" s="1"/>
  <c r="E124" i="72"/>
  <c r="F124" i="72" s="1"/>
  <c r="G125" i="72" s="1"/>
  <c r="E125" i="72" s="1"/>
  <c r="F125" i="72" s="1"/>
  <c r="AL125" i="72" s="1"/>
  <c r="E86" i="72"/>
  <c r="F86" i="72" s="1"/>
  <c r="G87" i="72" l="1"/>
  <c r="H88" i="72" s="1"/>
  <c r="I89" i="72" s="1"/>
  <c r="J90" i="72" s="1"/>
  <c r="K91" i="72" s="1"/>
  <c r="L92" i="72" s="1"/>
  <c r="M93" i="72" s="1"/>
  <c r="N94" i="72" s="1"/>
  <c r="E87" i="72" l="1"/>
  <c r="F87" i="72" s="1"/>
  <c r="G88" i="72" l="1"/>
  <c r="H89" i="72" s="1"/>
  <c r="I90" i="72" s="1"/>
  <c r="J91" i="72" s="1"/>
  <c r="K92" i="72" s="1"/>
  <c r="L93" i="72" s="1"/>
  <c r="M94" i="72" s="1"/>
  <c r="E88" i="72" l="1"/>
  <c r="F88" i="72" s="1"/>
  <c r="G89" i="72" l="1"/>
  <c r="H90" i="72" s="1"/>
  <c r="I91" i="72" s="1"/>
  <c r="J92" i="72" s="1"/>
  <c r="K93" i="72" s="1"/>
  <c r="L94" i="72" s="1"/>
  <c r="E89" i="72" l="1"/>
  <c r="F89" i="72" s="1"/>
  <c r="G90" i="72" s="1"/>
  <c r="H91" i="72" s="1"/>
  <c r="I92" i="72" s="1"/>
  <c r="J93" i="72" s="1"/>
  <c r="K94" i="72" s="1"/>
  <c r="E90" i="72" l="1"/>
  <c r="F90" i="72" s="1"/>
  <c r="G91" i="72" l="1"/>
  <c r="H92" i="72" s="1"/>
  <c r="I93" i="72" s="1"/>
  <c r="J94" i="72" s="1"/>
  <c r="E91" i="72" l="1"/>
  <c r="F91" i="72" s="1"/>
  <c r="G92" i="72" s="1"/>
  <c r="H93" i="72" s="1"/>
  <c r="I94" i="72" s="1"/>
  <c r="E92" i="72" l="1"/>
  <c r="F92" i="72" s="1"/>
  <c r="G93" i="72" l="1"/>
  <c r="H94" i="72" s="1"/>
  <c r="E93" i="72" l="1"/>
  <c r="F93" i="72" s="1"/>
  <c r="G94" i="72" l="1"/>
  <c r="E94" i="72" l="1"/>
  <c r="F94" i="72" s="1"/>
  <c r="F32" i="26" s="1" a="1"/>
  <c r="F32" i="26" s="1"/>
  <c r="G216" i="35" s="1"/>
  <c r="D34" i="26" a="1"/>
  <c r="D34" i="26" s="1"/>
  <c r="H197" i="35" s="1"/>
  <c r="G38" i="26" a="1"/>
  <c r="G38" i="26" s="1"/>
  <c r="H222" i="35" s="1"/>
  <c r="D40" i="26" a="1"/>
  <c r="D40" i="26" s="1"/>
  <c r="H203" i="35" s="1"/>
  <c r="D24" i="26" a="1"/>
  <c r="D24" i="26" s="1"/>
  <c r="H187" i="35" s="1"/>
  <c r="D37" i="26" a="1"/>
  <c r="D37" i="26" s="1"/>
  <c r="H200" i="35" s="1"/>
  <c r="H24" i="26" a="1"/>
  <c r="H24" i="26" s="1"/>
  <c r="I208" i="35" s="1"/>
  <c r="H29" i="26" a="1"/>
  <c r="H29" i="26" s="1"/>
  <c r="I213" i="35" s="1"/>
  <c r="D35" i="26" a="1"/>
  <c r="D35" i="26" s="1"/>
  <c r="F35" i="26" a="1"/>
  <c r="F35" i="26" s="1"/>
  <c r="E37" i="26" a="1"/>
  <c r="E37" i="26" s="1"/>
  <c r="I200" i="35" s="1"/>
  <c r="E35" i="26" a="1"/>
  <c r="E35" i="26" s="1"/>
  <c r="D33" i="26" a="1"/>
  <c r="D33" i="26" s="1"/>
  <c r="H196" i="35" s="1"/>
  <c r="G31" i="26" a="1"/>
  <c r="G31" i="26" s="1"/>
  <c r="G37" i="26" a="1"/>
  <c r="G37" i="26" s="1"/>
  <c r="H221" i="35" s="1"/>
  <c r="G24" i="26" a="1"/>
  <c r="G24" i="26" s="1"/>
  <c r="H208" i="35" s="1"/>
  <c r="D42" i="26" a="1"/>
  <c r="D42" i="26" s="1"/>
  <c r="H205" i="35" s="1"/>
  <c r="H27" i="26" a="1"/>
  <c r="H27" i="26" s="1"/>
  <c r="F39" i="26" a="1"/>
  <c r="F39" i="26" s="1"/>
  <c r="G36" i="26" a="1"/>
  <c r="G36" i="26" s="1"/>
  <c r="H220" i="35" s="1"/>
  <c r="G25" i="26" a="1"/>
  <c r="G25" i="26" s="1"/>
  <c r="H209" i="35" s="1"/>
  <c r="F27" i="26" a="1"/>
  <c r="F27" i="26" s="1"/>
  <c r="H40" i="26" a="1"/>
  <c r="H40" i="26" s="1"/>
  <c r="I224" i="35" s="1"/>
  <c r="F31" i="26" a="1"/>
  <c r="F31" i="26" s="1"/>
  <c r="E25" i="26" a="1"/>
  <c r="E25" i="26" s="1"/>
  <c r="I188" i="35" s="1"/>
  <c r="H42" i="26" a="1"/>
  <c r="H42" i="26" s="1"/>
  <c r="I226" i="35" s="1"/>
  <c r="G26" i="26" a="1"/>
  <c r="G26" i="26" s="1"/>
  <c r="H210" i="35" s="1"/>
  <c r="F28" i="26" a="1"/>
  <c r="F28" i="26" s="1"/>
  <c r="G212" i="35" s="1"/>
  <c r="G29" i="26" a="1"/>
  <c r="G29" i="26" s="1"/>
  <c r="H213" i="35" s="1"/>
  <c r="H39" i="26" a="1"/>
  <c r="H39" i="26" s="1"/>
  <c r="H25" i="26" a="1"/>
  <c r="H25" i="26" s="1"/>
  <c r="I209" i="35" s="1"/>
  <c r="E39" i="26" a="1"/>
  <c r="E39" i="26" s="1"/>
  <c r="G30" i="26" a="1"/>
  <c r="G30" i="26" s="1"/>
  <c r="H214" i="35" s="1"/>
  <c r="E31" i="26" a="1"/>
  <c r="E31" i="26" s="1"/>
  <c r="E33" i="26" a="1"/>
  <c r="E33" i="26" s="1"/>
  <c r="I196" i="35" s="1"/>
  <c r="E32" i="26" a="1"/>
  <c r="E32" i="26" s="1"/>
  <c r="I195" i="35" s="1"/>
  <c r="H30" i="26" a="1"/>
  <c r="H30" i="26" s="1"/>
  <c r="I214" i="35" s="1"/>
  <c r="H33" i="26" a="1"/>
  <c r="H33" i="26" s="1"/>
  <c r="I217" i="35" s="1"/>
  <c r="E24" i="26" a="1"/>
  <c r="E24" i="26" s="1"/>
  <c r="I187" i="35" s="1"/>
  <c r="G28" i="26" a="1"/>
  <c r="G28" i="26" s="1"/>
  <c r="H212" i="35" s="1"/>
  <c r="D39" i="26" a="1"/>
  <c r="D39" i="26" s="1"/>
  <c r="F30" i="26" a="1"/>
  <c r="F30" i="26" s="1"/>
  <c r="G214" i="35" s="1"/>
  <c r="D31" i="26" a="1"/>
  <c r="D31" i="26" s="1"/>
  <c r="E23" i="26" a="1"/>
  <c r="E23" i="26" s="1"/>
  <c r="H34" i="26" a="1"/>
  <c r="H34" i="26" s="1"/>
  <c r="I218" i="35" s="1"/>
  <c r="F42" i="26" a="1"/>
  <c r="F42" i="26" s="1"/>
  <c r="G226" i="35" s="1"/>
  <c r="H32" i="26" a="1"/>
  <c r="H32" i="26" s="1"/>
  <c r="I216" i="35" s="1"/>
  <c r="G41" i="26" a="1"/>
  <c r="G41" i="26" s="1"/>
  <c r="H225" i="35" s="1"/>
  <c r="H23" i="26" a="1"/>
  <c r="H23" i="26" s="1"/>
  <c r="F37" i="26" a="1"/>
  <c r="F37" i="26" s="1"/>
  <c r="G221" i="35" s="1"/>
  <c r="F38" i="26" a="1"/>
  <c r="F38" i="26" s="1"/>
  <c r="G222" i="35" s="1"/>
  <c r="F41" i="26" a="1"/>
  <c r="F41" i="26" s="1"/>
  <c r="G225" i="35" s="1"/>
  <c r="D30" i="26" a="1"/>
  <c r="D30" i="26" s="1"/>
  <c r="H193" i="35" s="1"/>
  <c r="D36" i="26" a="1"/>
  <c r="D36" i="26" s="1"/>
  <c r="H199" i="35" s="1"/>
  <c r="E28" i="26" a="1"/>
  <c r="E28" i="26" s="1"/>
  <c r="I191" i="35" s="1"/>
  <c r="G34" i="26" a="1"/>
  <c r="G34" i="26" s="1"/>
  <c r="H218" i="35" s="1"/>
  <c r="F33" i="26" a="1"/>
  <c r="F33" i="26" s="1"/>
  <c r="G217" i="35" s="1"/>
  <c r="H31" i="26" a="1"/>
  <c r="H31" i="26" s="1"/>
  <c r="D23" i="26" a="1"/>
  <c r="D23" i="26" s="1"/>
  <c r="D38" i="26" a="1"/>
  <c r="D38" i="26" s="1"/>
  <c r="H201" i="35" s="1"/>
  <c r="F40" i="26" a="1"/>
  <c r="F40" i="26" s="1"/>
  <c r="G224" i="35" s="1"/>
  <c r="H37" i="26" a="1"/>
  <c r="H37" i="26" s="1"/>
  <c r="I221" i="35" s="1"/>
  <c r="G32" i="26" a="1"/>
  <c r="G32" i="26" s="1"/>
  <c r="H216" i="35" s="1"/>
  <c r="F24" i="26" a="1"/>
  <c r="F24" i="26" s="1"/>
  <c r="G208" i="35" s="1"/>
  <c r="E34" i="26" a="1"/>
  <c r="E34" i="26" s="1"/>
  <c r="I197" i="35" s="1"/>
  <c r="H38" i="26" a="1"/>
  <c r="H38" i="26" s="1"/>
  <c r="I222" i="35" s="1"/>
  <c r="F25" i="26" a="1"/>
  <c r="F25" i="26" s="1"/>
  <c r="G209" i="35" s="1"/>
  <c r="F34" i="26" a="1"/>
  <c r="F34" i="26" s="1"/>
  <c r="G218" i="35" s="1"/>
  <c r="E40" i="26" a="1"/>
  <c r="E40" i="26" s="1"/>
  <c r="I203" i="35" s="1"/>
  <c r="F36" i="26" a="1"/>
  <c r="F36" i="26" s="1"/>
  <c r="G220" i="35" s="1"/>
  <c r="H35" i="26" a="1"/>
  <c r="H35" i="26" s="1"/>
  <c r="G23" i="26" a="1"/>
  <c r="G23" i="26" s="1"/>
  <c r="E36" i="26" a="1"/>
  <c r="E36" i="26" s="1"/>
  <c r="I199" i="35" s="1"/>
  <c r="D28" i="26" a="1"/>
  <c r="D28" i="26" s="1"/>
  <c r="H191" i="35" s="1"/>
  <c r="D41" i="26" a="1"/>
  <c r="D41" i="26" s="1"/>
  <c r="H204" i="35" s="1"/>
  <c r="D26" i="26" a="1"/>
  <c r="D26" i="26" s="1"/>
  <c r="H189" i="35" s="1"/>
  <c r="D27" i="26" a="1"/>
  <c r="D27" i="26" s="1"/>
  <c r="H36" i="26" a="1"/>
  <c r="H36" i="26" s="1"/>
  <c r="I220" i="35" s="1"/>
  <c r="H41" i="26" a="1"/>
  <c r="H41" i="26" s="1"/>
  <c r="I225" i="35" s="1"/>
  <c r="F26" i="26" a="1"/>
  <c r="F26" i="26" s="1"/>
  <c r="G210" i="35" s="1"/>
  <c r="G40" i="26" a="1"/>
  <c r="G40" i="26" s="1"/>
  <c r="H224" i="35" s="1"/>
  <c r="G33" i="26" a="1"/>
  <c r="G33" i="26" s="1"/>
  <c r="H217" i="35" s="1"/>
  <c r="E29" i="26" a="1"/>
  <c r="E29" i="26" s="1"/>
  <c r="I192" i="35" s="1"/>
  <c r="G35" i="26" a="1"/>
  <c r="G35" i="26" s="1"/>
  <c r="G39" i="26" a="1"/>
  <c r="G39" i="26" s="1"/>
  <c r="E30" i="26" a="1"/>
  <c r="E30" i="26" s="1"/>
  <c r="I193" i="35" s="1"/>
  <c r="E26" i="26" a="1"/>
  <c r="E26" i="26" s="1"/>
  <c r="I189" i="35" s="1"/>
  <c r="H28" i="26" a="1"/>
  <c r="H28" i="26" s="1"/>
  <c r="I212" i="35" s="1"/>
  <c r="D29" i="26" a="1"/>
  <c r="D29" i="26" s="1"/>
  <c r="H192" i="35" s="1"/>
  <c r="G42" i="26" a="1"/>
  <c r="G42" i="26" s="1"/>
  <c r="H226" i="35" s="1"/>
  <c r="E38" i="26" l="1" a="1"/>
  <c r="E38" i="26" s="1"/>
  <c r="I201" i="35" s="1"/>
  <c r="J77" i="37" s="1"/>
  <c r="D32" i="26" a="1"/>
  <c r="D32" i="26" s="1"/>
  <c r="H195" i="35" s="1"/>
  <c r="I54" i="37" s="1"/>
  <c r="E42" i="26" a="1"/>
  <c r="E42" i="26" s="1"/>
  <c r="I205" i="35" s="1"/>
  <c r="J94" i="37" s="1"/>
  <c r="F29" i="26" a="1"/>
  <c r="F29" i="26" s="1"/>
  <c r="G213" i="35" s="1"/>
  <c r="H40" i="58" s="1"/>
  <c r="H40" i="41" s="1"/>
  <c r="J45" i="37"/>
  <c r="J44" i="37"/>
  <c r="J43" i="37"/>
  <c r="J46" i="37"/>
  <c r="J42" i="37"/>
  <c r="J41" i="37"/>
  <c r="J40" i="37"/>
  <c r="J39" i="37"/>
  <c r="I89" i="37"/>
  <c r="I88" i="37"/>
  <c r="I87" i="37"/>
  <c r="I90" i="37"/>
  <c r="H26" i="58"/>
  <c r="H26" i="41" s="1"/>
  <c r="H23" i="58"/>
  <c r="H23" i="41" s="1"/>
  <c r="H25" i="58"/>
  <c r="H25" i="41" s="1"/>
  <c r="H24" i="58"/>
  <c r="H24" i="41" s="1"/>
  <c r="H186" i="35"/>
  <c r="H78" i="58"/>
  <c r="H78" i="41" s="1"/>
  <c r="H77" i="58"/>
  <c r="H77" i="41" s="1"/>
  <c r="H75" i="58"/>
  <c r="H75" i="41" s="1"/>
  <c r="H76" i="58"/>
  <c r="H76" i="41" s="1"/>
  <c r="H194" i="35"/>
  <c r="J55" i="37"/>
  <c r="J56" i="37"/>
  <c r="J58" i="37"/>
  <c r="J57" i="37"/>
  <c r="I30" i="58"/>
  <c r="I28" i="58"/>
  <c r="I27" i="58"/>
  <c r="I29" i="58"/>
  <c r="E54" i="26"/>
  <c r="H54" i="26" s="1"/>
  <c r="G223" i="35"/>
  <c r="J74" i="37"/>
  <c r="J71" i="37"/>
  <c r="J73" i="37"/>
  <c r="J72" i="37"/>
  <c r="I77" i="58"/>
  <c r="I75" i="58"/>
  <c r="I76" i="58"/>
  <c r="I78" i="58"/>
  <c r="I92" i="58"/>
  <c r="I94" i="58"/>
  <c r="I93" i="58"/>
  <c r="I91" i="58"/>
  <c r="I57" i="58"/>
  <c r="I55" i="58"/>
  <c r="I56" i="58"/>
  <c r="I58" i="58"/>
  <c r="I37" i="37"/>
  <c r="I36" i="37"/>
  <c r="I35" i="37"/>
  <c r="I38" i="37"/>
  <c r="J77" i="58"/>
  <c r="J75" i="58"/>
  <c r="J78" i="58"/>
  <c r="J76" i="58"/>
  <c r="I215" i="35"/>
  <c r="G52" i="26"/>
  <c r="H71" i="58"/>
  <c r="H71" i="41" s="1"/>
  <c r="H72" i="58"/>
  <c r="H72" i="41" s="1"/>
  <c r="H74" i="58"/>
  <c r="H74" i="41" s="1"/>
  <c r="H73" i="58"/>
  <c r="H73" i="41" s="1"/>
  <c r="H44" i="58"/>
  <c r="H44" i="41" s="1"/>
  <c r="H43" i="58"/>
  <c r="H43" i="41" s="1"/>
  <c r="H45" i="58"/>
  <c r="H45" i="41" s="1"/>
  <c r="H46" i="58"/>
  <c r="H46" i="41" s="1"/>
  <c r="I194" i="35"/>
  <c r="D52" i="26"/>
  <c r="J91" i="58"/>
  <c r="J93" i="58"/>
  <c r="J92" i="58"/>
  <c r="J94" i="58"/>
  <c r="G51" i="26"/>
  <c r="I211" i="35"/>
  <c r="G219" i="35"/>
  <c r="E53" i="26"/>
  <c r="H53" i="26" s="1"/>
  <c r="J76" i="37"/>
  <c r="J75" i="37"/>
  <c r="J75" i="41" s="1"/>
  <c r="J78" i="37"/>
  <c r="J78" i="41" s="1"/>
  <c r="I40" i="37"/>
  <c r="I41" i="37"/>
  <c r="I42" i="37"/>
  <c r="I39" i="37"/>
  <c r="I83" i="58"/>
  <c r="I85" i="58"/>
  <c r="I86" i="58"/>
  <c r="I84" i="58"/>
  <c r="J69" i="37"/>
  <c r="J67" i="37"/>
  <c r="J68" i="37"/>
  <c r="J70" i="37"/>
  <c r="J61" i="37"/>
  <c r="J59" i="37"/>
  <c r="J62" i="37"/>
  <c r="J60" i="37"/>
  <c r="H55" i="58"/>
  <c r="H55" i="41" s="1"/>
  <c r="H56" i="58"/>
  <c r="H56" i="41" s="1"/>
  <c r="H57" i="58"/>
  <c r="H57" i="41" s="1"/>
  <c r="H58" i="58"/>
  <c r="H58" i="41" s="1"/>
  <c r="I207" i="35"/>
  <c r="H202" i="35"/>
  <c r="C54" i="26"/>
  <c r="I45" i="58"/>
  <c r="I43" i="58"/>
  <c r="I44" i="58"/>
  <c r="I46" i="58"/>
  <c r="J25" i="37"/>
  <c r="J24" i="37"/>
  <c r="J23" i="37"/>
  <c r="J26" i="37"/>
  <c r="I93" i="37"/>
  <c r="I92" i="37"/>
  <c r="I92" i="41" s="1"/>
  <c r="I91" i="37"/>
  <c r="I94" i="37"/>
  <c r="H198" i="35"/>
  <c r="C53" i="26"/>
  <c r="I59" i="37"/>
  <c r="I60" i="37"/>
  <c r="I61" i="37"/>
  <c r="I62" i="37"/>
  <c r="H28" i="58"/>
  <c r="H28" i="41" s="1"/>
  <c r="H30" i="58"/>
  <c r="H30" i="41" s="1"/>
  <c r="H29" i="58"/>
  <c r="H29" i="41" s="1"/>
  <c r="H27" i="58"/>
  <c r="H27" i="41" s="1"/>
  <c r="H207" i="35"/>
  <c r="F50" i="26"/>
  <c r="H20" i="58"/>
  <c r="H20" i="41" s="1"/>
  <c r="H22" i="58"/>
  <c r="H22" i="41" s="1"/>
  <c r="H21" i="58"/>
  <c r="H21" i="41" s="1"/>
  <c r="H19" i="58"/>
  <c r="H19" i="41" s="1"/>
  <c r="I60" i="58"/>
  <c r="I61" i="58"/>
  <c r="I59" i="58"/>
  <c r="I62" i="58"/>
  <c r="I87" i="58"/>
  <c r="I89" i="58"/>
  <c r="I90" i="58"/>
  <c r="I88" i="58"/>
  <c r="I38" i="58"/>
  <c r="I37" i="58"/>
  <c r="I35" i="58"/>
  <c r="I36" i="58"/>
  <c r="I202" i="35"/>
  <c r="G215" i="35"/>
  <c r="E52" i="26"/>
  <c r="H52" i="26" s="1"/>
  <c r="I19" i="58"/>
  <c r="I21" i="58"/>
  <c r="I20" i="58"/>
  <c r="I22" i="58"/>
  <c r="J39" i="58"/>
  <c r="J41" i="58"/>
  <c r="J42" i="58"/>
  <c r="J40" i="58"/>
  <c r="J38" i="58"/>
  <c r="J35" i="58"/>
  <c r="J36" i="58"/>
  <c r="J37" i="58"/>
  <c r="J87" i="58"/>
  <c r="J90" i="58"/>
  <c r="J89" i="58"/>
  <c r="J88" i="58"/>
  <c r="G53" i="26"/>
  <c r="I219" i="35"/>
  <c r="I52" i="58"/>
  <c r="I51" i="58"/>
  <c r="I54" i="58"/>
  <c r="I53" i="58"/>
  <c r="J36" i="37"/>
  <c r="J38" i="37"/>
  <c r="J35" i="37"/>
  <c r="J37" i="37"/>
  <c r="J54" i="58"/>
  <c r="J51" i="58"/>
  <c r="J52" i="58"/>
  <c r="J53" i="58"/>
  <c r="J22" i="37"/>
  <c r="J21" i="37"/>
  <c r="J20" i="37"/>
  <c r="J19" i="37"/>
  <c r="J23" i="58"/>
  <c r="J24" i="58"/>
  <c r="J26" i="58"/>
  <c r="J25" i="58"/>
  <c r="J86" i="58"/>
  <c r="J85" i="58"/>
  <c r="J83" i="58"/>
  <c r="J84" i="58"/>
  <c r="I71" i="58"/>
  <c r="I72" i="58"/>
  <c r="I73" i="58"/>
  <c r="I74" i="58"/>
  <c r="J20" i="58"/>
  <c r="J21" i="58"/>
  <c r="J19" i="58"/>
  <c r="J22" i="58"/>
  <c r="J70" i="58"/>
  <c r="J67" i="58"/>
  <c r="J68" i="58"/>
  <c r="J69" i="58"/>
  <c r="H67" i="58"/>
  <c r="H67" i="41" s="1"/>
  <c r="H70" i="58"/>
  <c r="H70" i="41" s="1"/>
  <c r="H68" i="58"/>
  <c r="H68" i="41" s="1"/>
  <c r="H69" i="58"/>
  <c r="H69" i="41" s="1"/>
  <c r="J73" i="58"/>
  <c r="J71" i="58"/>
  <c r="J74" i="58"/>
  <c r="J72" i="58"/>
  <c r="I68" i="37"/>
  <c r="I70" i="37"/>
  <c r="I69" i="37"/>
  <c r="I67" i="37"/>
  <c r="H91" i="58"/>
  <c r="H91" i="41" s="1"/>
  <c r="H94" i="58"/>
  <c r="H94" i="41" s="1"/>
  <c r="H92" i="58"/>
  <c r="H92" i="41" s="1"/>
  <c r="H93" i="58"/>
  <c r="H93" i="41" s="1"/>
  <c r="J57" i="58"/>
  <c r="J56" i="58"/>
  <c r="J55" i="58"/>
  <c r="J58" i="58"/>
  <c r="I223" i="35"/>
  <c r="G54" i="26"/>
  <c r="G211" i="35"/>
  <c r="F52" i="26"/>
  <c r="H215" i="35"/>
  <c r="I72" i="37"/>
  <c r="I71" i="37"/>
  <c r="I73" i="37"/>
  <c r="I74" i="37"/>
  <c r="J27" i="37"/>
  <c r="J28" i="37"/>
  <c r="J30" i="37"/>
  <c r="J29" i="37"/>
  <c r="H190" i="35"/>
  <c r="C51" i="26"/>
  <c r="J86" i="37"/>
  <c r="J84" i="37"/>
  <c r="J85" i="37"/>
  <c r="J83" i="37"/>
  <c r="H84" i="58"/>
  <c r="H84" i="41" s="1"/>
  <c r="H85" i="58"/>
  <c r="H85" i="41" s="1"/>
  <c r="H83" i="58"/>
  <c r="H83" i="41" s="1"/>
  <c r="H86" i="58"/>
  <c r="H86" i="41" s="1"/>
  <c r="I44" i="37"/>
  <c r="I46" i="37"/>
  <c r="I45" i="37"/>
  <c r="I43" i="37"/>
  <c r="J60" i="58"/>
  <c r="J61" i="58"/>
  <c r="J62" i="58"/>
  <c r="J59" i="58"/>
  <c r="J46" i="58"/>
  <c r="J44" i="58"/>
  <c r="J43" i="58"/>
  <c r="J45" i="58"/>
  <c r="I41" i="58"/>
  <c r="I42" i="58"/>
  <c r="I40" i="58"/>
  <c r="I39" i="58"/>
  <c r="I24" i="58"/>
  <c r="I26" i="58"/>
  <c r="I25" i="58"/>
  <c r="I23" i="58"/>
  <c r="I55" i="37"/>
  <c r="I57" i="37"/>
  <c r="I58" i="37"/>
  <c r="I56" i="37"/>
  <c r="I21" i="37"/>
  <c r="I19" i="37"/>
  <c r="I22" i="37"/>
  <c r="I20" i="37"/>
  <c r="H51" i="58"/>
  <c r="H51" i="41" s="1"/>
  <c r="H54" i="58"/>
  <c r="H54" i="41" s="1"/>
  <c r="H52" i="58"/>
  <c r="H52" i="41" s="1"/>
  <c r="H53" i="58"/>
  <c r="H53" i="41" s="1"/>
  <c r="H223" i="35"/>
  <c r="F54" i="26"/>
  <c r="H219" i="35"/>
  <c r="F53" i="26"/>
  <c r="I27" i="37"/>
  <c r="I30" i="37"/>
  <c r="I28" i="37"/>
  <c r="I29" i="37"/>
  <c r="H59" i="58"/>
  <c r="H59" i="41" s="1"/>
  <c r="H61" i="58"/>
  <c r="H61" i="41" s="1"/>
  <c r="H62" i="58"/>
  <c r="H62" i="41" s="1"/>
  <c r="H60" i="58"/>
  <c r="H60" i="41" s="1"/>
  <c r="I76" i="37"/>
  <c r="I78" i="37"/>
  <c r="I75" i="37"/>
  <c r="I77" i="37"/>
  <c r="H89" i="58"/>
  <c r="H89" i="41" s="1"/>
  <c r="H87" i="58"/>
  <c r="H87" i="41" s="1"/>
  <c r="H88" i="58"/>
  <c r="H88" i="41" s="1"/>
  <c r="H90" i="58"/>
  <c r="H90" i="41" s="1"/>
  <c r="D50" i="26"/>
  <c r="I186" i="35"/>
  <c r="J51" i="37"/>
  <c r="J52" i="37"/>
  <c r="J53" i="37"/>
  <c r="J54" i="37"/>
  <c r="H36" i="58"/>
  <c r="H36" i="41" s="1"/>
  <c r="H38" i="58"/>
  <c r="H38" i="41" s="1"/>
  <c r="H37" i="58"/>
  <c r="H37" i="41" s="1"/>
  <c r="H35" i="58"/>
  <c r="H35" i="41" s="1"/>
  <c r="I67" i="58"/>
  <c r="I69" i="58"/>
  <c r="I68" i="58"/>
  <c r="I70" i="58"/>
  <c r="I198" i="35"/>
  <c r="I83" i="37"/>
  <c r="I85" i="37"/>
  <c r="I86" i="37"/>
  <c r="I84" i="37"/>
  <c r="AL94" i="72"/>
  <c r="AL127" i="72" s="1"/>
  <c r="D25" i="26" a="1"/>
  <c r="D25" i="26" s="1"/>
  <c r="H188" i="35" s="1"/>
  <c r="E27" i="26" a="1"/>
  <c r="E27" i="26" s="1"/>
  <c r="E41" i="26" a="1"/>
  <c r="E41" i="26" s="1"/>
  <c r="I204" i="35" s="1"/>
  <c r="G27" i="26" a="1"/>
  <c r="G27" i="26" s="1"/>
  <c r="F23" i="26" a="1"/>
  <c r="F23" i="26" s="1"/>
  <c r="H26" i="26" a="1"/>
  <c r="H26" i="26" s="1"/>
  <c r="I210" i="35" s="1"/>
  <c r="C52" i="26" l="1"/>
  <c r="I51" i="37"/>
  <c r="I52" i="37"/>
  <c r="I27" i="41"/>
  <c r="I83" i="41"/>
  <c r="D53" i="26"/>
  <c r="J53" i="26" s="1"/>
  <c r="H39" i="58"/>
  <c r="H39" i="41" s="1"/>
  <c r="E51" i="26"/>
  <c r="H51" i="26" s="1"/>
  <c r="I30" i="41"/>
  <c r="I53" i="37"/>
  <c r="I84" i="41"/>
  <c r="I86" i="41"/>
  <c r="J92" i="37"/>
  <c r="I85" i="41"/>
  <c r="J91" i="37"/>
  <c r="H41" i="58"/>
  <c r="H41" i="41" s="1"/>
  <c r="J93" i="37"/>
  <c r="J93" i="41" s="1"/>
  <c r="H42" i="58"/>
  <c r="H42" i="41" s="1"/>
  <c r="I58" i="41"/>
  <c r="I78" i="41"/>
  <c r="I45" i="41"/>
  <c r="J94" i="41"/>
  <c r="I93" i="41"/>
  <c r="I75" i="41"/>
  <c r="J51" i="41"/>
  <c r="I72" i="41"/>
  <c r="I94" i="41"/>
  <c r="I44" i="41"/>
  <c r="J76" i="41"/>
  <c r="J84" i="41"/>
  <c r="I28" i="41"/>
  <c r="I91" i="41"/>
  <c r="I21" i="41"/>
  <c r="I74" i="41"/>
  <c r="J53" i="41"/>
  <c r="I55" i="41"/>
  <c r="I22" i="41"/>
  <c r="J85" i="41"/>
  <c r="I29" i="41"/>
  <c r="I57" i="41"/>
  <c r="J91" i="41"/>
  <c r="I77" i="41"/>
  <c r="I20" i="41"/>
  <c r="J86" i="41"/>
  <c r="J77" i="41"/>
  <c r="I73" i="41"/>
  <c r="I43" i="41"/>
  <c r="I71" i="41"/>
  <c r="J54" i="41"/>
  <c r="I19" i="41"/>
  <c r="I46" i="41"/>
  <c r="J52" i="41"/>
  <c r="I76" i="41"/>
  <c r="I56" i="41"/>
  <c r="J52" i="26"/>
  <c r="J37" i="41"/>
  <c r="J83" i="41"/>
  <c r="J38" i="41"/>
  <c r="I62" i="41"/>
  <c r="J36" i="41"/>
  <c r="J35" i="41"/>
  <c r="I61" i="41"/>
  <c r="J87" i="37"/>
  <c r="J87" i="41" s="1"/>
  <c r="J88" i="37"/>
  <c r="J88" i="41" s="1"/>
  <c r="J90" i="37"/>
  <c r="J90" i="41" s="1"/>
  <c r="J89" i="37"/>
  <c r="J89" i="41" s="1"/>
  <c r="J63" i="37"/>
  <c r="J64" i="37"/>
  <c r="J65" i="37"/>
  <c r="J66" i="37"/>
  <c r="I67" i="41"/>
  <c r="I53" i="41"/>
  <c r="I53" i="26"/>
  <c r="J24" i="41"/>
  <c r="G50" i="26"/>
  <c r="J50" i="26" s="1"/>
  <c r="J59" i="41"/>
  <c r="I52" i="26"/>
  <c r="J39" i="41"/>
  <c r="I190" i="35"/>
  <c r="D51" i="26"/>
  <c r="J51" i="26" s="1"/>
  <c r="I66" i="58"/>
  <c r="I65" i="58"/>
  <c r="I64" i="58"/>
  <c r="I63" i="58"/>
  <c r="I69" i="41"/>
  <c r="I54" i="41"/>
  <c r="I65" i="37"/>
  <c r="I63" i="37"/>
  <c r="I64" i="37"/>
  <c r="I66" i="37"/>
  <c r="J25" i="41"/>
  <c r="J18" i="58"/>
  <c r="J17" i="58"/>
  <c r="J15" i="58"/>
  <c r="J16" i="58"/>
  <c r="J61" i="41"/>
  <c r="I47" i="37"/>
  <c r="I50" i="37"/>
  <c r="I49" i="37"/>
  <c r="I48" i="37"/>
  <c r="J40" i="41"/>
  <c r="I26" i="37"/>
  <c r="I26" i="41" s="1"/>
  <c r="I24" i="37"/>
  <c r="I24" i="41" s="1"/>
  <c r="I23" i="37"/>
  <c r="I23" i="41" s="1"/>
  <c r="I25" i="37"/>
  <c r="I25" i="41" s="1"/>
  <c r="I49" i="58"/>
  <c r="I47" i="58"/>
  <c r="I50" i="58"/>
  <c r="I48" i="58"/>
  <c r="I70" i="41"/>
  <c r="J70" i="41"/>
  <c r="I39" i="41"/>
  <c r="I38" i="41"/>
  <c r="J72" i="41"/>
  <c r="J41" i="41"/>
  <c r="I82" i="58"/>
  <c r="I79" i="58"/>
  <c r="I81" i="58"/>
  <c r="I80" i="58"/>
  <c r="I68" i="41"/>
  <c r="H50" i="58"/>
  <c r="H50" i="41" s="1"/>
  <c r="H48" i="58"/>
  <c r="H48" i="41" s="1"/>
  <c r="H49" i="58"/>
  <c r="H49" i="41" s="1"/>
  <c r="H47" i="58"/>
  <c r="H47" i="41" s="1"/>
  <c r="J68" i="41"/>
  <c r="I42" i="41"/>
  <c r="H65" i="58"/>
  <c r="H65" i="41" s="1"/>
  <c r="H64" i="58"/>
  <c r="H64" i="41" s="1"/>
  <c r="H63" i="58"/>
  <c r="H63" i="41" s="1"/>
  <c r="H66" i="58"/>
  <c r="H66" i="41" s="1"/>
  <c r="J48" i="37"/>
  <c r="J49" i="37"/>
  <c r="J50" i="37"/>
  <c r="J47" i="37"/>
  <c r="I35" i="41"/>
  <c r="J73" i="41"/>
  <c r="J42" i="41"/>
  <c r="H34" i="58"/>
  <c r="H34" i="41" s="1"/>
  <c r="H31" i="58"/>
  <c r="H31" i="41" s="1"/>
  <c r="H33" i="58"/>
  <c r="H33" i="41" s="1"/>
  <c r="H32" i="58"/>
  <c r="H32" i="41" s="1"/>
  <c r="J19" i="41"/>
  <c r="J65" i="58"/>
  <c r="J63" i="58"/>
  <c r="J66" i="58"/>
  <c r="J64" i="58"/>
  <c r="J81" i="37"/>
  <c r="J82" i="37"/>
  <c r="J79" i="37"/>
  <c r="J80" i="37"/>
  <c r="J67" i="41"/>
  <c r="I41" i="41"/>
  <c r="J34" i="58"/>
  <c r="J32" i="58"/>
  <c r="J31" i="58"/>
  <c r="J33" i="58"/>
  <c r="I36" i="41"/>
  <c r="J71" i="41"/>
  <c r="J57" i="41"/>
  <c r="I90" i="41"/>
  <c r="J46" i="41"/>
  <c r="J29" i="58"/>
  <c r="J29" i="41" s="1"/>
  <c r="J30" i="58"/>
  <c r="J30" i="41" s="1"/>
  <c r="J28" i="58"/>
  <c r="J28" i="41" s="1"/>
  <c r="J27" i="58"/>
  <c r="J27" i="41" s="1"/>
  <c r="I31" i="37"/>
  <c r="I34" i="37"/>
  <c r="I33" i="37"/>
  <c r="I32" i="37"/>
  <c r="J20" i="41"/>
  <c r="D54" i="26"/>
  <c r="J54" i="26" s="1"/>
  <c r="J69" i="41"/>
  <c r="I40" i="41"/>
  <c r="J49" i="58"/>
  <c r="J50" i="58"/>
  <c r="J48" i="58"/>
  <c r="J47" i="58"/>
  <c r="I37" i="41"/>
  <c r="J74" i="41"/>
  <c r="J58" i="41"/>
  <c r="I87" i="41"/>
  <c r="J43" i="41"/>
  <c r="E50" i="26"/>
  <c r="H50" i="26" s="1"/>
  <c r="G207" i="35"/>
  <c r="J17" i="37"/>
  <c r="J15" i="37"/>
  <c r="J16" i="37"/>
  <c r="J18" i="37"/>
  <c r="J21" i="41"/>
  <c r="I51" i="41"/>
  <c r="I60" i="41"/>
  <c r="J26" i="41"/>
  <c r="I54" i="26"/>
  <c r="J60" i="41"/>
  <c r="H80" i="58"/>
  <c r="H80" i="41" s="1"/>
  <c r="H79" i="58"/>
  <c r="H79" i="41" s="1"/>
  <c r="H82" i="58"/>
  <c r="H82" i="41" s="1"/>
  <c r="H81" i="58"/>
  <c r="H81" i="41" s="1"/>
  <c r="J56" i="41"/>
  <c r="C50" i="26"/>
  <c r="I50" i="26" s="1"/>
  <c r="I88" i="41"/>
  <c r="J44" i="41"/>
  <c r="H211" i="35"/>
  <c r="F51" i="26"/>
  <c r="I51" i="26" s="1"/>
  <c r="J80" i="58"/>
  <c r="J81" i="58"/>
  <c r="J79" i="58"/>
  <c r="J82" i="58"/>
  <c r="J22" i="41"/>
  <c r="I52" i="41"/>
  <c r="I16" i="58"/>
  <c r="I15" i="58"/>
  <c r="I18" i="58"/>
  <c r="I17" i="58"/>
  <c r="I59" i="41"/>
  <c r="J23" i="41"/>
  <c r="I82" i="37"/>
  <c r="I80" i="37"/>
  <c r="I79" i="37"/>
  <c r="I81" i="37"/>
  <c r="J62" i="41"/>
  <c r="J92" i="41"/>
  <c r="J55" i="41"/>
  <c r="I15" i="37"/>
  <c r="I18" i="37"/>
  <c r="I17" i="37"/>
  <c r="I16" i="37"/>
  <c r="I89" i="41"/>
  <c r="J45" i="41"/>
  <c r="I79" i="41" l="1"/>
  <c r="I81" i="41"/>
  <c r="J48" i="41"/>
  <c r="I48" i="41"/>
  <c r="I82" i="41"/>
  <c r="I64" i="41"/>
  <c r="I80" i="41"/>
  <c r="I65" i="41"/>
  <c r="I66" i="41"/>
  <c r="I47" i="41"/>
  <c r="I63" i="41"/>
  <c r="I16" i="41"/>
  <c r="I34" i="58"/>
  <c r="I34" i="41" s="1"/>
  <c r="I31" i="58"/>
  <c r="I424" i="58" s="1"/>
  <c r="I33" i="58"/>
  <c r="I33" i="41" s="1"/>
  <c r="I32" i="58"/>
  <c r="J16" i="41"/>
  <c r="J81" i="41"/>
  <c r="J49" i="41"/>
  <c r="C58" i="63"/>
  <c r="J66" i="41"/>
  <c r="C18" i="63"/>
  <c r="I17" i="41"/>
  <c r="J15" i="41"/>
  <c r="J65" i="41"/>
  <c r="I18" i="41"/>
  <c r="J17" i="41"/>
  <c r="I49" i="41"/>
  <c r="J64" i="41"/>
  <c r="I15" i="41"/>
  <c r="I423" i="37"/>
  <c r="I424" i="37"/>
  <c r="H15" i="58"/>
  <c r="H18" i="58"/>
  <c r="H16" i="58"/>
  <c r="H17" i="58"/>
  <c r="I50" i="41"/>
  <c r="J63" i="41"/>
  <c r="J80" i="41"/>
  <c r="J79" i="41"/>
  <c r="J47" i="41"/>
  <c r="J31" i="37"/>
  <c r="J31" i="41" s="1"/>
  <c r="J33" i="37"/>
  <c r="J33" i="41" s="1"/>
  <c r="J34" i="37"/>
  <c r="J34" i="41" s="1"/>
  <c r="J32" i="37"/>
  <c r="J32" i="41" s="1"/>
  <c r="J18" i="41"/>
  <c r="J82" i="41"/>
  <c r="J50" i="41"/>
  <c r="J424" i="58"/>
  <c r="E35" i="53" s="1"/>
  <c r="F35" i="53" s="1"/>
  <c r="H29" i="53" s="1"/>
  <c r="J423" i="58"/>
  <c r="F241" i="66" l="1"/>
  <c r="C48" i="63"/>
  <c r="I423" i="58"/>
  <c r="I425" i="58" s="1"/>
  <c r="I31" i="41"/>
  <c r="I424" i="41"/>
  <c r="J424" i="37"/>
  <c r="J424" i="41" s="1"/>
  <c r="E23" i="53"/>
  <c r="F23" i="53" s="1"/>
  <c r="H17" i="53" s="1"/>
  <c r="I32" i="41"/>
  <c r="H16" i="41"/>
  <c r="H18" i="41"/>
  <c r="J423" i="37"/>
  <c r="H15" i="41"/>
  <c r="H424" i="58"/>
  <c r="H424" i="41" s="1"/>
  <c r="H423" i="58"/>
  <c r="E347" i="38"/>
  <c r="M290" i="66" s="1"/>
  <c r="F290" i="66"/>
  <c r="C28" i="63"/>
  <c r="E17" i="53"/>
  <c r="F17" i="53" s="1"/>
  <c r="H23" i="53" s="1"/>
  <c r="F98" i="66"/>
  <c r="E311" i="38"/>
  <c r="M98" i="66" s="1"/>
  <c r="I425" i="37"/>
  <c r="F97" i="66"/>
  <c r="F289" i="66"/>
  <c r="H17" i="41"/>
  <c r="C38" i="63"/>
  <c r="J425" i="58"/>
  <c r="E29" i="53" l="1"/>
  <c r="F29" i="53" s="1"/>
  <c r="G29" i="53" s="1"/>
  <c r="E329" i="38" s="1"/>
  <c r="F145" i="66"/>
  <c r="G23" i="53"/>
  <c r="E317" i="38" s="1"/>
  <c r="I484" i="58" s="1"/>
  <c r="F242" i="66"/>
  <c r="E323" i="38"/>
  <c r="M242" i="66" s="1"/>
  <c r="I423" i="41"/>
  <c r="H425" i="58"/>
  <c r="C39" i="63" s="1"/>
  <c r="N98" i="66"/>
  <c r="C49" i="63"/>
  <c r="C42" i="63"/>
  <c r="E11" i="53"/>
  <c r="F11" i="53" s="1"/>
  <c r="C59" i="63"/>
  <c r="C52" i="63"/>
  <c r="N290" i="66"/>
  <c r="F193" i="66"/>
  <c r="F146" i="66"/>
  <c r="E335" i="38"/>
  <c r="M146" i="66" s="1"/>
  <c r="J423" i="41"/>
  <c r="J425" i="37"/>
  <c r="C19" i="63"/>
  <c r="I425" i="41"/>
  <c r="N3" i="41" s="1"/>
  <c r="C12" i="63"/>
  <c r="F194" i="66"/>
  <c r="E299" i="38"/>
  <c r="M194" i="66" s="1"/>
  <c r="H423" i="41"/>
  <c r="G17" i="53"/>
  <c r="E305" i="38" s="1"/>
  <c r="L241" i="66" l="1"/>
  <c r="N241" i="66" s="1"/>
  <c r="H35" i="53"/>
  <c r="G35" i="53" s="1"/>
  <c r="E341" i="38" s="1"/>
  <c r="J484" i="58" s="1"/>
  <c r="N242" i="66"/>
  <c r="Z98" i="66" s="1"/>
  <c r="C32" i="63"/>
  <c r="H425" i="41"/>
  <c r="M3" i="41" s="1"/>
  <c r="L97" i="66"/>
  <c r="I484" i="37"/>
  <c r="I484" i="41" s="1"/>
  <c r="J484" i="37"/>
  <c r="L145" i="66"/>
  <c r="H5" i="53"/>
  <c r="G5" i="53" s="1"/>
  <c r="E281" i="38" s="1"/>
  <c r="G11" i="53"/>
  <c r="E293" i="38" s="1"/>
  <c r="N146" i="66"/>
  <c r="N194" i="66"/>
  <c r="Y242" i="66"/>
  <c r="C29" i="63"/>
  <c r="J425" i="41"/>
  <c r="O3" i="41" s="1"/>
  <c r="C22" i="63"/>
  <c r="P241" i="66" l="1"/>
  <c r="L289" i="66"/>
  <c r="P289" i="66" s="1"/>
  <c r="Z242" i="66"/>
  <c r="Y98" i="66"/>
  <c r="Z146" i="66"/>
  <c r="Y290" i="66"/>
  <c r="Y146" i="66"/>
  <c r="Z290" i="66"/>
  <c r="H484" i="58"/>
  <c r="L193" i="66"/>
  <c r="L49" i="66"/>
  <c r="H484" i="37"/>
  <c r="P145" i="66"/>
  <c r="N145" i="66"/>
  <c r="J484" i="41"/>
  <c r="P97" i="66"/>
  <c r="N97" i="66"/>
  <c r="Z50" i="66"/>
  <c r="Z194" i="66"/>
  <c r="Y50" i="66"/>
  <c r="Y194" i="66"/>
  <c r="N289" i="66" l="1"/>
  <c r="Z289" i="66" s="1"/>
  <c r="H484" i="41"/>
  <c r="O97" i="66"/>
  <c r="Y97" i="66"/>
  <c r="Z97" i="66"/>
  <c r="Z241" i="66"/>
  <c r="Y241" i="66"/>
  <c r="R49" i="66"/>
  <c r="T49" i="66" s="1"/>
  <c r="P49" i="66"/>
  <c r="V49" i="66" s="1"/>
  <c r="X49" i="66" s="1"/>
  <c r="N49" i="66"/>
  <c r="R193" i="66"/>
  <c r="T193" i="66" s="1"/>
  <c r="P193" i="66"/>
  <c r="V193" i="66" s="1"/>
  <c r="X193" i="66" s="1"/>
  <c r="N193" i="66"/>
  <c r="O241" i="66"/>
  <c r="Z145" i="66" l="1"/>
  <c r="O145" i="66"/>
  <c r="Q145" i="66" s="1"/>
  <c r="R145" i="66" s="1"/>
  <c r="T145" i="66" s="1"/>
  <c r="Y289" i="66"/>
  <c r="Y145" i="66"/>
  <c r="O289" i="66"/>
  <c r="V289" i="66" s="1"/>
  <c r="X289" i="66" s="1"/>
  <c r="O193" i="66"/>
  <c r="Q193" i="66" s="1"/>
  <c r="Y193" i="66"/>
  <c r="Y49" i="66"/>
  <c r="Z193" i="66"/>
  <c r="O49" i="66"/>
  <c r="Z49" i="66"/>
  <c r="Q241" i="66"/>
  <c r="R241" i="66" s="1"/>
  <c r="T241" i="66" s="1"/>
  <c r="V241" i="66"/>
  <c r="X241" i="66" s="1"/>
  <c r="U241" i="66"/>
  <c r="V97" i="66"/>
  <c r="X97" i="66" s="1"/>
  <c r="U97" i="66"/>
  <c r="Q97" i="66"/>
  <c r="R97" i="66" s="1"/>
  <c r="T97" i="66" s="1"/>
  <c r="U145" i="66" l="1"/>
  <c r="V145" i="66"/>
  <c r="X145" i="66" s="1"/>
  <c r="Q289" i="66"/>
  <c r="R289" i="66" s="1"/>
  <c r="T289" i="66" s="1"/>
  <c r="U289" i="66"/>
  <c r="U193" i="66"/>
  <c r="Q49" i="66"/>
  <c r="U49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<sst xmlns="http://schemas.openxmlformats.org/spreadsheetml/2006/main" count="4756" uniqueCount="338">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</sst>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60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9" fontId="28" fillId="4" borderId="1" xfId="2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164" fontId="0" fillId="2" borderId="0" xfId="5" applyFont="1" applyFill="1"/>
    <xf numFmtId="171" fontId="0" fillId="3" borderId="1" xfId="5" applyNumberFormat="1" applyFont="1" applyFill="1" applyBorder="1"/>
    <xf numFmtId="171" fontId="28" fillId="3" borderId="1" xfId="5" applyNumberFormat="1" applyFont="1" applyFill="1" applyBorder="1"/>
    <xf numFmtId="171" fontId="28" fillId="4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171" fontId="0" fillId="2" borderId="0" xfId="5" applyNumberFormat="1" applyFont="1" applyFill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1924636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1036900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4381227.9547616048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-5533020.9150376115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-2086257.0994435633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-50552.679390788602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203429.5380458697</c:v>
                </c:pt>
                <c:pt idx="2">
                  <c:v>76985.440000000002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4641.4750648296767</c:v>
                </c:pt>
                <c:pt idx="2">
                  <c:v>3907.3794086523899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287317.39380976727</c:v>
                </c:pt>
                <c:pt idx="2">
                  <c:v>317564.93999999994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33694.81999075169</c:v>
                </c:pt>
                <c:pt idx="2">
                  <c:v>28869.539999999994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17398.989541991894</c:v>
                </c:pt>
                <c:pt idx="2">
                  <c:v>14602.088181356314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50373.137279143528</c:v>
                </c:pt>
                <c:pt idx="2">
                  <c:v>42144.300611619532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1031573.4662270324</c:v>
                </c:pt>
                <c:pt idx="2">
                  <c:v>939222.3679999999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167450.10985792</c:v>
                </c:pt>
                <c:pt idx="2">
                  <c:v>140035.14366562784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64106.424296888508</c:v>
                </c:pt>
                <c:pt idx="2">
                  <c:v>53829.50957489475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148544.87759166464</c:v>
                </c:pt>
                <c:pt idx="2">
                  <c:v>125735.87052040902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30280.062461594764</c:v>
                </c:pt>
                <c:pt idx="2">
                  <c:v>98156.435999999987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178370.4980341382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7217.327341387786</c:v>
                </c:pt>
                <c:pt idx="2">
                  <c:v>5615.1437755331535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94759.75169928126</c:v>
                </c:pt>
                <c:pt idx="2">
                  <c:v>77746.262681939203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9.2865089569685129</c:v>
                </c:pt>
                <c:pt idx="2">
                  <c:v>0.30810389585107539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4.612600773620283</c:v>
                </c:pt>
                <c:pt idx="2">
                  <c:v>2.4768773077748203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25.157600000000002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7.3789649812467619</c:v>
                </c:pt>
                <c:pt idx="2">
                  <c:v>6.5645541228696764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45.128720147879498</c:v>
                </c:pt>
                <c:pt idx="2">
                  <c:v>48.942411394620017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979281.54647358786</c:v>
                </c:pt>
                <c:pt idx="2">
                  <c:v>26008.514968788841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387069.34046920342</c:v>
                </c:pt>
                <c:pt idx="2">
                  <c:v>203874.29358467975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1501501.6350903467</c:v>
                </c:pt>
                <c:pt idx="2">
                  <c:v>1639120.7305336597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rgbClr val="757171"/>
          </a:solidFill>
          <a:ln>
            <a:solidFill>
              <a:srgbClr val="75717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355832.70185661165</c:v>
                </c:pt>
                <c:pt idx="11">
                  <c:v>237537.28403448942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2399999.9999999991</c:v>
                </c:pt>
                <c:pt idx="26">
                  <c:v>2600000.0000000005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658836.15903988958</c:v>
                </c:pt>
                <c:pt idx="23">
                  <c:v>586120.90382764966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180779.46269290583</c:v>
                </c:pt>
                <c:pt idx="11">
                  <c:v>145646.21554604699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3191934.391404314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90-415F-9647-44FF7E58F766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210827.57089276466</c:v>
                </c:pt>
                <c:pt idx="11">
                  <c:v>187558.68922484791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790-415F-9647-44FF7E58F766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790-415F-9647-44FF7E58F766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885192.58896557917</c:v>
                </c:pt>
                <c:pt idx="17">
                  <c:v>658764.32236557291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790-415F-9647-44FF7E58F766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>
              <a:solidFill>
                <a:srgbClr val="757171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790-415F-9647-44FF7E58F766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790-415F-9647-44FF7E58F766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952624.12430194148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790-415F-9647-44FF7E58F7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</c:pivotFmt>
      <c:pivotFmt>
        <c:idx val="504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658764.32236557291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466495.00232606009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1517.1488235759753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15-4C98-A0EB-A265C86C66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74588.874642903218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1181406.363725283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22139.032231328078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187370.77001687969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1663174.9802189381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6347.1037269798107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3012.5124787730165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94529.161001925357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776438.66012828192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1705688.5952527495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7F-4936-BF04-51F803FC465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36-BF04-51F803FC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2318369.9999999995</c:v>
                </c:pt>
                <c:pt idx="2">
                  <c:v>1924636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572920.00000000012</c:v>
                </c:pt>
                <c:pt idx="2">
                  <c:v>651654.00000000012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721900</c:v>
                </c:pt>
                <c:pt idx="2">
                  <c:v>1036900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4381227.9547616048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-5533020.9150376115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-2086257.0994435633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-50552.679390788602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>
            <a:solidFill>
              <a:srgbClr val="CCFF66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A9D08E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658764.32236557291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>
              <a:solidFill>
                <a:srgbClr val="CCFF66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466495.00232606009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64-49A6-8C0A-C4D1A1429B37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164-49A6-8C0A-C4D1A1429B37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1517.1488235759753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E5-4691-8046-810CDB6E0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74588.874642903218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1181406.363725283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22139.032231328078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187370.77001687969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1663174.9802189381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6347.1037269798107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3012.5124787730165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94529.161001925357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9538-4342-93FD-F14698E44E38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776438.66012828192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538-4342-93FD-F14698E44E38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1705688.5952527495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2A-47C1-80B7-2BEF6E20360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F2A-47C1-80B7-2BEF6E203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6201344.5662009642</c:v>
                </c:pt>
                <c:pt idx="2">
                  <c:v>4381227.9547616048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-2913194.2055750103</c:v>
                </c:pt>
                <c:pt idx="2">
                  <c:v>-5533020.9150376115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-471658.98279996391</c:v>
                </c:pt>
                <c:pt idx="2">
                  <c:v>-550526.76458399382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-1566399.9999999995</c:v>
                </c:pt>
                <c:pt idx="2">
                  <c:v>-1696933.3333333335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-649907.96053441195</c:v>
                </c:pt>
                <c:pt idx="2">
                  <c:v>-2086257.0994435633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6057226.8675646102</c:v>
                </c:pt>
                <c:pt idx="2">
                  <c:v>-50552.679390788602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BDEEFF"/>
          </a:solidFill>
          <a:ln>
            <a:solidFill>
              <a:srgbClr val="BDEEFF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rgbClr val="A9D08E"/>
          </a:solidFill>
          <a:ln>
            <a:solidFill>
              <a:srgbClr val="A9D08E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rgbClr val="339933"/>
          </a:solidFill>
          <a:ln>
            <a:solidFill>
              <a:srgbClr val="339933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658764.32236557291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466495.00232606009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6F8-4A59-A100-C5C14DAA680C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1517.1488235759753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5-4A7E-84E2-07D57CAE6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rgbClr val="DFDA00"/>
          </a:solidFill>
          <a:ln>
            <a:solidFill>
              <a:srgbClr val="DFDA00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74588.874642903218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1181406.363725283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22139.032231328078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187370.77001687969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1663174.9802189381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6347.1037269798107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3012.5124787730165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94529.161001925357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776438.66012828192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B1E-4FEC-8C32-3D9BE6EB5CCB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1705688.5952527495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74-432E-97C1-B2D84E26A9AB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>
              <a:solidFill>
                <a:srgbClr val="DFDA00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74-432E-97C1-B2D84E26A9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2884201.8360359715</c:v>
                </c:pt>
                <c:pt idx="2">
                  <c:v>3191934.391404314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795208.26556377183</c:v>
                </c:pt>
                <c:pt idx="2">
                  <c:v>952624.12430194148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561900</c:v>
                </c:pt>
                <c:pt idx="1">
                  <c:v>531756.63839717361</c:v>
                </c:pt>
                <c:pt idx="2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133778.26539242346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249663.0974256027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133778.26539242346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107459.10769796371</c:v>
                </c:pt>
                <c:pt idx="2">
                  <c:v>249663.09742560249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71.823999999999998</c:v>
                </c:pt>
                <c:pt idx="4">
                  <c:v>35.375999999999998</c:v>
                </c:pt>
                <c:pt idx="5">
                  <c:v>32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20.8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53.868000000000002</c:v>
                </c:pt>
                <c:pt idx="4">
                  <c:v>26.532</c:v>
                </c:pt>
                <c:pt idx="5">
                  <c:v>64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15.6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639412.57047709369</c:v>
                </c:pt>
                <c:pt idx="1">
                  <c:v>121458.76672450436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74588.874642903218</c:v>
                </c:pt>
                <c:pt idx="1">
                  <c:v>16124.481170461746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rgbClr val="00CC66"/>
          </a:solidFill>
          <a:ln>
            <a:solidFill>
              <a:srgbClr val="00CC6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3A3838"/>
          </a:solidFill>
          <a:ln>
            <a:solidFill>
              <a:srgbClr val="3A3838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>
            <a:solidFill>
              <a:srgbClr val="9966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81052.166236837889</c:v>
                </c:pt>
                <c:pt idx="8">
                  <c:v>169018.58908412472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2258235.6960382708</c:v>
                </c:pt>
                <c:pt idx="2">
                  <c:v>2839532.2512341179</c:v>
                </c:pt>
                <c:pt idx="15">
                  <c:v>823764.99285714305</c:v>
                </c:pt>
                <c:pt idx="16">
                  <c:v>284967.83783340082</c:v>
                </c:pt>
                <c:pt idx="17">
                  <c:v>119440.64231381603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6782.1960455237531</c:v>
                </c:pt>
                <c:pt idx="2">
                  <c:v>8404.7671078658768</c:v>
                </c:pt>
                <c:pt idx="15">
                  <c:v>4441.5</c:v>
                </c:pt>
                <c:pt idx="16">
                  <c:v>2260.7320151745844</c:v>
                </c:pt>
                <c:pt idx="17">
                  <c:v>933.86301198509727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52683.90805394463</c:v>
                </c:pt>
                <c:pt idx="8">
                  <c:v>41198.281089255397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0</c:v>
                </c:pt>
                <c:pt idx="2">
                  <c:v>0</c:v>
                </c:pt>
                <c:pt idx="3">
                  <c:v>13739757.985270014</c:v>
                </c:pt>
                <c:pt idx="4">
                  <c:v>13395356.921334656</c:v>
                </c:pt>
                <c:pt idx="5">
                  <c:v>13395356.921334656</c:v>
                </c:pt>
                <c:pt idx="18">
                  <c:v>0</c:v>
                </c:pt>
                <c:pt idx="19">
                  <c:v>2584545.614878735</c:v>
                </c:pt>
                <c:pt idx="20">
                  <c:v>4006045.7030620393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781548.28469954629</c:v>
                </c:pt>
                <c:pt idx="5">
                  <c:v>781548.28469954629</c:v>
                </c:pt>
                <c:pt idx="9">
                  <c:v>1893765.2125355615</c:v>
                </c:pt>
                <c:pt idx="10">
                  <c:v>355832.70185661165</c:v>
                </c:pt>
                <c:pt idx="11">
                  <c:v>237537.28403448942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2399999.9999999991</c:v>
                </c:pt>
                <c:pt idx="26">
                  <c:v>2600000.0000000005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750000</c:v>
                </c:pt>
                <c:pt idx="2">
                  <c:v>980000</c:v>
                </c:pt>
                <c:pt idx="9">
                  <c:v>982731</c:v>
                </c:pt>
                <c:pt idx="10">
                  <c:v>232809.00000000006</c:v>
                </c:pt>
                <c:pt idx="11">
                  <c:v>2808.9999999999418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2710537.1327357218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6601730.9291470749</c:v>
                </c:pt>
                <c:pt idx="5">
                  <c:v>6552217.9471784709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10429714.413001494</c:v>
                </c:pt>
                <c:pt idx="2">
                  <c:v>12276506.618354084</c:v>
                </c:pt>
                <c:pt idx="15">
                  <c:v>9696490.333333334</c:v>
                </c:pt>
                <c:pt idx="16">
                  <c:v>3476571.4710004977</c:v>
                </c:pt>
                <c:pt idx="17">
                  <c:v>1364056.2909282311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1541706.2069447264</c:v>
                </c:pt>
                <c:pt idx="5">
                  <c:v>1541706.2069447264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6447095.7592554223</c:v>
                </c:pt>
                <c:pt idx="5">
                  <c:v>6951651.0795449764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158001.4283310638</c:v>
                </c:pt>
                <c:pt idx="5">
                  <c:v>263335.71388510638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89603.169774824273</c:v>
                </c:pt>
                <c:pt idx="8">
                  <c:v>70068.768837187454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658836.15903988958</c:v>
                </c:pt>
                <c:pt idx="23">
                  <c:v>586120.90382764966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2048036.6121291136</c:v>
                </c:pt>
                <c:pt idx="5">
                  <c:v>8387197.5544335125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48606.984861119992</c:v>
                </c:pt>
                <c:pt idx="5">
                  <c:v>54007.760956799997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5488473.8162016999</c:v>
                </c:pt>
                <c:pt idx="2">
                  <c:v>6859902.6806595214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12944349.760442935</c:v>
                </c:pt>
                <c:pt idx="2">
                  <c:v>14871140.288295148</c:v>
                </c:pt>
                <c:pt idx="15">
                  <c:v>14742130.666666664</c:v>
                </c:pt>
                <c:pt idx="16">
                  <c:v>4314783.2534809783</c:v>
                </c:pt>
                <c:pt idx="17">
                  <c:v>1652348.9209216826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181921.58711858263</c:v>
                </c:pt>
                <c:pt idx="8">
                  <c:v>142260.83369974422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109206.86958176469</c:v>
                </c:pt>
                <c:pt idx="5">
                  <c:v>109206.86958176469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180779.46269290583</c:v>
                </c:pt>
                <c:pt idx="11">
                  <c:v>145646.21554604699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2884201.8360359715</c:v>
                </c:pt>
                <c:pt idx="11">
                  <c:v>3191934.391404314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912057.37233122147</c:v>
                </c:pt>
                <c:pt idx="5">
                  <c:v>1392087.5682950225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rgbClr val="00CC66"/>
            </a:solidFill>
            <a:ln>
              <a:solidFill>
                <a:srgbClr val="00CC66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432062.08765439998</c:v>
                </c:pt>
                <c:pt idx="5">
                  <c:v>669696.23586431995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947207.95124601573</c:v>
                </c:pt>
                <c:pt idx="2">
                  <c:v>1761806.7893175895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294577.60073740082</c:v>
                </c:pt>
                <c:pt idx="5">
                  <c:v>294577.60073740082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B-4FBA-B081-13C882EFA139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210827.57089276466</c:v>
                </c:pt>
                <c:pt idx="11">
                  <c:v>187558.68922484791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BB-4FBA-B081-13C882EFA139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24545225.299750693</c:v>
                </c:pt>
                <c:pt idx="17">
                  <c:v>29165503.347971641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FBB-4FBA-B081-13C882EFA139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885192.58896557917</c:v>
                </c:pt>
                <c:pt idx="17">
                  <c:v>658764.32236557291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FBB-4FBA-B081-13C882EFA139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1343999.9999999998</c:v>
                </c:pt>
                <c:pt idx="11">
                  <c:v>1456000.0000000005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BB-4FBA-B081-13C882EFA139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rgbClr val="3A3838"/>
            </a:solidFill>
            <a:ln>
              <a:solidFill>
                <a:srgbClr val="3A3838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335999.99999999994</c:v>
                </c:pt>
                <c:pt idx="11">
                  <c:v>364000.00000000012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FBB-4FBA-B081-13C882EFA13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>
              <a:solidFill>
                <a:srgbClr val="996633"/>
              </a:solidFill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795208.26556377183</c:v>
                </c:pt>
                <c:pt idx="14">
                  <c:v>952624.12430194148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FBB-4FBA-B081-13C882EFA1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1586773526891476"/>
          <c:h val="0.834226947312519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BDEEFF"/>
          </a:solidFill>
          <a:ln>
            <a:solidFill>
              <a:srgbClr val="BDEEFF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A9D08E"/>
          </a:solidFill>
          <a:ln>
            <a:solidFill>
              <a:srgbClr val="A9D08E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885192.58896557917</c:v>
                </c:pt>
                <c:pt idx="2">
                  <c:v>658764.32236557291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rgbClr val="339933"/>
            </a:solidFill>
            <a:ln>
              <a:solidFill>
                <a:srgbClr val="339933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22517.780101574506</c:v>
                </c:pt>
                <c:pt idx="2">
                  <c:v>13301.200339069677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441368.4647574416</c:v>
                </c:pt>
                <c:pt idx="2">
                  <c:v>466495.00232606009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>
              <a:solidFill>
                <a:srgbClr val="BDEEFF"/>
              </a:solidFill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2710537.1327357218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1517.1488235759753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67-4006-9811-C9F03EB5B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>
            <a:solidFill>
              <a:srgbClr val="CDFF9B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rgbClr val="808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rgbClr val="339933"/>
          </a:solidFill>
          <a:ln>
            <a:solidFill>
              <a:srgbClr val="339933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639412.57047709369</c:v>
                </c:pt>
                <c:pt idx="2">
                  <c:v>74588.874642903218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5761802.8125040904</c:v>
                </c:pt>
                <c:pt idx="2">
                  <c:v>7367511.1906227469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467777.39417935623</c:v>
                </c:pt>
                <c:pt idx="2">
                  <c:v>196062.94115664129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144189.02716916322</c:v>
                </c:pt>
                <c:pt idx="2">
                  <c:v>147035.58505348547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1377040.8438434075</c:v>
                </c:pt>
                <c:pt idx="2">
                  <c:v>1181406.363725283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1701963.8027284606</c:v>
                </c:pt>
                <c:pt idx="2">
                  <c:v>22139.032231328078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>
              <a:solidFill>
                <a:srgbClr val="CDFF9B"/>
              </a:solidFill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280329.44905430387</c:v>
                </c:pt>
                <c:pt idx="2">
                  <c:v>187370.77001687969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725968.40288562409</c:v>
                </c:pt>
                <c:pt idx="2">
                  <c:v>723031.88507187623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1937169.2326858025</c:v>
                </c:pt>
                <c:pt idx="2">
                  <c:v>1663174.9802189381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272940.46416478558</c:v>
                </c:pt>
                <c:pt idx="2">
                  <c:v>6347.1037269798107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194498.19231552945</c:v>
                </c:pt>
                <c:pt idx="2">
                  <c:v>162247.73049672041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1386648.5713058328</c:v>
                </c:pt>
                <c:pt idx="2">
                  <c:v>3012.5124787730165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121458.76672450436</c:v>
                </c:pt>
                <c:pt idx="2">
                  <c:v>16124.481170461746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24110.764087167023</c:v>
                </c:pt>
                <c:pt idx="2">
                  <c:v>40024.910447075745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433685.55158934498</c:v>
                </c:pt>
                <c:pt idx="2">
                  <c:v>94529.161001925357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99376.769106966894</c:v>
                </c:pt>
                <c:pt idx="2">
                  <c:v>89878.261093673762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1395761.5506915147</c:v>
                </c:pt>
                <c:pt idx="2">
                  <c:v>1392074.0367748637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11393.130418235298</c:v>
                </c:pt>
                <c:pt idx="2">
                  <c:v>11393.130418235298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1829491.2720672335</c:v>
                </c:pt>
                <c:pt idx="2">
                  <c:v>762211.40896216873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rgbClr val="808000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315735.98374867195</c:v>
                </c:pt>
                <c:pt idx="2">
                  <c:v>195756.30992417657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880912.60147116904</c:v>
                </c:pt>
                <c:pt idx="2">
                  <c:v>776438.66012828192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1933985.2653055955</c:v>
                </c:pt>
                <c:pt idx="2">
                  <c:v>1705688.5952527495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1-460A-B7AE-D494F6A5EF43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34840.478782543956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1-460A-B7AE-D494F6A5E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413721721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14.892272288632798</c:v>
                </c:pt>
                <c:pt idx="2">
                  <c:v>10.276021090321604</c:v>
                </c:pt>
                <c:pt idx="3">
                  <c:v>7.483154704207001</c:v>
                </c:pt>
                <c:pt idx="4">
                  <c:v>4.5503946356146914</c:v>
                </c:pt>
                <c:pt idx="5">
                  <c:v>6.0880208355368071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9.2865089569685129</c:v>
                </c:pt>
                <c:pt idx="2">
                  <c:v>0.30810389585107539</c:v>
                </c:pt>
                <c:pt idx="3">
                  <c:v>1.4201719861750002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4.612600773620283</c:v>
                </c:pt>
                <c:pt idx="2">
                  <c:v>2.4768773077748203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0.11923457768560886</c:v>
                </c:pt>
                <c:pt idx="2">
                  <c:v>2.4697056400855601E-2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1.0075925070623333</c:v>
                </c:pt>
                <c:pt idx="2">
                  <c:v>0.42231957525140529</c:v>
                </c:pt>
                <c:pt idx="3">
                  <c:v>5.0922829580050024</c:v>
                </c:pt>
                <c:pt idx="4">
                  <c:v>15.723272303760726</c:v>
                </c:pt>
                <c:pt idx="5">
                  <c:v>18.741037268423653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23.22239999999999</c:v>
                </c:pt>
                <c:pt idx="2">
                  <c:v>25.157600000000002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7.3789649812467619</c:v>
                </c:pt>
                <c:pt idx="2">
                  <c:v>6.5645541228696764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45.128720147879498</c:v>
                </c:pt>
                <c:pt idx="2">
                  <c:v>48.942411394620017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[70_100_tech_optimist.xlsm]Resultat-Tørstof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1194753.6875528663</c:v>
                </c:pt>
                <c:pt idx="2">
                  <c:v>1243092.4748212171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979281.54647358786</c:v>
                </c:pt>
                <c:pt idx="2">
                  <c:v>26008.514968788841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387069.34046920342</c:v>
                </c:pt>
                <c:pt idx="2">
                  <c:v>203874.29358467975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19927.784571410946</c:v>
                </c:pt>
                <c:pt idx="2">
                  <c:v>4127.6417383045564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2258106.9888264164</c:v>
                </c:pt>
                <c:pt idx="2">
                  <c:v>2587779.5754546914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1501501.6350903467</c:v>
                </c:pt>
                <c:pt idx="2">
                  <c:v>1639120.7305336597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5197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17033" y="3773981"/>
          <a:ext cx="11862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8769" y="179294"/>
          <a:ext cx="1205433" cy="38340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499412" y="200025"/>
          <a:ext cx="1190064" cy="382681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446722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3032407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604801154450847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6.60480115445084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49114.3275279622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49114.32752796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3726853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4695778.6565139946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3842592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604801154450847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6.60480115445084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49114.3275279622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49114.327527962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4074076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17087134.44824624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2989062.590821605"/>
    </cacheField>
    <cacheField name="Gødning" numFmtId="3">
      <sharedItems containsSemiMixedTypes="0" containsString="0" containsNumber="1" minValue="0" maxValue="24127415.151843689"/>
    </cacheField>
    <cacheField name="Energi" numFmtId="3">
      <sharedItems containsSemiMixedTypes="0" containsString="0" containsNumber="1" minValue="0" maxValue="617087134.44824624"/>
    </cacheField>
    <cacheField name="Materialer og processer" numFmtId="3">
      <sharedItems containsSemiMixedTypes="0" containsString="0" containsNumber="1" minValue="0" maxValue="3568093.7851269185"/>
    </cacheField>
    <cacheField name="Produktion minus forbrug [ton]" numFmtId="3">
      <sharedItems containsSemiMixedTypes="0" containsString="0" containsNumber="1" minValue="-4828427.5390456235" maxValue="6094837.4184110127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17087134.44824624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6.604801154450847"/>
    </cacheField>
    <cacheField name="Biogasproduktion [PJ]" numFmtId="0">
      <sharedItems containsSemiMixedTypes="0" containsString="0" containsNumber="1" minValue="0" maxValue="5.8018818757731268"/>
    </cacheField>
    <cacheField name="Biomasser til energi eksl. biogas [PJ]" numFmtId="0">
      <sharedItems containsSemiMixedTypes="0" containsString="0" containsNumber="1" minValue="0" maxValue="36.604801154450847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49114.3275279622"/>
    </cacheField>
    <cacheField name="Biogasproduktion [Ton TS]" numFmtId="0">
      <sharedItems containsSemiMixedTypes="0" containsString="0" containsNumber="1" minValue="0" maxValue="871101.804774408"/>
    </cacheField>
    <cacheField name="Biomasser til energi eksl. biogas [Ton TS]" numFmtId="0">
      <sharedItems containsSemiMixedTypes="0" containsString="0" containsNumber="1" minValue="0" maxValue="1249114.327527962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430555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9582504.9981855359"/>
    </cacheField>
    <cacheField name="Halmudbytte" numFmtId="0">
      <sharedItems containsSemiMixedTypes="0" containsString="0" containsNumber="1" minValue="0" maxValue="2279183.1712770178"/>
    </cacheField>
    <cacheField name="Potentielt til bioenergi" numFmtId="1">
      <sharedItems containsSemiMixedTypes="0" containsString="0" containsNumber="1" minValue="0" maxValue="9582504.99818553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44213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274.26976805923" maxValue="15863611.5685447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465277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69.568324884262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4127415.15184368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</r>
  <r>
    <x v="4"/>
    <x v="10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</r>
  <r>
    <x v="5"/>
    <x v="1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</r>
  <r>
    <x v="6"/>
    <x v="2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</r>
  <r>
    <x v="7"/>
    <x v="10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</r>
  <r>
    <x v="9"/>
    <x v="10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</r>
  <r>
    <x v="10"/>
    <x v="10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</r>
  <r>
    <x v="11"/>
    <x v="10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</r>
  <r>
    <x v="14"/>
    <x v="10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</r>
  <r>
    <x v="16"/>
    <x v="5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</r>
  <r>
    <x v="17"/>
    <x v="1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</r>
  <r>
    <x v="18"/>
    <x v="10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</r>
  <r>
    <x v="20"/>
    <x v="10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</r>
  <r>
    <x v="21"/>
    <x v="10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</r>
  <r>
    <x v="22"/>
    <x v="5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</r>
  <r>
    <x v="25"/>
    <x v="10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</r>
  <r>
    <x v="26"/>
    <x v="4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</r>
  <r>
    <x v="29"/>
    <x v="10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</r>
  <r>
    <x v="30"/>
    <x v="10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</r>
  <r>
    <x v="31"/>
    <x v="7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</r>
  <r>
    <x v="32"/>
    <x v="8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</r>
  <r>
    <x v="33"/>
    <x v="8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</r>
  <r>
    <x v="37"/>
    <x v="9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</r>
  <r>
    <x v="38"/>
    <x v="4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</r>
  <r>
    <x v="42"/>
    <x v="2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</r>
  <r>
    <x v="43"/>
    <x v="10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</r>
  <r>
    <x v="47"/>
    <x v="10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32945.26016015455"/>
    <n v="64498.475475191975"/>
    <n v="0"/>
    <n v="90266.583697186172"/>
    <n v="0"/>
    <n v="0"/>
    <n v="0"/>
    <n v="0"/>
    <n v="78180.20098777639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</r>
  <r>
    <x v="4"/>
    <x v="10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</r>
  <r>
    <x v="5"/>
    <x v="1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</r>
  <r>
    <x v="6"/>
    <x v="2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</r>
  <r>
    <x v="7"/>
    <x v="10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</r>
  <r>
    <x v="9"/>
    <x v="10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</r>
  <r>
    <x v="10"/>
    <x v="10"/>
    <n v="0"/>
    <x v="2"/>
    <s v="Vestdanmark"/>
    <n v="870833.4502275202"/>
    <n v="0"/>
    <n v="0"/>
    <n v="0"/>
    <n v="0"/>
    <n v="0"/>
    <n v="0"/>
    <n v="0"/>
    <n v="870833.4502275202"/>
    <n v="0"/>
    <n v="0"/>
    <n v="0"/>
    <n v="0"/>
    <n v="0"/>
    <n v="0"/>
    <n v="0"/>
    <n v="0"/>
    <n v="0"/>
    <n v="0"/>
  </r>
  <r>
    <x v="11"/>
    <x v="10"/>
    <n v="0"/>
    <x v="2"/>
    <s v="Vestdanmark"/>
    <n v="26004.664249375961"/>
    <n v="0"/>
    <n v="0"/>
    <n v="267978.92035102146"/>
    <n v="0"/>
    <n v="0"/>
    <n v="0"/>
    <n v="0"/>
    <n v="-241974.2561016455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2843170.108022664"/>
    <n v="11930939.715450084"/>
    <n v="0"/>
    <n v="0"/>
    <n v="0"/>
    <n v="0"/>
    <n v="0"/>
    <n v="3568093.7851269185"/>
    <n v="-2655863.392554339"/>
    <n v="0"/>
    <n v="0"/>
    <n v="0"/>
    <n v="0"/>
    <n v="0"/>
    <n v="0"/>
    <n v="0"/>
    <n v="0"/>
    <n v="0"/>
    <n v="0"/>
  </r>
  <r>
    <x v="14"/>
    <x v="10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525499.48862704658"/>
    <n v="0"/>
    <n v="0"/>
    <n v="280672.65868343826"/>
    <n v="0"/>
    <n v="0"/>
    <n v="0"/>
    <n v="0"/>
    <n v="244826.82994360832"/>
    <n v="0"/>
    <n v="0"/>
    <n v="0"/>
    <n v="0"/>
    <n v="0"/>
    <n v="0"/>
    <n v="0"/>
    <n v="0"/>
    <n v="0"/>
    <n v="0"/>
  </r>
  <r>
    <x v="16"/>
    <x v="5"/>
    <n v="1"/>
    <x v="2"/>
    <s v="Vestdanmark"/>
    <n v="3277336.467029762"/>
    <n v="696107.27987490175"/>
    <n v="724013.50560011622"/>
    <n v="0"/>
    <n v="0"/>
    <n v="0"/>
    <n v="22873.946982468944"/>
    <n v="1834341.7345722748"/>
    <n v="0"/>
    <n v="0"/>
    <n v="22873.946982468944"/>
    <n v="0"/>
    <n v="0.2364206862224259"/>
    <n v="0"/>
    <n v="0.2364206862224259"/>
    <n v="0"/>
    <n v="19442.854935098603"/>
    <n v="0"/>
    <n v="19442.854935098603"/>
  </r>
  <r>
    <x v="17"/>
    <x v="1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</r>
  <r>
    <x v="20"/>
    <x v="10"/>
    <n v="0"/>
    <x v="2"/>
    <s v="Vestdanmark"/>
    <n v="572325.30486586422"/>
    <n v="0"/>
    <n v="0"/>
    <n v="0"/>
    <n v="0"/>
    <n v="0"/>
    <n v="0"/>
    <n v="0"/>
    <n v="572325.30486586422"/>
    <n v="0"/>
    <n v="0"/>
    <n v="0"/>
    <n v="0"/>
    <n v="0"/>
    <n v="0"/>
    <n v="0"/>
    <n v="0"/>
    <n v="0"/>
    <n v="0"/>
  </r>
  <r>
    <x v="21"/>
    <x v="10"/>
    <n v="0"/>
    <x v="2"/>
    <s v="Vestdanmark"/>
    <n v="1403098.9093130794"/>
    <n v="0"/>
    <n v="0"/>
    <n v="128347.79869443661"/>
    <n v="0"/>
    <n v="0"/>
    <n v="0"/>
    <n v="0"/>
    <n v="1274751.1106186428"/>
    <n v="0"/>
    <n v="0"/>
    <n v="0"/>
    <n v="0"/>
    <n v="0"/>
    <n v="0"/>
    <n v="0"/>
    <n v="0"/>
    <n v="0"/>
    <n v="0"/>
  </r>
  <r>
    <x v="22"/>
    <x v="5"/>
    <n v="1"/>
    <x v="2"/>
    <s v="Vestdanmark"/>
    <n v="5258794.84085894"/>
    <n v="5835911.4870443856"/>
    <n v="0"/>
    <n v="307470.55071854044"/>
    <n v="0"/>
    <n v="0"/>
    <n v="0"/>
    <n v="0"/>
    <n v="-884587.19690398593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348193.12690765614"/>
    <n v="0"/>
    <n v="0"/>
    <n v="-348193.12690765614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</r>
  <r>
    <x v="25"/>
    <x v="10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</r>
  <r>
    <x v="26"/>
    <x v="4"/>
    <n v="1"/>
    <x v="2"/>
    <s v="Vestdanmark"/>
    <n v="5126393.3198366184"/>
    <n v="6191677.4924300304"/>
    <n v="0"/>
    <n v="0"/>
    <n v="0"/>
    <n v="0"/>
    <n v="0"/>
    <n v="0"/>
    <n v="-1065284.172593412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</r>
  <r>
    <x v="30"/>
    <x v="10"/>
    <n v="0"/>
    <x v="2"/>
    <s v="Vestdanmark"/>
    <n v="1257290.2347791002"/>
    <n v="0"/>
    <n v="0"/>
    <n v="0"/>
    <n v="0"/>
    <n v="0"/>
    <n v="0"/>
    <n v="0"/>
    <n v="1257290.2347791002"/>
    <n v="0"/>
    <n v="0"/>
    <n v="0"/>
    <n v="0"/>
    <n v="0"/>
    <n v="0"/>
    <n v="0"/>
    <n v="0"/>
    <n v="0"/>
    <n v="0"/>
  </r>
  <r>
    <x v="31"/>
    <x v="7"/>
    <n v="1"/>
    <x v="2"/>
    <s v="Vestdanmark"/>
    <n v="107358.14558896206"/>
    <n v="0"/>
    <n v="0"/>
    <n v="0"/>
    <n v="0"/>
    <n v="0"/>
    <n v="107358.14558896206"/>
    <n v="0"/>
    <n v="0"/>
    <n v="0"/>
    <n v="107358.14558896206"/>
    <n v="0"/>
    <n v="1.9753898788369015"/>
    <n v="0"/>
    <n v="1.9753898788369015"/>
    <n v="0"/>
    <n v="44553.630419419256"/>
    <n v="0"/>
    <n v="44553.630419419256"/>
  </r>
  <r>
    <x v="32"/>
    <x v="8"/>
    <n v="1"/>
    <x v="2"/>
    <s v="Vestdanmark"/>
    <n v="1027231.371360474"/>
    <n v="0"/>
    <n v="0"/>
    <n v="0"/>
    <n v="0"/>
    <n v="0"/>
    <n v="1027231.371360474"/>
    <n v="0"/>
    <n v="0"/>
    <n v="0"/>
    <n v="1027231.371360474"/>
    <n v="0"/>
    <n v="9.2054605607775031"/>
    <n v="0"/>
    <n v="9.2054605607775031"/>
    <n v="0"/>
    <n v="0"/>
    <n v="0"/>
    <n v="0"/>
  </r>
  <r>
    <x v="33"/>
    <x v="8"/>
    <n v="1"/>
    <x v="2"/>
    <s v="Vestdanmark"/>
    <n v="256807.84284011851"/>
    <n v="0"/>
    <n v="0"/>
    <n v="0"/>
    <n v="0"/>
    <n v="0"/>
    <n v="256807.84284011851"/>
    <n v="0"/>
    <n v="0"/>
    <n v="0"/>
    <n v="256807.84284011851"/>
    <n v="0"/>
    <n v="8.5436300629438264"/>
    <n v="0"/>
    <n v="8.5436300629438264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32039.05497955589"/>
    <n v="0"/>
    <n v="0"/>
    <n v="0"/>
    <n v="0"/>
    <n v="0"/>
    <n v="0"/>
    <n v="432039.05497955589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16019.52748977795"/>
    <n v="262373.56843565725"/>
    <n v="0"/>
    <n v="0"/>
    <n v="0"/>
    <n v="0"/>
    <n v="0"/>
    <n v="0"/>
    <n v="-46354.0409458793"/>
    <n v="0"/>
    <n v="0"/>
    <n v="0"/>
    <n v="0"/>
    <n v="0"/>
    <n v="0"/>
    <n v="0"/>
    <n v="0"/>
    <n v="0"/>
    <n v="0"/>
  </r>
  <r>
    <x v="37"/>
    <x v="9"/>
    <n v="1"/>
    <x v="2"/>
    <s v="Vestdanmark"/>
    <n v="138252.4975934579"/>
    <n v="0"/>
    <n v="0"/>
    <n v="0"/>
    <n v="0"/>
    <n v="0"/>
    <n v="138252.4975934579"/>
    <n v="0"/>
    <n v="0"/>
    <n v="0"/>
    <n v="138252.4975934579"/>
    <n v="0"/>
    <n v="4.8388374157710263"/>
    <n v="0"/>
    <n v="4.8388374157710263"/>
    <n v="0"/>
    <n v="0"/>
    <n v="0"/>
    <n v="0"/>
  </r>
  <r>
    <x v="38"/>
    <x v="4"/>
    <n v="1"/>
    <x v="2"/>
    <s v="Vestdanmark"/>
    <n v="6252015.8738599028"/>
    <n v="7470286.0842879545"/>
    <n v="0"/>
    <n v="0"/>
    <n v="0"/>
    <n v="0"/>
    <n v="0"/>
    <n v="0"/>
    <n v="-1218270.2104280517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</r>
  <r>
    <x v="42"/>
    <x v="2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</r>
  <r>
    <x v="43"/>
    <x v="10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25589.2047743127"/>
    <n v="0"/>
    <n v="0"/>
    <n v="0"/>
    <n v="0"/>
    <n v="0"/>
    <n v="2525589.2047743127"/>
    <n v="0"/>
    <n v="0"/>
    <n v="0"/>
    <n v="2525589.2047743127"/>
    <n v="0"/>
    <n v="36.604801154450847"/>
    <n v="0"/>
    <n v="36.604801154450847"/>
    <n v="0"/>
    <n v="1249114.3275279622"/>
    <n v="0"/>
    <n v="1249114.3275279622"/>
  </r>
  <r>
    <x v="47"/>
    <x v="10"/>
    <n v="0"/>
    <x v="2"/>
    <s v="Vestdanmark"/>
    <n v="759454.6040154876"/>
    <n v="0"/>
    <n v="0"/>
    <n v="0"/>
    <n v="0"/>
    <n v="0"/>
    <n v="0"/>
    <n v="759454.6040154876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</r>
  <r>
    <x v="4"/>
    <x v="10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</r>
  <r>
    <x v="5"/>
    <x v="1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</r>
  <r>
    <x v="6"/>
    <x v="2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</r>
  <r>
    <x v="7"/>
    <x v="10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</r>
  <r>
    <x v="9"/>
    <x v="10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</r>
  <r>
    <x v="10"/>
    <x v="10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</r>
  <r>
    <x v="11"/>
    <x v="10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</r>
  <r>
    <x v="14"/>
    <x v="10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</r>
  <r>
    <x v="16"/>
    <x v="5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</r>
  <r>
    <x v="17"/>
    <x v="1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</r>
  <r>
    <x v="18"/>
    <x v="10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</r>
  <r>
    <x v="20"/>
    <x v="10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</r>
  <r>
    <x v="21"/>
    <x v="10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</r>
  <r>
    <x v="22"/>
    <x v="5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</r>
  <r>
    <x v="23"/>
    <x v="10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</r>
  <r>
    <x v="25"/>
    <x v="10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</r>
  <r>
    <x v="26"/>
    <x v="4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</r>
  <r>
    <x v="29"/>
    <x v="10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</r>
  <r>
    <x v="30"/>
    <x v="10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</r>
  <r>
    <x v="31"/>
    <x v="7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</r>
  <r>
    <x v="32"/>
    <x v="8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</r>
  <r>
    <x v="33"/>
    <x v="8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</r>
  <r>
    <x v="37"/>
    <x v="9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</r>
  <r>
    <x v="38"/>
    <x v="4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</r>
  <r>
    <x v="42"/>
    <x v="2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</r>
  <r>
    <x v="43"/>
    <x v="10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</r>
  <r>
    <x v="47"/>
    <x v="10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83077.295795805447"/>
    <n v="7916.616753740097"/>
    <n v="0"/>
    <n v="78752.00538693853"/>
    <n v="0"/>
    <n v="0"/>
    <n v="0"/>
    <n v="0"/>
    <n v="-3591.326344873174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</r>
  <r>
    <x v="4"/>
    <x v="10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</r>
  <r>
    <x v="5"/>
    <x v="1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</r>
  <r>
    <x v="6"/>
    <x v="2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</r>
  <r>
    <x v="7"/>
    <x v="10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</r>
  <r>
    <x v="9"/>
    <x v="10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</r>
  <r>
    <x v="10"/>
    <x v="10"/>
    <n v="0"/>
    <x v="2"/>
    <s v="Østdanmark"/>
    <n v="310572.91349776275"/>
    <n v="0"/>
    <n v="0"/>
    <n v="0"/>
    <n v="0"/>
    <n v="0"/>
    <n v="0"/>
    <n v="0"/>
    <n v="310572.91349776275"/>
    <n v="0"/>
    <n v="0"/>
    <n v="0"/>
    <n v="0"/>
    <n v="0"/>
    <n v="0"/>
    <n v="0"/>
    <n v="0"/>
    <n v="0"/>
    <n v="0"/>
  </r>
  <r>
    <x v="11"/>
    <x v="10"/>
    <n v="0"/>
    <x v="2"/>
    <s v="Østdanmark"/>
    <n v="9274.26976805923"/>
    <n v="0"/>
    <n v="0"/>
    <n v="233795.01599247381"/>
    <n v="0"/>
    <n v="0"/>
    <n v="0"/>
    <n v="0"/>
    <n v="-224520.7462244145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4580371.5486053601"/>
    <n v="1464417.2058845721"/>
    <n v="0"/>
    <n v="0"/>
    <n v="0"/>
    <n v="0"/>
    <n v="0"/>
    <n v="437951.9179351207"/>
    <n v="2678002.4247856671"/>
    <n v="22139.032231328078"/>
    <n v="0"/>
    <n v="4.0733051926614749E-2"/>
    <n v="4.0733051926614749E-2"/>
    <n v="0"/>
    <n v="4.0733051926614749E-2"/>
    <n v="6198.9290247718627"/>
    <n v="6198.9290247718627"/>
    <n v="0"/>
    <n v="6198.9290247718627"/>
  </r>
  <r>
    <x v="14"/>
    <x v="10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87413.4568232834"/>
    <n v="0"/>
    <n v="0"/>
    <n v="244869.51675001203"/>
    <n v="0"/>
    <n v="0"/>
    <n v="0"/>
    <n v="0"/>
    <n v="-57456.059926728631"/>
    <n v="0"/>
    <n v="0"/>
    <n v="0"/>
    <n v="0"/>
    <n v="0"/>
    <n v="0"/>
    <n v="0"/>
    <n v="0"/>
    <n v="0"/>
    <n v="0"/>
  </r>
  <r>
    <x v="16"/>
    <x v="5"/>
    <n v="1"/>
    <x v="2"/>
    <s v="Østdanmark"/>
    <n v="1168825.0317118231"/>
    <n v="85441.004824644508"/>
    <n v="103062.42440743271"/>
    <n v="0"/>
    <n v="0"/>
    <n v="0"/>
    <n v="214663.33705202048"/>
    <n v="765658.26542772551"/>
    <n v="0"/>
    <n v="0"/>
    <n v="214663.33705202048"/>
    <n v="0"/>
    <n v="2.2187186798820102"/>
    <n v="0"/>
    <n v="2.2187186798820102"/>
    <n v="0"/>
    <n v="182463.83649421739"/>
    <n v="0"/>
    <n v="182463.83649421739"/>
  </r>
  <r>
    <x v="17"/>
    <x v="1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</r>
  <r>
    <x v="20"/>
    <x v="10"/>
    <n v="0"/>
    <x v="2"/>
    <s v="Østdanmark"/>
    <n v="204113.35526241767"/>
    <n v="0"/>
    <n v="0"/>
    <n v="0"/>
    <n v="0"/>
    <n v="0"/>
    <n v="0"/>
    <n v="0"/>
    <n v="204113.35526241767"/>
    <n v="0"/>
    <n v="0"/>
    <n v="0"/>
    <n v="0"/>
    <n v="0"/>
    <n v="0"/>
    <n v="0"/>
    <n v="0"/>
    <n v="0"/>
    <n v="0"/>
  </r>
  <r>
    <x v="21"/>
    <x v="10"/>
    <n v="0"/>
    <x v="2"/>
    <s v="Østdanmark"/>
    <n v="500399.37725984846"/>
    <n v="0"/>
    <n v="0"/>
    <n v="111975.50765955324"/>
    <n v="0"/>
    <n v="0"/>
    <n v="0"/>
    <n v="0"/>
    <n v="388423.86960029521"/>
    <n v="0"/>
    <n v="0"/>
    <n v="0"/>
    <n v="0"/>
    <n v="0"/>
    <n v="0"/>
    <n v="0"/>
    <n v="0"/>
    <n v="0"/>
    <n v="0"/>
  </r>
  <r>
    <x v="22"/>
    <x v="5"/>
    <n v="1"/>
    <x v="2"/>
    <s v="Østdanmark"/>
    <n v="1875489.7791143102"/>
    <n v="716306.46013408503"/>
    <n v="0"/>
    <n v="268249.01834925939"/>
    <n v="0"/>
    <n v="0"/>
    <n v="0"/>
    <n v="0"/>
    <n v="890934.30063096574"/>
    <n v="6347.1037269798107"/>
    <n v="0"/>
    <n v="2.1737941670384078E-2"/>
    <n v="2.1737941670384078E-2"/>
    <n v="0"/>
    <n v="2.1737941670384078E-2"/>
    <n v="1967.6021553637413"/>
    <n v="1967.6021553637413"/>
    <n v="0"/>
    <n v="1967.6021553637413"/>
  </r>
  <r>
    <x v="23"/>
    <x v="10"/>
    <n v="0"/>
    <x v="2"/>
    <s v="Østdanmark"/>
    <n v="0"/>
    <n v="0"/>
    <n v="0"/>
    <n v="0"/>
    <n v="0"/>
    <n v="310571.19545791671"/>
    <n v="0"/>
    <n v="0"/>
    <n v="-310571.1954579167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</r>
  <r>
    <x v="25"/>
    <x v="10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</r>
  <r>
    <x v="26"/>
    <x v="4"/>
    <n v="1"/>
    <x v="2"/>
    <s v="Østdanmark"/>
    <n v="1828270.2721871315"/>
    <n v="759973.58711494633"/>
    <n v="0"/>
    <n v="0"/>
    <n v="0"/>
    <n v="0"/>
    <n v="0"/>
    <n v="0"/>
    <n v="1068296.685072185"/>
    <n v="3012.5124787730165"/>
    <n v="0"/>
    <n v="1.081491979879513E-2"/>
    <n v="1.081491979879513E-2"/>
    <n v="0"/>
    <n v="1.081491979879513E-2"/>
    <n v="903.75374363190497"/>
    <n v="903.75374363190497"/>
    <n v="0"/>
    <n v="903.75374363190497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</r>
  <r>
    <x v="29"/>
    <x v="10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</r>
  <r>
    <x v="30"/>
    <x v="10"/>
    <n v="0"/>
    <x v="2"/>
    <s v="Østdanmark"/>
    <n v="448398.36047364929"/>
    <n v="0"/>
    <n v="0"/>
    <n v="0"/>
    <n v="0"/>
    <n v="0"/>
    <n v="0"/>
    <n v="0"/>
    <n v="448398.36047364929"/>
    <n v="0"/>
    <n v="0"/>
    <n v="0"/>
    <n v="0"/>
    <n v="0"/>
    <n v="0"/>
    <n v="0"/>
    <n v="0"/>
    <n v="0"/>
    <n v="0"/>
  </r>
  <r>
    <x v="31"/>
    <x v="7"/>
    <n v="1"/>
    <x v="2"/>
    <s v="Østdanmark"/>
    <n v="38288.069957084932"/>
    <n v="0"/>
    <n v="0"/>
    <n v="0"/>
    <n v="0"/>
    <n v="0"/>
    <n v="38288.069957084932"/>
    <n v="0"/>
    <n v="0"/>
    <n v="0"/>
    <n v="38288.069957084932"/>
    <n v="0"/>
    <n v="0.70450048721036262"/>
    <n v="0"/>
    <n v="0.70450048721036262"/>
    <n v="0"/>
    <n v="15889.549032190249"/>
    <n v="0"/>
    <n v="15889.549032190249"/>
  </r>
  <r>
    <x v="32"/>
    <x v="8"/>
    <n v="1"/>
    <x v="2"/>
    <s v="Østdanmark"/>
    <n v="428768.62863952632"/>
    <n v="0"/>
    <n v="0"/>
    <n v="0"/>
    <n v="0"/>
    <n v="0"/>
    <n v="428768.62863952632"/>
    <n v="0"/>
    <n v="0"/>
    <n v="0"/>
    <n v="428768.62863952632"/>
    <n v="0"/>
    <n v="3.8423794392224968"/>
    <n v="0"/>
    <n v="3.8423794392224968"/>
    <n v="0"/>
    <n v="0"/>
    <n v="0"/>
    <n v="0"/>
  </r>
  <r>
    <x v="33"/>
    <x v="8"/>
    <n v="1"/>
    <x v="2"/>
    <s v="Østdanmark"/>
    <n v="107192.15715988158"/>
    <n v="0"/>
    <n v="0"/>
    <n v="0"/>
    <n v="0"/>
    <n v="0"/>
    <n v="107192.15715988158"/>
    <n v="0"/>
    <n v="0"/>
    <n v="0"/>
    <n v="107192.15715988158"/>
    <n v="0"/>
    <n v="3.5661299370561736"/>
    <n v="0"/>
    <n v="3.5661299370561736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54081.8488480938"/>
    <n v="0"/>
    <n v="0"/>
    <n v="0"/>
    <n v="0"/>
    <n v="0"/>
    <n v="0"/>
    <n v="154081.8488480938"/>
    <n v="0"/>
    <n v="0"/>
    <n v="0"/>
    <n v="0"/>
    <n v="0"/>
    <n v="0"/>
    <n v="0"/>
    <n v="0"/>
    <n v="0"/>
    <n v="0"/>
    <n v="0"/>
  </r>
  <r>
    <x v="36"/>
    <x v="10"/>
    <n v="0"/>
    <x v="2"/>
    <s v="Østdanmark"/>
    <n v="77040.924424046898"/>
    <n v="32204.032301743569"/>
    <n v="0"/>
    <n v="0"/>
    <n v="0"/>
    <n v="0"/>
    <n v="0"/>
    <n v="0"/>
    <n v="44836.892122303325"/>
    <n v="0"/>
    <n v="0"/>
    <n v="0"/>
    <n v="0"/>
    <n v="0"/>
    <n v="0"/>
    <n v="0"/>
    <n v="0"/>
    <n v="0"/>
    <n v="0"/>
  </r>
  <r>
    <x v="37"/>
    <x v="9"/>
    <n v="1"/>
    <x v="2"/>
    <s v="Østdanmark"/>
    <n v="49306.191631390015"/>
    <n v="0"/>
    <n v="0"/>
    <n v="0"/>
    <n v="0"/>
    <n v="0"/>
    <n v="49306.191631390015"/>
    <n v="0"/>
    <n v="0"/>
    <n v="0"/>
    <n v="49306.191631390015"/>
    <n v="0"/>
    <n v="1.7257167070986503"/>
    <n v="0"/>
    <n v="1.7257167070986503"/>
    <n v="0"/>
    <n v="0"/>
    <n v="0"/>
    <n v="0"/>
  </r>
  <r>
    <x v="38"/>
    <x v="4"/>
    <n v="1"/>
    <x v="2"/>
    <s v="Østdanmark"/>
    <n v="2229710.8415755355"/>
    <n v="916911.47014555836"/>
    <n v="0"/>
    <n v="0"/>
    <n v="0"/>
    <n v="0"/>
    <n v="0"/>
    <n v="0"/>
    <n v="1312799.371429977"/>
    <n v="94529.161001925357"/>
    <n v="0"/>
    <n v="0.25655592412566552"/>
    <n v="0.25655592412566552"/>
    <n v="0"/>
    <n v="0.25655592412566552"/>
    <n v="18905.832200385074"/>
    <n v="18905.832200385074"/>
    <n v="0"/>
    <n v="18905.83220038507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</r>
  <r>
    <x v="42"/>
    <x v="2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</r>
  <r>
    <x v="43"/>
    <x v="10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66345.18663000118"/>
    <n v="0"/>
    <n v="0"/>
    <n v="0"/>
    <n v="0"/>
    <n v="0"/>
    <n v="666345.18663000118"/>
    <n v="0"/>
    <n v="0"/>
    <n v="0"/>
    <n v="666345.18663000118"/>
    <n v="0"/>
    <n v="9.657719874121911"/>
    <n v="0"/>
    <n v="9.657719874121911"/>
    <n v="0"/>
    <n v="329563.22355408809"/>
    <n v="0"/>
    <n v="329563.22355408809"/>
  </r>
  <r>
    <x v="47"/>
    <x v="10"/>
    <n v="0"/>
    <x v="2"/>
    <s v="Østdanmark"/>
    <n v="193169.52028645392"/>
    <n v="0"/>
    <n v="0"/>
    <n v="0"/>
    <n v="0"/>
    <n v="0"/>
    <n v="0"/>
    <n v="193169.5202864539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5321579.4158507036"/>
    <s v="CO2 - atmosfære"/>
    <x v="0"/>
  </r>
  <r>
    <s v="Vestdanmark"/>
    <x v="1"/>
    <n v="5058223.5325662289"/>
    <s v="Landbrug"/>
    <x v="1"/>
  </r>
  <r>
    <s v="Vestdanmark"/>
    <x v="1"/>
    <n v="3841374.8261340531"/>
    <s v="Landbrug"/>
    <x v="2"/>
  </r>
  <r>
    <s v="Vestdanmark"/>
    <x v="1"/>
    <n v="1037756.4163185137"/>
    <s v="Landbrug"/>
    <x v="2"/>
  </r>
  <r>
    <s v="Vestdanmark"/>
    <x v="1"/>
    <n v="0"/>
    <s v="Landbrug"/>
    <x v="2"/>
  </r>
  <r>
    <s v="Vestdanmark"/>
    <x v="1"/>
    <n v="-37462.493699251529"/>
    <s v="Hav"/>
    <x v="3"/>
  </r>
  <r>
    <s v="Vestdanmark"/>
    <x v="1"/>
    <n v="-2482718.9515556083"/>
    <s v="Skov"/>
    <x v="4"/>
  </r>
  <r>
    <s v="Vestdanmark"/>
    <x v="1"/>
    <n v="-511031.3111868602"/>
    <s v="HWP"/>
    <x v="5"/>
  </r>
  <r>
    <s v="Vestdanmark"/>
    <x v="1"/>
    <n v="-430442.57059981115"/>
    <s v="Biogasanlæg"/>
    <x v="6"/>
  </r>
  <r>
    <s v="Vestdanmark"/>
    <x v="1"/>
    <n v="-1154120.0321265599"/>
    <s v="Pyrolyseproces"/>
    <x v="7"/>
  </r>
  <r>
    <s v="Vestdanmark"/>
    <x v="2"/>
    <n v="75089.317856009817"/>
    <s v="CO2 - atmosfære"/>
    <x v="0"/>
  </r>
  <r>
    <s v="Vestdanmark"/>
    <x v="2"/>
    <n v="5037270.6270728866"/>
    <s v="Landbrug"/>
    <x v="1"/>
  </r>
  <r>
    <s v="Vestdanmark"/>
    <x v="2"/>
    <n v="3229472.9173860294"/>
    <s v="Landbrug"/>
    <x v="2"/>
  </r>
  <r>
    <s v="Vestdanmark"/>
    <x v="2"/>
    <n v="0"/>
    <s v="Landbrug"/>
    <x v="2"/>
  </r>
  <r>
    <s v="Vestdanmark"/>
    <x v="2"/>
    <n v="0"/>
    <s v="Landbrug"/>
    <x v="2"/>
  </r>
  <r>
    <s v="Vestdanmark"/>
    <x v="2"/>
    <n v="-37462.493699251529"/>
    <s v="Hav"/>
    <x v="3"/>
  </r>
  <r>
    <s v="Vestdanmark"/>
    <x v="2"/>
    <n v="-4695778.6565139946"/>
    <s v="Skov"/>
    <x v="4"/>
  </r>
  <r>
    <s v="Vestdanmark"/>
    <x v="2"/>
    <n v="-1758598.8467338379"/>
    <s v="HWP"/>
    <x v="5"/>
  </r>
  <r>
    <s v="Vestdanmark"/>
    <x v="2"/>
    <n v="-502600.52422498411"/>
    <s v="Biogasanlæg"/>
    <x v="6"/>
  </r>
  <r>
    <s v="Vestdanmark"/>
    <x v="2"/>
    <n v="-1197213.705430838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735647.4517139066"/>
    <s v="CO2 - atmosfære"/>
    <x v="0"/>
  </r>
  <r>
    <s v="Østdanmark"/>
    <x v="1"/>
    <n v="449093.3493058047"/>
    <s v="Landbrug"/>
    <x v="1"/>
  </r>
  <r>
    <s v="Østdanmark"/>
    <x v="1"/>
    <n v="1210363.8044579043"/>
    <s v="Landbrug"/>
    <x v="2"/>
  </r>
  <r>
    <s v="Østdanmark"/>
    <x v="1"/>
    <n v="111849.51929049424"/>
    <s v="Landbrug"/>
    <x v="2"/>
  </r>
  <r>
    <s v="Østdanmark"/>
    <x v="1"/>
    <n v="0"/>
    <s v="Landbrug"/>
    <x v="2"/>
  </r>
  <r>
    <s v="Østdanmark"/>
    <x v="1"/>
    <n v="-12810.937899750508"/>
    <s v="Hav"/>
    <x v="3"/>
  </r>
  <r>
    <s v="Østdanmark"/>
    <x v="1"/>
    <n v="-430475.25401940179"/>
    <s v="Skov"/>
    <x v="4"/>
  </r>
  <r>
    <s v="Østdanmark"/>
    <x v="1"/>
    <n v="-138876.64934755175"/>
    <s v="HWP"/>
    <x v="5"/>
  </r>
  <r>
    <s v="Østdanmark"/>
    <x v="1"/>
    <n v="-41216.412200152758"/>
    <s v="Biogasanlæg"/>
    <x v="6"/>
  </r>
  <r>
    <s v="Østdanmark"/>
    <x v="1"/>
    <n v="-412279.96787343966"/>
    <s v="Pyrolyseproces"/>
    <x v="7"/>
  </r>
  <r>
    <s v="Østdanmark"/>
    <x v="2"/>
    <n v="-125641.99724679842"/>
    <s v="CO2 - atmosfære"/>
    <x v="0"/>
  </r>
  <r>
    <s v="Østdanmark"/>
    <x v="2"/>
    <n v="447960.28277222451"/>
    <s v="Landbrug"/>
    <x v="1"/>
  </r>
  <r>
    <s v="Østdanmark"/>
    <x v="2"/>
    <n v="1151755.0373755754"/>
    <s v="Landbrug"/>
    <x v="2"/>
  </r>
  <r>
    <s v="Østdanmark"/>
    <x v="2"/>
    <n v="0"/>
    <s v="Landbrug"/>
    <x v="2"/>
  </r>
  <r>
    <s v="Østdanmark"/>
    <x v="2"/>
    <n v="0"/>
    <s v="Landbrug"/>
    <x v="2"/>
  </r>
  <r>
    <s v="Østdanmark"/>
    <x v="2"/>
    <n v="-12810.937899750508"/>
    <s v="Hav"/>
    <x v="3"/>
  </r>
  <r>
    <s v="Østdanmark"/>
    <x v="2"/>
    <n v="-837242.25852361741"/>
    <s v="Skov"/>
    <x v="4"/>
  </r>
  <r>
    <s v="Østdanmark"/>
    <x v="2"/>
    <n v="-327658.25270972552"/>
    <s v="HWP"/>
    <x v="5"/>
  </r>
  <r>
    <s v="Østdanmark"/>
    <x v="2"/>
    <n v="-47926.24035900968"/>
    <s v="Biogasanlæg"/>
    <x v="6"/>
  </r>
  <r>
    <s v="Østdanmark"/>
    <x v="2"/>
    <n v="-499719.6279024955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n v="0"/>
    <x v="1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n v="0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n v="0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n v="0"/>
    <x v="1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  <n v="0"/>
    <x v="1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n v="0"/>
    <x v="1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n v="0"/>
    <x v="0"/>
  </r>
  <r>
    <x v="20"/>
    <s v="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n v="0"/>
    <x v="1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n v="0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  <n v="0"/>
    <x v="1"/>
  </r>
  <r>
    <x v="32"/>
    <s v="Pyrolyseprodukter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  <n v="0"/>
    <x v="1"/>
  </r>
  <r>
    <x v="33"/>
    <s v="Pyrolyseprodukter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  <n v="0"/>
    <x v="1"/>
  </r>
  <r>
    <x v="38"/>
    <s v="Græs og urter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n v="0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n v="0"/>
    <x v="1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n v="0"/>
    <x v="1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32945.26016015455"/>
    <n v="64498.475475191975"/>
    <n v="0"/>
    <n v="90266.583697186172"/>
    <n v="0"/>
    <n v="0"/>
    <n v="0"/>
    <n v="0"/>
    <n v="78180.20098777639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n v="0"/>
    <x v="1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n v="0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n v="0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n v="0"/>
    <x v="1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70833.4502275202"/>
    <n v="0"/>
    <n v="0"/>
    <n v="0"/>
    <n v="0"/>
    <n v="0"/>
    <n v="0"/>
    <n v="0"/>
    <n v="870833.4502275202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004.664249375961"/>
    <n v="0"/>
    <n v="0"/>
    <n v="267978.92035102146"/>
    <n v="0"/>
    <n v="0"/>
    <n v="0"/>
    <n v="0"/>
    <n v="-241974.2561016455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2843170.108022664"/>
    <n v="11930939.715450084"/>
    <n v="0"/>
    <n v="0"/>
    <n v="0"/>
    <n v="0"/>
    <n v="0"/>
    <n v="3568093.7851269185"/>
    <n v="-2655863.392554339"/>
    <n v="0"/>
    <n v="0"/>
    <n v="0"/>
    <n v="0"/>
    <n v="0"/>
    <n v="0"/>
    <n v="0"/>
    <n v="0"/>
    <n v="0"/>
    <n v="0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525499.48862704658"/>
    <n v="0"/>
    <n v="0"/>
    <n v="280672.65868343826"/>
    <n v="0"/>
    <n v="0"/>
    <n v="0"/>
    <n v="0"/>
    <n v="244826.82994360832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77336.467029762"/>
    <n v="696107.27987490175"/>
    <n v="724013.50560011622"/>
    <n v="0"/>
    <n v="0"/>
    <n v="0"/>
    <n v="22873.946982468944"/>
    <n v="1834341.7345722748"/>
    <n v="0"/>
    <n v="0"/>
    <n v="22873.946982468944"/>
    <n v="0"/>
    <n v="0.2364206862224259"/>
    <n v="0"/>
    <n v="0.2364206862224259"/>
    <n v="0"/>
    <n v="19442.854935098603"/>
    <n v="0"/>
    <n v="19442.854935098603"/>
    <n v="0"/>
    <x v="1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n v="0"/>
    <x v="0"/>
  </r>
  <r>
    <x v="20"/>
    <s v=""/>
    <n v="0"/>
    <x v="2"/>
    <s v="Vestdanmark"/>
    <n v="572325.30486586422"/>
    <n v="0"/>
    <n v="0"/>
    <n v="0"/>
    <n v="0"/>
    <n v="0"/>
    <n v="0"/>
    <n v="0"/>
    <n v="572325.30486586422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1403098.9093130794"/>
    <n v="0"/>
    <n v="0"/>
    <n v="128347.79869443661"/>
    <n v="0"/>
    <n v="0"/>
    <n v="0"/>
    <n v="0"/>
    <n v="1274751.110618642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258794.84085894"/>
    <n v="5835911.4870443856"/>
    <n v="0"/>
    <n v="307470.55071854044"/>
    <n v="0"/>
    <n v="0"/>
    <n v="0"/>
    <n v="0"/>
    <n v="-884587.19690398593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348193.12690765614"/>
    <n v="0"/>
    <n v="0"/>
    <n v="-348193.12690765614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n v="0"/>
    <x v="1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126393.3198366184"/>
    <n v="6191677.4924300304"/>
    <n v="0"/>
    <n v="0"/>
    <n v="0"/>
    <n v="0"/>
    <n v="0"/>
    <n v="0"/>
    <n v="-1065284.172593412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257290.2347791002"/>
    <n v="0"/>
    <n v="0"/>
    <n v="0"/>
    <n v="0"/>
    <n v="0"/>
    <n v="0"/>
    <n v="0"/>
    <n v="1257290.2347791002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7358.14558896206"/>
    <n v="0"/>
    <n v="0"/>
    <n v="0"/>
    <n v="0"/>
    <n v="0"/>
    <n v="107358.14558896206"/>
    <n v="0"/>
    <n v="0"/>
    <n v="0"/>
    <n v="107358.14558896206"/>
    <n v="0"/>
    <n v="1.9753898788369015"/>
    <n v="0"/>
    <n v="1.9753898788369015"/>
    <n v="0"/>
    <n v="44553.630419419256"/>
    <n v="0"/>
    <n v="44553.630419419256"/>
    <n v="0"/>
    <x v="1"/>
  </r>
  <r>
    <x v="32"/>
    <s v="Pyrolyseprodukter"/>
    <n v="1"/>
    <x v="2"/>
    <s v="Vestdanmark"/>
    <n v="1027231.371360474"/>
    <n v="0"/>
    <n v="0"/>
    <n v="0"/>
    <n v="0"/>
    <n v="0"/>
    <n v="1027231.371360474"/>
    <n v="0"/>
    <n v="0"/>
    <n v="0"/>
    <n v="1027231.371360474"/>
    <n v="0"/>
    <n v="9.2054605607775031"/>
    <n v="0"/>
    <n v="9.2054605607775031"/>
    <n v="0"/>
    <n v="0"/>
    <n v="0"/>
    <n v="0"/>
    <n v="0"/>
    <x v="1"/>
  </r>
  <r>
    <x v="33"/>
    <s v="Pyrolyseprodukter"/>
    <n v="1"/>
    <x v="2"/>
    <s v="Vestdanmark"/>
    <n v="256807.84284011851"/>
    <n v="0"/>
    <n v="0"/>
    <n v="0"/>
    <n v="0"/>
    <n v="0"/>
    <n v="256807.84284011851"/>
    <n v="0"/>
    <n v="0"/>
    <n v="0"/>
    <n v="256807.84284011851"/>
    <n v="0"/>
    <n v="8.5436300629438264"/>
    <n v="0"/>
    <n v="8.5436300629438264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32039.05497955589"/>
    <n v="0"/>
    <n v="0"/>
    <n v="0"/>
    <n v="0"/>
    <n v="0"/>
    <n v="0"/>
    <n v="432039.0549795558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16019.52748977795"/>
    <n v="262373.56843565725"/>
    <n v="0"/>
    <n v="0"/>
    <n v="0"/>
    <n v="0"/>
    <n v="0"/>
    <n v="0"/>
    <n v="-46354.0409458793"/>
    <n v="0"/>
    <n v="0"/>
    <n v="0"/>
    <n v="0"/>
    <n v="0"/>
    <n v="0"/>
    <n v="0"/>
    <n v="0"/>
    <n v="0"/>
    <n v="0"/>
    <n v="1"/>
    <x v="1"/>
  </r>
  <r>
    <x v="37"/>
    <s v="Rapsolie"/>
    <n v="1"/>
    <x v="2"/>
    <s v="Vestdanmark"/>
    <n v="138252.4975934579"/>
    <n v="0"/>
    <n v="0"/>
    <n v="0"/>
    <n v="0"/>
    <n v="0"/>
    <n v="138252.4975934579"/>
    <n v="0"/>
    <n v="0"/>
    <n v="0"/>
    <n v="138252.4975934579"/>
    <n v="0"/>
    <n v="4.8388374157710263"/>
    <n v="0"/>
    <n v="4.8388374157710263"/>
    <n v="0"/>
    <n v="0"/>
    <n v="0"/>
    <n v="0"/>
    <n v="0"/>
    <x v="1"/>
  </r>
  <r>
    <x v="38"/>
    <s v="Græs og urter"/>
    <n v="1"/>
    <x v="2"/>
    <s v="Vestdanmark"/>
    <n v="6252015.8738599028"/>
    <n v="7470286.0842879545"/>
    <n v="0"/>
    <n v="0"/>
    <n v="0"/>
    <n v="0"/>
    <n v="0"/>
    <n v="0"/>
    <n v="-1218270.2104280517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n v="0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n v="0"/>
    <x v="1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25589.2047743127"/>
    <n v="0"/>
    <n v="0"/>
    <n v="0"/>
    <n v="0"/>
    <n v="0"/>
    <n v="2525589.2047743127"/>
    <n v="0"/>
    <n v="0"/>
    <n v="0"/>
    <n v="2525589.2047743127"/>
    <n v="0"/>
    <n v="36.604801154450847"/>
    <n v="0"/>
    <n v="36.604801154450847"/>
    <n v="0"/>
    <n v="1249114.3275279622"/>
    <n v="0"/>
    <n v="1249114.3275279622"/>
    <n v="0"/>
    <x v="1"/>
  </r>
  <r>
    <x v="47"/>
    <s v=""/>
    <n v="0"/>
    <x v="2"/>
    <s v="Vestdanmark"/>
    <n v="759454.6040154876"/>
    <n v="0"/>
    <n v="0"/>
    <n v="0"/>
    <n v="0"/>
    <n v="0"/>
    <n v="0"/>
    <n v="759454.6040154876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n v="0"/>
    <x v="1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n v="0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n v="0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n v="1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n v="0"/>
    <x v="1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  <n v="0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  <n v="0"/>
    <x v="1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n v="0"/>
    <x v="1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n v="0"/>
    <x v="0"/>
  </r>
  <r>
    <x v="20"/>
    <s v="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  <n v="0"/>
    <x v="0"/>
  </r>
  <r>
    <x v="23"/>
    <s v="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n v="0"/>
    <x v="1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n v="0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  <n v="0"/>
    <x v="1"/>
  </r>
  <r>
    <x v="32"/>
    <s v="Pyrolyseprodukter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  <n v="0"/>
    <x v="1"/>
  </r>
  <r>
    <x v="33"/>
    <s v="Pyrolyseprodukter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  <n v="0"/>
    <x v="1"/>
  </r>
  <r>
    <x v="38"/>
    <s v="Græs og urter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n v="0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n v="0"/>
    <x v="1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n v="0"/>
    <x v="1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83077.295795805447"/>
    <n v="7916.616753740097"/>
    <n v="0"/>
    <n v="78752.00538693853"/>
    <n v="0"/>
    <n v="0"/>
    <n v="0"/>
    <n v="0"/>
    <n v="-3591.326344873174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n v="0"/>
    <x v="1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n v="0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n v="0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n v="0"/>
    <x v="1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572.91349776275"/>
    <n v="0"/>
    <n v="0"/>
    <n v="0"/>
    <n v="0"/>
    <n v="0"/>
    <n v="0"/>
    <n v="0"/>
    <n v="310572.91349776275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274.26976805923"/>
    <n v="0"/>
    <n v="0"/>
    <n v="233795.01599247381"/>
    <n v="0"/>
    <n v="0"/>
    <n v="0"/>
    <n v="0"/>
    <n v="-224520.7462244145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4580371.5486053601"/>
    <n v="1464417.2058845721"/>
    <n v="0"/>
    <n v="0"/>
    <n v="0"/>
    <n v="0"/>
    <n v="0"/>
    <n v="437951.9179351207"/>
    <n v="2678002.4247856671"/>
    <n v="22139.032231328078"/>
    <n v="0"/>
    <n v="4.0733051926614749E-2"/>
    <n v="4.0733051926614749E-2"/>
    <n v="0"/>
    <n v="4.0733051926614749E-2"/>
    <n v="6198.9290247718627"/>
    <n v="6198.9290247718627"/>
    <n v="0"/>
    <n v="6198.9290247718627"/>
    <n v="0"/>
    <x v="0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87413.4568232834"/>
    <n v="0"/>
    <n v="0"/>
    <n v="244869.51675001203"/>
    <n v="0"/>
    <n v="0"/>
    <n v="0"/>
    <n v="0"/>
    <n v="-57456.05992672863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8825.0317118231"/>
    <n v="85441.004824644508"/>
    <n v="103062.42440743271"/>
    <n v="0"/>
    <n v="0"/>
    <n v="0"/>
    <n v="214663.33705202048"/>
    <n v="765658.26542772551"/>
    <n v="0"/>
    <n v="0"/>
    <n v="214663.33705202048"/>
    <n v="0"/>
    <n v="2.2187186798820102"/>
    <n v="0"/>
    <n v="2.2187186798820102"/>
    <n v="0"/>
    <n v="182463.83649421739"/>
    <n v="0"/>
    <n v="182463.83649421739"/>
    <n v="0"/>
    <x v="1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n v="0"/>
    <x v="0"/>
  </r>
  <r>
    <x v="20"/>
    <s v=""/>
    <n v="0"/>
    <x v="2"/>
    <s v="Østdanmark"/>
    <n v="204113.35526241767"/>
    <n v="0"/>
    <n v="0"/>
    <n v="0"/>
    <n v="0"/>
    <n v="0"/>
    <n v="0"/>
    <n v="0"/>
    <n v="204113.35526241767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500399.37725984846"/>
    <n v="0"/>
    <n v="0"/>
    <n v="111975.50765955324"/>
    <n v="0"/>
    <n v="0"/>
    <n v="0"/>
    <n v="0"/>
    <n v="388423.8696002952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75489.7791143102"/>
    <n v="716306.46013408503"/>
    <n v="0"/>
    <n v="268249.01834925939"/>
    <n v="0"/>
    <n v="0"/>
    <n v="0"/>
    <n v="0"/>
    <n v="890934.30063096574"/>
    <n v="6347.1037269798107"/>
    <n v="0"/>
    <n v="2.1737941670384078E-2"/>
    <n v="2.1737941670384078E-2"/>
    <n v="0"/>
    <n v="2.1737941670384078E-2"/>
    <n v="1967.6021553637413"/>
    <n v="1967.6021553637413"/>
    <n v="0"/>
    <n v="1967.6021553637413"/>
    <n v="0"/>
    <x v="0"/>
  </r>
  <r>
    <x v="23"/>
    <s v=""/>
    <n v="0"/>
    <x v="2"/>
    <s v="Østdanmark"/>
    <n v="0"/>
    <n v="0"/>
    <n v="0"/>
    <n v="0"/>
    <n v="0"/>
    <n v="310571.19545791671"/>
    <n v="0"/>
    <n v="0"/>
    <n v="-310571.1954579167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n v="0"/>
    <x v="1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8270.2721871315"/>
    <n v="759973.58711494633"/>
    <n v="0"/>
    <n v="0"/>
    <n v="0"/>
    <n v="0"/>
    <n v="0"/>
    <n v="0"/>
    <n v="1068296.685072185"/>
    <n v="3012.5124787730165"/>
    <n v="0"/>
    <n v="1.081491979879513E-2"/>
    <n v="1.081491979879513E-2"/>
    <n v="0"/>
    <n v="1.081491979879513E-2"/>
    <n v="903.75374363190497"/>
    <n v="903.75374363190497"/>
    <n v="0"/>
    <n v="903.75374363190497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n v="0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48398.36047364929"/>
    <n v="0"/>
    <n v="0"/>
    <n v="0"/>
    <n v="0"/>
    <n v="0"/>
    <n v="0"/>
    <n v="0"/>
    <n v="448398.36047364929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88.069957084932"/>
    <n v="0"/>
    <n v="0"/>
    <n v="0"/>
    <n v="0"/>
    <n v="0"/>
    <n v="38288.069957084932"/>
    <n v="0"/>
    <n v="0"/>
    <n v="0"/>
    <n v="38288.069957084932"/>
    <n v="0"/>
    <n v="0.70450048721036262"/>
    <n v="0"/>
    <n v="0.70450048721036262"/>
    <n v="0"/>
    <n v="15889.549032190249"/>
    <n v="0"/>
    <n v="15889.549032190249"/>
    <n v="0"/>
    <x v="1"/>
  </r>
  <r>
    <x v="32"/>
    <s v="Pyrolyseprodukter"/>
    <n v="1"/>
    <x v="2"/>
    <s v="Østdanmark"/>
    <n v="428768.62863952632"/>
    <n v="0"/>
    <n v="0"/>
    <n v="0"/>
    <n v="0"/>
    <n v="0"/>
    <n v="428768.62863952632"/>
    <n v="0"/>
    <n v="0"/>
    <n v="0"/>
    <n v="428768.62863952632"/>
    <n v="0"/>
    <n v="3.8423794392224968"/>
    <n v="0"/>
    <n v="3.8423794392224968"/>
    <n v="0"/>
    <n v="0"/>
    <n v="0"/>
    <n v="0"/>
    <n v="0"/>
    <x v="1"/>
  </r>
  <r>
    <x v="33"/>
    <s v="Pyrolyseprodukter"/>
    <n v="1"/>
    <x v="2"/>
    <s v="Østdanmark"/>
    <n v="107192.15715988158"/>
    <n v="0"/>
    <n v="0"/>
    <n v="0"/>
    <n v="0"/>
    <n v="0"/>
    <n v="107192.15715988158"/>
    <n v="0"/>
    <n v="0"/>
    <n v="0"/>
    <n v="107192.15715988158"/>
    <n v="0"/>
    <n v="3.5661299370561736"/>
    <n v="0"/>
    <n v="3.5661299370561736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54081.8488480938"/>
    <n v="0"/>
    <n v="0"/>
    <n v="0"/>
    <n v="0"/>
    <n v="0"/>
    <n v="0"/>
    <n v="154081.8488480938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77040.924424046898"/>
    <n v="32204.032301743569"/>
    <n v="0"/>
    <n v="0"/>
    <n v="0"/>
    <n v="0"/>
    <n v="0"/>
    <n v="0"/>
    <n v="44836.892122303325"/>
    <n v="0"/>
    <n v="0"/>
    <n v="0"/>
    <n v="0"/>
    <n v="0"/>
    <n v="0"/>
    <n v="0"/>
    <n v="0"/>
    <n v="0"/>
    <n v="0"/>
    <n v="1"/>
    <x v="1"/>
  </r>
  <r>
    <x v="37"/>
    <s v="Rapsolie"/>
    <n v="1"/>
    <x v="2"/>
    <s v="Østdanmark"/>
    <n v="49306.191631390015"/>
    <n v="0"/>
    <n v="0"/>
    <n v="0"/>
    <n v="0"/>
    <n v="0"/>
    <n v="49306.191631390015"/>
    <n v="0"/>
    <n v="0"/>
    <n v="0"/>
    <n v="49306.191631390015"/>
    <n v="0"/>
    <n v="1.7257167070986503"/>
    <n v="0"/>
    <n v="1.7257167070986503"/>
    <n v="0"/>
    <n v="0"/>
    <n v="0"/>
    <n v="0"/>
    <n v="0"/>
    <x v="1"/>
  </r>
  <r>
    <x v="38"/>
    <s v="Græs og urter"/>
    <n v="1"/>
    <x v="2"/>
    <s v="Østdanmark"/>
    <n v="2229710.8415755355"/>
    <n v="916911.47014555836"/>
    <n v="0"/>
    <n v="0"/>
    <n v="0"/>
    <n v="0"/>
    <n v="0"/>
    <n v="0"/>
    <n v="1312799.371429977"/>
    <n v="94529.161001925357"/>
    <n v="0"/>
    <n v="0.25655592412566552"/>
    <n v="0.25655592412566552"/>
    <n v="0"/>
    <n v="0.25655592412566552"/>
    <n v="18905.832200385074"/>
    <n v="18905.832200385074"/>
    <n v="0"/>
    <n v="18905.83220038507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n v="0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n v="0"/>
    <x v="1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66345.18663000118"/>
    <n v="0"/>
    <n v="0"/>
    <n v="0"/>
    <n v="0"/>
    <n v="0"/>
    <n v="666345.18663000118"/>
    <n v="0"/>
    <n v="0"/>
    <n v="0"/>
    <n v="666345.18663000118"/>
    <n v="0"/>
    <n v="9.657719874121911"/>
    <n v="0"/>
    <n v="9.657719874121911"/>
    <n v="0"/>
    <n v="329563.22355408809"/>
    <n v="0"/>
    <n v="329563.22355408809"/>
    <n v="0"/>
    <x v="1"/>
  </r>
  <r>
    <x v="47"/>
    <s v=""/>
    <n v="0"/>
    <x v="2"/>
    <s v="Østdanmark"/>
    <n v="193169.52028645392"/>
    <n v="0"/>
    <n v="0"/>
    <n v="0"/>
    <n v="0"/>
    <n v="0"/>
    <n v="0"/>
    <n v="193169.5202864539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604622.3741141489"/>
    <n v="64498.475475191975"/>
    <n v="0"/>
    <n v="43439.71273733316"/>
    <n v="0"/>
    <n v="0"/>
    <n v="0"/>
    <n v="0"/>
    <n v="496684.1859016238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14572087.50400746"/>
    <n v="0"/>
    <n v="0"/>
    <n v="0"/>
    <n v="0"/>
    <n v="0"/>
    <n v="514572087.50400746"/>
    <n v="0"/>
    <n v="0"/>
    <n v="0"/>
    <n v="514572087.50400746"/>
    <n v="0"/>
    <n v="0"/>
    <n v="0"/>
    <n v="0"/>
    <n v="0"/>
    <n v="0"/>
    <n v="0"/>
    <n v="0"/>
    <x v="0"/>
  </r>
  <r>
    <x v="4"/>
    <s v=""/>
    <n v="0"/>
    <x v="1"/>
    <s v="Vestdanmark"/>
    <n v="25170381.54227329"/>
    <n v="0"/>
    <n v="0"/>
    <n v="0"/>
    <n v="0"/>
    <n v="20385129.269272327"/>
    <n v="0"/>
    <n v="0"/>
    <n v="4785252.273000963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1124875.4356381574"/>
    <n v="0"/>
    <n v="0"/>
    <n v="0"/>
    <n v="843656.57672861801"/>
    <n v="0"/>
    <n v="0"/>
    <n v="0"/>
    <n v="281218.85890953941"/>
    <n v="281218.85890953941"/>
    <n v="843656.57672861801"/>
    <n v="0.15973964518770092"/>
    <n v="0.63895858075080358"/>
    <n v="0.47921893556310263"/>
    <n v="0.15973964518770095"/>
    <n v="12025.871052299999"/>
    <n v="48103.484209199989"/>
    <n v="36077.613156899984"/>
    <n v="12025.871052300005"/>
    <x v="0"/>
  </r>
  <r>
    <x v="6"/>
    <s v="Husdyrgødning"/>
    <n v="1"/>
    <x v="1"/>
    <s v="Vestdanmark"/>
    <n v="2652925.8184588463"/>
    <n v="0"/>
    <n v="0"/>
    <n v="0"/>
    <n v="1989694.3638441348"/>
    <n v="251080.47924699794"/>
    <n v="0"/>
    <n v="0"/>
    <n v="412150.97536771372"/>
    <n v="412150.97536771372"/>
    <n v="1989694.3638441348"/>
    <n v="0.88777320094205536"/>
    <n v="5.1735748606623213"/>
    <n v="4.2858016597202662"/>
    <n v="0.88777320094205514"/>
    <n v="123645.29261031411"/>
    <n v="720553.6017635545"/>
    <n v="596908.30915324041"/>
    <n v="123645.29261031409"/>
    <x v="0"/>
  </r>
  <r>
    <x v="7"/>
    <s v=""/>
    <n v="0"/>
    <x v="1"/>
    <s v="Vestdanmark"/>
    <n v="792292.68109270581"/>
    <n v="812348.75563371019"/>
    <n v="0"/>
    <n v="0"/>
    <n v="0"/>
    <n v="0"/>
    <n v="0"/>
    <n v="0"/>
    <n v="-20056.074541004375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6257.0446016591122"/>
    <n v="2085.6815338863707"/>
    <n v="0"/>
    <n v="0"/>
    <n v="0"/>
    <n v="0"/>
    <n v="6257.0446016591122"/>
    <n v="0"/>
    <n v="2.9426255057142638E-3"/>
    <n v="2.9426255057142638E-3"/>
    <n v="0"/>
    <n v="0"/>
    <n v="394.19380990452407"/>
    <n v="394.19380990452407"/>
    <n v="0"/>
    <x v="0"/>
  </r>
  <r>
    <x v="9"/>
    <s v=""/>
    <n v="0"/>
    <x v="1"/>
    <s v="Vestdanmark"/>
    <n v="181628.8895635134"/>
    <n v="0"/>
    <n v="0"/>
    <n v="28235.813279266553"/>
    <n v="0"/>
    <n v="0"/>
    <n v="0"/>
    <n v="0"/>
    <n v="153393.07628424684"/>
    <n v="0"/>
    <n v="0"/>
    <n v="0"/>
    <n v="0"/>
    <n v="0"/>
    <n v="0"/>
    <n v="0"/>
    <n v="0"/>
    <n v="0"/>
    <n v="0"/>
    <x v="0"/>
  </r>
  <r>
    <x v="10"/>
    <s v=""/>
    <n v="0"/>
    <x v="1"/>
    <s v="Vestdanmark"/>
    <n v="1047364.6229885011"/>
    <n v="0"/>
    <n v="0"/>
    <n v="0"/>
    <n v="0"/>
    <n v="0"/>
    <n v="0"/>
    <n v="0"/>
    <n v="1047364.6229885011"/>
    <n v="0"/>
    <n v="0"/>
    <n v="0"/>
    <n v="0"/>
    <n v="0"/>
    <n v="0"/>
    <n v="0"/>
    <n v="0"/>
    <n v="0"/>
    <n v="0"/>
    <x v="0"/>
  </r>
  <r>
    <x v="11"/>
    <s v=""/>
    <n v="0"/>
    <x v="1"/>
    <s v="Vestdanmark"/>
    <n v="30356.126950347429"/>
    <n v="0"/>
    <n v="0"/>
    <n v="257923.29437791562"/>
    <n v="0"/>
    <n v="0"/>
    <n v="0"/>
    <n v="0"/>
    <n v="-227567.1674275682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3710703.682220671"/>
    <n v="11930939.715450084"/>
    <n v="0"/>
    <n v="0"/>
    <n v="0"/>
    <n v="0"/>
    <n v="0"/>
    <n v="2301995.9904044634"/>
    <n v="-522232.02363387495"/>
    <n v="0"/>
    <n v="0"/>
    <n v="0"/>
    <n v="0"/>
    <n v="0"/>
    <n v="0"/>
    <n v="0"/>
    <n v="0"/>
    <n v="0"/>
    <n v="0"/>
    <x v="0"/>
  </r>
  <r>
    <x v="14"/>
    <s v=""/>
    <n v="0"/>
    <x v="1"/>
    <s v="Vestdanmark"/>
    <n v="384827.87367359991"/>
    <n v="384827.87367359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596609.95089931972"/>
    <n v="0"/>
    <n v="0"/>
    <n v="270140.71358529059"/>
    <n v="0"/>
    <n v="0"/>
    <n v="0"/>
    <n v="0"/>
    <n v="326469.23731402913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3333309.3882986144"/>
    <n v="696107.27987490175"/>
    <n v="726974.95402379602"/>
    <n v="0"/>
    <n v="0"/>
    <n v="0"/>
    <n v="141912.4984348095"/>
    <n v="1768314.655965107"/>
    <n v="0"/>
    <n v="0"/>
    <n v="141912.4984348095"/>
    <n v="0"/>
    <n v="1.4667801009248997"/>
    <n v="0"/>
    <n v="1.4667801009248997"/>
    <n v="0"/>
    <n v="120625.62366958808"/>
    <n v="0"/>
    <n v="120625.62366958808"/>
    <x v="0"/>
  </r>
  <r>
    <x v="17"/>
    <s v="Bionedbrydeligt affald"/>
    <n v="1"/>
    <x v="1"/>
    <s v="Vestdanmark"/>
    <n v="526734.10986839118"/>
    <n v="0"/>
    <n v="0"/>
    <n v="0"/>
    <n v="401960.68859899876"/>
    <n v="0"/>
    <n v="124773.42126939242"/>
    <n v="0"/>
    <n v="0"/>
    <n v="0"/>
    <n v="526734.10986839118"/>
    <n v="0"/>
    <n v="2.9100400181094281"/>
    <n v="0.68255738648930186"/>
    <n v="2.2274826316201262"/>
    <n v="0"/>
    <n v="158020.23296051734"/>
    <n v="120588.20657969962"/>
    <n v="37432.026380817726"/>
    <x v="0"/>
  </r>
  <r>
    <x v="18"/>
    <s v=""/>
    <n v="0"/>
    <x v="1"/>
    <s v="Vestdanmark"/>
    <n v="0"/>
    <n v="2414213.7695228113"/>
    <n v="0"/>
    <n v="0"/>
    <n v="0"/>
    <n v="0"/>
    <n v="0"/>
    <n v="0"/>
    <n v="-2414213.7695228113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0"/>
    <n v="0"/>
    <n v="0"/>
    <n v="0"/>
    <n v="523057.42126360437"/>
    <n v="523057.42126360437"/>
    <n v="0"/>
    <n v="2.2664758037999624"/>
    <n v="2.2664758037999624"/>
    <n v="0"/>
    <n v="2.2664758037999624"/>
    <n v="219684.11693071382"/>
    <n v="219684.11693071382"/>
    <n v="0"/>
    <n v="219684.11693071382"/>
    <x v="0"/>
  </r>
  <r>
    <x v="20"/>
    <s v=""/>
    <n v="0"/>
    <x v="1"/>
    <s v="Vestdanmark"/>
    <n v="673896.93223460356"/>
    <n v="0"/>
    <n v="0"/>
    <n v="0"/>
    <n v="0"/>
    <n v="0"/>
    <n v="0"/>
    <n v="0"/>
    <n v="673896.93223460356"/>
    <n v="0"/>
    <n v="0"/>
    <n v="0"/>
    <n v="0"/>
    <n v="0"/>
    <n v="0"/>
    <n v="0"/>
    <n v="0"/>
    <n v="0"/>
    <n v="0"/>
    <x v="0"/>
  </r>
  <r>
    <x v="21"/>
    <s v=""/>
    <n v="0"/>
    <x v="1"/>
    <s v="Vestdanmark"/>
    <n v="1663123.8527888369"/>
    <n v="0"/>
    <n v="0"/>
    <n v="123531.68309679118"/>
    <n v="0"/>
    <n v="0"/>
    <n v="0"/>
    <n v="0"/>
    <n v="1539592.1696920458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5671034.2204297939"/>
    <n v="5880011.5738482485"/>
    <n v="0"/>
    <n v="295933.04302308214"/>
    <n v="0"/>
    <n v="0"/>
    <n v="0"/>
    <n v="0"/>
    <n v="-504910.39644153696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555777.04073422437"/>
    <n v="0"/>
    <n v="0"/>
    <n v="-555777.04073422437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737622.5335018374"/>
    <n v="3245874.1778339455"/>
    <n v="0"/>
    <n v="0"/>
    <n v="0"/>
    <n v="0"/>
    <n v="9737622.5335018374"/>
    <n v="0"/>
    <n v="4.929087150233296"/>
    <n v="4.929087150233296"/>
    <n v="0"/>
    <n v="0"/>
    <n v="740059.31254613958"/>
    <n v="740059.31254613958"/>
    <n v="0"/>
    <x v="0"/>
  </r>
  <r>
    <x v="25"/>
    <s v=""/>
    <n v="0"/>
    <x v="1"/>
    <s v="Vestdanmark"/>
    <n v="1620993.8653666629"/>
    <n v="1373162.6504626232"/>
    <n v="0"/>
    <n v="0"/>
    <n v="0"/>
    <n v="0"/>
    <n v="0"/>
    <n v="0"/>
    <n v="247831.2149040396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6011916.1321173599"/>
    <n v="5742281.5453988183"/>
    <n v="0"/>
    <n v="0"/>
    <n v="0"/>
    <n v="0"/>
    <n v="0"/>
    <n v="0"/>
    <n v="269634.58671854157"/>
    <n v="269634.58671854157"/>
    <n v="0"/>
    <n v="0.9679881663195643"/>
    <n v="0.9679881663195643"/>
    <n v="0"/>
    <n v="0.9679881663195643"/>
    <n v="80890.376015562462"/>
    <n v="80890.376015562462"/>
    <n v="0"/>
    <n v="80890.37601556246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140728.27827159571"/>
    <n v="0"/>
    <n v="0"/>
    <n v="0"/>
    <n v="0"/>
    <n v="0"/>
    <n v="0"/>
    <n v="68866.868020080408"/>
    <n v="68866.868020080408"/>
    <n v="0"/>
    <n v="6.1808014048022171E-2"/>
    <n v="6.1808014048022171E-2"/>
    <n v="0"/>
    <n v="6.1808014048022171E-2"/>
    <n v="10330.03020301206"/>
    <n v="10330.03020301206"/>
    <n v="0"/>
    <n v="10330.03020301206"/>
    <x v="0"/>
  </r>
  <r>
    <x v="29"/>
    <s v=""/>
    <n v="0"/>
    <x v="1"/>
    <s v="Vestdanmark"/>
    <n v="106168.13854148486"/>
    <n v="0"/>
    <n v="0"/>
    <n v="48022.602431121806"/>
    <n v="0"/>
    <n v="0"/>
    <n v="0"/>
    <n v="0"/>
    <n v="58145.536110363057"/>
    <n v="0"/>
    <n v="0"/>
    <n v="0"/>
    <n v="0"/>
    <n v="0"/>
    <n v="0"/>
    <n v="0"/>
    <n v="0"/>
    <n v="0"/>
    <n v="0"/>
    <x v="0"/>
  </r>
  <r>
    <x v="30"/>
    <s v=""/>
    <n v="0"/>
    <x v="1"/>
    <s v="Vestdanmark"/>
    <n v="1478250.7388156422"/>
    <n v="0"/>
    <n v="0"/>
    <n v="0"/>
    <n v="0"/>
    <n v="0"/>
    <n v="0"/>
    <n v="0"/>
    <n v="1478250.7388156422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40377.4029294425"/>
    <n v="0"/>
    <n v="0"/>
    <n v="0"/>
    <n v="0"/>
    <n v="0"/>
    <n v="140377.4029294425"/>
    <n v="0"/>
    <n v="0"/>
    <n v="0"/>
    <n v="140377.4029294425"/>
    <n v="0"/>
    <n v="2.5829442139017416"/>
    <n v="0"/>
    <n v="2.5829442139017416"/>
    <n v="0"/>
    <n v="58256.622215718642"/>
    <n v="0"/>
    <n v="58256.622215718642"/>
    <x v="0"/>
  </r>
  <r>
    <x v="32"/>
    <s v="Pyrolyseprodukter"/>
    <n v="1"/>
    <x v="1"/>
    <s v="Vestdanmark"/>
    <n v="990256.20734046004"/>
    <n v="0"/>
    <n v="0"/>
    <n v="0"/>
    <n v="0"/>
    <n v="0"/>
    <n v="990256.20734046004"/>
    <n v="0"/>
    <n v="0"/>
    <n v="0"/>
    <n v="990256.20734046004"/>
    <n v="0"/>
    <n v="8.8741102694952918"/>
    <n v="0"/>
    <n v="8.8741102694952918"/>
    <n v="0"/>
    <n v="0"/>
    <n v="0"/>
    <n v="0"/>
    <x v="0"/>
  </r>
  <r>
    <x v="33"/>
    <s v="Pyrolyseprodukter"/>
    <n v="1"/>
    <x v="1"/>
    <s v="Vestdanmark"/>
    <n v="247564.05183511501"/>
    <n v="0"/>
    <n v="0"/>
    <n v="0"/>
    <n v="0"/>
    <n v="0"/>
    <n v="247564.05183511501"/>
    <n v="0"/>
    <n v="0"/>
    <n v="0"/>
    <n v="247564.05183511501"/>
    <n v="0"/>
    <n v="8.2361023416230807"/>
    <n v="0"/>
    <n v="8.2361023416230807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2113.96933686273"/>
    <n v="0"/>
    <n v="0"/>
    <n v="0"/>
    <n v="0"/>
    <n v="0"/>
    <n v="0"/>
    <n v="502113.96933686273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1056.98466843137"/>
    <n v="262373.56843565725"/>
    <n v="0"/>
    <n v="0"/>
    <n v="0"/>
    <n v="0"/>
    <n v="0"/>
    <n v="0"/>
    <n v="-11316.583767225879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0676.47018779608"/>
    <n v="0"/>
    <n v="0"/>
    <n v="0"/>
    <n v="0"/>
    <n v="0"/>
    <n v="160676.47018779608"/>
    <n v="0"/>
    <n v="0"/>
    <n v="0"/>
    <n v="160676.47018779608"/>
    <n v="0"/>
    <n v="5.6236764565728619"/>
    <n v="0"/>
    <n v="5.6236764565728619"/>
    <n v="0"/>
    <n v="0"/>
    <n v="0"/>
    <n v="0"/>
    <x v="0"/>
  </r>
  <r>
    <x v="38"/>
    <s v="Græs og urter"/>
    <n v="1"/>
    <x v="1"/>
    <s v="Vestdanmark"/>
    <n v="1881571.365060173"/>
    <n v="1824139.6252331052"/>
    <n v="0"/>
    <n v="0"/>
    <n v="0"/>
    <n v="0"/>
    <n v="0"/>
    <n v="0"/>
    <n v="57431.739827067824"/>
    <n v="57431.739827067824"/>
    <n v="0"/>
    <n v="0.15587203916025516"/>
    <n v="0.15587203916025516"/>
    <n v="0"/>
    <n v="0.15587203916025516"/>
    <n v="11486.347965413566"/>
    <n v="11486.347965413566"/>
    <n v="0"/>
    <n v="11486.347965413566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43293.135788279993"/>
    <n v="0"/>
    <n v="0"/>
    <n v="0"/>
    <n v="0"/>
    <n v="0"/>
    <n v="0"/>
    <n v="86400.19192549628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2980433.248128525"/>
    <n v="0"/>
    <n v="0"/>
    <n v="0"/>
    <n v="993477.74937617499"/>
    <n v="993477.74937617499"/>
    <n v="2980433.248128525"/>
    <n v="0.49575533171620517"/>
    <n v="1.9830213268648207"/>
    <n v="1.4872659951486156"/>
    <n v="0.49575533171620512"/>
    <n v="59608.664962570496"/>
    <n v="238434.65985028198"/>
    <n v="178825.99488771148"/>
    <n v="59608.664962570503"/>
    <x v="0"/>
  </r>
  <r>
    <x v="42"/>
    <s v="Husdyrgødning"/>
    <n v="1"/>
    <x v="1"/>
    <s v="Vestdanmark"/>
    <n v="15074833.175881069"/>
    <n v="0"/>
    <n v="0"/>
    <n v="0"/>
    <n v="11306124.881910801"/>
    <n v="3768708.2939702673"/>
    <n v="0"/>
    <n v="0"/>
    <n v="0"/>
    <n v="0"/>
    <n v="11306124.881910801"/>
    <n v="0"/>
    <n v="4.8706785991271735"/>
    <n v="4.8706785991271735"/>
    <n v="0"/>
    <n v="0"/>
    <n v="565306.24409554002"/>
    <n v="565306.24409554002"/>
    <n v="0"/>
    <x v="0"/>
  </r>
  <r>
    <x v="43"/>
    <s v=""/>
    <n v="0"/>
    <x v="1"/>
    <s v="Vestdanmark"/>
    <n v="1378013.0257817972"/>
    <n v="0"/>
    <n v="0"/>
    <n v="97500.435238944279"/>
    <n v="0"/>
    <n v="0"/>
    <n v="0"/>
    <n v="0"/>
    <n v="1280512.5905428529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4973.865453063"/>
    <n v="0"/>
    <n v="0"/>
    <n v="0"/>
    <n v="0"/>
    <n v="0"/>
    <n v="2234973.865453063"/>
    <n v="0"/>
    <n v="0"/>
    <n v="0"/>
    <n v="2234973.865453063"/>
    <n v="0"/>
    <n v="32.392747710376121"/>
    <n v="0"/>
    <n v="32.392747710376121"/>
    <n v="0"/>
    <n v="1105380.8242886607"/>
    <n v="0"/>
    <n v="1105380.8242886607"/>
    <x v="0"/>
  </r>
  <r>
    <x v="47"/>
    <s v=""/>
    <n v="0"/>
    <x v="1"/>
    <s v="Vestdanmark"/>
    <n v="616440.47585147235"/>
    <n v="0"/>
    <n v="0"/>
    <n v="0"/>
    <n v="0"/>
    <n v="0"/>
    <n v="0"/>
    <n v="616440.47585147235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32945.26016015455"/>
    <n v="64498.475475191975"/>
    <n v="0"/>
    <n v="90266.583697186172"/>
    <n v="0"/>
    <n v="0"/>
    <n v="0"/>
    <n v="0"/>
    <n v="78180.20098777639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17087134.44824624"/>
    <n v="0"/>
    <n v="0"/>
    <n v="0"/>
    <n v="0"/>
    <n v="0"/>
    <n v="617087134.44824624"/>
    <n v="0"/>
    <n v="0"/>
    <n v="0"/>
    <n v="617087134.44824624"/>
    <n v="0"/>
    <n v="0"/>
    <n v="0"/>
    <n v="0"/>
    <n v="0"/>
    <n v="0"/>
    <n v="0"/>
    <n v="0"/>
    <x v="0"/>
  </r>
  <r>
    <x v="4"/>
    <s v=""/>
    <n v="0"/>
    <x v="2"/>
    <s v="Vestdanmark"/>
    <n v="30222252.570254702"/>
    <n v="0"/>
    <n v="0"/>
    <n v="0"/>
    <n v="0"/>
    <n v="24127415.151843689"/>
    <n v="0"/>
    <n v="0"/>
    <n v="6094837.418411012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1743556.9252391441"/>
    <n v="0"/>
    <n v="0"/>
    <n v="0"/>
    <n v="1569201.2327152297"/>
    <n v="0"/>
    <n v="0"/>
    <n v="0"/>
    <n v="174355.69252391439"/>
    <n v="174355.69252391439"/>
    <n v="1569201.2327152297"/>
    <n v="9.9038580016374542E-2"/>
    <n v="0.99038580016374556"/>
    <n v="0.891347220147371"/>
    <n v="9.9038580016374556E-2"/>
    <n v="7456.0400524259976"/>
    <n v="74560.400524259981"/>
    <n v="67104.360471833992"/>
    <n v="7456.0400524259894"/>
    <x v="0"/>
  </r>
  <r>
    <x v="6"/>
    <s v="Husdyrgødning"/>
    <n v="1"/>
    <x v="2"/>
    <s v="Vestdanmark"/>
    <n v="2777977.7276885756"/>
    <n v="0"/>
    <n v="0"/>
    <n v="0"/>
    <n v="2500179.9549197182"/>
    <n v="105166.29969106747"/>
    <n v="0"/>
    <n v="0"/>
    <n v="172631.47307778988"/>
    <n v="172631.47307778988"/>
    <n v="2500179.9549197182"/>
    <n v="0.3718481930095594"/>
    <n v="5.7572358159066326"/>
    <n v="5.3853876228970732"/>
    <n v="0.3718481930095594"/>
    <n v="51789.441923336963"/>
    <n v="801843.42839925236"/>
    <n v="750053.98647591542"/>
    <n v="51789.441923336941"/>
    <x v="0"/>
  </r>
  <r>
    <x v="7"/>
    <s v=""/>
    <n v="0"/>
    <x v="2"/>
    <s v="Vestdanmark"/>
    <n v="1228053.655693694"/>
    <n v="1239900.7322830316"/>
    <n v="0"/>
    <n v="0"/>
    <n v="0"/>
    <n v="0"/>
    <n v="0"/>
    <n v="0"/>
    <n v="-11847.07658933755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7753.9785502341792"/>
    <n v="861.55317224824194"/>
    <n v="0"/>
    <n v="0"/>
    <n v="0"/>
    <n v="0"/>
    <n v="7753.9785502341792"/>
    <n v="0"/>
    <n v="3.6466185723896321E-3"/>
    <n v="3.6466185723896321E-3"/>
    <n v="0"/>
    <n v="0"/>
    <n v="488.50064866475327"/>
    <n v="488.50064866475327"/>
    <n v="0"/>
    <x v="0"/>
  </r>
  <r>
    <x v="9"/>
    <s v=""/>
    <n v="0"/>
    <x v="2"/>
    <s v="Vestdanmark"/>
    <n v="173658.75124992887"/>
    <n v="0"/>
    <n v="0"/>
    <n v="22002.479776189128"/>
    <n v="0"/>
    <n v="0"/>
    <n v="0"/>
    <n v="0"/>
    <n v="151656.27147373973"/>
    <n v="0"/>
    <n v="0"/>
    <n v="0"/>
    <n v="0"/>
    <n v="0"/>
    <n v="0"/>
    <n v="0"/>
    <n v="0"/>
    <n v="0"/>
    <n v="0"/>
    <x v="0"/>
  </r>
  <r>
    <x v="10"/>
    <s v=""/>
    <n v="0"/>
    <x v="2"/>
    <s v="Vestdanmark"/>
    <n v="870833.4502275202"/>
    <n v="0"/>
    <n v="0"/>
    <n v="0"/>
    <n v="0"/>
    <n v="0"/>
    <n v="0"/>
    <n v="0"/>
    <n v="870833.4502275202"/>
    <n v="0"/>
    <n v="0"/>
    <n v="0"/>
    <n v="0"/>
    <n v="0"/>
    <n v="0"/>
    <n v="0"/>
    <n v="0"/>
    <n v="0"/>
    <n v="0"/>
    <x v="0"/>
  </r>
  <r>
    <x v="11"/>
    <s v=""/>
    <n v="0"/>
    <x v="2"/>
    <s v="Vestdanmark"/>
    <n v="26004.664249375961"/>
    <n v="0"/>
    <n v="0"/>
    <n v="267978.92035102146"/>
    <n v="0"/>
    <n v="0"/>
    <n v="0"/>
    <n v="0"/>
    <n v="-241974.2561016455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2843170.108022664"/>
    <n v="11930939.715450084"/>
    <n v="0"/>
    <n v="0"/>
    <n v="0"/>
    <n v="0"/>
    <n v="0"/>
    <n v="3568093.7851269185"/>
    <n v="-2655863.392554339"/>
    <n v="0"/>
    <n v="0"/>
    <n v="0"/>
    <n v="0"/>
    <n v="0"/>
    <n v="0"/>
    <n v="0"/>
    <n v="0"/>
    <n v="0"/>
    <n v="0"/>
    <x v="0"/>
  </r>
  <r>
    <x v="14"/>
    <s v=""/>
    <n v="0"/>
    <x v="2"/>
    <s v="Vestdanmark"/>
    <n v="596483.20419407997"/>
    <n v="596483.2041940799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525499.48862704658"/>
    <n v="0"/>
    <n v="0"/>
    <n v="280672.65868343826"/>
    <n v="0"/>
    <n v="0"/>
    <n v="0"/>
    <n v="0"/>
    <n v="244826.82994360832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3277336.467029762"/>
    <n v="696107.27987490175"/>
    <n v="724013.50560011622"/>
    <n v="0"/>
    <n v="0"/>
    <n v="0"/>
    <n v="22873.946982468944"/>
    <n v="1834341.7345722748"/>
    <n v="0"/>
    <n v="0"/>
    <n v="22873.946982468944"/>
    <n v="0"/>
    <n v="0.2364206862224259"/>
    <n v="0"/>
    <n v="0.2364206862224259"/>
    <n v="0"/>
    <n v="19442.854935098603"/>
    <n v="0"/>
    <n v="19442.854935098603"/>
    <x v="0"/>
  </r>
  <r>
    <x v="17"/>
    <s v="Bionedbrydeligt affald"/>
    <n v="1"/>
    <x v="2"/>
    <s v="Vestdanmark"/>
    <n v="524881.97503939818"/>
    <n v="0"/>
    <n v="0"/>
    <n v="0"/>
    <n v="523381.79192356829"/>
    <n v="0"/>
    <n v="1500.1831158298883"/>
    <n v="0"/>
    <n v="0"/>
    <n v="0"/>
    <n v="524881.97503939818"/>
    <n v="0"/>
    <n v="0.91552051921684041"/>
    <n v="0.88873891941165373"/>
    <n v="2.6781599805186684E-2"/>
    <n v="0"/>
    <n v="157464.59251181944"/>
    <n v="157014.53757707047"/>
    <n v="450.054934748972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0"/>
    <n v="0"/>
    <n v="0"/>
    <n v="0"/>
    <n v="519697.07047323068"/>
    <n v="519697.07047323068"/>
    <n v="0"/>
    <n v="2.2519149669796703"/>
    <n v="2.2519149669796703"/>
    <n v="0"/>
    <n v="2.2519149669796703"/>
    <n v="218272.76959875689"/>
    <n v="218272.76959875689"/>
    <n v="0"/>
    <n v="218272.76959875689"/>
    <x v="0"/>
  </r>
  <r>
    <x v="20"/>
    <s v=""/>
    <n v="0"/>
    <x v="2"/>
    <s v="Vestdanmark"/>
    <n v="572325.30486586422"/>
    <n v="0"/>
    <n v="0"/>
    <n v="0"/>
    <n v="0"/>
    <n v="0"/>
    <n v="0"/>
    <n v="0"/>
    <n v="572325.30486586422"/>
    <n v="0"/>
    <n v="0"/>
    <n v="0"/>
    <n v="0"/>
    <n v="0"/>
    <n v="0"/>
    <n v="0"/>
    <n v="0"/>
    <n v="0"/>
    <n v="0"/>
    <x v="0"/>
  </r>
  <r>
    <x v="21"/>
    <s v=""/>
    <n v="0"/>
    <x v="2"/>
    <s v="Vestdanmark"/>
    <n v="1403098.9093130794"/>
    <n v="0"/>
    <n v="0"/>
    <n v="128347.79869443661"/>
    <n v="0"/>
    <n v="0"/>
    <n v="0"/>
    <n v="0"/>
    <n v="1274751.110618642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5258794.84085894"/>
    <n v="5835911.4870443856"/>
    <n v="0"/>
    <n v="307470.55071854044"/>
    <n v="0"/>
    <n v="0"/>
    <n v="0"/>
    <n v="0"/>
    <n v="-884587.19690398593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348193.12690765614"/>
    <n v="0"/>
    <n v="0"/>
    <n v="-348193.12690765614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1461865.852294842"/>
    <n v="1273540.6502549821"/>
    <n v="0"/>
    <n v="0"/>
    <n v="0"/>
    <n v="0"/>
    <n v="11461865.852294842"/>
    <n v="0"/>
    <n v="5.8018818757731268"/>
    <n v="5.8018818757731268"/>
    <n v="0"/>
    <n v="0"/>
    <n v="871101.804774408"/>
    <n v="871101.804774408"/>
    <n v="0"/>
    <x v="0"/>
  </r>
  <r>
    <x v="25"/>
    <s v=""/>
    <n v="0"/>
    <x v="2"/>
    <s v="Vestdanmark"/>
    <n v="1590883.4700780637"/>
    <n v="1373162.6504626232"/>
    <n v="0"/>
    <n v="0"/>
    <n v="0"/>
    <n v="0"/>
    <n v="0"/>
    <n v="0"/>
    <n v="217720.81961544044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5126393.3198366184"/>
    <n v="6191677.4924300304"/>
    <n v="0"/>
    <n v="0"/>
    <n v="0"/>
    <n v="0"/>
    <n v="0"/>
    <n v="0"/>
    <n v="-1065284.172593412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234547.13045265959"/>
    <n v="0"/>
    <n v="0"/>
    <n v="0"/>
    <n v="0"/>
    <n v="0"/>
    <n v="0"/>
    <n v="-24951.984160983469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37421.140603964748"/>
    <n v="0"/>
    <n v="0"/>
    <n v="0"/>
    <n v="0"/>
    <n v="65366.975133717067"/>
    <n v="0"/>
    <n v="0"/>
    <n v="0"/>
    <n v="0"/>
    <n v="0"/>
    <n v="0"/>
    <n v="0"/>
    <n v="0"/>
    <n v="0"/>
    <n v="0"/>
    <x v="0"/>
  </r>
  <r>
    <x v="30"/>
    <s v=""/>
    <n v="0"/>
    <x v="2"/>
    <s v="Vestdanmark"/>
    <n v="1257290.2347791002"/>
    <n v="0"/>
    <n v="0"/>
    <n v="0"/>
    <n v="0"/>
    <n v="0"/>
    <n v="0"/>
    <n v="0"/>
    <n v="1257290.2347791002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07358.14558896206"/>
    <n v="0"/>
    <n v="0"/>
    <n v="0"/>
    <n v="0"/>
    <n v="0"/>
    <n v="107358.14558896206"/>
    <n v="0"/>
    <n v="0"/>
    <n v="0"/>
    <n v="107358.14558896206"/>
    <n v="0"/>
    <n v="1.9753898788369015"/>
    <n v="0"/>
    <n v="1.9753898788369015"/>
    <n v="0"/>
    <n v="44553.630419419256"/>
    <n v="0"/>
    <n v="44553.630419419256"/>
    <x v="0"/>
  </r>
  <r>
    <x v="32"/>
    <s v="Pyrolyseprodukter"/>
    <n v="1"/>
    <x v="2"/>
    <s v="Vestdanmark"/>
    <n v="1027231.371360474"/>
    <n v="0"/>
    <n v="0"/>
    <n v="0"/>
    <n v="0"/>
    <n v="0"/>
    <n v="1027231.371360474"/>
    <n v="0"/>
    <n v="0"/>
    <n v="0"/>
    <n v="1027231.371360474"/>
    <n v="0"/>
    <n v="9.2054605607775031"/>
    <n v="0"/>
    <n v="9.2054605607775031"/>
    <n v="0"/>
    <n v="0"/>
    <n v="0"/>
    <n v="0"/>
    <x v="0"/>
  </r>
  <r>
    <x v="33"/>
    <s v="Pyrolyseprodukter"/>
    <n v="1"/>
    <x v="2"/>
    <s v="Vestdanmark"/>
    <n v="256807.84284011851"/>
    <n v="0"/>
    <n v="0"/>
    <n v="0"/>
    <n v="0"/>
    <n v="0"/>
    <n v="256807.84284011851"/>
    <n v="0"/>
    <n v="0"/>
    <n v="0"/>
    <n v="256807.84284011851"/>
    <n v="0"/>
    <n v="8.5436300629438264"/>
    <n v="0"/>
    <n v="8.5436300629438264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32039.05497955589"/>
    <n v="0"/>
    <n v="0"/>
    <n v="0"/>
    <n v="0"/>
    <n v="0"/>
    <n v="0"/>
    <n v="432039.05497955589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16019.52748977795"/>
    <n v="262373.56843565725"/>
    <n v="0"/>
    <n v="0"/>
    <n v="0"/>
    <n v="0"/>
    <n v="0"/>
    <n v="0"/>
    <n v="-46354.0409458793"/>
    <n v="0"/>
    <n v="0"/>
    <n v="0"/>
    <n v="0"/>
    <n v="0"/>
    <n v="0"/>
    <n v="0"/>
    <n v="0"/>
    <n v="0"/>
    <n v="0"/>
    <x v="1"/>
  </r>
  <r>
    <x v="37"/>
    <s v="Rapsolie"/>
    <n v="1"/>
    <x v="2"/>
    <s v="Vestdanmark"/>
    <n v="138252.4975934579"/>
    <n v="0"/>
    <n v="0"/>
    <n v="0"/>
    <n v="0"/>
    <n v="0"/>
    <n v="138252.4975934579"/>
    <n v="0"/>
    <n v="0"/>
    <n v="0"/>
    <n v="138252.4975934579"/>
    <n v="0"/>
    <n v="4.8388374157710263"/>
    <n v="0"/>
    <n v="4.8388374157710263"/>
    <n v="0"/>
    <n v="0"/>
    <n v="0"/>
    <n v="0"/>
    <x v="0"/>
  </r>
  <r>
    <x v="38"/>
    <s v="Græs og urter"/>
    <n v="1"/>
    <x v="2"/>
    <s v="Vestdanmark"/>
    <n v="6252015.8738599028"/>
    <n v="7470286.0842879545"/>
    <n v="0"/>
    <n v="0"/>
    <n v="0"/>
    <n v="0"/>
    <n v="0"/>
    <n v="0"/>
    <n v="-1218270.2104280517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48103.484209199996"/>
    <n v="0"/>
    <n v="0"/>
    <n v="0"/>
    <n v="0"/>
    <n v="0"/>
    <n v="0"/>
    <n v="77996.764058262721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709649.3380054114"/>
    <n v="0"/>
    <n v="0"/>
    <n v="0"/>
    <n v="412183.259778379"/>
    <n v="412183.259778379"/>
    <n v="3709649.3380054114"/>
    <n v="0.20568356846200894"/>
    <n v="2.0568356846200895"/>
    <n v="1.8511521161580806"/>
    <n v="0.20568356846200886"/>
    <n v="24730.995586702738"/>
    <n v="247309.95586702743"/>
    <n v="222578.96028032468"/>
    <n v="24730.995586702746"/>
    <x v="0"/>
  </r>
  <r>
    <x v="42"/>
    <s v="Husdyrgødning"/>
    <n v="1"/>
    <x v="2"/>
    <s v="Vestdanmark"/>
    <n v="14432291.767579561"/>
    <n v="0"/>
    <n v="0"/>
    <n v="0"/>
    <n v="12989062.590821605"/>
    <n v="1443229.1767579557"/>
    <n v="0"/>
    <n v="0"/>
    <n v="0"/>
    <n v="0"/>
    <n v="12989062.590821605"/>
    <n v="0"/>
    <n v="5.5956881641259484"/>
    <n v="5.5956881641259484"/>
    <n v="0"/>
    <n v="0"/>
    <n v="649453.12954108033"/>
    <n v="649453.12954108033"/>
    <n v="0"/>
    <x v="0"/>
  </r>
  <r>
    <x v="43"/>
    <s v=""/>
    <n v="0"/>
    <x v="2"/>
    <s v="Vestdanmark"/>
    <n v="1340150.8748835563"/>
    <n v="0"/>
    <n v="0"/>
    <n v="75976.255165625393"/>
    <n v="0"/>
    <n v="0"/>
    <n v="0"/>
    <n v="0"/>
    <n v="1264174.6197179309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97268.074687720582"/>
    <n v="0"/>
    <n v="0"/>
    <n v="0"/>
    <n v="0"/>
    <n v="0"/>
    <n v="0"/>
    <n v="-12668.074687720582"/>
    <n v="0"/>
    <n v="0"/>
    <n v="0"/>
    <n v="0"/>
    <n v="0"/>
    <n v="0"/>
    <n v="0"/>
    <n v="0"/>
    <n v="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25589.2047743127"/>
    <n v="0"/>
    <n v="0"/>
    <n v="0"/>
    <n v="0"/>
    <n v="0"/>
    <n v="2525589.2047743127"/>
    <n v="0"/>
    <n v="0"/>
    <n v="0"/>
    <n v="2525589.2047743127"/>
    <n v="0"/>
    <n v="36.604801154450847"/>
    <n v="0"/>
    <n v="36.604801154450847"/>
    <n v="0"/>
    <n v="1249114.3275279622"/>
    <n v="0"/>
    <n v="1249114.3275279622"/>
    <x v="0"/>
  </r>
  <r>
    <x v="47"/>
    <s v=""/>
    <n v="0"/>
    <x v="2"/>
    <s v="Vestdanmark"/>
    <n v="759454.6040154876"/>
    <n v="0"/>
    <n v="0"/>
    <n v="0"/>
    <n v="0"/>
    <n v="0"/>
    <n v="0"/>
    <n v="759454.6040154876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88257.45482871469"/>
    <n v="7916.616753740097"/>
    <n v="0"/>
    <n v="37612.453499504722"/>
    <n v="0"/>
    <n v="0"/>
    <n v="0"/>
    <n v="0"/>
    <n v="142728.38457546989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10585264.20583707"/>
    <n v="0"/>
    <n v="0"/>
    <n v="0"/>
    <n v="0"/>
    <n v="0"/>
    <n v="110585264.20583707"/>
    <n v="0"/>
    <n v="0"/>
    <n v="0"/>
    <n v="110585264.20583707"/>
    <n v="0"/>
    <n v="0"/>
    <n v="0"/>
    <n v="0"/>
    <n v="0"/>
    <n v="0"/>
    <n v="0"/>
    <n v="0"/>
    <x v="0"/>
  </r>
  <r>
    <x v="4"/>
    <s v=""/>
    <n v="0"/>
    <x v="1"/>
    <s v="Østdanmark"/>
    <n v="5136646.569981494"/>
    <n v="0"/>
    <n v="0"/>
    <n v="0"/>
    <n v="0"/>
    <n v="4160096.0304783662"/>
    <n v="0"/>
    <n v="0"/>
    <n v="976550.5395031278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138068.49935653029"/>
    <n v="0"/>
    <n v="0"/>
    <n v="0"/>
    <n v="103551.37451739772"/>
    <n v="0"/>
    <n v="0"/>
    <n v="0"/>
    <n v="34517.124839132564"/>
    <n v="34517.124839132564"/>
    <n v="103551.37451739772"/>
    <n v="1.96066270095927E-2"/>
    <n v="7.8426508038370812E-2"/>
    <n v="5.8819881028778116E-2"/>
    <n v="1.9606627009592696E-2"/>
    <n v="1476.0691868999997"/>
    <n v="5904.2767475999999"/>
    <n v="4428.2075607000006"/>
    <n v="1476.0691868999993"/>
    <x v="0"/>
  </r>
  <r>
    <x v="6"/>
    <s v="Husdyrgødning"/>
    <n v="1"/>
    <x v="1"/>
    <s v="Østdanmark"/>
    <n v="358055.10959218151"/>
    <n v="0"/>
    <n v="0"/>
    <n v="0"/>
    <n v="268541.33219413611"/>
    <n v="33887.358586402894"/>
    <n v="0"/>
    <n v="0"/>
    <n v="55626.418811642507"/>
    <n v="55626.418811642507"/>
    <n v="268541.33219413611"/>
    <n v="0.11981930612027797"/>
    <n v="0.69825733566644721"/>
    <n v="0.57843802954616919"/>
    <n v="0.11981930612027802"/>
    <n v="16687.925643492752"/>
    <n v="97250.325301733581"/>
    <n v="80562.399658240829"/>
    <n v="16687.925643492752"/>
    <x v="0"/>
  </r>
  <r>
    <x v="7"/>
    <s v=""/>
    <n v="0"/>
    <x v="1"/>
    <s v="Østdanmark"/>
    <n v="97246.911136941184"/>
    <n v="99708.616697511316"/>
    <n v="0"/>
    <n v="0"/>
    <n v="0"/>
    <n v="0"/>
    <n v="0"/>
    <n v="0"/>
    <n v="-2461.7055605701316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525.15144386464101"/>
    <n v="175.05048128821366"/>
    <n v="0"/>
    <n v="0"/>
    <n v="0"/>
    <n v="0"/>
    <n v="525.15144386464101"/>
    <n v="0"/>
    <n v="2.4697347253510203E-4"/>
    <n v="2.4697347253510203E-4"/>
    <n v="0"/>
    <n v="0"/>
    <n v="33.084540963472385"/>
    <n v="33.084540963472385"/>
    <n v="0"/>
    <x v="0"/>
  </r>
  <r>
    <x v="9"/>
    <s v=""/>
    <n v="0"/>
    <x v="1"/>
    <s v="Østdanmark"/>
    <n v="15244.045659594452"/>
    <n v="0"/>
    <n v="0"/>
    <n v="24448.094774678073"/>
    <n v="0"/>
    <n v="0"/>
    <n v="0"/>
    <n v="0"/>
    <n v="-9204.0491150836206"/>
    <n v="0"/>
    <n v="0"/>
    <n v="0"/>
    <n v="0"/>
    <n v="0"/>
    <n v="0"/>
    <n v="0"/>
    <n v="0"/>
    <n v="0"/>
    <n v="0"/>
    <x v="0"/>
  </r>
  <r>
    <x v="10"/>
    <s v=""/>
    <n v="0"/>
    <x v="1"/>
    <s v="Østdanmark"/>
    <n v="329676.22085490648"/>
    <n v="0"/>
    <n v="0"/>
    <n v="0"/>
    <n v="0"/>
    <n v="0"/>
    <n v="0"/>
    <n v="0"/>
    <n v="329676.22085490648"/>
    <n v="0"/>
    <n v="0"/>
    <n v="0"/>
    <n v="0"/>
    <n v="0"/>
    <n v="0"/>
    <n v="0"/>
    <n v="0"/>
    <n v="0"/>
    <n v="0"/>
    <x v="0"/>
  </r>
  <r>
    <x v="11"/>
    <s v=""/>
    <n v="0"/>
    <x v="1"/>
    <s v="Østdanmark"/>
    <n v="9522.6453234358887"/>
    <n v="0"/>
    <n v="0"/>
    <n v="223323.94265330929"/>
    <n v="0"/>
    <n v="0"/>
    <n v="0"/>
    <n v="0"/>
    <n v="-213801.2973298734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3971162.6567211794"/>
    <n v="1464417.2058845724"/>
    <n v="0"/>
    <n v="0"/>
    <n v="0"/>
    <n v="0"/>
    <n v="0"/>
    <n v="282549.62447427149"/>
    <n v="2224195.8263623356"/>
    <n v="1701963.8027284606"/>
    <n v="0"/>
    <n v="3.1314006515450266"/>
    <n v="3.1314006515450266"/>
    <n v="0"/>
    <n v="3.1314006515450266"/>
    <n v="476549.86476396903"/>
    <n v="476549.86476396903"/>
    <n v="0"/>
    <n v="476549.86476396903"/>
    <x v="0"/>
  </r>
  <r>
    <x v="14"/>
    <s v=""/>
    <n v="0"/>
    <x v="1"/>
    <s v="Østdanmark"/>
    <n v="47234.213980799999"/>
    <n v="47234.21398080000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87762.65694031972"/>
    <n v="0"/>
    <n v="0"/>
    <n v="233902.44520004498"/>
    <n v="0"/>
    <n v="0"/>
    <n v="0"/>
    <n v="0"/>
    <n v="-46139.788259725261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1034567.4118832117"/>
    <n v="85441.004824644522"/>
    <n v="103520.85960187271"/>
    <n v="0"/>
    <n v="0"/>
    <n v="0"/>
    <n v="213920.20342180214"/>
    <n v="631685.34403489227"/>
    <n v="0"/>
    <n v="0"/>
    <n v="213920.20342180214"/>
    <n v="0"/>
    <n v="2.2110377945959754"/>
    <n v="0"/>
    <n v="2.2110377945959754"/>
    <n v="0"/>
    <n v="181832.17290853182"/>
    <n v="0"/>
    <n v="181832.17290853182"/>
    <x v="0"/>
  </r>
  <r>
    <x v="17"/>
    <s v="Bionedbrydeligt affald"/>
    <n v="1"/>
    <x v="1"/>
    <s v="Østdanmark"/>
    <n v="456074.89013160887"/>
    <n v="0"/>
    <n v="0"/>
    <n v="0"/>
    <n v="348039.31140100124"/>
    <n v="0"/>
    <n v="108035.57873060764"/>
    <n v="0"/>
    <n v="0"/>
    <n v="0"/>
    <n v="456074.89013160887"/>
    <n v="0"/>
    <n v="2.5196700890881236"/>
    <n v="0.59099511351069822"/>
    <n v="1.9286749755774255"/>
    <n v="0"/>
    <n v="136822.46703948267"/>
    <n v="104411.79342030037"/>
    <n v="32410.6736191823"/>
    <x v="0"/>
  </r>
  <r>
    <x v="18"/>
    <s v=""/>
    <n v="0"/>
    <x v="1"/>
    <s v="Østdanmark"/>
    <n v="0"/>
    <n v="296323.3632129106"/>
    <n v="0"/>
    <n v="0"/>
    <n v="0"/>
    <n v="0"/>
    <n v="0"/>
    <n v="0"/>
    <n v="-296323.3632129106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0"/>
    <n v="0"/>
    <n v="0"/>
    <n v="0"/>
    <n v="202910.9816220197"/>
    <n v="202910.9816220197"/>
    <n v="0"/>
    <n v="0.87923966179582225"/>
    <n v="0.87923966179582225"/>
    <n v="0"/>
    <n v="0.87923966179582225"/>
    <n v="85222.612281248264"/>
    <n v="85222.612281248264"/>
    <n v="0"/>
    <n v="85222.612281248264"/>
    <x v="0"/>
  </r>
  <r>
    <x v="20"/>
    <s v=""/>
    <n v="0"/>
    <x v="1"/>
    <s v="Østdanmark"/>
    <n v="207015.6692365655"/>
    <n v="0"/>
    <n v="0"/>
    <n v="0"/>
    <n v="0"/>
    <n v="0"/>
    <n v="0"/>
    <n v="0"/>
    <n v="207015.6692365655"/>
    <n v="0"/>
    <n v="0"/>
    <n v="0"/>
    <n v="0"/>
    <n v="0"/>
    <n v="0"/>
    <n v="0"/>
    <n v="0"/>
    <n v="0"/>
    <n v="0"/>
    <x v="0"/>
  </r>
  <r>
    <x v="21"/>
    <s v=""/>
    <n v="0"/>
    <x v="1"/>
    <s v="Østdanmark"/>
    <n v="504537.47763297328"/>
    <n v="0"/>
    <n v="0"/>
    <n v="106960.41463921656"/>
    <n v="0"/>
    <n v="0"/>
    <n v="0"/>
    <n v="0"/>
    <n v="397577.06299375673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755805.0553705248"/>
    <n v="721719.35529882624"/>
    <n v="0"/>
    <n v="256234.83946537593"/>
    <n v="0"/>
    <n v="0"/>
    <n v="0"/>
    <n v="0"/>
    <n v="777850.86060632253"/>
    <n v="272940.46416478558"/>
    <n v="0"/>
    <n v="0.93478287809940774"/>
    <n v="0.93478287809940774"/>
    <n v="0"/>
    <n v="0.93478287809940774"/>
    <n v="84611.543891083522"/>
    <n v="84611.543891083522"/>
    <n v="0"/>
    <n v="84611.543891083522"/>
    <x v="0"/>
  </r>
  <r>
    <x v="23"/>
    <s v=""/>
    <n v="0"/>
    <x v="1"/>
    <s v="Østdanmark"/>
    <n v="0"/>
    <n v="0"/>
    <n v="0"/>
    <n v="0"/>
    <n v="0"/>
    <n v="329415.54823135486"/>
    <n v="0"/>
    <n v="0"/>
    <n v="-329415.54823135486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692091.87949965673"/>
    <n v="230697.29316655223"/>
    <n v="0"/>
    <n v="0"/>
    <n v="0"/>
    <n v="0"/>
    <n v="692091.87949965673"/>
    <n v="0"/>
    <n v="0.35032998848393127"/>
    <n v="0.35032998848393127"/>
    <n v="0"/>
    <n v="0"/>
    <n v="52598.982841973913"/>
    <n v="52598.982841973913"/>
    <n v="0"/>
    <x v="0"/>
  </r>
  <r>
    <x v="25"/>
    <s v=""/>
    <n v="0"/>
    <x v="1"/>
    <s v="Østdanmark"/>
    <n v="115210.53389359287"/>
    <n v="168543.55648210307"/>
    <n v="0"/>
    <n v="0"/>
    <n v="0"/>
    <n v="0"/>
    <n v="0"/>
    <n v="0"/>
    <n v="-53333.022588510197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821828.198443895"/>
    <n v="704814.2138566036"/>
    <n v="0"/>
    <n v="0"/>
    <n v="0"/>
    <n v="0"/>
    <n v="0"/>
    <n v="0"/>
    <n v="1117013.9845872913"/>
    <n v="1117013.9845872913"/>
    <n v="0"/>
    <n v="4.0100802046683759"/>
    <n v="4.0100802046683759"/>
    <n v="0"/>
    <n v="4.0100802046683759"/>
    <n v="335104.19537618739"/>
    <n v="335104.19537618739"/>
    <n v="0"/>
    <n v="335104.19537618739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17273.150059468084"/>
    <n v="0"/>
    <n v="0"/>
    <n v="0"/>
    <n v="0"/>
    <n v="0"/>
    <n v="0"/>
    <n v="52591.898704423947"/>
    <n v="52591.898704423947"/>
    <n v="0"/>
    <n v="4.7201229087220499E-2"/>
    <n v="4.7201229087220499E-2"/>
    <n v="0"/>
    <n v="4.7201229087220499E-2"/>
    <n v="7888.7848056635921"/>
    <n v="7888.7848056635921"/>
    <n v="0"/>
    <n v="7888.7848056635921"/>
    <x v="0"/>
  </r>
  <r>
    <x v="29"/>
    <s v=""/>
    <n v="0"/>
    <x v="1"/>
    <s v="Østdanmark"/>
    <n v="7545.7953205064359"/>
    <n v="0"/>
    <n v="0"/>
    <n v="41580.567343702467"/>
    <n v="0"/>
    <n v="0"/>
    <n v="0"/>
    <n v="0"/>
    <n v="-34034.772023196034"/>
    <n v="0"/>
    <n v="0"/>
    <n v="0"/>
    <n v="0"/>
    <n v="0"/>
    <n v="0"/>
    <n v="0"/>
    <n v="0"/>
    <n v="0"/>
    <n v="0"/>
    <x v="0"/>
  </r>
  <r>
    <x v="30"/>
    <s v=""/>
    <n v="0"/>
    <x v="1"/>
    <s v="Østdanmark"/>
    <n v="455734.52648995339"/>
    <n v="0"/>
    <n v="0"/>
    <n v="0"/>
    <n v="0"/>
    <n v="0"/>
    <n v="0"/>
    <n v="0"/>
    <n v="455734.52648995339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40402.059763463323"/>
    <n v="0"/>
    <n v="0"/>
    <n v="0"/>
    <n v="0"/>
    <n v="0"/>
    <n v="40402.059763463323"/>
    <n v="0"/>
    <n v="0"/>
    <n v="0"/>
    <n v="40402.059763463323"/>
    <n v="0"/>
    <n v="0.74339789964772496"/>
    <n v="0"/>
    <n v="0.74339789964772496"/>
    <n v="0"/>
    <n v="16766.854801837282"/>
    <n v="0"/>
    <n v="16766.854801837282"/>
    <x v="0"/>
  </r>
  <r>
    <x v="32"/>
    <s v="Pyrolyseprodukter"/>
    <n v="1"/>
    <x v="1"/>
    <s v="Østdanmark"/>
    <n v="353743.79265953973"/>
    <n v="0"/>
    <n v="0"/>
    <n v="0"/>
    <n v="0"/>
    <n v="0"/>
    <n v="353743.79265953973"/>
    <n v="0"/>
    <n v="0"/>
    <n v="0"/>
    <n v="353743.79265953973"/>
    <n v="0"/>
    <n v="3.1700497305047031"/>
    <n v="0"/>
    <n v="3.1700497305047031"/>
    <n v="0"/>
    <n v="0"/>
    <n v="0"/>
    <n v="0"/>
    <x v="0"/>
  </r>
  <r>
    <x v="33"/>
    <s v="Pyrolyseprodukter"/>
    <n v="1"/>
    <x v="1"/>
    <s v="Østdanmark"/>
    <n v="88435.948164884932"/>
    <n v="0"/>
    <n v="0"/>
    <n v="0"/>
    <n v="0"/>
    <n v="0"/>
    <n v="88435.948164884932"/>
    <n v="0"/>
    <n v="0"/>
    <n v="0"/>
    <n v="88435.948164884932"/>
    <n v="0"/>
    <n v="2.9421376583769141"/>
    <n v="0"/>
    <n v="2.9421376583769141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56722.18970302682"/>
    <n v="0"/>
    <n v="0"/>
    <n v="0"/>
    <n v="0"/>
    <n v="0"/>
    <n v="0"/>
    <n v="156722.18970302682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8361.094851513408"/>
    <n v="32204.032301743573"/>
    <n v="0"/>
    <n v="0"/>
    <n v="0"/>
    <n v="0"/>
    <n v="0"/>
    <n v="0"/>
    <n v="46157.062549769835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50151.10070496858"/>
    <n v="0"/>
    <n v="0"/>
    <n v="0"/>
    <n v="0"/>
    <n v="0"/>
    <n v="50151.10070496858"/>
    <n v="0"/>
    <n v="0"/>
    <n v="0"/>
    <n v="50151.10070496858"/>
    <n v="0"/>
    <n v="1.7552885246739001"/>
    <n v="0"/>
    <n v="1.7552885246739001"/>
    <n v="0"/>
    <n v="0"/>
    <n v="0"/>
    <n v="0"/>
    <x v="0"/>
  </r>
  <r>
    <x v="38"/>
    <s v="Græs og urter"/>
    <n v="1"/>
    <x v="1"/>
    <s v="Østdanmark"/>
    <n v="600150.79865828564"/>
    <n v="223896.98689600852"/>
    <n v="0"/>
    <n v="0"/>
    <n v="0"/>
    <n v="0"/>
    <n v="0"/>
    <n v="0"/>
    <n v="376253.81176227715"/>
    <n v="376253.81176227715"/>
    <n v="0"/>
    <n v="1.0211678952752907"/>
    <n v="1.0211678952752907"/>
    <n v="0"/>
    <n v="1.0211678952752907"/>
    <n v="75250.762352455436"/>
    <n v="75250.762352455436"/>
    <n v="0"/>
    <n v="75250.762352455436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5313.8490728400002"/>
    <n v="0"/>
    <n v="0"/>
    <n v="0"/>
    <n v="0"/>
    <n v="0"/>
    <n v="0"/>
    <n v="12976.577181470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2508040.5680731749"/>
    <n v="0"/>
    <n v="0"/>
    <n v="0"/>
    <n v="836013.52269105846"/>
    <n v="836013.52269105846"/>
    <n v="2508040.5680731749"/>
    <n v="0.41717910795806512"/>
    <n v="1.6687164318322603"/>
    <n v="1.2515373238741951"/>
    <n v="0.41717910795806512"/>
    <n v="50160.811361463508"/>
    <n v="200643.245445854"/>
    <n v="150482.43408439049"/>
    <n v="50160.811361463508"/>
    <x v="0"/>
  </r>
  <r>
    <x v="42"/>
    <s v="Husdyrgødning"/>
    <n v="1"/>
    <x v="1"/>
    <s v="Østdanmark"/>
    <n v="2184299.8380428459"/>
    <n v="0"/>
    <n v="0"/>
    <n v="0"/>
    <n v="1638224.8785321345"/>
    <n v="546074.95951071149"/>
    <n v="0"/>
    <n v="0"/>
    <n v="0"/>
    <n v="0"/>
    <n v="1638224.8785321345"/>
    <n v="0"/>
    <n v="0.70574727767164369"/>
    <n v="0.70574727767164369"/>
    <n v="0"/>
    <n v="0"/>
    <n v="81911.243926606723"/>
    <n v="81911.243926606723"/>
    <n v="0"/>
    <x v="0"/>
  </r>
  <r>
    <x v="43"/>
    <s v=""/>
    <n v="0"/>
    <x v="1"/>
    <s v="Østdanmark"/>
    <n v="199670.11202830033"/>
    <n v="0"/>
    <n v="0"/>
    <n v="84421.151879638346"/>
    <n v="0"/>
    <n v="0"/>
    <n v="0"/>
    <n v="0"/>
    <n v="115248.96014866198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227.97058290825"/>
    <n v="0"/>
    <n v="0"/>
    <n v="0"/>
    <n v="0"/>
    <n v="0"/>
    <n v="649227.97058290825"/>
    <n v="0"/>
    <n v="0"/>
    <n v="0"/>
    <n v="649227.97058290825"/>
    <n v="0"/>
    <n v="9.4096303239539125"/>
    <n v="0"/>
    <n v="9.4096303239539125"/>
    <n v="0"/>
    <n v="321097.33378413005"/>
    <n v="0"/>
    <n v="321097.33378413005"/>
    <x v="0"/>
  </r>
  <r>
    <x v="47"/>
    <s v=""/>
    <n v="0"/>
    <x v="1"/>
    <s v="Østdanmark"/>
    <n v="178767.78971229953"/>
    <n v="0"/>
    <n v="0"/>
    <n v="0"/>
    <n v="0"/>
    <n v="0"/>
    <n v="0"/>
    <n v="178767.7897122995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83077.295795805447"/>
    <n v="7916.616753740097"/>
    <n v="0"/>
    <n v="78752.00538693853"/>
    <n v="0"/>
    <n v="0"/>
    <n v="0"/>
    <n v="0"/>
    <n v="-3591.326344873174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34961336.05226791"/>
    <n v="0"/>
    <n v="0"/>
    <n v="0"/>
    <n v="0"/>
    <n v="0"/>
    <n v="134961336.05226791"/>
    <n v="0"/>
    <n v="0"/>
    <n v="0"/>
    <n v="134961336.05226791"/>
    <n v="0"/>
    <n v="0"/>
    <n v="0"/>
    <n v="0"/>
    <n v="0"/>
    <n v="0"/>
    <n v="0"/>
    <n v="0"/>
    <x v="0"/>
  </r>
  <r>
    <x v="4"/>
    <s v=""/>
    <n v="0"/>
    <x v="2"/>
    <s v="Østdanmark"/>
    <n v="6310761.9683396835"/>
    <n v="0"/>
    <n v="0"/>
    <n v="0"/>
    <n v="0"/>
    <n v="5038088.1961279493"/>
    <n v="0"/>
    <n v="0"/>
    <n v="1272673.7722117342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214006.17400262188"/>
    <n v="0"/>
    <n v="0"/>
    <n v="0"/>
    <n v="192605.55660235969"/>
    <n v="0"/>
    <n v="0"/>
    <n v="0"/>
    <n v="21400.617400262185"/>
    <n v="21400.617400262185"/>
    <n v="192605.55660235969"/>
    <n v="1.2156108745947471E-2"/>
    <n v="0.12156108745947472"/>
    <n v="0.10940497871352725"/>
    <n v="1.2156108745947469E-2"/>
    <n v="915.16289587799952"/>
    <n v="9151.6289587799965"/>
    <n v="8236.4660629019982"/>
    <n v="915.16289587799838"/>
    <x v="0"/>
  </r>
  <r>
    <x v="6"/>
    <s v="Husdyrgødning"/>
    <n v="1"/>
    <x v="2"/>
    <s v="Østdanmark"/>
    <n v="377058.10701599991"/>
    <n v="0"/>
    <n v="0"/>
    <n v="0"/>
    <n v="339352.29631439992"/>
    <n v="14274.342622748565"/>
    <n v="0"/>
    <n v="0"/>
    <n v="23431.468078851409"/>
    <n v="23431.468078851409"/>
    <n v="339352.29631439992"/>
    <n v="5.0471382241845934E-2"/>
    <n v="0.78143622850306338"/>
    <n v="0.73096484626121749"/>
    <n v="5.0471382241845886E-2"/>
    <n v="7029.4404236554228"/>
    <n v="108835.1293179754"/>
    <n v="101805.68889431997"/>
    <n v="7029.4404236554255"/>
    <x v="0"/>
  </r>
  <r>
    <x v="7"/>
    <s v=""/>
    <n v="0"/>
    <x v="2"/>
    <s v="Østdanmark"/>
    <n v="150732.71226225881"/>
    <n v="152186.83601199093"/>
    <n v="0"/>
    <n v="0"/>
    <n v="0"/>
    <n v="0"/>
    <n v="0"/>
    <n v="0"/>
    <n v="-1454.1237497321272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650.78855763169781"/>
    <n v="72.309839736855295"/>
    <n v="0"/>
    <n v="0"/>
    <n v="0"/>
    <n v="0"/>
    <n v="650.78855763169781"/>
    <n v="0"/>
    <n v="3.0605935076861117E-4"/>
    <n v="3.0605935076861117E-4"/>
    <n v="0"/>
    <n v="0"/>
    <n v="40.999679130796963"/>
    <n v="40.999679130796963"/>
    <n v="0"/>
    <x v="0"/>
  </r>
  <r>
    <x v="9"/>
    <s v=""/>
    <n v="0"/>
    <x v="2"/>
    <s v="Østdanmark"/>
    <n v="14575.114892812006"/>
    <n v="0"/>
    <n v="0"/>
    <n v="19195.801313066269"/>
    <n v="0"/>
    <n v="0"/>
    <n v="0"/>
    <n v="0"/>
    <n v="-4620.6864202542638"/>
    <n v="0"/>
    <n v="0"/>
    <n v="0"/>
    <n v="0"/>
    <n v="0"/>
    <n v="0"/>
    <n v="0"/>
    <n v="0"/>
    <n v="0"/>
    <n v="0"/>
    <x v="0"/>
  </r>
  <r>
    <x v="10"/>
    <s v=""/>
    <n v="0"/>
    <x v="2"/>
    <s v="Østdanmark"/>
    <n v="310572.91349776275"/>
    <n v="0"/>
    <n v="0"/>
    <n v="0"/>
    <n v="0"/>
    <n v="0"/>
    <n v="0"/>
    <n v="0"/>
    <n v="310572.91349776275"/>
    <n v="0"/>
    <n v="0"/>
    <n v="0"/>
    <n v="0"/>
    <n v="0"/>
    <n v="0"/>
    <n v="0"/>
    <n v="0"/>
    <n v="0"/>
    <n v="0"/>
    <x v="0"/>
  </r>
  <r>
    <x v="11"/>
    <s v=""/>
    <n v="0"/>
    <x v="2"/>
    <s v="Østdanmark"/>
    <n v="9274.26976805923"/>
    <n v="0"/>
    <n v="0"/>
    <n v="233795.01599247381"/>
    <n v="0"/>
    <n v="0"/>
    <n v="0"/>
    <n v="0"/>
    <n v="-224520.7462244145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4580371.5486053601"/>
    <n v="1464417.2058845721"/>
    <n v="0"/>
    <n v="0"/>
    <n v="0"/>
    <n v="0"/>
    <n v="0"/>
    <n v="437951.9179351207"/>
    <n v="2678002.4247856671"/>
    <n v="22139.032231328078"/>
    <n v="0"/>
    <n v="4.0733051926614749E-2"/>
    <n v="4.0733051926614749E-2"/>
    <n v="0"/>
    <n v="4.0733051926614749E-2"/>
    <n v="6198.9290247718627"/>
    <n v="6198.9290247718627"/>
    <n v="0"/>
    <n v="6198.9290247718627"/>
    <x v="0"/>
  </r>
  <r>
    <x v="14"/>
    <s v=""/>
    <n v="0"/>
    <x v="2"/>
    <s v="Østdanmark"/>
    <n v="73213.031670239987"/>
    <n v="73213.031670239987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87413.4568232834"/>
    <n v="0"/>
    <n v="0"/>
    <n v="244869.51675001203"/>
    <n v="0"/>
    <n v="0"/>
    <n v="0"/>
    <n v="0"/>
    <n v="-57456.059926728631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1168825.0317118231"/>
    <n v="85441.004824644508"/>
    <n v="103062.42440743271"/>
    <n v="0"/>
    <n v="0"/>
    <n v="0"/>
    <n v="214663.33705202048"/>
    <n v="765658.26542772551"/>
    <n v="0"/>
    <n v="0"/>
    <n v="214663.33705202048"/>
    <n v="0"/>
    <n v="2.2187186798820102"/>
    <n v="0"/>
    <n v="2.2187186798820102"/>
    <n v="0"/>
    <n v="182463.83649421739"/>
    <n v="0"/>
    <n v="182463.83649421739"/>
    <x v="0"/>
  </r>
  <r>
    <x v="17"/>
    <s v="Bionedbrydeligt affald"/>
    <n v="1"/>
    <x v="2"/>
    <s v="Østdanmark"/>
    <n v="457927.02496060182"/>
    <n v="0"/>
    <n v="0"/>
    <n v="0"/>
    <n v="456618.20807643177"/>
    <n v="0"/>
    <n v="1308.8168841700535"/>
    <n v="0"/>
    <n v="0"/>
    <n v="0"/>
    <n v="457927.02496060182"/>
    <n v="0"/>
    <n v="0.79873496822573153"/>
    <n v="0.77536968058834654"/>
    <n v="2.336528763738499E-2"/>
    <n v="0"/>
    <n v="137378.10748818054"/>
    <n v="136985.46242292953"/>
    <n v="392.64506525101024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0"/>
    <n v="0"/>
    <n v="0"/>
    <n v="0"/>
    <n v="203334.81459864558"/>
    <n v="203334.81459864558"/>
    <n v="0"/>
    <n v="0.88107618518182917"/>
    <n v="0.88107618518182917"/>
    <n v="0"/>
    <n v="0.88107618518182917"/>
    <n v="85400.622131431141"/>
    <n v="85400.622131431141"/>
    <n v="0"/>
    <n v="85400.622131431141"/>
    <x v="0"/>
  </r>
  <r>
    <x v="20"/>
    <s v=""/>
    <n v="0"/>
    <x v="2"/>
    <s v="Østdanmark"/>
    <n v="204113.35526241767"/>
    <n v="0"/>
    <n v="0"/>
    <n v="0"/>
    <n v="0"/>
    <n v="0"/>
    <n v="0"/>
    <n v="0"/>
    <n v="204113.35526241767"/>
    <n v="0"/>
    <n v="0"/>
    <n v="0"/>
    <n v="0"/>
    <n v="0"/>
    <n v="0"/>
    <n v="0"/>
    <n v="0"/>
    <n v="0"/>
    <n v="0"/>
    <x v="0"/>
  </r>
  <r>
    <x v="21"/>
    <s v=""/>
    <n v="0"/>
    <x v="2"/>
    <s v="Østdanmark"/>
    <n v="500399.37725984846"/>
    <n v="0"/>
    <n v="0"/>
    <n v="111975.50765955324"/>
    <n v="0"/>
    <n v="0"/>
    <n v="0"/>
    <n v="0"/>
    <n v="388423.8696002952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875489.7791143102"/>
    <n v="716306.46013408503"/>
    <n v="0"/>
    <n v="268249.01834925939"/>
    <n v="0"/>
    <n v="0"/>
    <n v="0"/>
    <n v="0"/>
    <n v="890934.30063096574"/>
    <n v="6347.1037269798107"/>
    <n v="0"/>
    <n v="2.1737941670384078E-2"/>
    <n v="2.1737941670384078E-2"/>
    <n v="0"/>
    <n v="2.1737941670384078E-2"/>
    <n v="1967.6021553637413"/>
    <n v="1967.6021553637413"/>
    <n v="0"/>
    <n v="1967.6021553637413"/>
    <x v="0"/>
  </r>
  <r>
    <x v="23"/>
    <s v=""/>
    <n v="0"/>
    <x v="2"/>
    <s v="Østdanmark"/>
    <n v="0"/>
    <n v="0"/>
    <n v="0"/>
    <n v="0"/>
    <n v="0"/>
    <n v="310571.19545791671"/>
    <n v="0"/>
    <n v="0"/>
    <n v="-310571.1954579167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814640.76605924184"/>
    <n v="90515.640673249072"/>
    <n v="0"/>
    <n v="0"/>
    <n v="0"/>
    <n v="0"/>
    <n v="814640.76605924184"/>
    <n v="0"/>
    <n v="0.4123630093715277"/>
    <n v="0.4123630093715277"/>
    <n v="0"/>
    <n v="0"/>
    <n v="61912.698220502381"/>
    <n v="61912.698220502381"/>
    <n v="0"/>
    <x v="0"/>
  </r>
  <r>
    <x v="25"/>
    <s v=""/>
    <n v="0"/>
    <x v="2"/>
    <s v="Østdanmark"/>
    <n v="113070.46736338305"/>
    <n v="168543.55648210307"/>
    <n v="0"/>
    <n v="0"/>
    <n v="0"/>
    <n v="0"/>
    <n v="0"/>
    <n v="0"/>
    <n v="-55473.08911872001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1828270.2721871315"/>
    <n v="759973.58711494633"/>
    <n v="0"/>
    <n v="0"/>
    <n v="0"/>
    <n v="0"/>
    <n v="0"/>
    <n v="0"/>
    <n v="1068296.685072185"/>
    <n v="3012.5124787730165"/>
    <n v="0"/>
    <n v="1.081491979879513E-2"/>
    <n v="1.081491979879513E-2"/>
    <n v="0"/>
    <n v="1.081491979879513E-2"/>
    <n v="903.75374363190497"/>
    <n v="903.75374363190497"/>
    <n v="0"/>
    <n v="903.75374363190497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28788.583432446812"/>
    <n v="0"/>
    <n v="0"/>
    <n v="0"/>
    <n v="0"/>
    <n v="0"/>
    <n v="0"/>
    <n v="41076.465331445215"/>
    <n v="16124.481170461746"/>
    <n v="0"/>
    <n v="1.4471721850489418E-2"/>
    <n v="1.4471721850489418E-2"/>
    <n v="0"/>
    <n v="1.4471721850489418E-2"/>
    <n v="2418.672175569262"/>
    <n v="2418.672175569262"/>
    <n v="0"/>
    <n v="2418.672175569262"/>
    <x v="0"/>
  </r>
  <r>
    <x v="29"/>
    <s v=""/>
    <n v="0"/>
    <x v="2"/>
    <s v="Østdanmark"/>
    <n v="7305.5635465813803"/>
    <n v="0"/>
    <n v="0"/>
    <n v="32647.628233222706"/>
    <n v="0"/>
    <n v="0"/>
    <n v="0"/>
    <n v="0"/>
    <n v="-25342.064686641326"/>
    <n v="0"/>
    <n v="0"/>
    <n v="0"/>
    <n v="0"/>
    <n v="0"/>
    <n v="0"/>
    <n v="0"/>
    <n v="0"/>
    <n v="0"/>
    <n v="0"/>
    <x v="0"/>
  </r>
  <r>
    <x v="30"/>
    <s v=""/>
    <n v="0"/>
    <x v="2"/>
    <s v="Østdanmark"/>
    <n v="448398.36047364929"/>
    <n v="0"/>
    <n v="0"/>
    <n v="0"/>
    <n v="0"/>
    <n v="0"/>
    <n v="0"/>
    <n v="0"/>
    <n v="448398.36047364929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288.069957084932"/>
    <n v="0"/>
    <n v="0"/>
    <n v="0"/>
    <n v="0"/>
    <n v="0"/>
    <n v="38288.069957084932"/>
    <n v="0"/>
    <n v="0"/>
    <n v="0"/>
    <n v="38288.069957084932"/>
    <n v="0"/>
    <n v="0.70450048721036262"/>
    <n v="0"/>
    <n v="0.70450048721036262"/>
    <n v="0"/>
    <n v="15889.549032190249"/>
    <n v="0"/>
    <n v="15889.549032190249"/>
    <x v="0"/>
  </r>
  <r>
    <x v="32"/>
    <s v="Pyrolyseprodukter"/>
    <n v="1"/>
    <x v="2"/>
    <s v="Østdanmark"/>
    <n v="428768.62863952632"/>
    <n v="0"/>
    <n v="0"/>
    <n v="0"/>
    <n v="0"/>
    <n v="0"/>
    <n v="428768.62863952632"/>
    <n v="0"/>
    <n v="0"/>
    <n v="0"/>
    <n v="428768.62863952632"/>
    <n v="0"/>
    <n v="3.8423794392224968"/>
    <n v="0"/>
    <n v="3.8423794392224968"/>
    <n v="0"/>
    <n v="0"/>
    <n v="0"/>
    <n v="0"/>
    <x v="0"/>
  </r>
  <r>
    <x v="33"/>
    <s v="Pyrolyseprodukter"/>
    <n v="1"/>
    <x v="2"/>
    <s v="Østdanmark"/>
    <n v="107192.15715988158"/>
    <n v="0"/>
    <n v="0"/>
    <n v="0"/>
    <n v="0"/>
    <n v="0"/>
    <n v="107192.15715988158"/>
    <n v="0"/>
    <n v="0"/>
    <n v="0"/>
    <n v="107192.15715988158"/>
    <n v="0"/>
    <n v="3.5661299370561736"/>
    <n v="0"/>
    <n v="3.5661299370561736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54081.8488480938"/>
    <n v="0"/>
    <n v="0"/>
    <n v="0"/>
    <n v="0"/>
    <n v="0"/>
    <n v="0"/>
    <n v="154081.8488480938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77040.924424046898"/>
    <n v="32204.032301743569"/>
    <n v="0"/>
    <n v="0"/>
    <n v="0"/>
    <n v="0"/>
    <n v="0"/>
    <n v="0"/>
    <n v="44836.892122303325"/>
    <n v="0"/>
    <n v="0"/>
    <n v="0"/>
    <n v="0"/>
    <n v="0"/>
    <n v="0"/>
    <n v="0"/>
    <n v="0"/>
    <n v="0"/>
    <n v="0"/>
    <x v="1"/>
  </r>
  <r>
    <x v="37"/>
    <s v="Rapsolie"/>
    <n v="1"/>
    <x v="2"/>
    <s v="Østdanmark"/>
    <n v="49306.191631390015"/>
    <n v="0"/>
    <n v="0"/>
    <n v="0"/>
    <n v="0"/>
    <n v="0"/>
    <n v="49306.191631390015"/>
    <n v="0"/>
    <n v="0"/>
    <n v="0"/>
    <n v="49306.191631390015"/>
    <n v="0"/>
    <n v="1.7257167070986503"/>
    <n v="0"/>
    <n v="1.7257167070986503"/>
    <n v="0"/>
    <n v="0"/>
    <n v="0"/>
    <n v="0"/>
    <x v="0"/>
  </r>
  <r>
    <x v="38"/>
    <s v="Græs og urter"/>
    <n v="1"/>
    <x v="2"/>
    <s v="Østdanmark"/>
    <n v="2229710.8415755355"/>
    <n v="916911.47014555836"/>
    <n v="0"/>
    <n v="0"/>
    <n v="0"/>
    <n v="0"/>
    <n v="0"/>
    <n v="0"/>
    <n v="1312799.371429977"/>
    <n v="94529.161001925357"/>
    <n v="0"/>
    <n v="0.25655592412566552"/>
    <n v="0.25655592412566552"/>
    <n v="0"/>
    <n v="0.25655592412566552"/>
    <n v="18905.832200385074"/>
    <n v="18905.832200385074"/>
    <n v="0"/>
    <n v="18905.83220038507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5904.2767475999999"/>
    <n v="0"/>
    <n v="0"/>
    <n v="0"/>
    <n v="0"/>
    <n v="0"/>
    <n v="0"/>
    <n v="11881.49703541103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3150253.3426541099"/>
    <n v="0"/>
    <n v="0"/>
    <n v="0"/>
    <n v="350028.14918378973"/>
    <n v="350028.14918378973"/>
    <n v="3150253.3426541099"/>
    <n v="0.17466754672420293"/>
    <n v="1.7466754672420306"/>
    <n v="1.5720079205178277"/>
    <n v="0.17466754672420293"/>
    <n v="21001.688951027383"/>
    <n v="210016.88951027396"/>
    <n v="189015.20055924659"/>
    <n v="21001.688951027376"/>
    <x v="0"/>
  </r>
  <r>
    <x v="42"/>
    <s v="Husdyrgødning"/>
    <n v="1"/>
    <x v="2"/>
    <s v="Østdanmark"/>
    <n v="2091197.4416372697"/>
    <n v="0"/>
    <n v="0"/>
    <n v="0"/>
    <n v="1882077.6974735428"/>
    <n v="209119.74416372692"/>
    <n v="0"/>
    <n v="0"/>
    <n v="0"/>
    <n v="0"/>
    <n v="1882077.6974735428"/>
    <n v="0"/>
    <n v="0.8107990720716024"/>
    <n v="0.8107990720716024"/>
    <n v="0"/>
    <n v="0"/>
    <n v="94103.884873677147"/>
    <n v="94103.884873677147"/>
    <n v="0"/>
    <x v="0"/>
  </r>
  <r>
    <x v="43"/>
    <s v=""/>
    <n v="0"/>
    <x v="2"/>
    <s v="Østdanmark"/>
    <n v="194183.99559105173"/>
    <n v="0"/>
    <n v="0"/>
    <n v="66284.578534118831"/>
    <n v="0"/>
    <n v="0"/>
    <n v="0"/>
    <n v="0"/>
    <n v="127899.4170569329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11938.794894044118"/>
    <n v="0"/>
    <n v="0"/>
    <n v="0"/>
    <n v="0"/>
    <n v="0"/>
    <n v="0"/>
    <n v="24061.20510595588"/>
    <n v="11393.130418235298"/>
    <n v="0"/>
    <n v="1.0225334550366181E-2"/>
    <n v="1.0225334550366181E-2"/>
    <n v="0"/>
    <n v="1.0225334550366181E-2"/>
    <n v="1708.9695627352946"/>
    <n v="1708.9695627352946"/>
    <n v="0"/>
    <n v="1708.9695627352946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66345.18663000118"/>
    <n v="0"/>
    <n v="0"/>
    <n v="0"/>
    <n v="0"/>
    <n v="0"/>
    <n v="666345.18663000118"/>
    <n v="0"/>
    <n v="0"/>
    <n v="0"/>
    <n v="666345.18663000118"/>
    <n v="0"/>
    <n v="9.657719874121911"/>
    <n v="0"/>
    <n v="9.657719874121911"/>
    <n v="0"/>
    <n v="329563.22355408809"/>
    <n v="0"/>
    <n v="329563.22355408809"/>
    <x v="0"/>
  </r>
  <r>
    <x v="47"/>
    <s v=""/>
    <n v="0"/>
    <x v="2"/>
    <s v="Østdanmark"/>
    <n v="193169.52028645392"/>
    <n v="0"/>
    <n v="0"/>
    <n v="0"/>
    <n v="0"/>
    <n v="0"/>
    <n v="0"/>
    <n v="193169.5202864539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662905.40271656995"/>
    <n v="4646966.8730431553"/>
    <n v="2187792.0038287179"/>
    <n v="2187792.0038287179"/>
  </r>
  <r>
    <x v="0"/>
    <x v="1"/>
    <x v="1"/>
    <s v="Konventionel"/>
    <x v="0"/>
    <s v="Halm"/>
    <n v="132581.08054331402"/>
    <n v="511762.97089719214"/>
    <n v="219148.04094894335"/>
    <n v="219148.04094894335"/>
  </r>
  <r>
    <x v="0"/>
    <x v="2"/>
    <x v="1"/>
    <s v="Konventionel"/>
    <x v="0"/>
    <s v="Halm"/>
    <n v="96238.674491349986"/>
    <n v="423450.16776193999"/>
    <n v="326226.00924379862"/>
    <n v="326226.00924379862"/>
  </r>
  <r>
    <x v="0"/>
    <x v="3"/>
    <x v="1"/>
    <s v="Konventionel"/>
    <x v="0"/>
    <s v="Græs"/>
    <n v="176774.77405775199"/>
    <n v="8771564.2887456547"/>
    <n v="0"/>
    <n v="8771564.2887456547"/>
  </r>
  <r>
    <x v="0"/>
    <x v="4"/>
    <x v="1"/>
    <s v="Konventionel"/>
    <x v="0"/>
    <s v="Grøntsager"/>
    <n v="22096.846757218998"/>
    <n v="458509.57021229429"/>
    <n v="0"/>
    <n v="458509.57021229429"/>
  </r>
  <r>
    <x v="0"/>
    <x v="5"/>
    <x v="1"/>
    <s v="Konventionel"/>
    <x v="0"/>
    <s v="Kartofler"/>
    <n v="32257.394898052684"/>
    <n v="1370000.5759083009"/>
    <n v="0"/>
    <n v="1370000.5759083009"/>
  </r>
  <r>
    <x v="0"/>
    <x v="6"/>
    <x v="1"/>
    <s v="Konventionel"/>
    <x v="0"/>
    <s v="Roer"/>
    <n v="19838.419979081133"/>
    <n v="1611945.6472554877"/>
    <n v="0"/>
    <n v="1611945.6472554877"/>
  </r>
  <r>
    <x v="0"/>
    <x v="7"/>
    <x v="1"/>
    <s v="Konventionel"/>
    <x v="0"/>
    <s v="Majs"/>
    <n v="107183.38810401986"/>
    <n v="4770732.6045099245"/>
    <n v="0"/>
    <n v="4770732.6045099245"/>
  </r>
  <r>
    <x v="0"/>
    <x v="8"/>
    <x v="1"/>
    <s v="Konventionel"/>
    <x v="0"/>
    <s v="Frugt"/>
    <n v="2990.7218478474151"/>
    <n v="25391.228488224559"/>
    <n v="0"/>
    <n v="25391.228488224559"/>
  </r>
  <r>
    <x v="0"/>
    <x v="9"/>
    <x v="1"/>
    <s v="Konventionel"/>
    <x v="0"/>
    <s v="Øvrige"/>
    <n v="41201.294654944359"/>
    <n v="1227631.4480028604"/>
    <n v="0"/>
    <n v="1227631.4480028604"/>
  </r>
  <r>
    <x v="0"/>
    <x v="10"/>
    <x v="1"/>
    <s v="Konventionel"/>
    <x v="0"/>
    <s v="Halm"/>
    <n v="59507.261024225008"/>
    <n v="850290.96695399587"/>
    <n v="203752.86174694647"/>
    <n v="203752.86174694647"/>
  </r>
  <r>
    <x v="0"/>
    <x v="11"/>
    <x v="1"/>
    <s v="Konventionel"/>
    <x v="0"/>
    <s v="Juletræer"/>
    <n v="11176.489299061544"/>
    <n v="558824.46495307726"/>
    <n v="0"/>
    <n v="558824.46495307726"/>
  </r>
  <r>
    <x v="0"/>
    <x v="12"/>
    <x v="1"/>
    <s v="Konventionel"/>
    <x v="0"/>
    <s v="Pil &amp; poppel"/>
    <n v="4297.8506594739029"/>
    <n v="104825.62584082691"/>
    <n v="0"/>
    <n v="104825.62584082691"/>
  </r>
  <r>
    <x v="0"/>
    <x v="13"/>
    <x v="1"/>
    <s v="Konventionel"/>
    <x v="0"/>
    <s v="Græs"/>
    <n v="104591.74131750326"/>
    <n v="1442320.11276837"/>
    <n v="0"/>
    <n v="1442320.11276837"/>
  </r>
  <r>
    <x v="0"/>
    <x v="0"/>
    <x v="2"/>
    <s v="Konventionel"/>
    <x v="0"/>
    <s v="Halm"/>
    <n v="571160.50946154911"/>
    <n v="4003835.1713254587"/>
    <n v="2279183.1712770178"/>
    <n v="2279183.1712770178"/>
  </r>
  <r>
    <x v="0"/>
    <x v="1"/>
    <x v="2"/>
    <s v="Konventionel"/>
    <x v="0"/>
    <s v="Halm"/>
    <n v="46816.435201766326"/>
    <n v="180711.43987881803"/>
    <n v="93566.625147722138"/>
    <n v="93566.625147722138"/>
  </r>
  <r>
    <x v="0"/>
    <x v="2"/>
    <x v="2"/>
    <s v="Konventionel"/>
    <x v="0"/>
    <s v="Halm"/>
    <n v="76462.578310345561"/>
    <n v="336435.34456552053"/>
    <n v="313389.52346278232"/>
    <n v="313389.52346278232"/>
  </r>
  <r>
    <x v="0"/>
    <x v="3"/>
    <x v="2"/>
    <s v="Konventionel"/>
    <x v="0"/>
    <s v="Græs"/>
    <n v="193117.79520728608"/>
    <n v="9582504.9981855359"/>
    <n v="0"/>
    <n v="9582504.9981855359"/>
  </r>
  <r>
    <x v="0"/>
    <x v="4"/>
    <x v="2"/>
    <s v="Konventionel"/>
    <x v="0"/>
    <s v="Grøntsager"/>
    <n v="17556.163200662369"/>
    <n v="364290.38641374419"/>
    <n v="0"/>
    <n v="364290.38641374419"/>
  </r>
  <r>
    <x v="0"/>
    <x v="5"/>
    <x v="2"/>
    <s v="Konventionel"/>
    <x v="0"/>
    <s v="Kartofler"/>
    <n v="25628.819146940597"/>
    <n v="1088479.0015475776"/>
    <n v="0"/>
    <n v="1088479.0015475776"/>
  </r>
  <r>
    <x v="0"/>
    <x v="6"/>
    <x v="2"/>
    <s v="Konventionel"/>
    <x v="0"/>
    <s v="Roer"/>
    <n v="59690.954882252052"/>
    <n v="4850112.8116265694"/>
    <n v="0"/>
    <n v="4850112.8116265694"/>
  </r>
  <r>
    <x v="0"/>
    <x v="7"/>
    <x v="2"/>
    <s v="Konventionel"/>
    <x v="0"/>
    <s v="Majs"/>
    <n v="85158.261476350643"/>
    <n v="3790394.2183123673"/>
    <n v="0"/>
    <n v="3790394.2183123673"/>
  </r>
  <r>
    <x v="0"/>
    <x v="8"/>
    <x v="2"/>
    <s v="Konventionel"/>
    <x v="0"/>
    <s v="Frugt"/>
    <n v="2376.1580747462199"/>
    <n v="20173.582054595408"/>
    <n v="0"/>
    <n v="20173.582054595408"/>
  </r>
  <r>
    <x v="0"/>
    <x v="9"/>
    <x v="2"/>
    <s v="Konventionel"/>
    <x v="0"/>
    <s v="Øvrige"/>
    <n v="32734.835924246454"/>
    <n v="975365.321948595"/>
    <n v="0"/>
    <n v="975365.321948595"/>
  </r>
  <r>
    <x v="0"/>
    <x v="10"/>
    <x v="2"/>
    <s v="Konventionel"/>
    <x v="0"/>
    <s v="Halm"/>
    <n v="47279.107179597981"/>
    <n v="675564.57932245312"/>
    <n v="195735.50372353566"/>
    <n v="195735.50372353566"/>
  </r>
  <r>
    <x v="0"/>
    <x v="11"/>
    <x v="2"/>
    <s v="Konventionel"/>
    <x v="0"/>
    <s v="Juletræer"/>
    <n v="8879.8312402052361"/>
    <n v="443991.56201026181"/>
    <n v="0"/>
    <n v="443991.56201026181"/>
  </r>
  <r>
    <x v="0"/>
    <x v="12"/>
    <x v="2"/>
    <s v="Konventionel"/>
    <x v="0"/>
    <s v="Pil &amp; poppel"/>
    <n v="3414.6848380141678"/>
    <n v="83284.996049126043"/>
    <n v="0"/>
    <n v="83284.996049126043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03459.22470143001"/>
    <n v="485916.94065520633"/>
    <n v="228769.69566047119"/>
    <n v="228769.69566047119"/>
  </r>
  <r>
    <x v="0"/>
    <x v="1"/>
    <x v="1"/>
    <s v="Økologisk"/>
    <x v="0"/>
    <s v="Halm"/>
    <n v="20691.844940286002"/>
    <n v="45526.197237617256"/>
    <n v="19495.308382683452"/>
    <n v="19495.308382683452"/>
  </r>
  <r>
    <x v="0"/>
    <x v="2"/>
    <x v="1"/>
    <s v="Økologisk"/>
    <x v="0"/>
    <s v="Halm"/>
    <n v="15019.908735644221"/>
    <n v="36348.179140259017"/>
    <n v="28002.63720965555"/>
    <n v="28002.63720965555"/>
  </r>
  <r>
    <x v="0"/>
    <x v="3"/>
    <x v="1"/>
    <s v="Økologisk"/>
    <x v="0"/>
    <s v="Græs"/>
    <n v="27589.126587047998"/>
    <n v="1067798.5197744712"/>
    <n v="0"/>
    <n v="1067798.5197744712"/>
  </r>
  <r>
    <x v="0"/>
    <x v="4"/>
    <x v="1"/>
    <s v="Økologisk"/>
    <x v="0"/>
    <s v="Grøntsager"/>
    <n v="3448.6408233809998"/>
    <n v="40788.799338538774"/>
    <n v="0"/>
    <n v="40788.799338538774"/>
  </r>
  <r>
    <x v="0"/>
    <x v="5"/>
    <x v="1"/>
    <s v="Økologisk"/>
    <x v="0"/>
    <s v="Kartofler"/>
    <n v="5034.3911112567775"/>
    <n v="121874.61770652459"/>
    <n v="0"/>
    <n v="121874.61770652459"/>
  </r>
  <r>
    <x v="0"/>
    <x v="6"/>
    <x v="1"/>
    <s v="Økologisk"/>
    <x v="0"/>
    <s v="Roer"/>
    <n v="3096.1695921109285"/>
    <n v="143397.93937145639"/>
    <n v="0"/>
    <n v="143397.93937145639"/>
  </r>
  <r>
    <x v="0"/>
    <x v="7"/>
    <x v="1"/>
    <s v="Økologisk"/>
    <x v="0"/>
    <s v="Majs"/>
    <n v="16728.043230107149"/>
    <n v="617989.11946281744"/>
    <n v="0"/>
    <n v="617989.11946281744"/>
  </r>
  <r>
    <x v="0"/>
    <x v="8"/>
    <x v="1"/>
    <s v="Økologisk"/>
    <x v="0"/>
    <s v="Frugt"/>
    <n v="466.7600571784983"/>
    <n v="2258.7919447039067"/>
    <n v="0"/>
    <n v="2258.7919447039067"/>
  </r>
  <r>
    <x v="0"/>
    <x v="9"/>
    <x v="1"/>
    <s v="Økologisk"/>
    <x v="0"/>
    <s v="Øvrige"/>
    <n v="6430.2598594421834"/>
    <n v="109209.52592349146"/>
    <n v="0"/>
    <n v="109209.52592349146"/>
  </r>
  <r>
    <x v="0"/>
    <x v="10"/>
    <x v="1"/>
    <s v="Økologisk"/>
    <x v="0"/>
    <s v="Halm"/>
    <n v="9287.2603910640191"/>
    <n v="75641.49122209246"/>
    <n v="18125.760360031825"/>
    <n v="18125.760360031825"/>
  </r>
  <r>
    <x v="0"/>
    <x v="11"/>
    <x v="1"/>
    <s v="Økologisk"/>
    <x v="0"/>
    <s v="Juletræer"/>
    <n v="1744.3075784662526"/>
    <n v="49712.765986288199"/>
    <n v="0"/>
    <n v="49712.765986288199"/>
  </r>
  <r>
    <x v="0"/>
    <x v="12"/>
    <x v="1"/>
    <s v="Økologisk"/>
    <x v="0"/>
    <s v="Pil &amp; poppel"/>
    <n v="670.76281968667865"/>
    <n v="9325.2392005221172"/>
    <n v="0"/>
    <n v="9325.2392005221172"/>
  </r>
  <r>
    <x v="0"/>
    <x v="13"/>
    <x v="1"/>
    <s v="Økologisk"/>
    <x v="0"/>
    <s v="Græs"/>
    <n v="16323.5665640034"/>
    <n v="225101.98291760689"/>
    <n v="0"/>
    <n v="225101.98291760689"/>
  </r>
  <r>
    <x v="0"/>
    <x v="0"/>
    <x v="2"/>
    <s v="Økologisk"/>
    <x v="0"/>
    <s v="Halm"/>
    <n v="121155.25958275283"/>
    <n v="569029.90768231521"/>
    <n v="323920.27494815795"/>
    <n v="323920.27494815795"/>
  </r>
  <r>
    <x v="0"/>
    <x v="1"/>
    <x v="2"/>
    <s v="Økologisk"/>
    <x v="0"/>
    <s v="Halm"/>
    <n v="9930.7589821928559"/>
    <n v="21849.655912620721"/>
    <n v="11313.055586042767"/>
    <n v="11313.055586042767"/>
  </r>
  <r>
    <x v="0"/>
    <x v="2"/>
    <x v="2"/>
    <s v="Økologisk"/>
    <x v="0"/>
    <s v="Halm"/>
    <n v="16219.334793103604"/>
    <n v="39250.79019931073"/>
    <n v="36562.111070657942"/>
    <n v="36562.111070657942"/>
  </r>
  <r>
    <x v="0"/>
    <x v="3"/>
    <x v="2"/>
    <s v="Økologisk"/>
    <x v="0"/>
    <s v="Græs"/>
    <n v="40964.380801545529"/>
    <n v="1585469.0087906979"/>
    <n v="0"/>
    <n v="1585469.0087906979"/>
  </r>
  <r>
    <x v="0"/>
    <x v="4"/>
    <x v="2"/>
    <s v="Økologisk"/>
    <x v="0"/>
    <s v="Grøntsager"/>
    <n v="3724.0346183223205"/>
    <n v="44046.019448207247"/>
    <n v="0"/>
    <n v="44046.019448207247"/>
  </r>
  <r>
    <x v="0"/>
    <x v="5"/>
    <x v="2"/>
    <s v="Økologisk"/>
    <x v="0"/>
    <s v="Kartofler"/>
    <n v="5436.4161826843692"/>
    <n v="131607.00655075256"/>
    <n v="0"/>
    <n v="131607.00655075256"/>
  </r>
  <r>
    <x v="0"/>
    <x v="6"/>
    <x v="2"/>
    <s v="Økologisk"/>
    <x v="0"/>
    <s v="Roer"/>
    <n v="12661.717702295889"/>
    <n v="586422.73086030339"/>
    <n v="0"/>
    <n v="586422.73086030339"/>
  </r>
  <r>
    <x v="0"/>
    <x v="7"/>
    <x v="2"/>
    <s v="Økologisk"/>
    <x v="0"/>
    <s v="Majs"/>
    <n v="18063.873646498621"/>
    <n v="667339.10328469262"/>
    <n v="0"/>
    <n v="667339.10328469262"/>
  </r>
  <r>
    <x v="0"/>
    <x v="8"/>
    <x v="2"/>
    <s v="Økologisk"/>
    <x v="0"/>
    <s v="Frugt"/>
    <n v="504.0335310067739"/>
    <n v="2439.1694666010808"/>
    <n v="0"/>
    <n v="2439.1694666010808"/>
  </r>
  <r>
    <x v="0"/>
    <x v="9"/>
    <x v="2"/>
    <s v="Økologisk"/>
    <x v="0"/>
    <s v="Øvrige"/>
    <n v="6943.7530748401578"/>
    <n v="117930.5343810574"/>
    <n v="0"/>
    <n v="117930.5343810574"/>
  </r>
  <r>
    <x v="0"/>
    <x v="10"/>
    <x v="2"/>
    <s v="Økologisk"/>
    <x v="0"/>
    <s v="Halm"/>
    <n v="10028.901522945027"/>
    <n v="81681.899136260225"/>
    <n v="23666.201813845677"/>
    <n v="23666.201813845677"/>
  </r>
  <r>
    <x v="0"/>
    <x v="11"/>
    <x v="2"/>
    <s v="Økologisk"/>
    <x v="0"/>
    <s v="Juletræer"/>
    <n v="1883.6005661041409"/>
    <n v="53682.616133968011"/>
    <n v="0"/>
    <n v="53682.616133968011"/>
  </r>
  <r>
    <x v="0"/>
    <x v="12"/>
    <x v="2"/>
    <s v="Økologisk"/>
    <x v="0"/>
    <s v="Pil &amp; poppel"/>
    <n v="724.32708685149009"/>
    <n v="10069.913158667057"/>
    <n v="0"/>
    <n v="10069.913158667057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9.144058005662"/>
    <n v="151324.67981594364"/>
    <n v="71243.659257346269"/>
    <n v="71243.659257346269"/>
  </r>
  <r>
    <x v="0"/>
    <x v="1"/>
    <x v="1"/>
    <s v="Konventionel"/>
    <x v="1"/>
    <s v="Halm"/>
    <n v="1542.1050369777552"/>
    <n v="7143.0305312809624"/>
    <n v="3058.8011176822356"/>
    <n v="3058.8011176822356"/>
  </r>
  <r>
    <x v="0"/>
    <x v="2"/>
    <x v="1"/>
    <s v="Konventionel"/>
    <x v="1"/>
    <s v="Halm"/>
    <n v="1651.259855586846"/>
    <n v="8718.6520374985466"/>
    <n v="6716.8495296888796"/>
    <n v="6716.8495296888796"/>
  </r>
  <r>
    <x v="0"/>
    <x v="3"/>
    <x v="1"/>
    <s v="Konventionel"/>
    <x v="1"/>
    <s v="Græs"/>
    <n v="15238.408806724705"/>
    <n v="907355.81398761575"/>
    <n v="0"/>
    <n v="907355.81398761575"/>
  </r>
  <r>
    <x v="0"/>
    <x v="4"/>
    <x v="1"/>
    <s v="Konventionel"/>
    <x v="1"/>
    <s v="Grøntsager"/>
    <n v="71.270611166506612"/>
    <n v="1774.6382180460148"/>
    <n v="0"/>
    <n v="1774.6382180460148"/>
  </r>
  <r>
    <x v="0"/>
    <x v="5"/>
    <x v="1"/>
    <s v="Konventionel"/>
    <x v="1"/>
    <s v="Kartofler"/>
    <n v="1125.1782236252373"/>
    <n v="57344.797466919234"/>
    <n v="0"/>
    <n v="57344.797466919234"/>
  </r>
  <r>
    <x v="0"/>
    <x v="6"/>
    <x v="1"/>
    <s v="Konventionel"/>
    <x v="1"/>
    <s v="Roer"/>
    <n v="29.519410101552374"/>
    <n v="2878.2746613644977"/>
    <n v="0"/>
    <n v="2878.2746613644977"/>
  </r>
  <r>
    <x v="0"/>
    <x v="7"/>
    <x v="1"/>
    <s v="Konventionel"/>
    <x v="1"/>
    <s v="Majs"/>
    <n v="3810.512240832039"/>
    <n v="203527.0798073209"/>
    <n v="0"/>
    <n v="203527.0798073209"/>
  </r>
  <r>
    <x v="0"/>
    <x v="8"/>
    <x v="1"/>
    <s v="Konventionel"/>
    <x v="1"/>
    <s v="Frugt"/>
    <n v="64.915351748399516"/>
    <n v="661.35760361269433"/>
    <n v="0"/>
    <n v="661.35760361269433"/>
  </r>
  <r>
    <x v="0"/>
    <x v="9"/>
    <x v="1"/>
    <s v="Konventionel"/>
    <x v="1"/>
    <s v="Øvrige"/>
    <n v="1148.0865099527102"/>
    <n v="41049.984951674072"/>
    <n v="0"/>
    <n v="41049.984951674072"/>
  </r>
  <r>
    <x v="0"/>
    <x v="10"/>
    <x v="1"/>
    <s v="Konventionel"/>
    <x v="1"/>
    <s v="Halm"/>
    <n v="2833.816076318562"/>
    <n v="48590.403999036746"/>
    <n v="11643.583494377708"/>
    <n v="11643.583494377708"/>
  </r>
  <r>
    <x v="0"/>
    <x v="11"/>
    <x v="1"/>
    <s v="Konventionel"/>
    <x v="1"/>
    <s v="Juletræer"/>
    <n v="325.58580566036647"/>
    <n v="19535.148339621988"/>
    <n v="0"/>
    <n v="19535.148339621988"/>
  </r>
  <r>
    <x v="0"/>
    <x v="12"/>
    <x v="1"/>
    <s v="Konventionel"/>
    <x v="1"/>
    <s v="Pil &amp; poppel"/>
    <n v="534.73194997058431"/>
    <n v="15650.691218651249"/>
    <n v="0"/>
    <n v="15650.691218651249"/>
  </r>
  <r>
    <x v="0"/>
    <x v="13"/>
    <x v="1"/>
    <s v="Konventionel"/>
    <x v="1"/>
    <s v="Græs"/>
    <n v="15114.23333078555"/>
    <n v="250110.33315783931"/>
    <n v="0"/>
    <n v="250110.33315783931"/>
  </r>
  <r>
    <x v="0"/>
    <x v="0"/>
    <x v="2"/>
    <s v="Konventionel"/>
    <x v="1"/>
    <s v="Korn"/>
    <n v="0"/>
    <n v="0"/>
    <n v="0"/>
    <n v="0"/>
  </r>
  <r>
    <x v="0"/>
    <x v="1"/>
    <x v="2"/>
    <s v="Konventionel"/>
    <x v="1"/>
    <s v="Bælgsæd"/>
    <n v="0"/>
    <n v="0"/>
    <n v="0"/>
    <n v="0"/>
  </r>
  <r>
    <x v="0"/>
    <x v="2"/>
    <x v="2"/>
    <s v="Konventionel"/>
    <x v="1"/>
    <s v="Raps"/>
    <n v="0"/>
    <n v="0"/>
    <n v="0"/>
    <n v="0"/>
  </r>
  <r>
    <x v="0"/>
    <x v="3"/>
    <x v="2"/>
    <s v="Konventionel"/>
    <x v="1"/>
    <s v="Græs"/>
    <n v="0"/>
    <n v="0"/>
    <n v="0"/>
    <n v="0"/>
  </r>
  <r>
    <x v="0"/>
    <x v="4"/>
    <x v="2"/>
    <s v="Konventionel"/>
    <x v="1"/>
    <s v="Grøntsager"/>
    <n v="0"/>
    <n v="0"/>
    <n v="0"/>
    <n v="0"/>
  </r>
  <r>
    <x v="0"/>
    <x v="5"/>
    <x v="2"/>
    <s v="Konventionel"/>
    <x v="1"/>
    <s v="Kartofler"/>
    <n v="0"/>
    <n v="0"/>
    <n v="0"/>
    <n v="0"/>
  </r>
  <r>
    <x v="0"/>
    <x v="6"/>
    <x v="2"/>
    <s v="Konventionel"/>
    <x v="1"/>
    <s v="Roer"/>
    <n v="0"/>
    <n v="0"/>
    <n v="0"/>
    <n v="0"/>
  </r>
  <r>
    <x v="0"/>
    <x v="7"/>
    <x v="2"/>
    <s v="Konventionel"/>
    <x v="1"/>
    <s v="Majs"/>
    <n v="0"/>
    <n v="0"/>
    <n v="0"/>
    <n v="0"/>
  </r>
  <r>
    <x v="0"/>
    <x v="8"/>
    <x v="2"/>
    <s v="Konventionel"/>
    <x v="1"/>
    <s v="Frugt"/>
    <n v="0"/>
    <n v="0"/>
    <n v="0"/>
    <n v="0"/>
  </r>
  <r>
    <x v="0"/>
    <x v="9"/>
    <x v="2"/>
    <s v="Konventionel"/>
    <x v="1"/>
    <s v="Øvrige"/>
    <n v="0"/>
    <n v="0"/>
    <n v="0"/>
    <n v="0"/>
  </r>
  <r>
    <x v="0"/>
    <x v="10"/>
    <x v="2"/>
    <s v="Konventionel"/>
    <x v="1"/>
    <s v="Frø"/>
    <n v="0"/>
    <n v="0"/>
    <n v="0"/>
    <n v="0"/>
  </r>
  <r>
    <x v="0"/>
    <x v="11"/>
    <x v="2"/>
    <s v="Konventionel"/>
    <x v="1"/>
    <s v="Juletræer"/>
    <n v="0"/>
    <n v="0"/>
    <n v="0"/>
    <n v="0"/>
  </r>
  <r>
    <x v="0"/>
    <x v="12"/>
    <x v="2"/>
    <s v="Konventionel"/>
    <x v="1"/>
    <s v="Pil &amp; poppel"/>
    <n v="0"/>
    <n v="0"/>
    <n v="0"/>
    <n v="0"/>
  </r>
  <r>
    <x v="0"/>
    <x v="13"/>
    <x v="2"/>
    <s v="Konventionel"/>
    <x v="1"/>
    <s v="Græs"/>
    <n v="0"/>
    <n v="0"/>
    <n v="0"/>
    <n v="0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5542749488609"/>
    <n v="15823.488195782778"/>
    <n v="7449.6982425745337"/>
    <n v="7449.6982425745337"/>
  </r>
  <r>
    <x v="0"/>
    <x v="1"/>
    <x v="1"/>
    <s v="Økologisk"/>
    <x v="1"/>
    <s v="Halm"/>
    <n v="240.67535259190402"/>
    <n v="635.44069292724873"/>
    <n v="272.10953295450639"/>
    <n v="272.10953295450639"/>
  </r>
  <r>
    <x v="0"/>
    <x v="2"/>
    <x v="1"/>
    <s v="Økologisk"/>
    <x v="1"/>
    <s v="Halm"/>
    <n v="257.71107572742682"/>
    <n v="748.3929639124475"/>
    <n v="576.56193939814955"/>
    <n v="576.56193939814955"/>
  </r>
  <r>
    <x v="0"/>
    <x v="3"/>
    <x v="1"/>
    <s v="Økologisk"/>
    <x v="1"/>
    <s v="Græs"/>
    <n v="2378.2487733038556"/>
    <n v="110456.14706693174"/>
    <n v="0"/>
    <n v="110456.14706693174"/>
  </r>
  <r>
    <x v="0"/>
    <x v="4"/>
    <x v="1"/>
    <s v="Økologisk"/>
    <x v="1"/>
    <s v="Grøntsager"/>
    <n v="11.123158968183114"/>
    <n v="157.87099523542295"/>
    <n v="0"/>
    <n v="157.87099523542295"/>
  </r>
  <r>
    <x v="0"/>
    <x v="5"/>
    <x v="1"/>
    <s v="Økologisk"/>
    <x v="1"/>
    <s v="Kartofler"/>
    <n v="175.60584992995032"/>
    <n v="5101.3666648317167"/>
    <n v="0"/>
    <n v="5101.3666648317167"/>
  </r>
  <r>
    <x v="0"/>
    <x v="6"/>
    <x v="1"/>
    <s v="Økologisk"/>
    <x v="1"/>
    <s v="Roer"/>
    <n v="4.6070755649821624"/>
    <n v="256.04998288092264"/>
    <n v="0"/>
    <n v="256.04998288092264"/>
  </r>
  <r>
    <x v="0"/>
    <x v="7"/>
    <x v="1"/>
    <s v="Økologisk"/>
    <x v="1"/>
    <s v="Majs"/>
    <n v="594.7042225576015"/>
    <n v="26364.40380625469"/>
    <n v="0"/>
    <n v="26364.40380625469"/>
  </r>
  <r>
    <x v="0"/>
    <x v="8"/>
    <x v="1"/>
    <s v="Økologisk"/>
    <x v="1"/>
    <s v="Frugt"/>
    <n v="10.131297671715533"/>
    <n v="58.83406658727958"/>
    <n v="0"/>
    <n v="58.83406658727958"/>
  </r>
  <r>
    <x v="0"/>
    <x v="9"/>
    <x v="1"/>
    <s v="Økologisk"/>
    <x v="1"/>
    <s v="Øvrige"/>
    <n v="179.18113161111663"/>
    <n v="3651.7876786489246"/>
    <n v="0"/>
    <n v="3651.7876786489246"/>
  </r>
  <r>
    <x v="0"/>
    <x v="10"/>
    <x v="1"/>
    <s v="Økologisk"/>
    <x v="1"/>
    <s v="Halm"/>
    <n v="442.27187318266579"/>
    <n v="4322.5798702033262"/>
    <n v="1035.8078033437741"/>
    <n v="1035.8078033437741"/>
  </r>
  <r>
    <x v="0"/>
    <x v="11"/>
    <x v="1"/>
    <s v="Økologisk"/>
    <x v="1"/>
    <s v="Juletræer"/>
    <n v="50.813969669536974"/>
    <n v="1737.8377626981642"/>
    <n v="0"/>
    <n v="1737.8377626981642"/>
  </r>
  <r>
    <x v="0"/>
    <x v="12"/>
    <x v="1"/>
    <s v="Økologisk"/>
    <x v="1"/>
    <s v="Pil &amp; poppel"/>
    <n v="83.455275428935138"/>
    <n v="1392.2782534973571"/>
    <n v="0"/>
    <n v="1392.2782534973571"/>
  </r>
  <r>
    <x v="0"/>
    <x v="13"/>
    <x v="1"/>
    <s v="Økologisk"/>
    <x v="1"/>
    <s v="Græs"/>
    <n v="2358.8687857295367"/>
    <n v="39034.560666252371"/>
    <n v="0"/>
    <n v="39034.560666252371"/>
  </r>
  <r>
    <x v="0"/>
    <x v="0"/>
    <x v="2"/>
    <s v="Økologisk"/>
    <x v="1"/>
    <s v="Korn"/>
    <n v="0"/>
    <n v="0"/>
    <n v="0"/>
    <n v="0"/>
  </r>
  <r>
    <x v="0"/>
    <x v="1"/>
    <x v="2"/>
    <s v="Økologisk"/>
    <x v="1"/>
    <s v="Bælgsæd"/>
    <n v="0"/>
    <n v="0"/>
    <n v="0"/>
    <n v="0"/>
  </r>
  <r>
    <x v="0"/>
    <x v="2"/>
    <x v="2"/>
    <s v="Økologisk"/>
    <x v="1"/>
    <s v="Raps"/>
    <n v="0"/>
    <n v="0"/>
    <n v="0"/>
    <n v="0"/>
  </r>
  <r>
    <x v="0"/>
    <x v="3"/>
    <x v="2"/>
    <s v="Økologisk"/>
    <x v="1"/>
    <s v="Græs"/>
    <n v="0"/>
    <n v="0"/>
    <n v="0"/>
    <n v="0"/>
  </r>
  <r>
    <x v="0"/>
    <x v="4"/>
    <x v="2"/>
    <s v="Økologisk"/>
    <x v="1"/>
    <s v="Grøntsager"/>
    <n v="0"/>
    <n v="0"/>
    <n v="0"/>
    <n v="0"/>
  </r>
  <r>
    <x v="0"/>
    <x v="5"/>
    <x v="2"/>
    <s v="Økologisk"/>
    <x v="1"/>
    <s v="Kartofler"/>
    <n v="0"/>
    <n v="0"/>
    <n v="0"/>
    <n v="0"/>
  </r>
  <r>
    <x v="0"/>
    <x v="6"/>
    <x v="2"/>
    <s v="Økologisk"/>
    <x v="1"/>
    <s v="Roer"/>
    <n v="0"/>
    <n v="0"/>
    <n v="0"/>
    <n v="0"/>
  </r>
  <r>
    <x v="0"/>
    <x v="7"/>
    <x v="2"/>
    <s v="Økologisk"/>
    <x v="1"/>
    <s v="Majs"/>
    <n v="0"/>
    <n v="0"/>
    <n v="0"/>
    <n v="0"/>
  </r>
  <r>
    <x v="0"/>
    <x v="8"/>
    <x v="2"/>
    <s v="Økologisk"/>
    <x v="1"/>
    <s v="Frugt"/>
    <n v="0"/>
    <n v="0"/>
    <n v="0"/>
    <n v="0"/>
  </r>
  <r>
    <x v="0"/>
    <x v="9"/>
    <x v="2"/>
    <s v="Økologisk"/>
    <x v="1"/>
    <s v="Øvrige"/>
    <n v="0"/>
    <n v="0"/>
    <n v="0"/>
    <n v="0"/>
  </r>
  <r>
    <x v="0"/>
    <x v="10"/>
    <x v="2"/>
    <s v="Økologisk"/>
    <x v="1"/>
    <s v="Frø"/>
    <n v="0"/>
    <n v="0"/>
    <n v="0"/>
    <n v="0"/>
  </r>
  <r>
    <x v="0"/>
    <x v="11"/>
    <x v="2"/>
    <s v="Økologisk"/>
    <x v="1"/>
    <s v="Juletræer"/>
    <n v="0"/>
    <n v="0"/>
    <n v="0"/>
    <n v="0"/>
  </r>
  <r>
    <x v="0"/>
    <x v="12"/>
    <x v="2"/>
    <s v="Økologisk"/>
    <x v="1"/>
    <s v="Pil &amp; poppel"/>
    <n v="0"/>
    <n v="0"/>
    <n v="0"/>
    <n v="0"/>
  </r>
  <r>
    <x v="0"/>
    <x v="13"/>
    <x v="2"/>
    <s v="Økologisk"/>
    <x v="1"/>
    <s v="Græs"/>
    <n v="0"/>
    <n v="0"/>
    <n v="0"/>
    <n v="0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Korn"/>
    <n v="0"/>
    <n v="0"/>
    <n v="0"/>
    <n v="0"/>
  </r>
  <r>
    <x v="0"/>
    <x v="1"/>
    <x v="1"/>
    <s v="Konventionel"/>
    <x v="2"/>
    <s v="Bælgsæd"/>
    <n v="0"/>
    <n v="0"/>
    <n v="0"/>
    <n v="0"/>
  </r>
  <r>
    <x v="0"/>
    <x v="2"/>
    <x v="1"/>
    <s v="Konventionel"/>
    <x v="2"/>
    <s v="Raps"/>
    <n v="0"/>
    <n v="0"/>
    <n v="0"/>
    <n v="0"/>
  </r>
  <r>
    <x v="0"/>
    <x v="3"/>
    <x v="1"/>
    <s v="Konventionel"/>
    <x v="2"/>
    <s v="Græs"/>
    <n v="0"/>
    <n v="0"/>
    <n v="0"/>
    <n v="0"/>
  </r>
  <r>
    <x v="0"/>
    <x v="4"/>
    <x v="1"/>
    <s v="Konventionel"/>
    <x v="2"/>
    <s v="Grøntsager"/>
    <n v="0"/>
    <n v="0"/>
    <n v="0"/>
    <n v="0"/>
  </r>
  <r>
    <x v="0"/>
    <x v="5"/>
    <x v="1"/>
    <s v="Konventionel"/>
    <x v="2"/>
    <s v="Kartofler"/>
    <n v="0"/>
    <n v="0"/>
    <n v="0"/>
    <n v="0"/>
  </r>
  <r>
    <x v="0"/>
    <x v="6"/>
    <x v="1"/>
    <s v="Konventionel"/>
    <x v="2"/>
    <s v="Roer"/>
    <n v="0"/>
    <n v="0"/>
    <n v="0"/>
    <n v="0"/>
  </r>
  <r>
    <x v="0"/>
    <x v="7"/>
    <x v="1"/>
    <s v="Konventionel"/>
    <x v="2"/>
    <s v="Majs"/>
    <n v="0"/>
    <n v="0"/>
    <n v="0"/>
    <n v="0"/>
  </r>
  <r>
    <x v="0"/>
    <x v="8"/>
    <x v="1"/>
    <s v="Konventionel"/>
    <x v="2"/>
    <s v="Frugt"/>
    <n v="0"/>
    <n v="0"/>
    <n v="0"/>
    <n v="0"/>
  </r>
  <r>
    <x v="0"/>
    <x v="9"/>
    <x v="1"/>
    <s v="Konventionel"/>
    <x v="2"/>
    <s v="Øvrige"/>
    <n v="0"/>
    <n v="0"/>
    <n v="0"/>
    <n v="0"/>
  </r>
  <r>
    <x v="0"/>
    <x v="10"/>
    <x v="1"/>
    <s v="Konventionel"/>
    <x v="2"/>
    <s v="Frø"/>
    <n v="0"/>
    <n v="0"/>
    <n v="0"/>
    <n v="0"/>
  </r>
  <r>
    <x v="0"/>
    <x v="11"/>
    <x v="1"/>
    <s v="Konventionel"/>
    <x v="2"/>
    <s v="Juletræer"/>
    <n v="0"/>
    <n v="0"/>
    <n v="0"/>
    <n v="0"/>
  </r>
  <r>
    <x v="0"/>
    <x v="12"/>
    <x v="1"/>
    <s v="Konventionel"/>
    <x v="2"/>
    <s v="Pil &amp; poppel"/>
    <n v="0"/>
    <n v="0"/>
    <n v="0"/>
    <n v="0"/>
  </r>
  <r>
    <x v="0"/>
    <x v="13"/>
    <x v="1"/>
    <s v="Konventionel"/>
    <x v="2"/>
    <s v="Græs"/>
    <n v="0"/>
    <n v="0"/>
    <n v="0"/>
    <n v="0"/>
  </r>
  <r>
    <x v="0"/>
    <x v="0"/>
    <x v="2"/>
    <s v="Konventionel"/>
    <x v="2"/>
    <s v="Korn"/>
    <n v="0"/>
    <n v="0"/>
    <n v="0"/>
    <n v="0"/>
  </r>
  <r>
    <x v="0"/>
    <x v="1"/>
    <x v="2"/>
    <s v="Konventionel"/>
    <x v="2"/>
    <s v="Bælgsæd"/>
    <n v="0"/>
    <n v="0"/>
    <n v="0"/>
    <n v="0"/>
  </r>
  <r>
    <x v="0"/>
    <x v="2"/>
    <x v="2"/>
    <s v="Konventionel"/>
    <x v="2"/>
    <s v="Raps"/>
    <n v="0"/>
    <n v="0"/>
    <n v="0"/>
    <n v="0"/>
  </r>
  <r>
    <x v="0"/>
    <x v="3"/>
    <x v="2"/>
    <s v="Konventionel"/>
    <x v="2"/>
    <s v="Græs"/>
    <n v="0"/>
    <n v="0"/>
    <n v="0"/>
    <n v="0"/>
  </r>
  <r>
    <x v="0"/>
    <x v="4"/>
    <x v="2"/>
    <s v="Konventionel"/>
    <x v="2"/>
    <s v="Grøntsager"/>
    <n v="0"/>
    <n v="0"/>
    <n v="0"/>
    <n v="0"/>
  </r>
  <r>
    <x v="0"/>
    <x v="5"/>
    <x v="2"/>
    <s v="Konventionel"/>
    <x v="2"/>
    <s v="Kartofler"/>
    <n v="0"/>
    <n v="0"/>
    <n v="0"/>
    <n v="0"/>
  </r>
  <r>
    <x v="0"/>
    <x v="6"/>
    <x v="2"/>
    <s v="Konventionel"/>
    <x v="2"/>
    <s v="Roer"/>
    <n v="0"/>
    <n v="0"/>
    <n v="0"/>
    <n v="0"/>
  </r>
  <r>
    <x v="0"/>
    <x v="7"/>
    <x v="2"/>
    <s v="Konventionel"/>
    <x v="2"/>
    <s v="Majs"/>
    <n v="0"/>
    <n v="0"/>
    <n v="0"/>
    <n v="0"/>
  </r>
  <r>
    <x v="0"/>
    <x v="8"/>
    <x v="2"/>
    <s v="Konventionel"/>
    <x v="2"/>
    <s v="Frugt"/>
    <n v="0"/>
    <n v="0"/>
    <n v="0"/>
    <n v="0"/>
  </r>
  <r>
    <x v="0"/>
    <x v="9"/>
    <x v="2"/>
    <s v="Konventionel"/>
    <x v="2"/>
    <s v="Øvrige"/>
    <n v="0"/>
    <n v="0"/>
    <n v="0"/>
    <n v="0"/>
  </r>
  <r>
    <x v="0"/>
    <x v="10"/>
    <x v="2"/>
    <s v="Konventionel"/>
    <x v="2"/>
    <s v="Frø"/>
    <n v="0"/>
    <n v="0"/>
    <n v="0"/>
    <n v="0"/>
  </r>
  <r>
    <x v="0"/>
    <x v="11"/>
    <x v="2"/>
    <s v="Konventionel"/>
    <x v="2"/>
    <s v="Juletræer"/>
    <n v="0"/>
    <n v="0"/>
    <n v="0"/>
    <n v="0"/>
  </r>
  <r>
    <x v="0"/>
    <x v="12"/>
    <x v="2"/>
    <s v="Konventionel"/>
    <x v="2"/>
    <s v="Pil &amp; poppel"/>
    <n v="0"/>
    <n v="0"/>
    <n v="0"/>
    <n v="0"/>
  </r>
  <r>
    <x v="0"/>
    <x v="13"/>
    <x v="2"/>
    <s v="Konventionel"/>
    <x v="2"/>
    <s v="Græs"/>
    <n v="0"/>
    <n v="0"/>
    <n v="0"/>
    <n v="0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Korn"/>
    <n v="0"/>
    <n v="0"/>
    <n v="0"/>
    <n v="0"/>
  </r>
  <r>
    <x v="0"/>
    <x v="1"/>
    <x v="1"/>
    <s v="Økologisk"/>
    <x v="2"/>
    <s v="Bælgsæd"/>
    <n v="0"/>
    <n v="0"/>
    <n v="0"/>
    <n v="0"/>
  </r>
  <r>
    <x v="0"/>
    <x v="2"/>
    <x v="1"/>
    <s v="Økologisk"/>
    <x v="2"/>
    <s v="Raps"/>
    <n v="0"/>
    <n v="0"/>
    <n v="0"/>
    <n v="0"/>
  </r>
  <r>
    <x v="0"/>
    <x v="3"/>
    <x v="1"/>
    <s v="Økologisk"/>
    <x v="2"/>
    <s v="Græs"/>
    <n v="0"/>
    <n v="0"/>
    <n v="0"/>
    <n v="0"/>
  </r>
  <r>
    <x v="0"/>
    <x v="4"/>
    <x v="1"/>
    <s v="Økologisk"/>
    <x v="2"/>
    <s v="Grøntsager"/>
    <n v="0"/>
    <n v="0"/>
    <n v="0"/>
    <n v="0"/>
  </r>
  <r>
    <x v="0"/>
    <x v="5"/>
    <x v="1"/>
    <s v="Økologisk"/>
    <x v="2"/>
    <s v="Kartofler"/>
    <n v="0"/>
    <n v="0"/>
    <n v="0"/>
    <n v="0"/>
  </r>
  <r>
    <x v="0"/>
    <x v="6"/>
    <x v="1"/>
    <s v="Økologisk"/>
    <x v="2"/>
    <s v="Roer"/>
    <n v="0"/>
    <n v="0"/>
    <n v="0"/>
    <n v="0"/>
  </r>
  <r>
    <x v="0"/>
    <x v="7"/>
    <x v="1"/>
    <s v="Økologisk"/>
    <x v="2"/>
    <s v="Majs"/>
    <n v="0"/>
    <n v="0"/>
    <n v="0"/>
    <n v="0"/>
  </r>
  <r>
    <x v="0"/>
    <x v="8"/>
    <x v="1"/>
    <s v="Økologisk"/>
    <x v="2"/>
    <s v="Frugt"/>
    <n v="0"/>
    <n v="0"/>
    <n v="0"/>
    <n v="0"/>
  </r>
  <r>
    <x v="0"/>
    <x v="9"/>
    <x v="1"/>
    <s v="Økologisk"/>
    <x v="2"/>
    <s v="Øvrige"/>
    <n v="0"/>
    <n v="0"/>
    <n v="0"/>
    <n v="0"/>
  </r>
  <r>
    <x v="0"/>
    <x v="10"/>
    <x v="1"/>
    <s v="Økologisk"/>
    <x v="2"/>
    <s v="Frø"/>
    <n v="0"/>
    <n v="0"/>
    <n v="0"/>
    <n v="0"/>
  </r>
  <r>
    <x v="0"/>
    <x v="11"/>
    <x v="1"/>
    <s v="Økologisk"/>
    <x v="2"/>
    <s v="Juletræer"/>
    <n v="0"/>
    <n v="0"/>
    <n v="0"/>
    <n v="0"/>
  </r>
  <r>
    <x v="0"/>
    <x v="12"/>
    <x v="1"/>
    <s v="Økologisk"/>
    <x v="2"/>
    <s v="Pil &amp; poppel"/>
    <n v="0"/>
    <n v="0"/>
    <n v="0"/>
    <n v="0"/>
  </r>
  <r>
    <x v="0"/>
    <x v="13"/>
    <x v="1"/>
    <s v="Økologisk"/>
    <x v="2"/>
    <s v="Græs"/>
    <n v="0"/>
    <n v="0"/>
    <n v="0"/>
    <n v="0"/>
  </r>
  <r>
    <x v="0"/>
    <x v="0"/>
    <x v="2"/>
    <s v="Økologisk"/>
    <x v="2"/>
    <s v="Korn"/>
    <n v="0"/>
    <n v="0"/>
    <n v="0"/>
    <n v="0"/>
  </r>
  <r>
    <x v="0"/>
    <x v="1"/>
    <x v="2"/>
    <s v="Økologisk"/>
    <x v="2"/>
    <s v="Bælgsæd"/>
    <n v="0"/>
    <n v="0"/>
    <n v="0"/>
    <n v="0"/>
  </r>
  <r>
    <x v="0"/>
    <x v="2"/>
    <x v="2"/>
    <s v="Økologisk"/>
    <x v="2"/>
    <s v="Raps"/>
    <n v="0"/>
    <n v="0"/>
    <n v="0"/>
    <n v="0"/>
  </r>
  <r>
    <x v="0"/>
    <x v="3"/>
    <x v="2"/>
    <s v="Økologisk"/>
    <x v="2"/>
    <s v="Græs"/>
    <n v="0"/>
    <n v="0"/>
    <n v="0"/>
    <n v="0"/>
  </r>
  <r>
    <x v="0"/>
    <x v="4"/>
    <x v="2"/>
    <s v="Økologisk"/>
    <x v="2"/>
    <s v="Grøntsager"/>
    <n v="0"/>
    <n v="0"/>
    <n v="0"/>
    <n v="0"/>
  </r>
  <r>
    <x v="0"/>
    <x v="5"/>
    <x v="2"/>
    <s v="Økologisk"/>
    <x v="2"/>
    <s v="Kartofler"/>
    <n v="0"/>
    <n v="0"/>
    <n v="0"/>
    <n v="0"/>
  </r>
  <r>
    <x v="0"/>
    <x v="6"/>
    <x v="2"/>
    <s v="Økologisk"/>
    <x v="2"/>
    <s v="Roer"/>
    <n v="0"/>
    <n v="0"/>
    <n v="0"/>
    <n v="0"/>
  </r>
  <r>
    <x v="0"/>
    <x v="7"/>
    <x v="2"/>
    <s v="Økologisk"/>
    <x v="2"/>
    <s v="Majs"/>
    <n v="0"/>
    <n v="0"/>
    <n v="0"/>
    <n v="0"/>
  </r>
  <r>
    <x v="0"/>
    <x v="8"/>
    <x v="2"/>
    <s v="Økologisk"/>
    <x v="2"/>
    <s v="Frugt"/>
    <n v="0"/>
    <n v="0"/>
    <n v="0"/>
    <n v="0"/>
  </r>
  <r>
    <x v="0"/>
    <x v="9"/>
    <x v="2"/>
    <s v="Økologisk"/>
    <x v="2"/>
    <s v="Øvrige"/>
    <n v="0"/>
    <n v="0"/>
    <n v="0"/>
    <n v="0"/>
  </r>
  <r>
    <x v="0"/>
    <x v="10"/>
    <x v="2"/>
    <s v="Økologisk"/>
    <x v="2"/>
    <s v="Frø"/>
    <n v="0"/>
    <n v="0"/>
    <n v="0"/>
    <n v="0"/>
  </r>
  <r>
    <x v="0"/>
    <x v="11"/>
    <x v="2"/>
    <s v="Økologisk"/>
    <x v="2"/>
    <s v="Juletræer"/>
    <n v="0"/>
    <n v="0"/>
    <n v="0"/>
    <n v="0"/>
  </r>
  <r>
    <x v="0"/>
    <x v="12"/>
    <x v="2"/>
    <s v="Økologisk"/>
    <x v="2"/>
    <s v="Pil &amp; poppel"/>
    <n v="0"/>
    <n v="0"/>
    <n v="0"/>
    <n v="0"/>
  </r>
  <r>
    <x v="0"/>
    <x v="13"/>
    <x v="2"/>
    <s v="Økologisk"/>
    <x v="2"/>
    <s v="Græs"/>
    <n v="0"/>
    <n v="0"/>
    <n v="0"/>
    <n v="0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08872.91028342993"/>
    <n v="1464199.1010868438"/>
    <n v="689344.93679168622"/>
    <n v="689344.93679168622"/>
  </r>
  <r>
    <x v="1"/>
    <x v="1"/>
    <x v="1"/>
    <s v="Konventionel"/>
    <x v="0"/>
    <s v="Halm"/>
    <n v="41774.582056685991"/>
    <n v="161249.88673880795"/>
    <n v="69050.710566450332"/>
    <n v="69050.710566450332"/>
  </r>
  <r>
    <x v="1"/>
    <x v="2"/>
    <x v="1"/>
    <s v="Konventionel"/>
    <x v="0"/>
    <s v="Halm"/>
    <n v="30323.560406133198"/>
    <n v="133423.66578698609"/>
    <n v="102789.5921222941"/>
    <n v="102789.5921222941"/>
  </r>
  <r>
    <x v="1"/>
    <x v="3"/>
    <x v="1"/>
    <s v="Konventionel"/>
    <x v="0"/>
    <s v="Græs"/>
    <n v="55699.442742247978"/>
    <n v="2763806.3488703445"/>
    <n v="0"/>
    <n v="2763806.3488703445"/>
  </r>
  <r>
    <x v="1"/>
    <x v="4"/>
    <x v="1"/>
    <s v="Konventionel"/>
    <x v="0"/>
    <s v="Grøntsager"/>
    <n v="6962.4303427809973"/>
    <n v="144470.42961270569"/>
    <n v="0"/>
    <n v="144470.42961270569"/>
  </r>
  <r>
    <x v="1"/>
    <x v="5"/>
    <x v="1"/>
    <s v="Konventionel"/>
    <x v="0"/>
    <s v="Kartofler"/>
    <n v="10163.887521367629"/>
    <n v="431669.44515353418"/>
    <n v="0"/>
    <n v="431669.44515353418"/>
  </r>
  <r>
    <x v="1"/>
    <x v="6"/>
    <x v="1"/>
    <s v="Konventionel"/>
    <x v="0"/>
    <s v="Roer"/>
    <n v="6250.8293030571213"/>
    <n v="507903.20486332785"/>
    <n v="0"/>
    <n v="507903.20486332785"/>
  </r>
  <r>
    <x v="1"/>
    <x v="7"/>
    <x v="1"/>
    <s v="Konventionel"/>
    <x v="0"/>
    <s v="Majs"/>
    <n v="33772.09797292453"/>
    <n v="1503196.0807748709"/>
    <n v="0"/>
    <n v="1503196.0807748709"/>
  </r>
  <r>
    <x v="1"/>
    <x v="8"/>
    <x v="1"/>
    <s v="Konventionel"/>
    <x v="0"/>
    <s v="Frugt"/>
    <n v="942.33773574359259"/>
    <n v="8000.4473764631011"/>
    <n v="0"/>
    <n v="8000.4473764631011"/>
  </r>
  <r>
    <x v="1"/>
    <x v="9"/>
    <x v="1"/>
    <s v="Konventionel"/>
    <x v="0"/>
    <s v="Øvrige"/>
    <n v="12981.994545159621"/>
    <n v="386810.77609115886"/>
    <n v="0"/>
    <n v="386810.77609115886"/>
  </r>
  <r>
    <x v="1"/>
    <x v="10"/>
    <x v="1"/>
    <s v="Konventionel"/>
    <x v="0"/>
    <s v="Halm"/>
    <n v="18749.967555234878"/>
    <n v="267915.67564177513"/>
    <n v="64199.888909124238"/>
    <n v="64199.888909124238"/>
  </r>
  <r>
    <x v="1"/>
    <x v="11"/>
    <x v="1"/>
    <s v="Konventionel"/>
    <x v="0"/>
    <s v="Juletræer"/>
    <n v="3521.5670849566368"/>
    <n v="176078.35424783186"/>
    <n v="0"/>
    <n v="176078.35424783186"/>
  </r>
  <r>
    <x v="1"/>
    <x v="12"/>
    <x v="1"/>
    <s v="Konventionel"/>
    <x v="0"/>
    <s v="Pil &amp; poppel"/>
    <n v="1354.1971019229918"/>
    <n v="33029.197607877853"/>
    <n v="0"/>
    <n v="33029.197607877853"/>
  </r>
  <r>
    <x v="1"/>
    <x v="13"/>
    <x v="1"/>
    <s v="Konventionel"/>
    <x v="0"/>
    <s v="Græs"/>
    <n v="32955.503622496719"/>
    <n v="454456.39495422982"/>
    <n v="0"/>
    <n v="454456.39495422982"/>
  </r>
  <r>
    <x v="1"/>
    <x v="0"/>
    <x v="2"/>
    <s v="Konventionel"/>
    <x v="0"/>
    <s v="Halm"/>
    <n v="203697.94413845081"/>
    <n v="1427922.5884105403"/>
    <n v="812844.93345270003"/>
    <n v="812844.93345270003"/>
  </r>
  <r>
    <x v="1"/>
    <x v="1"/>
    <x v="2"/>
    <s v="Konventionel"/>
    <x v="0"/>
    <s v="Halm"/>
    <n v="16696.552798233675"/>
    <n v="64448.693801181988"/>
    <n v="33369.479974257847"/>
    <n v="33369.479974257847"/>
  </r>
  <r>
    <x v="1"/>
    <x v="2"/>
    <x v="2"/>
    <s v="Konventionel"/>
    <x v="0"/>
    <s v="Halm"/>
    <n v="27269.514868991879"/>
    <n v="119985.86542356428"/>
    <n v="111766.83364205011"/>
    <n v="111766.83364205011"/>
  </r>
  <r>
    <x v="1"/>
    <x v="3"/>
    <x v="2"/>
    <s v="Konventionel"/>
    <x v="0"/>
    <s v="Græs"/>
    <n v="68873.280292713898"/>
    <n v="3417492.1681244634"/>
    <n v="0"/>
    <n v="3417492.1681244634"/>
  </r>
  <r>
    <x v="1"/>
    <x v="4"/>
    <x v="2"/>
    <s v="Konventionel"/>
    <x v="0"/>
    <s v="Grøntsager"/>
    <n v="6261.2072993376269"/>
    <n v="129920.05146125576"/>
    <n v="0"/>
    <n v="129920.05146125576"/>
  </r>
  <r>
    <x v="1"/>
    <x v="5"/>
    <x v="2"/>
    <s v="Konventionel"/>
    <x v="0"/>
    <s v="Kartofler"/>
    <n v="9140.2288576455139"/>
    <n v="388193.74095407693"/>
    <n v="0"/>
    <n v="388193.74095407693"/>
  </r>
  <r>
    <x v="1"/>
    <x v="6"/>
    <x v="2"/>
    <s v="Konventionel"/>
    <x v="0"/>
    <s v="Roer"/>
    <n v="21288.104817747932"/>
    <n v="1729737.9496689511"/>
    <n v="0"/>
    <n v="1729737.9496689511"/>
  </r>
  <r>
    <x v="1"/>
    <x v="7"/>
    <x v="2"/>
    <s v="Konventionel"/>
    <x v="0"/>
    <s v="Majs"/>
    <n v="30370.732047792324"/>
    <n v="1351801.2834472365"/>
    <n v="0"/>
    <n v="1351801.2834472365"/>
  </r>
  <r>
    <x v="1"/>
    <x v="8"/>
    <x v="2"/>
    <s v="Konventionel"/>
    <x v="0"/>
    <s v="Frugt"/>
    <n v="847.42993739200165"/>
    <n v="7194.6801684580951"/>
    <n v="0"/>
    <n v="7194.6801684580951"/>
  </r>
  <r>
    <x v="1"/>
    <x v="9"/>
    <x v="2"/>
    <s v="Konventionel"/>
    <x v="0"/>
    <s v="Øvrige"/>
    <n v="11674.509475041714"/>
    <n v="347853.02480412868"/>
    <n v="0"/>
    <n v="347853.02480412868"/>
  </r>
  <r>
    <x v="1"/>
    <x v="10"/>
    <x v="2"/>
    <s v="Konventionel"/>
    <x v="0"/>
    <s v="Halm"/>
    <n v="16861.559533001851"/>
    <n v="240932.47635497656"/>
    <n v="69806.856466627665"/>
    <n v="69806.856466627665"/>
  </r>
  <r>
    <x v="1"/>
    <x v="11"/>
    <x v="2"/>
    <s v="Konventionel"/>
    <x v="0"/>
    <s v="Juletræer"/>
    <n v="3166.8915094137233"/>
    <n v="158344.57547068619"/>
    <n v="0"/>
    <n v="158344.57547068619"/>
  </r>
  <r>
    <x v="1"/>
    <x v="12"/>
    <x v="2"/>
    <s v="Konventionel"/>
    <x v="0"/>
    <s v="Pil &amp; poppel"/>
    <n v="1217.8087768006844"/>
    <n v="29702.65309269962"/>
    <n v="0"/>
    <n v="29702.65309269962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32598.662298569994"/>
    <n v="153106.1372176937"/>
    <n v="72082.369402090204"/>
    <n v="72082.369402090204"/>
  </r>
  <r>
    <x v="1"/>
    <x v="1"/>
    <x v="1"/>
    <s v="Økologisk"/>
    <x v="0"/>
    <s v="Halm"/>
    <n v="6519.7324597139987"/>
    <n v="14344.71535786274"/>
    <n v="6142.7192810269962"/>
    <n v="6142.7192810269962"/>
  </r>
  <r>
    <x v="1"/>
    <x v="2"/>
    <x v="1"/>
    <s v="Økologisk"/>
    <x v="0"/>
    <s v="Halm"/>
    <n v="4732.5787917086509"/>
    <n v="11452.840675934938"/>
    <n v="8823.2684567402757"/>
    <n v="8823.2684567402757"/>
  </r>
  <r>
    <x v="1"/>
    <x v="3"/>
    <x v="1"/>
    <s v="Økologisk"/>
    <x v="0"/>
    <s v="Græs"/>
    <n v="8692.9766129519976"/>
    <n v="336449.48963704892"/>
    <n v="0"/>
    <n v="336449.48963704892"/>
  </r>
  <r>
    <x v="1"/>
    <x v="4"/>
    <x v="1"/>
    <s v="Økologisk"/>
    <x v="0"/>
    <s v="Grøntsager"/>
    <n v="1086.6220766189997"/>
    <n v="12852.02261121122"/>
    <n v="0"/>
    <n v="12852.02261121122"/>
  </r>
  <r>
    <x v="1"/>
    <x v="5"/>
    <x v="1"/>
    <s v="Økologisk"/>
    <x v="0"/>
    <s v="Kartofler"/>
    <n v="1586.271462872405"/>
    <n v="38401.11422493001"/>
    <n v="0"/>
    <n v="38401.11422493001"/>
  </r>
  <r>
    <x v="1"/>
    <x v="6"/>
    <x v="1"/>
    <s v="Økologisk"/>
    <x v="0"/>
    <s v="Roer"/>
    <n v="975.56295481238317"/>
    <n v="45182.834236107599"/>
    <n v="0"/>
    <n v="45182.834236107599"/>
  </r>
  <r>
    <x v="1"/>
    <x v="7"/>
    <x v="1"/>
    <s v="Økologisk"/>
    <x v="0"/>
    <s v="Majs"/>
    <n v="5270.7898570460256"/>
    <n v="194720.37092580844"/>
    <n v="0"/>
    <n v="194720.37092580844"/>
  </r>
  <r>
    <x v="1"/>
    <x v="8"/>
    <x v="1"/>
    <s v="Økologisk"/>
    <x v="0"/>
    <s v="Frugt"/>
    <n v="147.07005124321964"/>
    <n v="711.71609898131283"/>
    <n v="0"/>
    <n v="711.71609898131283"/>
  </r>
  <r>
    <x v="1"/>
    <x v="9"/>
    <x v="1"/>
    <s v="Økologisk"/>
    <x v="0"/>
    <s v="Øvrige"/>
    <n v="2026.0916342156638"/>
    <n v="34410.507769034302"/>
    <n v="0"/>
    <n v="34410.507769034302"/>
  </r>
  <r>
    <x v="1"/>
    <x v="10"/>
    <x v="1"/>
    <s v="Økologisk"/>
    <x v="0"/>
    <s v="Halm"/>
    <n v="2926.2955144008188"/>
    <n v="23833.654613450395"/>
    <n v="5711.1924295457902"/>
    <n v="5711.1924295457902"/>
  </r>
  <r>
    <x v="1"/>
    <x v="11"/>
    <x v="1"/>
    <s v="Økologisk"/>
    <x v="0"/>
    <s v="Juletræer"/>
    <n v="549.60873580248085"/>
    <n v="15663.848970370702"/>
    <n v="0"/>
    <n v="15663.848970370702"/>
  </r>
  <r>
    <x v="1"/>
    <x v="12"/>
    <x v="1"/>
    <s v="Økologisk"/>
    <x v="0"/>
    <s v="Pil &amp; poppel"/>
    <n v="211.34868064694092"/>
    <n v="2938.2621455794224"/>
    <n v="0"/>
    <n v="2938.2621455794224"/>
  </r>
  <r>
    <x v="1"/>
    <x v="13"/>
    <x v="1"/>
    <s v="Økologisk"/>
    <x v="0"/>
    <s v="Græs"/>
    <n v="5143.3444959965982"/>
    <n v="70926.720599793101"/>
    <n v="0"/>
    <n v="70926.720599793101"/>
  </r>
  <r>
    <x v="1"/>
    <x v="0"/>
    <x v="2"/>
    <s v="Økologisk"/>
    <x v="0"/>
    <s v="Halm"/>
    <n v="43208.654817247138"/>
    <n v="202938.08908016465"/>
    <n v="115522.50720888372"/>
    <n v="115522.50720888372"/>
  </r>
  <r>
    <x v="1"/>
    <x v="1"/>
    <x v="2"/>
    <s v="Økologisk"/>
    <x v="0"/>
    <s v="Halm"/>
    <n v="3541.6930178071425"/>
    <n v="7792.4329777792736"/>
    <n v="4034.6734877966287"/>
    <n v="4034.6734877966287"/>
  </r>
  <r>
    <x v="1"/>
    <x v="2"/>
    <x v="2"/>
    <s v="Økologisk"/>
    <x v="0"/>
    <s v="Halm"/>
    <n v="5784.4425479679749"/>
    <n v="13998.350966082502"/>
    <n v="13039.463924905851"/>
    <n v="13039.463924905851"/>
  </r>
  <r>
    <x v="1"/>
    <x v="3"/>
    <x v="2"/>
    <s v="Økologisk"/>
    <x v="0"/>
    <s v="Græs"/>
    <n v="14609.483698454464"/>
    <n v="565439.6132715022"/>
    <n v="0"/>
    <n v="565439.6132715022"/>
  </r>
  <r>
    <x v="1"/>
    <x v="4"/>
    <x v="2"/>
    <s v="Økologisk"/>
    <x v="0"/>
    <s v="Grøntsager"/>
    <n v="1328.1348816776785"/>
    <n v="15708.515313042742"/>
    <n v="0"/>
    <n v="15708.515313042742"/>
  </r>
  <r>
    <x v="1"/>
    <x v="5"/>
    <x v="2"/>
    <s v="Økologisk"/>
    <x v="0"/>
    <s v="Kartofler"/>
    <n v="1938.8364243490485"/>
    <n v="46936.152315356572"/>
    <n v="0"/>
    <n v="46936.152315356572"/>
  </r>
  <r>
    <x v="1"/>
    <x v="6"/>
    <x v="2"/>
    <s v="Økologisk"/>
    <x v="0"/>
    <s v="Roer"/>
    <n v="4515.6585977041068"/>
    <n v="209141.04300542772"/>
    <n v="0"/>
    <n v="209141.04300542772"/>
  </r>
  <r>
    <x v="1"/>
    <x v="7"/>
    <x v="2"/>
    <s v="Økologisk"/>
    <x v="0"/>
    <s v="Majs"/>
    <n v="6442.2764949862512"/>
    <n v="237998.95323722559"/>
    <n v="0"/>
    <n v="237998.95323722559"/>
  </r>
  <r>
    <x v="1"/>
    <x v="8"/>
    <x v="2"/>
    <s v="Økologisk"/>
    <x v="0"/>
    <s v="Frugt"/>
    <n v="179.75786550739429"/>
    <n v="869.90223854993314"/>
    <n v="0"/>
    <n v="869.90223854993314"/>
  </r>
  <r>
    <x v="1"/>
    <x v="9"/>
    <x v="2"/>
    <s v="Økologisk"/>
    <x v="0"/>
    <s v="Øvrige"/>
    <n v="2476.4111007664242"/>
    <n v="42058.592999044646"/>
    <n v="0"/>
    <n v="42058.592999044646"/>
  </r>
  <r>
    <x v="1"/>
    <x v="10"/>
    <x v="2"/>
    <s v="Økologisk"/>
    <x v="0"/>
    <s v="Halm"/>
    <n v="3576.6944463943323"/>
    <n v="29130.92668655626"/>
    <n v="8440.283554601343"/>
    <n v="8440.283554601343"/>
  </r>
  <r>
    <x v="1"/>
    <x v="11"/>
    <x v="2"/>
    <s v="Økologisk"/>
    <x v="0"/>
    <s v="Juletræer"/>
    <n v="671.76486563321396"/>
    <n v="19145.298670546599"/>
    <n v="0"/>
    <n v="19145.298670546599"/>
  </r>
  <r>
    <x v="1"/>
    <x v="12"/>
    <x v="2"/>
    <s v="Økologisk"/>
    <x v="0"/>
    <s v="Pil &amp; poppel"/>
    <n v="258.32307386681185"/>
    <n v="3591.3207830264082"/>
    <n v="0"/>
    <n v="3591.3207830264082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912283773305"/>
    <n v="21396.689413110103"/>
    <n v="10073.561375692239"/>
    <n v="10073.561375692239"/>
  </r>
  <r>
    <x v="1"/>
    <x v="1"/>
    <x v="1"/>
    <s v="Konventionel"/>
    <x v="1"/>
    <s v="Halm"/>
    <n v="68.782772699511852"/>
    <n v="318.6018031441389"/>
    <n v="136.43222540980841"/>
    <n v="136.43222540980841"/>
  </r>
  <r>
    <x v="1"/>
    <x v="2"/>
    <x v="1"/>
    <s v="Konventionel"/>
    <x v="1"/>
    <s v="Halm"/>
    <n v="277.82436371988916"/>
    <n v="1466.9126404410149"/>
    <n v="1130.1094981957581"/>
    <n v="1130.1094981957581"/>
  </r>
  <r>
    <x v="1"/>
    <x v="3"/>
    <x v="1"/>
    <s v="Konventionel"/>
    <x v="1"/>
    <s v="Græs"/>
    <n v="816.92003872404018"/>
    <n v="48642.686785784252"/>
    <n v="0"/>
    <n v="48642.686785784252"/>
  </r>
  <r>
    <x v="1"/>
    <x v="4"/>
    <x v="1"/>
    <s v="Konventionel"/>
    <x v="1"/>
    <s v="Grøntsager"/>
    <n v="15.47158083370352"/>
    <n v="385.24236275921766"/>
    <n v="0"/>
    <n v="385.24236275921766"/>
  </r>
  <r>
    <x v="1"/>
    <x v="5"/>
    <x v="1"/>
    <s v="Konventionel"/>
    <x v="1"/>
    <s v="Kartofler"/>
    <n v="26.303103413603303"/>
    <n v="1340.5397530221824"/>
    <n v="0"/>
    <n v="1340.5397530221824"/>
  </r>
  <r>
    <x v="1"/>
    <x v="6"/>
    <x v="1"/>
    <s v="Konventionel"/>
    <x v="1"/>
    <s v="Roer"/>
    <n v="73.485337039665154"/>
    <n v="7165.1494001899164"/>
    <n v="0"/>
    <n v="7165.1494001899164"/>
  </r>
  <r>
    <x v="1"/>
    <x v="7"/>
    <x v="1"/>
    <s v="Konventionel"/>
    <x v="1"/>
    <s v="Majs"/>
    <n v="78.346709324351167"/>
    <n v="4184.6544384322442"/>
    <n v="0"/>
    <n v="4184.6544384322442"/>
  </r>
  <r>
    <x v="1"/>
    <x v="8"/>
    <x v="1"/>
    <s v="Konventionel"/>
    <x v="1"/>
    <s v="Frugt"/>
    <n v="16.900995738263163"/>
    <n v="172.18734458142512"/>
    <n v="0"/>
    <n v="172.18734458142512"/>
  </r>
  <r>
    <x v="1"/>
    <x v="9"/>
    <x v="1"/>
    <s v="Konventionel"/>
    <x v="1"/>
    <s v="Øvrige"/>
    <n v="120.68130675187054"/>
    <n v="4314.976078167404"/>
    <n v="0"/>
    <n v="4314.976078167404"/>
  </r>
  <r>
    <x v="1"/>
    <x v="10"/>
    <x v="1"/>
    <s v="Konventionel"/>
    <x v="1"/>
    <s v="Halm"/>
    <n v="876.14056409986233"/>
    <n v="15022.860631400607"/>
    <n v="3599.8863497735142"/>
    <n v="3599.8863497735142"/>
  </r>
  <r>
    <x v="1"/>
    <x v="11"/>
    <x v="1"/>
    <s v="Konventionel"/>
    <x v="1"/>
    <s v="Juletræer"/>
    <n v="26.483764144438243"/>
    <n v="1589.0258486662945"/>
    <n v="0"/>
    <n v="1589.0258486662945"/>
  </r>
  <r>
    <x v="1"/>
    <x v="12"/>
    <x v="1"/>
    <s v="Konventionel"/>
    <x v="1"/>
    <s v="Pil &amp; poppel"/>
    <n v="56.208438932954692"/>
    <n v="1645.1250419401372"/>
    <n v="0"/>
    <n v="1645.1250419401372"/>
  </r>
  <r>
    <x v="1"/>
    <x v="13"/>
    <x v="1"/>
    <s v="Konventionel"/>
    <x v="1"/>
    <s v="Græs"/>
    <n v="1629.0025287440153"/>
    <n v="26956.733845655966"/>
    <n v="0"/>
    <n v="26956.733845655966"/>
  </r>
  <r>
    <x v="1"/>
    <x v="0"/>
    <x v="2"/>
    <s v="Konventionel"/>
    <x v="1"/>
    <s v="Korn"/>
    <n v="0"/>
    <n v="0"/>
    <n v="0"/>
    <n v="0"/>
  </r>
  <r>
    <x v="1"/>
    <x v="1"/>
    <x v="2"/>
    <s v="Konventionel"/>
    <x v="1"/>
    <s v="Bælgsæd"/>
    <n v="0"/>
    <n v="0"/>
    <n v="0"/>
    <n v="0"/>
  </r>
  <r>
    <x v="1"/>
    <x v="2"/>
    <x v="2"/>
    <s v="Konventionel"/>
    <x v="1"/>
    <s v="Raps"/>
    <n v="0"/>
    <n v="0"/>
    <n v="0"/>
    <n v="0"/>
  </r>
  <r>
    <x v="1"/>
    <x v="3"/>
    <x v="2"/>
    <s v="Konventionel"/>
    <x v="1"/>
    <s v="Græs"/>
    <n v="0"/>
    <n v="0"/>
    <n v="0"/>
    <n v="0"/>
  </r>
  <r>
    <x v="1"/>
    <x v="4"/>
    <x v="2"/>
    <s v="Konventionel"/>
    <x v="1"/>
    <s v="Grøntsager"/>
    <n v="0"/>
    <n v="0"/>
    <n v="0"/>
    <n v="0"/>
  </r>
  <r>
    <x v="1"/>
    <x v="5"/>
    <x v="2"/>
    <s v="Konventionel"/>
    <x v="1"/>
    <s v="Kartofler"/>
    <n v="0"/>
    <n v="0"/>
    <n v="0"/>
    <n v="0"/>
  </r>
  <r>
    <x v="1"/>
    <x v="6"/>
    <x v="2"/>
    <s v="Konventionel"/>
    <x v="1"/>
    <s v="Roer"/>
    <n v="0"/>
    <n v="0"/>
    <n v="0"/>
    <n v="0"/>
  </r>
  <r>
    <x v="1"/>
    <x v="7"/>
    <x v="2"/>
    <s v="Konventionel"/>
    <x v="1"/>
    <s v="Majs"/>
    <n v="0"/>
    <n v="0"/>
    <n v="0"/>
    <n v="0"/>
  </r>
  <r>
    <x v="1"/>
    <x v="8"/>
    <x v="2"/>
    <s v="Konventionel"/>
    <x v="1"/>
    <s v="Frugt"/>
    <n v="0"/>
    <n v="0"/>
    <n v="0"/>
    <n v="0"/>
  </r>
  <r>
    <x v="1"/>
    <x v="9"/>
    <x v="2"/>
    <s v="Konventionel"/>
    <x v="1"/>
    <s v="Øvrige"/>
    <n v="0"/>
    <n v="0"/>
    <n v="0"/>
    <n v="0"/>
  </r>
  <r>
    <x v="1"/>
    <x v="10"/>
    <x v="2"/>
    <s v="Konventionel"/>
    <x v="1"/>
    <s v="Frø"/>
    <n v="0"/>
    <n v="0"/>
    <n v="0"/>
    <n v="0"/>
  </r>
  <r>
    <x v="1"/>
    <x v="11"/>
    <x v="2"/>
    <s v="Konventionel"/>
    <x v="1"/>
    <s v="Juletræer"/>
    <n v="0"/>
    <n v="0"/>
    <n v="0"/>
    <n v="0"/>
  </r>
  <r>
    <x v="1"/>
    <x v="12"/>
    <x v="2"/>
    <s v="Konventionel"/>
    <x v="1"/>
    <s v="Pil &amp; poppel"/>
    <n v="0"/>
    <n v="0"/>
    <n v="0"/>
    <n v="0"/>
  </r>
  <r>
    <x v="1"/>
    <x v="13"/>
    <x v="2"/>
    <s v="Konventionel"/>
    <x v="1"/>
    <s v="Græs"/>
    <n v="0"/>
    <n v="0"/>
    <n v="0"/>
    <n v="0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7666570050825"/>
    <n v="2237.3763669546925"/>
    <n v="1053.3567935622696"/>
    <n v="1053.3567935622696"/>
  </r>
  <r>
    <x v="1"/>
    <x v="1"/>
    <x v="1"/>
    <s v="Økologisk"/>
    <x v="1"/>
    <s v="Halm"/>
    <n v="10.734883600501851"/>
    <n v="28.342669077389008"/>
    <n v="12.136947682410122"/>
    <n v="12.136947682410122"/>
  </r>
  <r>
    <x v="1"/>
    <x v="2"/>
    <x v="1"/>
    <s v="Økologisk"/>
    <x v="1"/>
    <s v="Halm"/>
    <n v="43.359871794433573"/>
    <n v="125.9170676910351"/>
    <n v="97.006508949173465"/>
    <n v="97.006508949173465"/>
  </r>
  <r>
    <x v="1"/>
    <x v="3"/>
    <x v="1"/>
    <s v="Økologisk"/>
    <x v="1"/>
    <s v="Græs"/>
    <n v="127.49619101473459"/>
    <n v="5921.4738942694585"/>
    <n v="0"/>
    <n v="5921.4738942694585"/>
  </r>
  <r>
    <x v="1"/>
    <x v="4"/>
    <x v="1"/>
    <s v="Økologisk"/>
    <x v="1"/>
    <s v="Grøntsager"/>
    <n v="2.4146397832947688"/>
    <n v="34.270982444302653"/>
    <n v="0"/>
    <n v="34.270982444302653"/>
  </r>
  <r>
    <x v="1"/>
    <x v="5"/>
    <x v="1"/>
    <s v="Økologisk"/>
    <x v="1"/>
    <s v="Kartofler"/>
    <n v="4.1051086252444469"/>
    <n v="119.25379652607738"/>
    <n v="0"/>
    <n v="119.25379652607738"/>
  </r>
  <r>
    <x v="1"/>
    <x v="6"/>
    <x v="1"/>
    <s v="Økologisk"/>
    <x v="1"/>
    <s v="Roer"/>
    <n v="11.468809826999765"/>
    <n v="637.40837727701046"/>
    <n v="0"/>
    <n v="637.40837727701046"/>
  </r>
  <r>
    <x v="1"/>
    <x v="7"/>
    <x v="1"/>
    <s v="Økologisk"/>
    <x v="1"/>
    <s v="Majs"/>
    <n v="12.227521108424749"/>
    <n v="542.06997667784162"/>
    <n v="0"/>
    <n v="542.06997667784162"/>
  </r>
  <r>
    <x v="1"/>
    <x v="8"/>
    <x v="1"/>
    <s v="Økologisk"/>
    <x v="1"/>
    <s v="Frugt"/>
    <n v="2.6377276585728633"/>
    <n v="15.31770654975799"/>
    <n v="0"/>
    <n v="15.31770654975799"/>
  </r>
  <r>
    <x v="1"/>
    <x v="9"/>
    <x v="1"/>
    <s v="Økologisk"/>
    <x v="1"/>
    <s v="Øvrige"/>
    <n v="18.834654810985576"/>
    <n v="383.85827654911185"/>
    <n v="0"/>
    <n v="383.85827654911185"/>
  </r>
  <r>
    <x v="1"/>
    <x v="10"/>
    <x v="1"/>
    <s v="Økologisk"/>
    <x v="1"/>
    <s v="Halm"/>
    <n v="136.73870075546986"/>
    <n v="1336.4267347818229"/>
    <n v="320.24422498852255"/>
    <n v="320.24422498852255"/>
  </r>
  <r>
    <x v="1"/>
    <x v="11"/>
    <x v="1"/>
    <s v="Økologisk"/>
    <x v="1"/>
    <s v="Juletræer"/>
    <n v="4.1333042306348711"/>
    <n v="141.35900468771257"/>
    <n v="0"/>
    <n v="141.35900468771257"/>
  </r>
  <r>
    <x v="1"/>
    <x v="12"/>
    <x v="1"/>
    <s v="Økologisk"/>
    <x v="1"/>
    <s v="Pil &amp; poppel"/>
    <n v="8.7724153247963965"/>
    <n v="146.34956297953013"/>
    <n v="0"/>
    <n v="146.34956297953013"/>
  </r>
  <r>
    <x v="1"/>
    <x v="13"/>
    <x v="1"/>
    <s v="Økologisk"/>
    <x v="1"/>
    <s v="Græs"/>
    <n v="254.23738887912378"/>
    <n v="4207.1203111717405"/>
    <n v="0"/>
    <n v="4207.1203111717405"/>
  </r>
  <r>
    <x v="1"/>
    <x v="0"/>
    <x v="2"/>
    <s v="Økologisk"/>
    <x v="1"/>
    <s v="Korn"/>
    <n v="0"/>
    <n v="0"/>
    <n v="0"/>
    <n v="0"/>
  </r>
  <r>
    <x v="1"/>
    <x v="1"/>
    <x v="2"/>
    <s v="Økologisk"/>
    <x v="1"/>
    <s v="Bælgsæd"/>
    <n v="0"/>
    <n v="0"/>
    <n v="0"/>
    <n v="0"/>
  </r>
  <r>
    <x v="1"/>
    <x v="2"/>
    <x v="2"/>
    <s v="Økologisk"/>
    <x v="1"/>
    <s v="Raps"/>
    <n v="0"/>
    <n v="0"/>
    <n v="0"/>
    <n v="0"/>
  </r>
  <r>
    <x v="1"/>
    <x v="3"/>
    <x v="2"/>
    <s v="Økologisk"/>
    <x v="1"/>
    <s v="Græs"/>
    <n v="0"/>
    <n v="0"/>
    <n v="0"/>
    <n v="0"/>
  </r>
  <r>
    <x v="1"/>
    <x v="4"/>
    <x v="2"/>
    <s v="Økologisk"/>
    <x v="1"/>
    <s v="Grøntsager"/>
    <n v="0"/>
    <n v="0"/>
    <n v="0"/>
    <n v="0"/>
  </r>
  <r>
    <x v="1"/>
    <x v="5"/>
    <x v="2"/>
    <s v="Økologisk"/>
    <x v="1"/>
    <s v="Kartofler"/>
    <n v="0"/>
    <n v="0"/>
    <n v="0"/>
    <n v="0"/>
  </r>
  <r>
    <x v="1"/>
    <x v="6"/>
    <x v="2"/>
    <s v="Økologisk"/>
    <x v="1"/>
    <s v="Roer"/>
    <n v="0"/>
    <n v="0"/>
    <n v="0"/>
    <n v="0"/>
  </r>
  <r>
    <x v="1"/>
    <x v="7"/>
    <x v="2"/>
    <s v="Økologisk"/>
    <x v="1"/>
    <s v="Majs"/>
    <n v="0"/>
    <n v="0"/>
    <n v="0"/>
    <n v="0"/>
  </r>
  <r>
    <x v="1"/>
    <x v="8"/>
    <x v="2"/>
    <s v="Økologisk"/>
    <x v="1"/>
    <s v="Frugt"/>
    <n v="0"/>
    <n v="0"/>
    <n v="0"/>
    <n v="0"/>
  </r>
  <r>
    <x v="1"/>
    <x v="9"/>
    <x v="2"/>
    <s v="Økologisk"/>
    <x v="1"/>
    <s v="Øvrige"/>
    <n v="0"/>
    <n v="0"/>
    <n v="0"/>
    <n v="0"/>
  </r>
  <r>
    <x v="1"/>
    <x v="10"/>
    <x v="2"/>
    <s v="Økologisk"/>
    <x v="1"/>
    <s v="Frø"/>
    <n v="0"/>
    <n v="0"/>
    <n v="0"/>
    <n v="0"/>
  </r>
  <r>
    <x v="1"/>
    <x v="11"/>
    <x v="2"/>
    <s v="Økologisk"/>
    <x v="1"/>
    <s v="Juletræer"/>
    <n v="0"/>
    <n v="0"/>
    <n v="0"/>
    <n v="0"/>
  </r>
  <r>
    <x v="1"/>
    <x v="12"/>
    <x v="2"/>
    <s v="Økologisk"/>
    <x v="1"/>
    <s v="Pil &amp; poppel"/>
    <n v="0"/>
    <n v="0"/>
    <n v="0"/>
    <n v="0"/>
  </r>
  <r>
    <x v="1"/>
    <x v="13"/>
    <x v="2"/>
    <s v="Økologisk"/>
    <x v="1"/>
    <s v="Græs"/>
    <n v="0"/>
    <n v="0"/>
    <n v="0"/>
    <n v="0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Korn"/>
    <n v="0"/>
    <n v="0"/>
    <n v="0"/>
    <n v="0"/>
  </r>
  <r>
    <x v="1"/>
    <x v="1"/>
    <x v="1"/>
    <s v="Konventionel"/>
    <x v="2"/>
    <s v="Bælgsæd"/>
    <n v="0"/>
    <n v="0"/>
    <n v="0"/>
    <n v="0"/>
  </r>
  <r>
    <x v="1"/>
    <x v="2"/>
    <x v="1"/>
    <s v="Konventionel"/>
    <x v="2"/>
    <s v="Raps"/>
    <n v="0"/>
    <n v="0"/>
    <n v="0"/>
    <n v="0"/>
  </r>
  <r>
    <x v="1"/>
    <x v="3"/>
    <x v="1"/>
    <s v="Konventionel"/>
    <x v="2"/>
    <s v="Græs"/>
    <n v="0"/>
    <n v="0"/>
    <n v="0"/>
    <n v="0"/>
  </r>
  <r>
    <x v="1"/>
    <x v="4"/>
    <x v="1"/>
    <s v="Konventionel"/>
    <x v="2"/>
    <s v="Grøntsager"/>
    <n v="0"/>
    <n v="0"/>
    <n v="0"/>
    <n v="0"/>
  </r>
  <r>
    <x v="1"/>
    <x v="5"/>
    <x v="1"/>
    <s v="Konventionel"/>
    <x v="2"/>
    <s v="Kartofler"/>
    <n v="0"/>
    <n v="0"/>
    <n v="0"/>
    <n v="0"/>
  </r>
  <r>
    <x v="1"/>
    <x v="6"/>
    <x v="1"/>
    <s v="Konventionel"/>
    <x v="2"/>
    <s v="Roer"/>
    <n v="0"/>
    <n v="0"/>
    <n v="0"/>
    <n v="0"/>
  </r>
  <r>
    <x v="1"/>
    <x v="7"/>
    <x v="1"/>
    <s v="Konventionel"/>
    <x v="2"/>
    <s v="Majs"/>
    <n v="0"/>
    <n v="0"/>
    <n v="0"/>
    <n v="0"/>
  </r>
  <r>
    <x v="1"/>
    <x v="8"/>
    <x v="1"/>
    <s v="Konventionel"/>
    <x v="2"/>
    <s v="Frugt"/>
    <n v="0"/>
    <n v="0"/>
    <n v="0"/>
    <n v="0"/>
  </r>
  <r>
    <x v="1"/>
    <x v="9"/>
    <x v="1"/>
    <s v="Konventionel"/>
    <x v="2"/>
    <s v="Øvrige"/>
    <n v="0"/>
    <n v="0"/>
    <n v="0"/>
    <n v="0"/>
  </r>
  <r>
    <x v="1"/>
    <x v="10"/>
    <x v="1"/>
    <s v="Konventionel"/>
    <x v="2"/>
    <s v="Frø"/>
    <n v="0"/>
    <n v="0"/>
    <n v="0"/>
    <n v="0"/>
  </r>
  <r>
    <x v="1"/>
    <x v="11"/>
    <x v="1"/>
    <s v="Konventionel"/>
    <x v="2"/>
    <s v="Juletræer"/>
    <n v="0"/>
    <n v="0"/>
    <n v="0"/>
    <n v="0"/>
  </r>
  <r>
    <x v="1"/>
    <x v="12"/>
    <x v="1"/>
    <s v="Konventionel"/>
    <x v="2"/>
    <s v="Pil &amp; poppel"/>
    <n v="0"/>
    <n v="0"/>
    <n v="0"/>
    <n v="0"/>
  </r>
  <r>
    <x v="1"/>
    <x v="13"/>
    <x v="1"/>
    <s v="Konventionel"/>
    <x v="2"/>
    <s v="Græs"/>
    <n v="0"/>
    <n v="0"/>
    <n v="0"/>
    <n v="0"/>
  </r>
  <r>
    <x v="1"/>
    <x v="0"/>
    <x v="2"/>
    <s v="Konventionel"/>
    <x v="2"/>
    <s v="Korn"/>
    <n v="0"/>
    <n v="0"/>
    <n v="0"/>
    <n v="0"/>
  </r>
  <r>
    <x v="1"/>
    <x v="1"/>
    <x v="2"/>
    <s v="Konventionel"/>
    <x v="2"/>
    <s v="Bælgsæd"/>
    <n v="0"/>
    <n v="0"/>
    <n v="0"/>
    <n v="0"/>
  </r>
  <r>
    <x v="1"/>
    <x v="2"/>
    <x v="2"/>
    <s v="Konventionel"/>
    <x v="2"/>
    <s v="Raps"/>
    <n v="0"/>
    <n v="0"/>
    <n v="0"/>
    <n v="0"/>
  </r>
  <r>
    <x v="1"/>
    <x v="3"/>
    <x v="2"/>
    <s v="Konventionel"/>
    <x v="2"/>
    <s v="Græs"/>
    <n v="0"/>
    <n v="0"/>
    <n v="0"/>
    <n v="0"/>
  </r>
  <r>
    <x v="1"/>
    <x v="4"/>
    <x v="2"/>
    <s v="Konventionel"/>
    <x v="2"/>
    <s v="Grøntsager"/>
    <n v="0"/>
    <n v="0"/>
    <n v="0"/>
    <n v="0"/>
  </r>
  <r>
    <x v="1"/>
    <x v="5"/>
    <x v="2"/>
    <s v="Konventionel"/>
    <x v="2"/>
    <s v="Kartofler"/>
    <n v="0"/>
    <n v="0"/>
    <n v="0"/>
    <n v="0"/>
  </r>
  <r>
    <x v="1"/>
    <x v="6"/>
    <x v="2"/>
    <s v="Konventionel"/>
    <x v="2"/>
    <s v="Roer"/>
    <n v="0"/>
    <n v="0"/>
    <n v="0"/>
    <n v="0"/>
  </r>
  <r>
    <x v="1"/>
    <x v="7"/>
    <x v="2"/>
    <s v="Konventionel"/>
    <x v="2"/>
    <s v="Majs"/>
    <n v="0"/>
    <n v="0"/>
    <n v="0"/>
    <n v="0"/>
  </r>
  <r>
    <x v="1"/>
    <x v="8"/>
    <x v="2"/>
    <s v="Konventionel"/>
    <x v="2"/>
    <s v="Frugt"/>
    <n v="0"/>
    <n v="0"/>
    <n v="0"/>
    <n v="0"/>
  </r>
  <r>
    <x v="1"/>
    <x v="9"/>
    <x v="2"/>
    <s v="Konventionel"/>
    <x v="2"/>
    <s v="Øvrige"/>
    <n v="0"/>
    <n v="0"/>
    <n v="0"/>
    <n v="0"/>
  </r>
  <r>
    <x v="1"/>
    <x v="10"/>
    <x v="2"/>
    <s v="Konventionel"/>
    <x v="2"/>
    <s v="Frø"/>
    <n v="0"/>
    <n v="0"/>
    <n v="0"/>
    <n v="0"/>
  </r>
  <r>
    <x v="1"/>
    <x v="11"/>
    <x v="2"/>
    <s v="Konventionel"/>
    <x v="2"/>
    <s v="Juletræer"/>
    <n v="0"/>
    <n v="0"/>
    <n v="0"/>
    <n v="0"/>
  </r>
  <r>
    <x v="1"/>
    <x v="12"/>
    <x v="2"/>
    <s v="Konventionel"/>
    <x v="2"/>
    <s v="Pil &amp; poppel"/>
    <n v="0"/>
    <n v="0"/>
    <n v="0"/>
    <n v="0"/>
  </r>
  <r>
    <x v="1"/>
    <x v="13"/>
    <x v="2"/>
    <s v="Konventionel"/>
    <x v="2"/>
    <s v="Græs"/>
    <n v="0"/>
    <n v="0"/>
    <n v="0"/>
    <n v="0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Korn"/>
    <n v="0"/>
    <n v="0"/>
    <n v="0"/>
    <n v="0"/>
  </r>
  <r>
    <x v="1"/>
    <x v="1"/>
    <x v="1"/>
    <s v="Økologisk"/>
    <x v="2"/>
    <s v="Bælgsæd"/>
    <n v="0"/>
    <n v="0"/>
    <n v="0"/>
    <n v="0"/>
  </r>
  <r>
    <x v="1"/>
    <x v="2"/>
    <x v="1"/>
    <s v="Økologisk"/>
    <x v="2"/>
    <s v="Raps"/>
    <n v="0"/>
    <n v="0"/>
    <n v="0"/>
    <n v="0"/>
  </r>
  <r>
    <x v="1"/>
    <x v="3"/>
    <x v="1"/>
    <s v="Økologisk"/>
    <x v="2"/>
    <s v="Græs"/>
    <n v="0"/>
    <n v="0"/>
    <n v="0"/>
    <n v="0"/>
  </r>
  <r>
    <x v="1"/>
    <x v="4"/>
    <x v="1"/>
    <s v="Økologisk"/>
    <x v="2"/>
    <s v="Grøntsager"/>
    <n v="0"/>
    <n v="0"/>
    <n v="0"/>
    <n v="0"/>
  </r>
  <r>
    <x v="1"/>
    <x v="5"/>
    <x v="1"/>
    <s v="Økologisk"/>
    <x v="2"/>
    <s v="Kartofler"/>
    <n v="0"/>
    <n v="0"/>
    <n v="0"/>
    <n v="0"/>
  </r>
  <r>
    <x v="1"/>
    <x v="6"/>
    <x v="1"/>
    <s v="Økologisk"/>
    <x v="2"/>
    <s v="Roer"/>
    <n v="0"/>
    <n v="0"/>
    <n v="0"/>
    <n v="0"/>
  </r>
  <r>
    <x v="1"/>
    <x v="7"/>
    <x v="1"/>
    <s v="Økologisk"/>
    <x v="2"/>
    <s v="Majs"/>
    <n v="0"/>
    <n v="0"/>
    <n v="0"/>
    <n v="0"/>
  </r>
  <r>
    <x v="1"/>
    <x v="8"/>
    <x v="1"/>
    <s v="Økologisk"/>
    <x v="2"/>
    <s v="Frugt"/>
    <n v="0"/>
    <n v="0"/>
    <n v="0"/>
    <n v="0"/>
  </r>
  <r>
    <x v="1"/>
    <x v="9"/>
    <x v="1"/>
    <s v="Økologisk"/>
    <x v="2"/>
    <s v="Øvrige"/>
    <n v="0"/>
    <n v="0"/>
    <n v="0"/>
    <n v="0"/>
  </r>
  <r>
    <x v="1"/>
    <x v="10"/>
    <x v="1"/>
    <s v="Økologisk"/>
    <x v="2"/>
    <s v="Frø"/>
    <n v="0"/>
    <n v="0"/>
    <n v="0"/>
    <n v="0"/>
  </r>
  <r>
    <x v="1"/>
    <x v="11"/>
    <x v="1"/>
    <s v="Økologisk"/>
    <x v="2"/>
    <s v="Juletræer"/>
    <n v="0"/>
    <n v="0"/>
    <n v="0"/>
    <n v="0"/>
  </r>
  <r>
    <x v="1"/>
    <x v="12"/>
    <x v="1"/>
    <s v="Økologisk"/>
    <x v="2"/>
    <s v="Pil &amp; poppel"/>
    <n v="0"/>
    <n v="0"/>
    <n v="0"/>
    <n v="0"/>
  </r>
  <r>
    <x v="1"/>
    <x v="13"/>
    <x v="1"/>
    <s v="Økologisk"/>
    <x v="2"/>
    <s v="Græs"/>
    <n v="0"/>
    <n v="0"/>
    <n v="0"/>
    <n v="0"/>
  </r>
  <r>
    <x v="1"/>
    <x v="0"/>
    <x v="2"/>
    <s v="Økologisk"/>
    <x v="2"/>
    <s v="Korn"/>
    <n v="0"/>
    <n v="0"/>
    <n v="0"/>
    <n v="0"/>
  </r>
  <r>
    <x v="1"/>
    <x v="1"/>
    <x v="2"/>
    <s v="Økologisk"/>
    <x v="2"/>
    <s v="Bælgsæd"/>
    <n v="0"/>
    <n v="0"/>
    <n v="0"/>
    <n v="0"/>
  </r>
  <r>
    <x v="1"/>
    <x v="2"/>
    <x v="2"/>
    <s v="Økologisk"/>
    <x v="2"/>
    <s v="Raps"/>
    <n v="0"/>
    <n v="0"/>
    <n v="0"/>
    <n v="0"/>
  </r>
  <r>
    <x v="1"/>
    <x v="3"/>
    <x v="2"/>
    <s v="Økologisk"/>
    <x v="2"/>
    <s v="Græs"/>
    <n v="0"/>
    <n v="0"/>
    <n v="0"/>
    <n v="0"/>
  </r>
  <r>
    <x v="1"/>
    <x v="4"/>
    <x v="2"/>
    <s v="Økologisk"/>
    <x v="2"/>
    <s v="Grøntsager"/>
    <n v="0"/>
    <n v="0"/>
    <n v="0"/>
    <n v="0"/>
  </r>
  <r>
    <x v="1"/>
    <x v="5"/>
    <x v="2"/>
    <s v="Økologisk"/>
    <x v="2"/>
    <s v="Kartofler"/>
    <n v="0"/>
    <n v="0"/>
    <n v="0"/>
    <n v="0"/>
  </r>
  <r>
    <x v="1"/>
    <x v="6"/>
    <x v="2"/>
    <s v="Økologisk"/>
    <x v="2"/>
    <s v="Roer"/>
    <n v="0"/>
    <n v="0"/>
    <n v="0"/>
    <n v="0"/>
  </r>
  <r>
    <x v="1"/>
    <x v="7"/>
    <x v="2"/>
    <s v="Økologisk"/>
    <x v="2"/>
    <s v="Majs"/>
    <n v="0"/>
    <n v="0"/>
    <n v="0"/>
    <n v="0"/>
  </r>
  <r>
    <x v="1"/>
    <x v="8"/>
    <x v="2"/>
    <s v="Økologisk"/>
    <x v="2"/>
    <s v="Frugt"/>
    <n v="0"/>
    <n v="0"/>
    <n v="0"/>
    <n v="0"/>
  </r>
  <r>
    <x v="1"/>
    <x v="9"/>
    <x v="2"/>
    <s v="Økologisk"/>
    <x v="2"/>
    <s v="Øvrige"/>
    <n v="0"/>
    <n v="0"/>
    <n v="0"/>
    <n v="0"/>
  </r>
  <r>
    <x v="1"/>
    <x v="10"/>
    <x v="2"/>
    <s v="Økologisk"/>
    <x v="2"/>
    <s v="Frø"/>
    <n v="0"/>
    <n v="0"/>
    <n v="0"/>
    <n v="0"/>
  </r>
  <r>
    <x v="1"/>
    <x v="11"/>
    <x v="2"/>
    <s v="Økologisk"/>
    <x v="2"/>
    <s v="Juletræer"/>
    <n v="0"/>
    <n v="0"/>
    <n v="0"/>
    <n v="0"/>
  </r>
  <r>
    <x v="1"/>
    <x v="12"/>
    <x v="2"/>
    <s v="Økologisk"/>
    <x v="2"/>
    <s v="Pil &amp; poppel"/>
    <n v="0"/>
    <n v="0"/>
    <n v="0"/>
    <n v="0"/>
  </r>
  <r>
    <x v="1"/>
    <x v="13"/>
    <x v="2"/>
    <s v="Økologisk"/>
    <x v="2"/>
    <s v="Græs"/>
    <n v="0"/>
    <n v="0"/>
    <n v="0"/>
    <n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5671034.2204297939"/>
  </r>
  <r>
    <x v="1"/>
    <x v="0"/>
    <x v="1"/>
    <n v="604622.3741141489"/>
  </r>
  <r>
    <x v="2"/>
    <x v="0"/>
    <x v="1"/>
    <n v="502113.96933686273"/>
  </r>
  <r>
    <x v="3"/>
    <x v="0"/>
    <x v="1"/>
    <n v="13710703.682220671"/>
  </r>
  <r>
    <x v="4"/>
    <x v="0"/>
    <x v="1"/>
    <n v="596609.95089931972"/>
  </r>
  <r>
    <x v="5"/>
    <x v="0"/>
    <x v="1"/>
    <n v="1663123.8527888369"/>
  </r>
  <r>
    <x v="6"/>
    <x v="0"/>
    <x v="1"/>
    <n v="1881571.365060173"/>
  </r>
  <r>
    <x v="7"/>
    <x v="0"/>
    <x v="1"/>
    <n v="6011916.1321173599"/>
  </r>
  <r>
    <x v="8"/>
    <x v="0"/>
    <x v="1"/>
    <n v="30356.126950347429"/>
  </r>
  <r>
    <x v="9"/>
    <x v="0"/>
    <x v="1"/>
    <n v="1478250.7388156422"/>
  </r>
  <r>
    <x v="10"/>
    <x v="0"/>
    <x v="1"/>
    <n v="1047364.6229885011"/>
  </r>
  <r>
    <x v="11"/>
    <x v="0"/>
    <x v="1"/>
    <n v="673896.93223460356"/>
  </r>
  <r>
    <x v="12"/>
    <x v="0"/>
    <x v="1"/>
    <n v="140377.4029294425"/>
  </r>
  <r>
    <x v="0"/>
    <x v="0"/>
    <x v="2"/>
    <n v="5258794.84085894"/>
  </r>
  <r>
    <x v="1"/>
    <x v="0"/>
    <x v="2"/>
    <n v="232945.26016015455"/>
  </r>
  <r>
    <x v="2"/>
    <x v="0"/>
    <x v="2"/>
    <n v="432039.05497955589"/>
  </r>
  <r>
    <x v="3"/>
    <x v="0"/>
    <x v="2"/>
    <n v="12843170.108022664"/>
  </r>
  <r>
    <x v="4"/>
    <x v="0"/>
    <x v="2"/>
    <n v="525499.48862704658"/>
  </r>
  <r>
    <x v="5"/>
    <x v="0"/>
    <x v="2"/>
    <n v="1403098.9093130794"/>
  </r>
  <r>
    <x v="6"/>
    <x v="0"/>
    <x v="2"/>
    <n v="6252015.8738599028"/>
  </r>
  <r>
    <x v="7"/>
    <x v="0"/>
    <x v="2"/>
    <n v="5126393.3198366184"/>
  </r>
  <r>
    <x v="8"/>
    <x v="0"/>
    <x v="2"/>
    <n v="26004.664249375961"/>
  </r>
  <r>
    <x v="9"/>
    <x v="0"/>
    <x v="2"/>
    <n v="1257290.2347791002"/>
  </r>
  <r>
    <x v="10"/>
    <x v="0"/>
    <x v="2"/>
    <n v="870833.4502275202"/>
  </r>
  <r>
    <x v="11"/>
    <x v="0"/>
    <x v="2"/>
    <n v="572325.30486586422"/>
  </r>
  <r>
    <x v="12"/>
    <x v="0"/>
    <x v="2"/>
    <n v="107358.1455889620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755805.0553705248"/>
  </r>
  <r>
    <x v="1"/>
    <x v="1"/>
    <x v="1"/>
    <n v="188257.45482871469"/>
  </r>
  <r>
    <x v="2"/>
    <x v="1"/>
    <x v="1"/>
    <n v="156722.18970302682"/>
  </r>
  <r>
    <x v="3"/>
    <x v="1"/>
    <x v="1"/>
    <n v="3971162.6567211794"/>
  </r>
  <r>
    <x v="4"/>
    <x v="1"/>
    <x v="1"/>
    <n v="187762.65694031972"/>
  </r>
  <r>
    <x v="5"/>
    <x v="1"/>
    <x v="1"/>
    <n v="504537.47763297328"/>
  </r>
  <r>
    <x v="6"/>
    <x v="1"/>
    <x v="1"/>
    <n v="600150.79865828564"/>
  </r>
  <r>
    <x v="7"/>
    <x v="1"/>
    <x v="1"/>
    <n v="1821828.198443895"/>
  </r>
  <r>
    <x v="8"/>
    <x v="1"/>
    <x v="1"/>
    <n v="9522.6453234358887"/>
  </r>
  <r>
    <x v="9"/>
    <x v="1"/>
    <x v="1"/>
    <n v="455734.52648995339"/>
  </r>
  <r>
    <x v="10"/>
    <x v="1"/>
    <x v="1"/>
    <n v="329676.22085490648"/>
  </r>
  <r>
    <x v="11"/>
    <x v="1"/>
    <x v="1"/>
    <n v="207015.6692365655"/>
  </r>
  <r>
    <x v="12"/>
    <x v="1"/>
    <x v="1"/>
    <n v="40402.059763463323"/>
  </r>
  <r>
    <x v="0"/>
    <x v="1"/>
    <x v="2"/>
    <n v="1875489.7791143102"/>
  </r>
  <r>
    <x v="1"/>
    <x v="1"/>
    <x v="2"/>
    <n v="83077.295795805447"/>
  </r>
  <r>
    <x v="2"/>
    <x v="1"/>
    <x v="2"/>
    <n v="154081.8488480938"/>
  </r>
  <r>
    <x v="3"/>
    <x v="1"/>
    <x v="2"/>
    <n v="4580371.5486053601"/>
  </r>
  <r>
    <x v="4"/>
    <x v="1"/>
    <x v="2"/>
    <n v="187413.4568232834"/>
  </r>
  <r>
    <x v="5"/>
    <x v="1"/>
    <x v="2"/>
    <n v="500399.37725984846"/>
  </r>
  <r>
    <x v="6"/>
    <x v="1"/>
    <x v="2"/>
    <n v="2229710.8415755355"/>
  </r>
  <r>
    <x v="7"/>
    <x v="1"/>
    <x v="2"/>
    <n v="1828270.2721871315"/>
  </r>
  <r>
    <x v="8"/>
    <x v="1"/>
    <x v="2"/>
    <n v="9274.26976805923"/>
  </r>
  <r>
    <x v="9"/>
    <x v="1"/>
    <x v="2"/>
    <n v="448398.36047364929"/>
  </r>
  <r>
    <x v="10"/>
    <x v="1"/>
    <x v="2"/>
    <n v="310572.91349776275"/>
  </r>
  <r>
    <x v="11"/>
    <x v="1"/>
    <x v="2"/>
    <n v="204113.35526241767"/>
  </r>
  <r>
    <x v="12"/>
    <x v="1"/>
    <x v="2"/>
    <n v="38288.069957084932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703032.5053733333"/>
  </r>
  <r>
    <x v="0"/>
    <x v="2"/>
    <x v="1"/>
    <s v="JB1-10"/>
    <n v="579103.0924568146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3.719384342752"/>
  </r>
  <r>
    <x v="0"/>
    <x v="2"/>
    <x v="1"/>
    <s v="OC6"/>
    <n v="0"/>
  </r>
  <r>
    <x v="0"/>
    <x v="3"/>
    <x v="1"/>
    <s v="OC6"/>
    <n v="75164.786728182051"/>
  </r>
  <r>
    <x v="0"/>
    <x v="4"/>
    <x v="1"/>
    <s v="OC6"/>
    <n v="0"/>
  </r>
  <r>
    <x v="0"/>
    <x v="0"/>
    <x v="1"/>
    <s v="OC12"/>
    <n v="0"/>
  </r>
  <r>
    <x v="0"/>
    <x v="1"/>
    <x v="1"/>
    <s v="OC12"/>
    <n v="0"/>
  </r>
  <r>
    <x v="0"/>
    <x v="2"/>
    <x v="1"/>
    <s v="OC12"/>
    <n v="0"/>
  </r>
  <r>
    <x v="0"/>
    <x v="3"/>
    <x v="1"/>
    <s v="OC12"/>
    <n v="116449.1807933067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418679.8545989795"/>
  </r>
  <r>
    <x v="0"/>
    <x v="2"/>
    <x v="2"/>
    <s v="JB1-10"/>
    <n v="863455.74323116848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0"/>
  </r>
  <r>
    <x v="0"/>
    <x v="2"/>
    <x v="2"/>
    <s v="OC6"/>
    <n v="0"/>
  </r>
  <r>
    <x v="0"/>
    <x v="3"/>
    <x v="2"/>
    <s v="OC6"/>
    <n v="146238.5061125248"/>
  </r>
  <r>
    <x v="0"/>
    <x v="4"/>
    <x v="2"/>
    <s v="OC6"/>
    <n v="0"/>
  </r>
  <r>
    <x v="0"/>
    <x v="0"/>
    <x v="2"/>
    <s v="OC12"/>
    <n v="0"/>
  </r>
  <r>
    <x v="0"/>
    <x v="1"/>
    <x v="2"/>
    <s v="OC12"/>
    <n v="0"/>
  </r>
  <r>
    <x v="0"/>
    <x v="2"/>
    <x v="2"/>
    <s v="OC12"/>
    <n v="0"/>
  </r>
  <r>
    <x v="0"/>
    <x v="3"/>
    <x v="2"/>
    <s v="OC12"/>
    <n v="116449.1807933067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36603.49462666654"/>
  </r>
  <r>
    <x v="1"/>
    <x v="2"/>
    <x v="1"/>
    <s v="JB1-10"/>
    <n v="142796.90754318537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2806156572242"/>
  </r>
  <r>
    <x v="1"/>
    <x v="2"/>
    <x v="1"/>
    <s v="OC6"/>
    <n v="0"/>
  </r>
  <r>
    <x v="1"/>
    <x v="3"/>
    <x v="1"/>
    <s v="OC6"/>
    <n v="8101.213271817951"/>
  </r>
  <r>
    <x v="1"/>
    <x v="4"/>
    <x v="1"/>
    <s v="OC6"/>
    <n v="0"/>
  </r>
  <r>
    <x v="1"/>
    <x v="0"/>
    <x v="1"/>
    <s v="OC12"/>
    <n v="0"/>
  </r>
  <r>
    <x v="1"/>
    <x v="1"/>
    <x v="1"/>
    <s v="OC12"/>
    <n v="0"/>
  </r>
  <r>
    <x v="1"/>
    <x v="2"/>
    <x v="1"/>
    <s v="OC12"/>
    <n v="0"/>
  </r>
  <r>
    <x v="1"/>
    <x v="3"/>
    <x v="1"/>
    <s v="OC12"/>
    <n v="12550.819206693192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05956.14540102042"/>
  </r>
  <r>
    <x v="1"/>
    <x v="2"/>
    <x v="2"/>
    <s v="JB1-10"/>
    <n v="173444.25676883152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"/>
  </r>
  <r>
    <x v="1"/>
    <x v="2"/>
    <x v="2"/>
    <s v="OC6"/>
    <n v="0"/>
  </r>
  <r>
    <x v="1"/>
    <x v="3"/>
    <x v="2"/>
    <s v="OC6"/>
    <n v="15761.493887475173"/>
  </r>
  <r>
    <x v="1"/>
    <x v="4"/>
    <x v="2"/>
    <s v="OC6"/>
    <n v="0"/>
  </r>
  <r>
    <x v="1"/>
    <x v="0"/>
    <x v="2"/>
    <s v="OC12"/>
    <n v="0"/>
  </r>
  <r>
    <x v="1"/>
    <x v="1"/>
    <x v="2"/>
    <s v="OC12"/>
    <n v="0"/>
  </r>
  <r>
    <x v="1"/>
    <x v="2"/>
    <x v="2"/>
    <s v="OC12"/>
    <n v="0"/>
  </r>
  <r>
    <x v="1"/>
    <x v="3"/>
    <x v="2"/>
    <s v="OC12"/>
    <n v="12550.819206693192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97500.435238944279"/>
  </r>
  <r>
    <x v="0"/>
    <s v="Vestdanmark"/>
    <x v="4"/>
    <x v="1"/>
    <n v="48022.602431121806"/>
  </r>
  <r>
    <x v="0"/>
    <s v="Vestdanmark"/>
    <x v="5"/>
    <x v="1"/>
    <n v="43439.71273733316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28235.813279266553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75976.255165625393"/>
  </r>
  <r>
    <x v="0"/>
    <s v="Vestdanmark"/>
    <x v="4"/>
    <x v="2"/>
    <n v="37421.140603964748"/>
  </r>
  <r>
    <x v="0"/>
    <s v="Vestdanmark"/>
    <x v="5"/>
    <x v="2"/>
    <n v="90266.583697186172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22002.479776189128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84421.151879638346"/>
  </r>
  <r>
    <x v="0"/>
    <s v="Østdanmark"/>
    <x v="4"/>
    <x v="1"/>
    <n v="41580.567343702467"/>
  </r>
  <r>
    <x v="0"/>
    <s v="Østdanmark"/>
    <x v="5"/>
    <x v="1"/>
    <n v="37612.453499504722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24448.094774678073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66284.578534118831"/>
  </r>
  <r>
    <x v="0"/>
    <s v="Østdanmark"/>
    <x v="4"/>
    <x v="2"/>
    <n v="32647.628233222706"/>
  </r>
  <r>
    <x v="0"/>
    <s v="Østdanmark"/>
    <x v="5"/>
    <x v="2"/>
    <n v="78752.00538693853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19195.801313066269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11306124.881910801"/>
  </r>
  <r>
    <x v="1"/>
    <s v="Vestdanmark"/>
    <x v="15"/>
    <x v="1"/>
    <n v="9737622.5335018374"/>
  </r>
  <r>
    <x v="1"/>
    <s v="Vestdanmark"/>
    <x v="16"/>
    <x v="1"/>
    <n v="6257.0446016591122"/>
  </r>
  <r>
    <x v="1"/>
    <s v="Vestdanmark"/>
    <x v="17"/>
    <x v="1"/>
    <n v="2980433.248128525"/>
  </r>
  <r>
    <x v="1"/>
    <s v="Vestdanmark"/>
    <x v="18"/>
    <x v="1"/>
    <n v="0"/>
  </r>
  <r>
    <x v="1"/>
    <s v="Vestdanmark"/>
    <x v="19"/>
    <x v="1"/>
    <n v="0"/>
  </r>
  <r>
    <x v="1"/>
    <s v="Vestdanmark"/>
    <x v="20"/>
    <x v="1"/>
    <n v="1989694.3638441348"/>
  </r>
  <r>
    <x v="1"/>
    <s v="Vestdanmark"/>
    <x v="21"/>
    <x v="1"/>
    <n v="843656.57672861801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0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01960.68859899876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2989062.590821605"/>
  </r>
  <r>
    <x v="1"/>
    <s v="Vestdanmark"/>
    <x v="15"/>
    <x v="2"/>
    <n v="11461865.852294842"/>
  </r>
  <r>
    <x v="1"/>
    <s v="Vestdanmark"/>
    <x v="16"/>
    <x v="2"/>
    <n v="7753.9785502341792"/>
  </r>
  <r>
    <x v="1"/>
    <s v="Vestdanmark"/>
    <x v="17"/>
    <x v="2"/>
    <n v="3709649.3380054114"/>
  </r>
  <r>
    <x v="1"/>
    <s v="Vestdanmark"/>
    <x v="18"/>
    <x v="2"/>
    <n v="0"/>
  </r>
  <r>
    <x v="1"/>
    <s v="Vestdanmark"/>
    <x v="19"/>
    <x v="2"/>
    <n v="0"/>
  </r>
  <r>
    <x v="1"/>
    <s v="Vestdanmark"/>
    <x v="20"/>
    <x v="2"/>
    <n v="2500179.9549197182"/>
  </r>
  <r>
    <x v="1"/>
    <s v="Vestdanmark"/>
    <x v="21"/>
    <x v="2"/>
    <n v="1569201.2327152297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0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523381.7919235682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638224.8785321345"/>
  </r>
  <r>
    <x v="1"/>
    <s v="Østdanmark"/>
    <x v="15"/>
    <x v="1"/>
    <n v="692091.87949965673"/>
  </r>
  <r>
    <x v="1"/>
    <s v="Østdanmark"/>
    <x v="16"/>
    <x v="1"/>
    <n v="525.15144386464101"/>
  </r>
  <r>
    <x v="1"/>
    <s v="Østdanmark"/>
    <x v="17"/>
    <x v="1"/>
    <n v="2508040.5680731749"/>
  </r>
  <r>
    <x v="1"/>
    <s v="Østdanmark"/>
    <x v="18"/>
    <x v="1"/>
    <n v="0"/>
  </r>
  <r>
    <x v="1"/>
    <s v="Østdanmark"/>
    <x v="19"/>
    <x v="1"/>
    <n v="0"/>
  </r>
  <r>
    <x v="1"/>
    <s v="Østdanmark"/>
    <x v="20"/>
    <x v="1"/>
    <n v="268541.33219413611"/>
  </r>
  <r>
    <x v="1"/>
    <s v="Østdanmark"/>
    <x v="21"/>
    <x v="1"/>
    <n v="103551.37451739772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0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48039.31140100124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882077.6974735428"/>
  </r>
  <r>
    <x v="1"/>
    <s v="Østdanmark"/>
    <x v="15"/>
    <x v="2"/>
    <n v="814640.76605924184"/>
  </r>
  <r>
    <x v="1"/>
    <s v="Østdanmark"/>
    <x v="16"/>
    <x v="2"/>
    <n v="650.78855763169781"/>
  </r>
  <r>
    <x v="1"/>
    <s v="Østdanmark"/>
    <x v="17"/>
    <x v="2"/>
    <n v="3150253.3426541099"/>
  </r>
  <r>
    <x v="1"/>
    <s v="Østdanmark"/>
    <x v="18"/>
    <x v="2"/>
    <n v="0"/>
  </r>
  <r>
    <x v="1"/>
    <s v="Østdanmark"/>
    <x v="19"/>
    <x v="2"/>
    <n v="0"/>
  </r>
  <r>
    <x v="1"/>
    <s v="Østdanmark"/>
    <x v="20"/>
    <x v="2"/>
    <n v="339352.29631439992"/>
  </r>
  <r>
    <x v="1"/>
    <s v="Østdanmark"/>
    <x v="21"/>
    <x v="2"/>
    <n v="192605.55660235969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0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456618.20807643177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80011.5738482485"/>
  </r>
  <r>
    <x v="2"/>
    <s v="Vestdanmark"/>
    <x v="22"/>
    <x v="1"/>
    <n v="696107.27987490175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1824139.6252331052"/>
  </r>
  <r>
    <x v="2"/>
    <s v="Vestdanmark"/>
    <x v="24"/>
    <x v="1"/>
    <n v="5742281.5453988183"/>
  </r>
  <r>
    <x v="2"/>
    <s v="Vestdanmark"/>
    <x v="28"/>
    <x v="1"/>
    <n v="262373.56843565725"/>
  </r>
  <r>
    <x v="2"/>
    <s v="Vestdanmark"/>
    <x v="7"/>
    <x v="1"/>
    <n v="97268.074687720582"/>
  </r>
  <r>
    <x v="2"/>
    <s v="Vestdanmark"/>
    <x v="6"/>
    <x v="1"/>
    <n v="140728.27827159571"/>
  </r>
  <r>
    <x v="2"/>
    <s v="Vestdanmark"/>
    <x v="23"/>
    <x v="1"/>
    <n v="11930939.715450084"/>
  </r>
  <r>
    <x v="2"/>
    <s v="Vestdanmark"/>
    <x v="29"/>
    <x v="1"/>
    <n v="1373162.6504626232"/>
  </r>
  <r>
    <x v="2"/>
    <s v="Vestdanmark"/>
    <x v="30"/>
    <x v="1"/>
    <n v="812348.75563371019"/>
  </r>
  <r>
    <x v="2"/>
    <s v="Vestdanmark"/>
    <x v="31"/>
    <x v="1"/>
    <n v="384827.87367359997"/>
  </r>
  <r>
    <x v="2"/>
    <s v="Vestdanmark"/>
    <x v="32"/>
    <x v="1"/>
    <n v="43293.135788279993"/>
  </r>
  <r>
    <x v="2"/>
    <s v="Vestdanmark"/>
    <x v="33"/>
    <x v="1"/>
    <n v="2414213.7695228113"/>
  </r>
  <r>
    <x v="2"/>
    <s v="Vestdanmark"/>
    <x v="0"/>
    <x v="2"/>
    <n v="5835911.4870443856"/>
  </r>
  <r>
    <x v="2"/>
    <s v="Vestdanmark"/>
    <x v="22"/>
    <x v="2"/>
    <n v="696107.27987490175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7470286.0842879545"/>
  </r>
  <r>
    <x v="2"/>
    <s v="Vestdanmark"/>
    <x v="24"/>
    <x v="2"/>
    <n v="6191677.4924300304"/>
  </r>
  <r>
    <x v="2"/>
    <s v="Vestdanmark"/>
    <x v="28"/>
    <x v="2"/>
    <n v="262373.56843565725"/>
  </r>
  <r>
    <x v="2"/>
    <s v="Vestdanmark"/>
    <x v="7"/>
    <x v="2"/>
    <n v="97268.074687720582"/>
  </r>
  <r>
    <x v="2"/>
    <s v="Vestdanmark"/>
    <x v="6"/>
    <x v="2"/>
    <n v="234547.13045265959"/>
  </r>
  <r>
    <x v="2"/>
    <s v="Vestdanmark"/>
    <x v="23"/>
    <x v="2"/>
    <n v="11930939.715450084"/>
  </r>
  <r>
    <x v="2"/>
    <s v="Vestdanmark"/>
    <x v="29"/>
    <x v="2"/>
    <n v="1373162.6504626232"/>
  </r>
  <r>
    <x v="2"/>
    <s v="Vestdanmark"/>
    <x v="30"/>
    <x v="2"/>
    <n v="1239900.7322830316"/>
  </r>
  <r>
    <x v="2"/>
    <s v="Vestdanmark"/>
    <x v="31"/>
    <x v="2"/>
    <n v="596483.20419407997"/>
  </r>
  <r>
    <x v="2"/>
    <s v="Vestdanmark"/>
    <x v="32"/>
    <x v="2"/>
    <n v="48103.48420919999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719.35529882624"/>
  </r>
  <r>
    <x v="2"/>
    <s v="Østdanmark"/>
    <x v="22"/>
    <x v="1"/>
    <n v="85441.00482464452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223896.98689600852"/>
  </r>
  <r>
    <x v="2"/>
    <s v="Østdanmark"/>
    <x v="24"/>
    <x v="1"/>
    <n v="704814.2138566036"/>
  </r>
  <r>
    <x v="2"/>
    <s v="Østdanmark"/>
    <x v="28"/>
    <x v="1"/>
    <n v="32204.032301743573"/>
  </r>
  <r>
    <x v="2"/>
    <s v="Østdanmark"/>
    <x v="7"/>
    <x v="1"/>
    <n v="11938.794894044118"/>
  </r>
  <r>
    <x v="2"/>
    <s v="Østdanmark"/>
    <x v="6"/>
    <x v="1"/>
    <n v="17273.150059468084"/>
  </r>
  <r>
    <x v="2"/>
    <s v="Østdanmark"/>
    <x v="23"/>
    <x v="1"/>
    <n v="1464417.2058845724"/>
  </r>
  <r>
    <x v="2"/>
    <s v="Østdanmark"/>
    <x v="29"/>
    <x v="1"/>
    <n v="168543.55648210307"/>
  </r>
  <r>
    <x v="2"/>
    <s v="Østdanmark"/>
    <x v="30"/>
    <x v="1"/>
    <n v="99708.616697511316"/>
  </r>
  <r>
    <x v="2"/>
    <s v="Østdanmark"/>
    <x v="31"/>
    <x v="1"/>
    <n v="47234.213980800007"/>
  </r>
  <r>
    <x v="2"/>
    <s v="Østdanmark"/>
    <x v="32"/>
    <x v="1"/>
    <n v="5313.8490728400002"/>
  </r>
  <r>
    <x v="2"/>
    <s v="Østdanmark"/>
    <x v="33"/>
    <x v="1"/>
    <n v="296323.3632129106"/>
  </r>
  <r>
    <x v="2"/>
    <s v="Østdanmark"/>
    <x v="0"/>
    <x v="2"/>
    <n v="716306.46013408503"/>
  </r>
  <r>
    <x v="2"/>
    <s v="Østdanmark"/>
    <x v="22"/>
    <x v="2"/>
    <n v="85441.00482464450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916911.47014555836"/>
  </r>
  <r>
    <x v="2"/>
    <s v="Østdanmark"/>
    <x v="24"/>
    <x v="2"/>
    <n v="759973.58711494633"/>
  </r>
  <r>
    <x v="2"/>
    <s v="Østdanmark"/>
    <x v="28"/>
    <x v="2"/>
    <n v="32204.032301743569"/>
  </r>
  <r>
    <x v="2"/>
    <s v="Østdanmark"/>
    <x v="7"/>
    <x v="2"/>
    <n v="11938.794894044118"/>
  </r>
  <r>
    <x v="2"/>
    <s v="Østdanmark"/>
    <x v="6"/>
    <x v="2"/>
    <n v="28788.583432446812"/>
  </r>
  <r>
    <x v="2"/>
    <s v="Østdanmark"/>
    <x v="23"/>
    <x v="2"/>
    <n v="1464417.2058845721"/>
  </r>
  <r>
    <x v="2"/>
    <s v="Østdanmark"/>
    <x v="29"/>
    <x v="2"/>
    <n v="168543.55648210307"/>
  </r>
  <r>
    <x v="2"/>
    <s v="Østdanmark"/>
    <x v="30"/>
    <x v="2"/>
    <n v="152186.83601199093"/>
  </r>
  <r>
    <x v="2"/>
    <s v="Østdanmark"/>
    <x v="31"/>
    <x v="2"/>
    <n v="73213.031670239987"/>
  </r>
  <r>
    <x v="2"/>
    <s v="Østdanmark"/>
    <x v="32"/>
    <x v="2"/>
    <n v="5904.276747599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41912.4984348095"/>
  </r>
  <r>
    <x v="3"/>
    <s v="Vestdanmark"/>
    <x v="34"/>
    <x v="1"/>
    <n v="160676.47018779608"/>
  </r>
  <r>
    <x v="3"/>
    <s v="Vestdanmark"/>
    <x v="35"/>
    <x v="1"/>
    <n v="140377.4029294425"/>
  </r>
  <r>
    <x v="3"/>
    <s v="Vestdanmark"/>
    <x v="36"/>
    <x v="1"/>
    <n v="2234973.865453063"/>
  </r>
  <r>
    <x v="3"/>
    <s v="Vestdanmark"/>
    <x v="26"/>
    <x v="1"/>
    <n v="124773.42126939242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6440.47585147235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213920.20342180214"/>
  </r>
  <r>
    <x v="3"/>
    <s v="Østdanmark"/>
    <x v="34"/>
    <x v="1"/>
    <n v="50151.10070496858"/>
  </r>
  <r>
    <x v="3"/>
    <s v="Østdanmark"/>
    <x v="35"/>
    <x v="1"/>
    <n v="40402.059763463323"/>
  </r>
  <r>
    <x v="3"/>
    <s v="Østdanmark"/>
    <x v="36"/>
    <x v="1"/>
    <n v="649227.97058290825"/>
  </r>
  <r>
    <x v="3"/>
    <s v="Østdanmark"/>
    <x v="26"/>
    <x v="1"/>
    <n v="108035.5787306076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767.7897122995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22873.946982468944"/>
  </r>
  <r>
    <x v="3"/>
    <s v="Vestdanmark"/>
    <x v="34"/>
    <x v="2"/>
    <n v="138252.4975934579"/>
  </r>
  <r>
    <x v="3"/>
    <s v="Vestdanmark"/>
    <x v="35"/>
    <x v="2"/>
    <n v="107358.14558896206"/>
  </r>
  <r>
    <x v="3"/>
    <s v="Vestdanmark"/>
    <x v="36"/>
    <x v="2"/>
    <n v="2525589.2047743127"/>
  </r>
  <r>
    <x v="3"/>
    <s v="Vestdanmark"/>
    <x v="26"/>
    <x v="2"/>
    <n v="1500.1831158298883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59454.6040154876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214663.33705202048"/>
  </r>
  <r>
    <x v="3"/>
    <s v="Østdanmark"/>
    <x v="34"/>
    <x v="2"/>
    <n v="49306.191631390015"/>
  </r>
  <r>
    <x v="3"/>
    <s v="Østdanmark"/>
    <x v="35"/>
    <x v="2"/>
    <n v="38288.069957084932"/>
  </r>
  <r>
    <x v="3"/>
    <s v="Østdanmark"/>
    <x v="36"/>
    <x v="2"/>
    <n v="666345.18663000118"/>
  </r>
  <r>
    <x v="3"/>
    <s v="Østdanmark"/>
    <x v="26"/>
    <x v="2"/>
    <n v="1308.8168841700535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93169.5202864539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3768708.2939702673"/>
  </r>
  <r>
    <x v="5"/>
    <s v="Vestdanmark"/>
    <x v="15"/>
    <x v="1"/>
    <n v="3245874.1778339455"/>
  </r>
  <r>
    <x v="5"/>
    <s v="Vestdanmark"/>
    <x v="16"/>
    <x v="1"/>
    <n v="2085.6815338863707"/>
  </r>
  <r>
    <x v="5"/>
    <s v="Vestdanmark"/>
    <x v="20"/>
    <x v="1"/>
    <n v="251080.47924699794"/>
  </r>
  <r>
    <x v="5"/>
    <s v="Vestdanmark"/>
    <x v="38"/>
    <x v="1"/>
    <n v="20385129.269272327"/>
  </r>
  <r>
    <x v="5"/>
    <s v="Vestdanmark"/>
    <x v="39"/>
    <x v="1"/>
    <n v="555777.04073422437"/>
  </r>
  <r>
    <x v="5"/>
    <s v="Vestdanmark"/>
    <x v="14"/>
    <x v="2"/>
    <n v="1443229.1767579557"/>
  </r>
  <r>
    <x v="5"/>
    <s v="Vestdanmark"/>
    <x v="15"/>
    <x v="2"/>
    <n v="1273540.6502549821"/>
  </r>
  <r>
    <x v="5"/>
    <s v="Vestdanmark"/>
    <x v="16"/>
    <x v="2"/>
    <n v="861.55317224824194"/>
  </r>
  <r>
    <x v="5"/>
    <s v="Vestdanmark"/>
    <x v="20"/>
    <x v="2"/>
    <n v="105166.29969106747"/>
  </r>
  <r>
    <x v="5"/>
    <s v="Vestdanmark"/>
    <x v="38"/>
    <x v="2"/>
    <n v="24127415.151843689"/>
  </r>
  <r>
    <x v="5"/>
    <s v="Vestdanmark"/>
    <x v="39"/>
    <x v="2"/>
    <n v="348193.12690765614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546074.95951071149"/>
  </r>
  <r>
    <x v="5"/>
    <s v="Østdanmark"/>
    <x v="15"/>
    <x v="1"/>
    <n v="230697.29316655223"/>
  </r>
  <r>
    <x v="5"/>
    <s v="Østdanmark"/>
    <x v="16"/>
    <x v="1"/>
    <n v="175.05048128821366"/>
  </r>
  <r>
    <x v="5"/>
    <s v="Østdanmark"/>
    <x v="20"/>
    <x v="1"/>
    <n v="33887.358586402894"/>
  </r>
  <r>
    <x v="5"/>
    <s v="Østdanmark"/>
    <x v="38"/>
    <x v="1"/>
    <n v="4160096.0304783662"/>
  </r>
  <r>
    <x v="5"/>
    <s v="Østdanmark"/>
    <x v="39"/>
    <x v="1"/>
    <n v="329415.54823135486"/>
  </r>
  <r>
    <x v="5"/>
    <s v="Østdanmark"/>
    <x v="14"/>
    <x v="2"/>
    <n v="209119.74416372692"/>
  </r>
  <r>
    <x v="5"/>
    <s v="Østdanmark"/>
    <x v="15"/>
    <x v="2"/>
    <n v="90515.640673249072"/>
  </r>
  <r>
    <x v="5"/>
    <s v="Østdanmark"/>
    <x v="16"/>
    <x v="2"/>
    <n v="72.309839736855295"/>
  </r>
  <r>
    <x v="5"/>
    <s v="Østdanmark"/>
    <x v="20"/>
    <x v="2"/>
    <n v="14274.342622748565"/>
  </r>
  <r>
    <x v="5"/>
    <s v="Østdanmark"/>
    <x v="38"/>
    <x v="2"/>
    <n v="5038088.1961279493"/>
  </r>
  <r>
    <x v="5"/>
    <s v="Østdanmark"/>
    <x v="39"/>
    <x v="2"/>
    <n v="310571.19545791671"/>
  </r>
  <r>
    <x v="6"/>
    <s v="Vestdanmark"/>
    <x v="23"/>
    <x v="0"/>
    <n v="0"/>
  </r>
  <r>
    <x v="6"/>
    <s v="Vestdanmark"/>
    <x v="23"/>
    <x v="1"/>
    <n v="2301995.9904044634"/>
  </r>
  <r>
    <x v="6"/>
    <s v="Vestdanmark"/>
    <x v="23"/>
    <x v="2"/>
    <n v="3568093.7851269185"/>
  </r>
  <r>
    <x v="6"/>
    <s v="Østdanmark"/>
    <x v="23"/>
    <x v="0"/>
    <n v="0"/>
  </r>
  <r>
    <x v="6"/>
    <s v="Østdanmark"/>
    <x v="23"/>
    <x v="1"/>
    <n v="282549.62447427149"/>
  </r>
  <r>
    <x v="6"/>
    <s v="Østdanmark"/>
    <x v="23"/>
    <x v="2"/>
    <n v="437951.9179351207"/>
  </r>
  <r>
    <x v="7"/>
    <s v="Vestdanmark"/>
    <x v="40"/>
    <x v="0"/>
    <n v="484833.6848947219"/>
  </r>
  <r>
    <x v="7"/>
    <s v="Vestdanmark"/>
    <x v="40"/>
    <x v="1"/>
    <n v="502113.96933686273"/>
  </r>
  <r>
    <x v="7"/>
    <s v="Vestdanmark"/>
    <x v="40"/>
    <x v="2"/>
    <n v="432039.05497955589"/>
  </r>
  <r>
    <x v="7"/>
    <s v="Østdanmark"/>
    <x v="40"/>
    <x v="0"/>
    <n v="193574.13238370849"/>
  </r>
  <r>
    <x v="7"/>
    <s v="Østdanmark"/>
    <x v="40"/>
    <x v="1"/>
    <n v="156722.18970302682"/>
  </r>
  <r>
    <x v="7"/>
    <s v="Østdanmark"/>
    <x v="40"/>
    <x v="2"/>
    <n v="154081.8488480938"/>
  </r>
  <r>
    <x v="8"/>
    <s v="Vestdanmark"/>
    <x v="22"/>
    <x v="0"/>
    <n v="0"/>
  </r>
  <r>
    <x v="8"/>
    <s v="Vestdanmark"/>
    <x v="22"/>
    <x v="1"/>
    <n v="1768314.655965107"/>
  </r>
  <r>
    <x v="8"/>
    <s v="Vestdanmark"/>
    <x v="22"/>
    <x v="2"/>
    <n v="1834341.7345722748"/>
  </r>
  <r>
    <x v="8"/>
    <s v="Østdanmark"/>
    <x v="22"/>
    <x v="0"/>
    <n v="0"/>
  </r>
  <r>
    <x v="8"/>
    <s v="Østdanmark"/>
    <x v="22"/>
    <x v="1"/>
    <n v="631685.34403489227"/>
  </r>
  <r>
    <x v="8"/>
    <s v="Østdanmark"/>
    <x v="22"/>
    <x v="2"/>
    <n v="765658.26542772551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990256.20734046004"/>
  </r>
  <r>
    <x v="3"/>
    <s v="Vestdanmark"/>
    <x v="42"/>
    <x v="1"/>
    <n v="247564.05183511501"/>
  </r>
  <r>
    <x v="3"/>
    <s v="Vestdanmark"/>
    <x v="41"/>
    <x v="2"/>
    <n v="1027231.371360474"/>
  </r>
  <r>
    <x v="3"/>
    <s v="Vestdanmark"/>
    <x v="42"/>
    <x v="2"/>
    <n v="256807.84284011851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353743.79265953973"/>
  </r>
  <r>
    <x v="3"/>
    <s v="Østdanmark"/>
    <x v="42"/>
    <x v="1"/>
    <n v="88435.948164884932"/>
  </r>
  <r>
    <x v="3"/>
    <s v="Østdanmark"/>
    <x v="41"/>
    <x v="2"/>
    <n v="428768.62863952632"/>
  </r>
  <r>
    <x v="3"/>
    <s v="Østdanmark"/>
    <x v="42"/>
    <x v="2"/>
    <n v="107192.15715988158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913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0">
      <pivotArea outline="0" collapsedLevelsAreSubtotals="1" fieldPosition="0"/>
    </format>
    <format dxfId="1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9114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K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0">
    <i>
      <x v="2"/>
    </i>
    <i>
      <x v="8"/>
    </i>
    <i>
      <x v="10"/>
    </i>
    <i>
      <x v="13"/>
    </i>
    <i>
      <x v="32"/>
    </i>
    <i>
      <x v="36"/>
    </i>
    <i>
      <x v="37"/>
    </i>
    <i>
      <x v="39"/>
    </i>
    <i>
      <x v="44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4">
      <pivotArea outline="0" collapsedLevelsAreSubtotals="1" fieldPosition="0"/>
    </format>
  </formats>
  <chartFormats count="10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4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4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4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6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6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4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6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4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6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4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6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4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6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4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9109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C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8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5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chartFormats count="2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5" format="5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7" format="6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7" format="6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5" format="5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5" format="5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9100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12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91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11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910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7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912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91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0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910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9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913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2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912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3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21" t="s">
        <v>270</v>
      </c>
      <c r="B1" s="421"/>
      <c r="D1" s="75" t="s">
        <v>283</v>
      </c>
    </row>
    <row r="2" spans="1:6" x14ac:dyDescent="0.25">
      <c r="A2" s="6" t="s">
        <v>0</v>
      </c>
      <c r="B2" s="222" t="s">
        <v>302</v>
      </c>
    </row>
    <row r="4" spans="1:6" ht="30" customHeight="1" thickBot="1" x14ac:dyDescent="0.3">
      <c r="A4" s="420" t="s">
        <v>269</v>
      </c>
      <c r="B4" s="420"/>
      <c r="D4" s="75"/>
    </row>
    <row r="5" spans="1:6" ht="15.75" thickTop="1" x14ac:dyDescent="0.25">
      <c r="A5" s="254" t="s">
        <v>85</v>
      </c>
      <c r="B5" s="253" t="s">
        <v>304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266</v>
      </c>
      <c r="D17" s="216" t="s">
        <v>93</v>
      </c>
      <c r="E17" s="213"/>
    </row>
    <row r="18" spans="1:5" x14ac:dyDescent="0.25">
      <c r="A18" s="204" t="s">
        <v>73</v>
      </c>
      <c r="B18" s="422" t="s">
        <v>271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2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305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T123"/>
  <sheetViews>
    <sheetView zoomScale="55" zoomScaleNormal="55" workbookViewId="0">
      <selection activeCell="A38" sqref="A38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8" style="1" bestFit="1" customWidth="1"/>
    <col min="18" max="18" width="27.28515625" style="1" bestFit="1" customWidth="1"/>
    <col min="19" max="19" width="9.140625" style="1"/>
    <col min="20" max="20" width="16.5703125" style="1" bestFit="1" customWidth="1"/>
    <col min="21" max="16384" width="9.140625" style="1"/>
  </cols>
  <sheetData>
    <row r="1" spans="1:18" ht="15" customHeight="1" x14ac:dyDescent="0.25">
      <c r="A1" s="252" t="s">
        <v>297</v>
      </c>
      <c r="B1" s="251"/>
      <c r="C1" s="423" t="s">
        <v>296</v>
      </c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</row>
    <row r="2" spans="1:18" ht="15" customHeight="1" x14ac:dyDescent="0.25">
      <c r="A2" s="251"/>
      <c r="B2" s="251"/>
      <c r="C2" s="423"/>
      <c r="D2" s="423"/>
      <c r="E2" s="423"/>
      <c r="F2" s="423"/>
      <c r="G2" s="423"/>
      <c r="H2" s="423"/>
      <c r="I2" s="423"/>
      <c r="J2" s="423"/>
      <c r="K2" s="423"/>
      <c r="L2" s="423"/>
      <c r="M2" s="423"/>
      <c r="N2" s="423"/>
      <c r="O2" s="423"/>
      <c r="P2" s="423"/>
      <c r="Q2" s="423"/>
      <c r="R2" s="423"/>
    </row>
    <row r="3" spans="1:18" x14ac:dyDescent="0.25">
      <c r="A3" s="75"/>
    </row>
    <row r="34" spans="16:20" ht="15.75" x14ac:dyDescent="0.25">
      <c r="P34" s="340" t="s">
        <v>93</v>
      </c>
      <c r="Q34" s="340" t="s">
        <v>335</v>
      </c>
      <c r="R34" s="340" t="s">
        <v>336</v>
      </c>
    </row>
    <row r="35" spans="16:20" ht="15.75" x14ac:dyDescent="0.25">
      <c r="P35" s="340">
        <v>1990</v>
      </c>
      <c r="Q35" s="418">
        <v>20000000</v>
      </c>
      <c r="R35" s="341"/>
    </row>
    <row r="36" spans="16:20" ht="15.75" x14ac:dyDescent="0.25">
      <c r="P36" s="340">
        <f>År1</f>
        <v>2019</v>
      </c>
      <c r="Q36" s="419">
        <f>GETPIVOTDATA("Total",'CO2-pivot'!$A$1,"År",P36,"Sted2","CO2 - atmosfære")</f>
        <v>13911562.11827757</v>
      </c>
      <c r="R36" s="341">
        <f>1-Q36/$Q$35</f>
        <v>0.30442189408612153</v>
      </c>
    </row>
    <row r="37" spans="16:20" ht="15.75" x14ac:dyDescent="0.25">
      <c r="P37" s="340">
        <f>År2</f>
        <v>2030</v>
      </c>
      <c r="Q37" s="419">
        <f>GETPIVOTDATA("Total",'CO2-pivot'!$A$1,"År",P37,"Sted2","CO2 - atmosfære")</f>
        <v>6057226.8675646102</v>
      </c>
      <c r="R37" s="341">
        <f t="shared" ref="R37:R38" si="0">1-Q37/$Q$35</f>
        <v>0.69713865662176944</v>
      </c>
      <c r="T37" s="416"/>
    </row>
    <row r="38" spans="16:20" ht="15.75" x14ac:dyDescent="0.25">
      <c r="P38" s="340">
        <f>År3</f>
        <v>2050</v>
      </c>
      <c r="Q38" s="419">
        <f>GETPIVOTDATA("Total",'CO2-pivot'!$A$1,"År",P38,"Sted2","CO2 - atmosfære")</f>
        <v>-50552.679390788602</v>
      </c>
      <c r="R38" s="341">
        <f t="shared" si="0"/>
        <v>1.0025276339695395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337</v>
      </c>
    </row>
    <row r="2" spans="1:1" x14ac:dyDescent="0.25">
      <c r="A2" s="107">
        <v>2019</v>
      </c>
    </row>
    <row r="3" spans="1:1" x14ac:dyDescent="0.25">
      <c r="A3" s="376">
        <v>2030</v>
      </c>
    </row>
    <row r="4" spans="1:1" x14ac:dyDescent="0.25">
      <c r="A4" s="365">
        <v>2050</v>
      </c>
    </row>
    <row r="5" spans="1:1" x14ac:dyDescent="0.25">
      <c r="A5" s="355" t="s">
        <v>15</v>
      </c>
    </row>
    <row r="6" spans="1:1" x14ac:dyDescent="0.25">
      <c r="A6" s="377" t="s">
        <v>49</v>
      </c>
    </row>
    <row r="7" spans="1:1" x14ac:dyDescent="0.25">
      <c r="A7" s="375" t="s">
        <v>182</v>
      </c>
    </row>
    <row r="8" spans="1:1" x14ac:dyDescent="0.25">
      <c r="A8" s="366" t="s">
        <v>32</v>
      </c>
    </row>
    <row r="9" spans="1:1" x14ac:dyDescent="0.25">
      <c r="A9" s="353" t="s">
        <v>102</v>
      </c>
    </row>
    <row r="10" spans="1:1" x14ac:dyDescent="0.25">
      <c r="A10" s="378" t="s">
        <v>109</v>
      </c>
    </row>
    <row r="11" spans="1:1" x14ac:dyDescent="0.25">
      <c r="A11" s="367" t="s">
        <v>261</v>
      </c>
    </row>
    <row r="12" spans="1:1" x14ac:dyDescent="0.25">
      <c r="A12" s="379" t="s">
        <v>110</v>
      </c>
    </row>
    <row r="13" spans="1:1" x14ac:dyDescent="0.25">
      <c r="A13" s="353" t="s">
        <v>230</v>
      </c>
    </row>
    <row r="14" spans="1:1" s="168" customFormat="1" x14ac:dyDescent="0.25">
      <c r="A14" s="380" t="s">
        <v>208</v>
      </c>
    </row>
    <row r="15" spans="1:1" x14ac:dyDescent="0.25">
      <c r="A15" s="358" t="s">
        <v>111</v>
      </c>
    </row>
    <row r="16" spans="1:1" x14ac:dyDescent="0.25">
      <c r="A16" s="381" t="s">
        <v>101</v>
      </c>
    </row>
    <row r="17" spans="1:1" x14ac:dyDescent="0.25">
      <c r="A17" s="382" t="s">
        <v>204</v>
      </c>
    </row>
    <row r="18" spans="1:1" x14ac:dyDescent="0.25">
      <c r="A18" s="383" t="s">
        <v>19</v>
      </c>
    </row>
    <row r="19" spans="1:1" x14ac:dyDescent="0.25">
      <c r="A19" s="384" t="s">
        <v>137</v>
      </c>
    </row>
    <row r="20" spans="1:1" x14ac:dyDescent="0.25">
      <c r="A20" s="400" t="s">
        <v>96</v>
      </c>
    </row>
    <row r="21" spans="1:1" x14ac:dyDescent="0.25">
      <c r="A21" s="414" t="s">
        <v>113</v>
      </c>
    </row>
    <row r="22" spans="1:1" x14ac:dyDescent="0.25">
      <c r="A22" s="415" t="s">
        <v>54</v>
      </c>
    </row>
    <row r="23" spans="1:1" x14ac:dyDescent="0.25">
      <c r="A23" s="352" t="s">
        <v>158</v>
      </c>
    </row>
    <row r="24" spans="1:1" x14ac:dyDescent="0.25">
      <c r="A24" s="368" t="s">
        <v>51</v>
      </c>
    </row>
    <row r="25" spans="1:1" x14ac:dyDescent="0.25">
      <c r="A25" s="368" t="s">
        <v>224</v>
      </c>
    </row>
    <row r="26" spans="1:1" x14ac:dyDescent="0.25">
      <c r="A26" s="356" t="s">
        <v>203</v>
      </c>
    </row>
    <row r="27" spans="1:1" x14ac:dyDescent="0.25">
      <c r="A27" s="412" t="s">
        <v>6</v>
      </c>
    </row>
    <row r="28" spans="1:1" x14ac:dyDescent="0.25">
      <c r="A28" s="351" t="s">
        <v>67</v>
      </c>
    </row>
    <row r="29" spans="1:1" x14ac:dyDescent="0.25">
      <c r="A29" s="351" t="s">
        <v>227</v>
      </c>
    </row>
    <row r="30" spans="1:1" x14ac:dyDescent="0.25">
      <c r="A30" s="357" t="s">
        <v>200</v>
      </c>
    </row>
    <row r="31" spans="1:1" x14ac:dyDescent="0.25">
      <c r="A31" s="350" t="s">
        <v>226</v>
      </c>
    </row>
    <row r="32" spans="1:1" x14ac:dyDescent="0.25">
      <c r="A32" s="413" t="s">
        <v>162</v>
      </c>
    </row>
    <row r="33" spans="1:1" x14ac:dyDescent="0.25">
      <c r="A33" s="359" t="s">
        <v>193</v>
      </c>
    </row>
    <row r="34" spans="1:1" x14ac:dyDescent="0.25">
      <c r="A34" s="354" t="s">
        <v>222</v>
      </c>
    </row>
    <row r="35" spans="1:1" x14ac:dyDescent="0.25">
      <c r="A35" s="363" t="s">
        <v>11</v>
      </c>
    </row>
    <row r="36" spans="1:1" x14ac:dyDescent="0.25">
      <c r="A36" s="399" t="s">
        <v>159</v>
      </c>
    </row>
    <row r="37" spans="1:1" x14ac:dyDescent="0.25">
      <c r="A37" s="348" t="s">
        <v>103</v>
      </c>
    </row>
    <row r="38" spans="1:1" x14ac:dyDescent="0.25">
      <c r="A38" s="408" t="s">
        <v>56</v>
      </c>
    </row>
    <row r="39" spans="1:1" x14ac:dyDescent="0.25">
      <c r="A39" s="409" t="s">
        <v>12</v>
      </c>
    </row>
    <row r="40" spans="1:1" x14ac:dyDescent="0.25">
      <c r="A40" s="410" t="s">
        <v>48</v>
      </c>
    </row>
    <row r="41" spans="1:1" x14ac:dyDescent="0.25">
      <c r="A41" s="387" t="s">
        <v>115</v>
      </c>
    </row>
    <row r="42" spans="1:1" x14ac:dyDescent="0.25">
      <c r="A42" s="385" t="s">
        <v>136</v>
      </c>
    </row>
    <row r="43" spans="1:1" x14ac:dyDescent="0.25">
      <c r="A43" s="365" t="s">
        <v>9</v>
      </c>
    </row>
    <row r="44" spans="1:1" x14ac:dyDescent="0.25">
      <c r="A44" s="411" t="s">
        <v>108</v>
      </c>
    </row>
    <row r="45" spans="1:1" x14ac:dyDescent="0.25">
      <c r="A45" s="407" t="s">
        <v>53</v>
      </c>
    </row>
    <row r="46" spans="1:1" x14ac:dyDescent="0.25">
      <c r="A46" s="365" t="s">
        <v>194</v>
      </c>
    </row>
    <row r="47" spans="1:1" x14ac:dyDescent="0.25">
      <c r="A47" s="406" t="s">
        <v>116</v>
      </c>
    </row>
    <row r="48" spans="1:1" s="168" customFormat="1" x14ac:dyDescent="0.25">
      <c r="A48" s="405" t="s">
        <v>106</v>
      </c>
    </row>
    <row r="49" spans="1:1" x14ac:dyDescent="0.25">
      <c r="A49" s="364" t="s">
        <v>33</v>
      </c>
    </row>
    <row r="50" spans="1:1" x14ac:dyDescent="0.25">
      <c r="A50" s="401" t="s">
        <v>14</v>
      </c>
    </row>
    <row r="51" spans="1:1" s="168" customFormat="1" x14ac:dyDescent="0.25">
      <c r="A51" s="402" t="s">
        <v>55</v>
      </c>
    </row>
    <row r="52" spans="1:1" x14ac:dyDescent="0.25">
      <c r="A52" s="403" t="s">
        <v>38</v>
      </c>
    </row>
    <row r="53" spans="1:1" x14ac:dyDescent="0.25">
      <c r="A53" s="404" t="s">
        <v>95</v>
      </c>
    </row>
    <row r="54" spans="1:1" x14ac:dyDescent="0.25">
      <c r="A54" s="347" t="s">
        <v>308</v>
      </c>
    </row>
    <row r="55" spans="1:1" x14ac:dyDescent="0.25">
      <c r="A55" s="387" t="s">
        <v>309</v>
      </c>
    </row>
    <row r="56" spans="1:1" x14ac:dyDescent="0.25">
      <c r="A56" s="362" t="s">
        <v>312</v>
      </c>
    </row>
    <row r="57" spans="1:1" x14ac:dyDescent="0.25">
      <c r="A57" s="347" t="s">
        <v>314</v>
      </c>
    </row>
    <row r="58" spans="1:1" x14ac:dyDescent="0.25">
      <c r="A58" s="388" t="s">
        <v>117</v>
      </c>
    </row>
    <row r="59" spans="1:1" x14ac:dyDescent="0.25">
      <c r="A59" s="390" t="s">
        <v>50</v>
      </c>
    </row>
    <row r="60" spans="1:1" x14ac:dyDescent="0.25">
      <c r="A60" s="391" t="s">
        <v>238</v>
      </c>
    </row>
    <row r="61" spans="1:1" x14ac:dyDescent="0.25">
      <c r="A61" s="392" t="s">
        <v>231</v>
      </c>
    </row>
    <row r="62" spans="1:1" x14ac:dyDescent="0.25">
      <c r="A62" s="393" t="s">
        <v>52</v>
      </c>
    </row>
    <row r="63" spans="1:1" x14ac:dyDescent="0.25">
      <c r="A63" s="360" t="s">
        <v>10</v>
      </c>
    </row>
    <row r="64" spans="1:1" x14ac:dyDescent="0.25">
      <c r="A64" s="370" t="s">
        <v>176</v>
      </c>
    </row>
    <row r="65" spans="1:8" x14ac:dyDescent="0.25">
      <c r="A65" s="371" t="s">
        <v>177</v>
      </c>
    </row>
    <row r="66" spans="1:8" x14ac:dyDescent="0.25">
      <c r="A66" s="372" t="s">
        <v>178</v>
      </c>
    </row>
    <row r="67" spans="1:8" x14ac:dyDescent="0.25">
      <c r="A67" s="373" t="s">
        <v>179</v>
      </c>
    </row>
    <row r="68" spans="1:8" x14ac:dyDescent="0.25">
      <c r="A68" s="374" t="s">
        <v>180</v>
      </c>
    </row>
    <row r="69" spans="1:8" x14ac:dyDescent="0.25">
      <c r="A69" s="394" t="s">
        <v>121</v>
      </c>
    </row>
    <row r="70" spans="1:8" x14ac:dyDescent="0.25">
      <c r="A70" s="395" t="s">
        <v>107</v>
      </c>
    </row>
    <row r="71" spans="1:8" x14ac:dyDescent="0.25">
      <c r="A71" s="396" t="s">
        <v>140</v>
      </c>
    </row>
    <row r="72" spans="1:8" x14ac:dyDescent="0.25">
      <c r="A72" s="386" t="s">
        <v>135</v>
      </c>
    </row>
    <row r="73" spans="1:8" x14ac:dyDescent="0.25">
      <c r="A73" s="397" t="s">
        <v>13</v>
      </c>
    </row>
    <row r="74" spans="1:8" x14ac:dyDescent="0.25">
      <c r="A74" s="389" t="s">
        <v>99</v>
      </c>
      <c r="H74" s="369" t="s">
        <v>104</v>
      </c>
    </row>
    <row r="75" spans="1:8" x14ac:dyDescent="0.25">
      <c r="A75" s="398" t="s">
        <v>119</v>
      </c>
    </row>
    <row r="76" spans="1:8" x14ac:dyDescent="0.25">
      <c r="A76" s="349" t="s">
        <v>118</v>
      </c>
    </row>
    <row r="77" spans="1:8" x14ac:dyDescent="0.25">
      <c r="A77" s="361" t="s">
        <v>334</v>
      </c>
    </row>
    <row r="78" spans="1:8" x14ac:dyDescent="0.25">
      <c r="A78" s="349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V41"/>
  <sheetViews>
    <sheetView zoomScale="70" zoomScaleNormal="70" workbookViewId="0">
      <selection activeCell="D6" sqref="D6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10.5703125" style="1" bestFit="1" customWidth="1"/>
    <col min="4" max="4" width="11" style="1" bestFit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9" width="9.140625" style="1"/>
    <col min="20" max="20" width="15" style="1" bestFit="1" customWidth="1"/>
    <col min="21" max="16384" width="9.140625" style="1"/>
  </cols>
  <sheetData>
    <row r="1" spans="1:22" x14ac:dyDescent="0.25">
      <c r="A1" s="228" t="s">
        <v>272</v>
      </c>
      <c r="B1" s="75" t="s">
        <v>298</v>
      </c>
    </row>
    <row r="2" spans="1:22" ht="42.95" customHeight="1" x14ac:dyDescent="0.25">
      <c r="A2" s="223" t="s">
        <v>282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306</v>
      </c>
      <c r="K2" s="6"/>
      <c r="L2" s="6"/>
      <c r="M2" s="6"/>
      <c r="N2" s="6"/>
      <c r="O2" s="6"/>
      <c r="P2" s="6"/>
    </row>
    <row r="3" spans="1:22" x14ac:dyDescent="0.25">
      <c r="A3" s="2" t="s">
        <v>264</v>
      </c>
      <c r="B3" s="2"/>
      <c r="C3" s="9">
        <f>L6</f>
        <v>78231.999999999985</v>
      </c>
      <c r="D3" s="22">
        <f>C3</f>
        <v>78231.999999999985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  <c r="T3" s="1">
        <v>2019</v>
      </c>
      <c r="U3" s="1">
        <v>2030</v>
      </c>
      <c r="V3" s="1">
        <v>2050</v>
      </c>
    </row>
    <row r="4" spans="1:22" x14ac:dyDescent="0.25">
      <c r="A4" s="2" t="s">
        <v>265</v>
      </c>
      <c r="B4" s="2"/>
      <c r="C4" s="9">
        <f>100000-C3</f>
        <v>21768.000000000015</v>
      </c>
      <c r="D4" s="22">
        <f>K6</f>
        <v>100501.99999999999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22" x14ac:dyDescent="0.25">
      <c r="A5" s="2" t="s">
        <v>36</v>
      </c>
      <c r="B5" s="219" t="s">
        <v>267</v>
      </c>
      <c r="C5" s="9">
        <v>160000</v>
      </c>
      <c r="D5" s="9">
        <v>475000</v>
      </c>
      <c r="E5" s="9" t="s">
        <v>268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  <c r="T5" s="15">
        <f>SUMIFS($J5:$R5,$J$3:$R$3,T$3)/4293300</f>
        <v>0.13770992010807537</v>
      </c>
      <c r="U5" s="15">
        <f t="shared" ref="U5:V9" si="1">SUMIFS($J5:$R5,$J$3:$R$3,U$3)/4293300</f>
        <v>0.13770992010807537</v>
      </c>
      <c r="V5" s="15">
        <f t="shared" si="1"/>
        <v>0.13770992010807537</v>
      </c>
    </row>
    <row r="6" spans="1:22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2">SUM(J26,J36)</f>
        <v>2399636</v>
      </c>
      <c r="K6" s="17">
        <f t="shared" si="2"/>
        <v>100501.99999999999</v>
      </c>
      <c r="L6" s="17">
        <f t="shared" si="2"/>
        <v>78231.999999999985</v>
      </c>
      <c r="M6" s="18">
        <f t="shared" si="2"/>
        <v>2239636</v>
      </c>
      <c r="N6" s="18">
        <f t="shared" si="2"/>
        <v>78733.999999999971</v>
      </c>
      <c r="O6" s="18">
        <f t="shared" si="2"/>
        <v>0</v>
      </c>
      <c r="P6" s="18">
        <f t="shared" si="2"/>
        <v>1924636</v>
      </c>
      <c r="Q6" s="18">
        <f t="shared" si="2"/>
        <v>0</v>
      </c>
      <c r="R6" s="18">
        <f t="shared" si="2"/>
        <v>0</v>
      </c>
      <c r="T6" s="15">
        <f t="shared" ref="T6:T9" si="3">SUMIFS($J6:$R6,$J$3:$R$3,T$3)/4293300</f>
        <v>0.60055668134069362</v>
      </c>
      <c r="U6" s="15">
        <f t="shared" si="1"/>
        <v>0.53999720494724335</v>
      </c>
      <c r="V6" s="15">
        <f t="shared" si="1"/>
        <v>0.44828826310763281</v>
      </c>
    </row>
    <row r="7" spans="1:22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4">SUM(J27,J37)</f>
        <v>561900</v>
      </c>
      <c r="K7" s="17">
        <f t="shared" si="4"/>
        <v>0</v>
      </c>
      <c r="L7" s="17">
        <f t="shared" si="4"/>
        <v>0</v>
      </c>
      <c r="M7" s="18">
        <f t="shared" si="4"/>
        <v>721900</v>
      </c>
      <c r="N7" s="18">
        <f t="shared" si="4"/>
        <v>0</v>
      </c>
      <c r="O7" s="18">
        <f t="shared" si="4"/>
        <v>0</v>
      </c>
      <c r="P7" s="18">
        <f t="shared" si="4"/>
        <v>1036900</v>
      </c>
      <c r="Q7" s="18">
        <f t="shared" si="4"/>
        <v>0</v>
      </c>
      <c r="R7" s="18">
        <f t="shared" si="4"/>
        <v>0</v>
      </c>
      <c r="T7" s="15">
        <f t="shared" si="3"/>
        <v>0.13087834532876808</v>
      </c>
      <c r="U7" s="15">
        <f t="shared" si="1"/>
        <v>0.16814571541704515</v>
      </c>
      <c r="V7" s="15">
        <f t="shared" si="1"/>
        <v>0.24151585027834066</v>
      </c>
    </row>
    <row r="8" spans="1:22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5">SUM(J28,J38)</f>
        <v>360654</v>
      </c>
      <c r="K8" s="17">
        <f t="shared" si="5"/>
        <v>61497.999999999993</v>
      </c>
      <c r="L8" s="17">
        <f t="shared" si="5"/>
        <v>50767.999999999993</v>
      </c>
      <c r="M8" s="18">
        <f t="shared" si="5"/>
        <v>360654</v>
      </c>
      <c r="N8" s="18">
        <f t="shared" si="5"/>
        <v>83266</v>
      </c>
      <c r="O8" s="18">
        <f t="shared" si="5"/>
        <v>128999.99999999996</v>
      </c>
      <c r="P8" s="18">
        <f t="shared" si="5"/>
        <v>360654</v>
      </c>
      <c r="Q8" s="18">
        <f t="shared" si="5"/>
        <v>161999.99999999997</v>
      </c>
      <c r="R8" s="18">
        <f t="shared" si="5"/>
        <v>128999.99999999996</v>
      </c>
      <c r="T8" s="15">
        <f t="shared" si="3"/>
        <v>0.11015302913842499</v>
      </c>
      <c r="U8" s="15">
        <f t="shared" si="1"/>
        <v>0.13344513544359815</v>
      </c>
      <c r="V8" s="15">
        <f t="shared" si="1"/>
        <v>0.1517839424219132</v>
      </c>
    </row>
    <row r="9" spans="1:22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6">SUM(J29,J39)</f>
        <v>65860</v>
      </c>
      <c r="K9" s="19">
        <f t="shared" si="6"/>
        <v>0</v>
      </c>
      <c r="L9" s="19">
        <f t="shared" si="6"/>
        <v>0</v>
      </c>
      <c r="M9" s="91">
        <f t="shared" si="6"/>
        <v>65860</v>
      </c>
      <c r="N9" s="91">
        <f t="shared" si="6"/>
        <v>0</v>
      </c>
      <c r="O9" s="91">
        <f t="shared" si="6"/>
        <v>0</v>
      </c>
      <c r="P9" s="91">
        <f t="shared" si="6"/>
        <v>65860</v>
      </c>
      <c r="Q9" s="91">
        <f t="shared" si="6"/>
        <v>0</v>
      </c>
      <c r="R9" s="91">
        <f t="shared" si="6"/>
        <v>0</v>
      </c>
      <c r="T9" s="15">
        <f t="shared" si="3"/>
        <v>1.5340181212587053E-2</v>
      </c>
      <c r="U9" s="15">
        <f t="shared" si="1"/>
        <v>1.5340181212587053E-2</v>
      </c>
      <c r="V9" s="15">
        <f t="shared" si="1"/>
        <v>1.5340181212587053E-2</v>
      </c>
    </row>
    <row r="10" spans="1:22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7">SUM(J5:J9)</f>
        <v>3979280</v>
      </c>
      <c r="K10" s="20">
        <f t="shared" si="7"/>
        <v>161999.99999999997</v>
      </c>
      <c r="L10" s="20">
        <f t="shared" si="7"/>
        <v>128999.99999999997</v>
      </c>
      <c r="M10" s="21">
        <f t="shared" si="7"/>
        <v>3979280</v>
      </c>
      <c r="N10" s="21">
        <f t="shared" si="7"/>
        <v>161999.99999999997</v>
      </c>
      <c r="O10" s="21">
        <f t="shared" si="7"/>
        <v>128999.99999999996</v>
      </c>
      <c r="P10" s="21">
        <f t="shared" si="7"/>
        <v>3979280</v>
      </c>
      <c r="Q10" s="21">
        <f t="shared" si="7"/>
        <v>161999.99999999997</v>
      </c>
      <c r="R10" s="21">
        <f t="shared" si="7"/>
        <v>128999.99999999996</v>
      </c>
    </row>
    <row r="11" spans="1:22" x14ac:dyDescent="0.25">
      <c r="A11" s="2"/>
      <c r="B11" s="2"/>
      <c r="C11" s="9"/>
      <c r="D11" s="9"/>
      <c r="E11" s="9"/>
      <c r="F11" s="110"/>
      <c r="G11" s="110"/>
    </row>
    <row r="12" spans="1:22" x14ac:dyDescent="0.25">
      <c r="A12" s="2"/>
      <c r="B12" s="2"/>
      <c r="C12" s="9"/>
      <c r="D12" s="9"/>
      <c r="E12" s="9"/>
      <c r="F12" s="110"/>
      <c r="G12" s="110"/>
    </row>
    <row r="13" spans="1:22" x14ac:dyDescent="0.25">
      <c r="A13" s="2"/>
      <c r="B13" s="2"/>
      <c r="C13" s="9"/>
      <c r="D13" s="9"/>
      <c r="E13" s="9"/>
      <c r="F13" s="110"/>
      <c r="G13" s="110"/>
    </row>
    <row r="14" spans="1:22" x14ac:dyDescent="0.25">
      <c r="A14" s="2"/>
      <c r="B14" s="2"/>
      <c r="C14" s="9"/>
      <c r="D14" s="9"/>
      <c r="E14" s="9"/>
      <c r="F14" s="110"/>
      <c r="G14" s="110"/>
      <c r="T14" s="459">
        <f>4293300*0.25</f>
        <v>1073325</v>
      </c>
    </row>
    <row r="15" spans="1:22" x14ac:dyDescent="0.25">
      <c r="A15" s="2"/>
      <c r="B15" s="2"/>
      <c r="C15" s="9"/>
      <c r="D15" s="9"/>
      <c r="E15" s="9"/>
      <c r="F15" s="110"/>
      <c r="G15" s="110"/>
    </row>
    <row r="16" spans="1:22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299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412730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1847465.5978301479</v>
      </c>
      <c r="K26" s="266">
        <f>[1]Jordbundstypefordeling!$D$16*[1]Jordbundstypefordeling!$F$4</f>
        <v>90723.841613092387</v>
      </c>
      <c r="L26" s="266">
        <f>[1]Jordbundstypefordeling!$D$15*[1]Jordbundstypefordeling!$F$4</f>
        <v>70620.560556759505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1703032.5053733333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71073.719384342752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0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1418679.8545989795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0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0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434670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579103.0924568146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863455.74323116848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288846.71526402031</v>
      </c>
      <c r="K28" s="266">
        <f>([1]Jordbundstypefordeling!$E$16-[1]Jordbundstypefordeling!$D$16)*SUM([1]Jordbundstypefordeling!$D$3:$D$5)</f>
        <v>55514.664499432409</v>
      </c>
      <c r="L28" s="266">
        <f>([1]Jordbundstypefordeling!$E$15-[1]Jordbundstypefordeling!$D$15)*SUM([1]Jordbundstypefordeling!D3:D5)</f>
        <v>45828.620236547278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75164.786728182051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116449.18079330676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146238.5061125248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116449.18079330676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46640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8">SUM(J25:J29)</f>
        <v>3030352.3130941684</v>
      </c>
      <c r="K30" s="268">
        <f t="shared" si="8"/>
        <v>146238.5061125248</v>
      </c>
      <c r="L30" s="268">
        <f t="shared" si="8"/>
        <v>116449.18079330679</v>
      </c>
      <c r="M30" s="271">
        <f t="shared" si="8"/>
        <v>3030352.3130941689</v>
      </c>
      <c r="N30" s="271">
        <f t="shared" si="8"/>
        <v>146238.5061125248</v>
      </c>
      <c r="O30" s="271">
        <f t="shared" si="8"/>
        <v>116449.18079330676</v>
      </c>
      <c r="P30" s="271">
        <f t="shared" si="8"/>
        <v>3030352.3130941684</v>
      </c>
      <c r="Q30" s="271">
        <f t="shared" si="8"/>
        <v>146238.5061125248</v>
      </c>
      <c r="R30" s="271">
        <f t="shared" si="8"/>
        <v>116449.18079330676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300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178500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552170.40216985194</v>
      </c>
      <c r="K36" s="266">
        <f>[1]Jordbundstypefordeling!$D$16*[1]Jordbundstypefordeling!$G$4</f>
        <v>9778.158386907593</v>
      </c>
      <c r="L36" s="266">
        <f>[1]Jordbundstypefordeling!$D$15*[1]Jordbundstypefordeling!$G$4</f>
        <v>7611.4394432404806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536603.49462666654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7660.2806156572242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505956.14540102042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127230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142796.90754318537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173444.25676883152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71807.284735979716</v>
      </c>
      <c r="K38" s="266">
        <f>([1]Jordbundstypefordeling!$E$16-[1]Jordbundstypefordeling!$D$16)*[1]Jordbundstypefordeling!$G$4</f>
        <v>5983.3355005675821</v>
      </c>
      <c r="L38" s="266">
        <f>([1]Jordbundstypefordeling!$E$15-[1]Jordbundstypefordeling!$D$15)*[1]Jordbundstypefordeling!$G$4</f>
        <v>4939.3797634527136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8101.213271817951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12550.819206693192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15761.493887475173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12550.819206693192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19220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9">SUM(J35:J39)</f>
        <v>948927.68690583168</v>
      </c>
      <c r="K40" s="268">
        <f t="shared" si="9"/>
        <v>15761.493887475175</v>
      </c>
      <c r="L40" s="268">
        <f t="shared" si="9"/>
        <v>12550.819206693195</v>
      </c>
      <c r="M40" s="271">
        <f t="shared" si="9"/>
        <v>948927.68690583168</v>
      </c>
      <c r="N40" s="271">
        <f t="shared" si="9"/>
        <v>15761.493887475175</v>
      </c>
      <c r="O40" s="271">
        <f t="shared" si="9"/>
        <v>12550.819206693192</v>
      </c>
      <c r="P40" s="271">
        <f t="shared" si="9"/>
        <v>948927.68690583168</v>
      </c>
      <c r="Q40" s="271">
        <f t="shared" si="9"/>
        <v>15761.493887475173</v>
      </c>
      <c r="R40" s="271">
        <f t="shared" si="9"/>
        <v>12550.819206693192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tabSelected="1" topLeftCell="A19" zoomScale="70" zoomScaleNormal="70" workbookViewId="0">
      <selection activeCell="D34" sqref="D34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272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1.07</v>
      </c>
      <c r="E16" s="3">
        <v>1.1499999999999999</v>
      </c>
      <c r="F16" s="12"/>
    </row>
    <row r="17" spans="2:11" x14ac:dyDescent="0.25">
      <c r="B17" s="2" t="s">
        <v>84</v>
      </c>
      <c r="C17" s="87">
        <v>0.59345000000000003</v>
      </c>
      <c r="D17" s="3">
        <v>0.8</v>
      </c>
      <c r="E17" s="3">
        <v>0.9</v>
      </c>
      <c r="F17" s="12"/>
    </row>
    <row r="18" spans="2:11" x14ac:dyDescent="0.25">
      <c r="B18" s="2" t="s">
        <v>141</v>
      </c>
      <c r="C18" s="87">
        <v>1</v>
      </c>
      <c r="D18" s="3">
        <v>1.07</v>
      </c>
      <c r="E18" s="3">
        <v>1.1499999999999999</v>
      </c>
      <c r="F18" s="12"/>
      <c r="G18" s="179"/>
    </row>
    <row r="20" spans="2:11" x14ac:dyDescent="0.25">
      <c r="B20" s="426" t="s">
        <v>325</v>
      </c>
      <c r="C20" s="25"/>
      <c r="D20" s="25"/>
      <c r="E20" s="25"/>
      <c r="F20" s="12"/>
      <c r="I20" s="1"/>
    </row>
    <row r="21" spans="2:11" ht="29.45" customHeight="1" x14ac:dyDescent="0.25">
      <c r="B21" s="426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787.33999999999969</v>
      </c>
      <c r="E26" s="10">
        <f>1%*Arealanvendelse!Q6</f>
        <v>0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0</v>
      </c>
      <c r="E27" s="116">
        <f>1%*Arealanvendelse!R6</f>
        <v>0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4" t="s">
        <v>324</v>
      </c>
      <c r="C30" s="25"/>
      <c r="D30" s="25"/>
      <c r="E30" s="25"/>
      <c r="K30" s="12"/>
    </row>
    <row r="31" spans="2:11" x14ac:dyDescent="0.25">
      <c r="B31" s="425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v>0.45</v>
      </c>
      <c r="E32" s="90">
        <v>0.48799999999999999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v>0.09</v>
      </c>
      <c r="E33" s="90">
        <v>0.04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ref="D34:D43" si="1">C34</f>
        <v>6.5329688585482673E-2</v>
      </c>
      <c r="E34" s="90">
        <f t="shared" ref="E34:E44" si="2">D34</f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v>0.12</v>
      </c>
      <c r="E35" s="90">
        <v>0.16500000000000001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v>1.4999999999999999E-2</v>
      </c>
      <c r="E36" s="90">
        <v>1.4999999999999999E-2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v>5.0999999999999997E-2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v>7.0999999999999994E-2</v>
      </c>
      <c r="E45" s="90">
        <v>0</v>
      </c>
      <c r="K45" s="12"/>
    </row>
    <row r="46" spans="2:11" x14ac:dyDescent="0.25">
      <c r="B46" s="25" t="s">
        <v>289</v>
      </c>
      <c r="C46" s="87"/>
      <c r="D46" s="89">
        <f>SUM(D32:D45)</f>
        <v>1.0003517853982797</v>
      </c>
      <c r="E46" s="89">
        <f>SUM(E32:E45)</f>
        <v>0.99988487299418305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196830.69710397322</v>
      </c>
      <c r="E47" s="115" cm="1">
        <f t="array" ref="E47">SUMPRODUCT((E32:E45&gt;$C$32:$C$45)*(E32:E45-$C$32:$C$45))*Arealanvendelse!P6</f>
        <v>231324.02744443071</v>
      </c>
      <c r="K47" s="12"/>
    </row>
    <row r="48" spans="2:11" x14ac:dyDescent="0.25">
      <c r="B48" s="25" t="s">
        <v>241</v>
      </c>
      <c r="C48" s="109"/>
      <c r="D48" s="115">
        <f>1%*Arealanvendelse!M6</f>
        <v>22396.36</v>
      </c>
      <c r="E48" s="115">
        <f>1%*Arealanvendelse!P6</f>
        <v>19246.36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v>7.0000000000000001E-3</v>
      </c>
      <c r="E51" s="209">
        <v>8.0000000000000002E-3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zoomScale="85" zoomScaleNormal="85" workbookViewId="0">
      <selection activeCell="E9" sqref="E9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272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316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v>0.4</v>
      </c>
      <c r="E3" s="311">
        <v>0.39700000000000002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v>0.01</v>
      </c>
      <c r="E4" s="311">
        <f t="shared" ref="D4:E12" si="0">D4</f>
        <v>0.01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v>2.1000000000000001E-2</v>
      </c>
      <c r="E7" s="311">
        <v>8.5999999999999993E-2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v>0.115</v>
      </c>
      <c r="E8" s="311">
        <v>0.124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v>0.02</v>
      </c>
      <c r="E9" s="311">
        <v>0.02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v>0.01</v>
      </c>
      <c r="E10" s="311">
        <f t="shared" si="0"/>
        <v>0.01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v>1.4999999999999999E-2</v>
      </c>
      <c r="E11" s="311">
        <v>2.5000000000000001E-2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v>0.15</v>
      </c>
      <c r="E12" s="311">
        <f t="shared" si="0"/>
        <v>0.15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v>0.01</v>
      </c>
      <c r="E13" s="311">
        <v>0.01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1.9E-2</v>
      </c>
      <c r="E14" s="119">
        <f>ROUND('[1]Processer - data'!J$491/'[1]Processer - data'!J$490*E15*'[1]Processer - data'!$H$451/'[1]Processer - data'!$H$452,3)</f>
        <v>2.9000000000000001E-2</v>
      </c>
      <c r="F14" s="1" t="s">
        <v>317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0.08</v>
      </c>
      <c r="E15" s="311">
        <v>0.124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v>8.9999999999999993E-3</v>
      </c>
      <c r="E16" s="311">
        <v>0.01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>C17/2</f>
        <v>0.13564027900047404</v>
      </c>
      <c r="E17" s="311">
        <v>0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ROUND(SUM(D3:D17),3)</f>
        <v>1</v>
      </c>
      <c r="E18" s="120">
        <f>ROUND(SUM(E3:E17),3)</f>
        <v>1</v>
      </c>
      <c r="F18" s="315" t="s">
        <v>318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topLeftCell="A7" zoomScaleNormal="100" workbookViewId="0">
      <selection activeCell="D14" sqref="D14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272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281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280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0</v>
      </c>
      <c r="D13" s="8">
        <v>0.2</v>
      </c>
    </row>
    <row r="14" spans="1:4" x14ac:dyDescent="0.25">
      <c r="A14" s="2" t="s">
        <v>177</v>
      </c>
      <c r="B14" s="7">
        <v>0</v>
      </c>
      <c r="C14" s="8">
        <v>0.5</v>
      </c>
      <c r="D14" s="8">
        <v>0.3</v>
      </c>
    </row>
    <row r="15" spans="1:4" x14ac:dyDescent="0.25">
      <c r="A15" s="2" t="s">
        <v>178</v>
      </c>
      <c r="B15" s="7">
        <v>0</v>
      </c>
      <c r="C15" s="8">
        <v>0</v>
      </c>
      <c r="D15" s="8">
        <v>0.2</v>
      </c>
    </row>
    <row r="16" spans="1:4" x14ac:dyDescent="0.25">
      <c r="A16" s="2" t="s">
        <v>179</v>
      </c>
      <c r="B16" s="7">
        <v>0</v>
      </c>
      <c r="C16" s="8">
        <v>0.5</v>
      </c>
      <c r="D16" s="8">
        <v>0.3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/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0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49381.52961072675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0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9195.8073144266218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0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62241.071407508862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0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12959.85705976122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0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0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0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0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85817.994564214561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63940.089315076868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12976.872690759956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10545.522823635754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7640.1433051856184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60607.313454658935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1024.0971378035795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9799.0773475472124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83719.592504580927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12660.275028277863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7399.399501909641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991.82744991545599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49381.52961072675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9195.8073144266218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62241.071407508862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12959.85705976122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85823.118971497432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64138.497292780681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12977.559574581595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10578.409910421204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7635.0188979027434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60737.917375785204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1023.410253981941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9816.075060693609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83400.228812395406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12611.683489534364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7389.7512952649085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990.53418872713542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7" t="s">
        <v>288</v>
      </c>
      <c r="B47" s="2" t="s">
        <v>23</v>
      </c>
      <c r="C47" s="2"/>
      <c r="D47" s="2"/>
      <c r="E47" s="2" t="s">
        <v>24</v>
      </c>
      <c r="F47" s="2"/>
      <c r="G47" s="2"/>
      <c r="H47" s="1" t="s">
        <v>328</v>
      </c>
    </row>
    <row r="48" spans="1:10" hidden="1" x14ac:dyDescent="0.25">
      <c r="A48" s="428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0</v>
      </c>
      <c r="D50" s="109">
        <f t="shared" ca="1" si="0"/>
        <v>111622.60101823561</v>
      </c>
      <c r="E50" s="109">
        <f t="shared" ca="1" si="0"/>
        <v>0</v>
      </c>
      <c r="F50" s="109">
        <f t="shared" ca="1" si="0"/>
        <v>0</v>
      </c>
      <c r="G50" s="109">
        <f t="shared" ca="1" si="0"/>
        <v>22155.664374187843</v>
      </c>
      <c r="H50" s="109">
        <f t="shared" ref="H50:H54" ca="1" si="2">SUM(B50,E50)</f>
        <v>0</v>
      </c>
      <c r="I50" s="109">
        <f t="shared" ca="1" si="1"/>
        <v>0</v>
      </c>
      <c r="J50" s="109">
        <f t="shared" ca="1" si="1"/>
        <v>133778.26539242346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93458.137869400176</v>
      </c>
      <c r="D51" s="109">
        <f t="shared" ca="1" si="0"/>
        <v>215666.3947762264</v>
      </c>
      <c r="E51" s="109">
        <f t="shared" ca="1" si="0"/>
        <v>0</v>
      </c>
      <c r="F51" s="109">
        <f t="shared" ca="1" si="0"/>
        <v>14000.969828563535</v>
      </c>
      <c r="G51" s="109">
        <f t="shared" ca="1" si="0"/>
        <v>33996.70264937629</v>
      </c>
      <c r="H51" s="109">
        <f t="shared" ca="1" si="2"/>
        <v>0</v>
      </c>
      <c r="I51" s="109">
        <f t="shared" ca="1" si="1"/>
        <v>107459.10769796371</v>
      </c>
      <c r="J51" s="109">
        <f t="shared" ca="1" si="1"/>
        <v>249663.0974256027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111622.60101823561</v>
      </c>
      <c r="E52" s="109">
        <f t="shared" ca="1" si="0"/>
        <v>0</v>
      </c>
      <c r="F52" s="109">
        <f t="shared" ca="1" si="0"/>
        <v>0</v>
      </c>
      <c r="G52" s="109">
        <f t="shared" ca="1" si="0"/>
        <v>22155.664374187843</v>
      </c>
      <c r="H52" s="109">
        <f t="shared" ca="1" si="2"/>
        <v>0</v>
      </c>
      <c r="I52" s="109">
        <f t="shared" ca="1" si="1"/>
        <v>0</v>
      </c>
      <c r="J52" s="109">
        <f t="shared" ca="1" si="1"/>
        <v>133778.26539242346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93458.137869400176</v>
      </c>
      <c r="D53" s="109">
        <f t="shared" ca="1" si="0"/>
        <v>215666.39477622617</v>
      </c>
      <c r="E53" s="109">
        <f t="shared" ca="1" si="0"/>
        <v>0</v>
      </c>
      <c r="F53" s="109">
        <f t="shared" ca="1" si="0"/>
        <v>14000.969828563537</v>
      </c>
      <c r="G53" s="109">
        <f t="shared" ca="1" si="0"/>
        <v>33996.702649376311</v>
      </c>
      <c r="H53" s="109">
        <f t="shared" ca="1" si="2"/>
        <v>0</v>
      </c>
      <c r="I53" s="109">
        <f t="shared" ca="1" si="1"/>
        <v>107459.10769796371</v>
      </c>
      <c r="J53" s="109">
        <f t="shared" ca="1" si="1"/>
        <v>249663.09742560249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329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E1" sqref="E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331</v>
      </c>
      <c r="E1" s="168" t="s">
        <v>330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0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0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0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0</v>
      </c>
      <c r="G3" s="168">
        <f ca="1">IF($C3-G$1&lt;År1,0,F2*(1-VLOOKUP($A3,[1]Hugst!$R$5:$W$9,MATCH(ROUNDUP((G$1)/10,0)*10,[1]Hugst!$R$4:$W$4,0))))</f>
        <v>0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0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0</v>
      </c>
      <c r="G4" s="168">
        <f ca="1">IF($C4-G$1&lt;År1,0,F3*(1-VLOOKUP($A4,[1]Hugst!$R$5:$W$9,MATCH(ROUNDUP((G$1)/10,0)*10,[1]Hugst!$R$4:$W$4,0))))</f>
        <v>0</v>
      </c>
      <c r="H4" s="168">
        <f ca="1">IF($C4-H$1&lt;År1,0,G3*(1-VLOOKUP($A4,[1]Hugst!$R$5:$W$9,MATCH(ROUNDUP((H$1)/10,0)*10,[1]Hugst!$R$4:$W$4,0))))</f>
        <v>0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0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0</v>
      </c>
      <c r="G5" s="168">
        <f ca="1">IF($C5-G$1&lt;År1,0,F4*(1-VLOOKUP($A5,[1]Hugst!$R$5:$W$9,MATCH(ROUNDUP((G$1)/10,0)*10,[1]Hugst!$R$4:$W$4,0))))</f>
        <v>0</v>
      </c>
      <c r="H5" s="168">
        <f ca="1">IF($C5-H$1&lt;År1,0,G4*(1-VLOOKUP($A5,[1]Hugst!$R$5:$W$9,MATCH(ROUNDUP((H$1)/10,0)*10,[1]Hugst!$R$4:$W$4,0))))</f>
        <v>0</v>
      </c>
      <c r="I5" s="168">
        <f ca="1">IF($C5-I$1&lt;År1,0,H4*(1-VLOOKUP($A5,[1]Hugst!$R$5:$W$9,MATCH(ROUNDUP((I$1)/10,0)*10,[1]Hugst!$R$4:$W$4,0))))</f>
        <v>0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0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0</v>
      </c>
      <c r="G6" s="168">
        <f ca="1">IF($C6-G$1&lt;År1,0,F5*(1-VLOOKUP($A6,[1]Hugst!$R$5:$W$9,MATCH(ROUNDUP((G$1)/10,0)*10,[1]Hugst!$R$4:$W$4,0))))</f>
        <v>0</v>
      </c>
      <c r="H6" s="168">
        <f ca="1">IF($C6-H$1&lt;År1,0,G5*(1-VLOOKUP($A6,[1]Hugst!$R$5:$W$9,MATCH(ROUNDUP((H$1)/10,0)*10,[1]Hugst!$R$4:$W$4,0))))</f>
        <v>0</v>
      </c>
      <c r="I6" s="168">
        <f ca="1">IF($C6-I$1&lt;År1,0,H5*(1-VLOOKUP($A6,[1]Hugst!$R$5:$W$9,MATCH(ROUNDUP((I$1)/10,0)*10,[1]Hugst!$R$4:$W$4,0))))</f>
        <v>0</v>
      </c>
      <c r="J6" s="168">
        <f ca="1">IF($C6-J$1&lt;År1,0,I5*(1-VLOOKUP($A6,[1]Hugst!$R$5:$W$9,MATCH(ROUNDUP((J$1)/10,0)*10,[1]Hugst!$R$4:$W$4,0))))</f>
        <v>0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0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0</v>
      </c>
      <c r="G7" s="168">
        <f ca="1">IF($C7-G$1&lt;År1,0,F6*(1-VLOOKUP($A7,[1]Hugst!$R$5:$W$9,MATCH(ROUNDUP((G$1)/10,0)*10,[1]Hugst!$R$4:$W$4,0))))</f>
        <v>0</v>
      </c>
      <c r="H7" s="168">
        <f ca="1">IF($C7-H$1&lt;År1,0,G6*(1-VLOOKUP($A7,[1]Hugst!$R$5:$W$9,MATCH(ROUNDUP((H$1)/10,0)*10,[1]Hugst!$R$4:$W$4,0))))</f>
        <v>0</v>
      </c>
      <c r="I7" s="168">
        <f ca="1">IF($C7-I$1&lt;År1,0,H6*(1-VLOOKUP($A7,[1]Hugst!$R$5:$W$9,MATCH(ROUNDUP((I$1)/10,0)*10,[1]Hugst!$R$4:$W$4,0))))</f>
        <v>0</v>
      </c>
      <c r="J7" s="168">
        <f ca="1">IF($C7-J$1&lt;År1,0,I6*(1-VLOOKUP($A7,[1]Hugst!$R$5:$W$9,MATCH(ROUNDUP((J$1)/10,0)*10,[1]Hugst!$R$4:$W$4,0))))</f>
        <v>0</v>
      </c>
      <c r="K7" s="168">
        <f ca="1">IF($C7-K$1&lt;År1,0,J6*(1-VLOOKUP($A7,[1]Hugst!$R$5:$W$9,MATCH(ROUNDUP((K$1)/10,0)*10,[1]Hugst!$R$4:$W$4,0))))</f>
        <v>0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0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0</v>
      </c>
      <c r="G8" s="168">
        <f ca="1">IF($C8-G$1&lt;År1,0,F7*(1-VLOOKUP($A8,[1]Hugst!$R$5:$W$9,MATCH(ROUNDUP((G$1)/10,0)*10,[1]Hugst!$R$4:$W$4,0))))</f>
        <v>0</v>
      </c>
      <c r="H8" s="168">
        <f ca="1">IF($C8-H$1&lt;År1,0,G7*(1-VLOOKUP($A8,[1]Hugst!$R$5:$W$9,MATCH(ROUNDUP((H$1)/10,0)*10,[1]Hugst!$R$4:$W$4,0))))</f>
        <v>0</v>
      </c>
      <c r="I8" s="168">
        <f ca="1">IF($C8-I$1&lt;År1,0,H7*(1-VLOOKUP($A8,[1]Hugst!$R$5:$W$9,MATCH(ROUNDUP((I$1)/10,0)*10,[1]Hugst!$R$4:$W$4,0))))</f>
        <v>0</v>
      </c>
      <c r="J8" s="168">
        <f ca="1">IF($C8-J$1&lt;År1,0,I7*(1-VLOOKUP($A8,[1]Hugst!$R$5:$W$9,MATCH(ROUNDUP((J$1)/10,0)*10,[1]Hugst!$R$4:$W$4,0))))</f>
        <v>0</v>
      </c>
      <c r="K8" s="168">
        <f ca="1">IF($C8-K$1&lt;År1,0,J7*(1-VLOOKUP($A8,[1]Hugst!$R$5:$W$9,MATCH(ROUNDUP((K$1)/10,0)*10,[1]Hugst!$R$4:$W$4,0))))</f>
        <v>0</v>
      </c>
      <c r="L8" s="168">
        <f ca="1">IF($C8-L$1&lt;År1,0,K7*(1-VLOOKUP($A8,[1]Hugst!$R$5:$W$9,MATCH(ROUNDUP((L$1)/10,0)*10,[1]Hugst!$R$4:$W$4,0))))</f>
        <v>0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0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0</v>
      </c>
      <c r="G9" s="168">
        <f ca="1">IF($C9-G$1&lt;År1,0,F8*(1-VLOOKUP($A9,[1]Hugst!$R$5:$W$9,MATCH(ROUNDUP((G$1)/10,0)*10,[1]Hugst!$R$4:$W$4,0))))</f>
        <v>0</v>
      </c>
      <c r="H9" s="168">
        <f ca="1">IF($C9-H$1&lt;År1,0,G8*(1-VLOOKUP($A9,[1]Hugst!$R$5:$W$9,MATCH(ROUNDUP((H$1)/10,0)*10,[1]Hugst!$R$4:$W$4,0))))</f>
        <v>0</v>
      </c>
      <c r="I9" s="168">
        <f ca="1">IF($C9-I$1&lt;År1,0,H8*(1-VLOOKUP($A9,[1]Hugst!$R$5:$W$9,MATCH(ROUNDUP((I$1)/10,0)*10,[1]Hugst!$R$4:$W$4,0))))</f>
        <v>0</v>
      </c>
      <c r="J9" s="168">
        <f ca="1">IF($C9-J$1&lt;År1,0,I8*(1-VLOOKUP($A9,[1]Hugst!$R$5:$W$9,MATCH(ROUNDUP((J$1)/10,0)*10,[1]Hugst!$R$4:$W$4,0))))</f>
        <v>0</v>
      </c>
      <c r="K9" s="168">
        <f ca="1">IF($C9-K$1&lt;År1,0,J8*(1-VLOOKUP($A9,[1]Hugst!$R$5:$W$9,MATCH(ROUNDUP((K$1)/10,0)*10,[1]Hugst!$R$4:$W$4,0))))</f>
        <v>0</v>
      </c>
      <c r="L9" s="168">
        <f ca="1">IF($C9-L$1&lt;År1,0,K8*(1-VLOOKUP($A9,[1]Hugst!$R$5:$W$9,MATCH(ROUNDUP((L$1)/10,0)*10,[1]Hugst!$R$4:$W$4,0))))</f>
        <v>0</v>
      </c>
      <c r="M9" s="168">
        <f ca="1">IF($C9-M$1&lt;År1,0,L8*(1-VLOOKUP($A9,[1]Hugst!$R$5:$W$9,MATCH(ROUNDUP((M$1)/10,0)*10,[1]Hugst!$R$4:$W$4,0))))</f>
        <v>0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0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0</v>
      </c>
      <c r="G10" s="168">
        <f ca="1">IF($C10-G$1&lt;År1,0,F9*(1-VLOOKUP($A10,[1]Hugst!$R$5:$W$9,MATCH(ROUNDUP((G$1)/10,0)*10,[1]Hugst!$R$4:$W$4,0))))</f>
        <v>0</v>
      </c>
      <c r="H10" s="168">
        <f ca="1">IF($C10-H$1&lt;År1,0,G9*(1-VLOOKUP($A10,[1]Hugst!$R$5:$W$9,MATCH(ROUNDUP((H$1)/10,0)*10,[1]Hugst!$R$4:$W$4,0))))</f>
        <v>0</v>
      </c>
      <c r="I10" s="168">
        <f ca="1">IF($C10-I$1&lt;År1,0,H9*(1-VLOOKUP($A10,[1]Hugst!$R$5:$W$9,MATCH(ROUNDUP((I$1)/10,0)*10,[1]Hugst!$R$4:$W$4,0))))</f>
        <v>0</v>
      </c>
      <c r="J10" s="168">
        <f ca="1">IF($C10-J$1&lt;År1,0,I9*(1-VLOOKUP($A10,[1]Hugst!$R$5:$W$9,MATCH(ROUNDUP((J$1)/10,0)*10,[1]Hugst!$R$4:$W$4,0))))</f>
        <v>0</v>
      </c>
      <c r="K10" s="168">
        <f ca="1">IF($C10-K$1&lt;År1,0,J9*(1-VLOOKUP($A10,[1]Hugst!$R$5:$W$9,MATCH(ROUNDUP((K$1)/10,0)*10,[1]Hugst!$R$4:$W$4,0))))</f>
        <v>0</v>
      </c>
      <c r="L10" s="168">
        <f ca="1">IF($C10-L$1&lt;År1,0,K9*(1-VLOOKUP($A10,[1]Hugst!$R$5:$W$9,MATCH(ROUNDUP((L$1)/10,0)*10,[1]Hugst!$R$4:$W$4,0))))</f>
        <v>0</v>
      </c>
      <c r="M10" s="168">
        <f ca="1">IF($C10-M$1&lt;År1,0,L9*(1-VLOOKUP($A10,[1]Hugst!$R$5:$W$9,MATCH(ROUNDUP((M$1)/10,0)*10,[1]Hugst!$R$4:$W$4,0))))</f>
        <v>0</v>
      </c>
      <c r="N10" s="168">
        <f ca="1">IF($C10-N$1&lt;År1,0,M9*(1-VLOOKUP($A10,[1]Hugst!$R$5:$W$9,MATCH(ROUNDUP((N$1)/10,0)*10,[1]Hugst!$R$4:$W$4,0))))</f>
        <v>0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0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0</v>
      </c>
      <c r="G11" s="168">
        <f ca="1">IF($C11-G$1&lt;År1,0,F10*(1-VLOOKUP($A11,[1]Hugst!$R$5:$W$9,MATCH(ROUNDUP((G$1)/10,0)*10,[1]Hugst!$R$4:$W$4,0))))</f>
        <v>0</v>
      </c>
      <c r="H11" s="168">
        <f ca="1">IF($C11-H$1&lt;År1,0,G10*(1-VLOOKUP($A11,[1]Hugst!$R$5:$W$9,MATCH(ROUNDUP((H$1)/10,0)*10,[1]Hugst!$R$4:$W$4,0))))</f>
        <v>0</v>
      </c>
      <c r="I11" s="168">
        <f ca="1">IF($C11-I$1&lt;År1,0,H10*(1-VLOOKUP($A11,[1]Hugst!$R$5:$W$9,MATCH(ROUNDUP((I$1)/10,0)*10,[1]Hugst!$R$4:$W$4,0))))</f>
        <v>0</v>
      </c>
      <c r="J11" s="168">
        <f ca="1">IF($C11-J$1&lt;År1,0,I10*(1-VLOOKUP($A11,[1]Hugst!$R$5:$W$9,MATCH(ROUNDUP((J$1)/10,0)*10,[1]Hugst!$R$4:$W$4,0))))</f>
        <v>0</v>
      </c>
      <c r="K11" s="168">
        <f ca="1">IF($C11-K$1&lt;År1,0,J10*(1-VLOOKUP($A11,[1]Hugst!$R$5:$W$9,MATCH(ROUNDUP((K$1)/10,0)*10,[1]Hugst!$R$4:$W$4,0))))</f>
        <v>0</v>
      </c>
      <c r="L11" s="168">
        <f ca="1">IF($C11-L$1&lt;År1,0,K10*(1-VLOOKUP($A11,[1]Hugst!$R$5:$W$9,MATCH(ROUNDUP((L$1)/10,0)*10,[1]Hugst!$R$4:$W$4,0))))</f>
        <v>0</v>
      </c>
      <c r="M11" s="168">
        <f ca="1">IF($C11-M$1&lt;År1,0,L10*(1-VLOOKUP($A11,[1]Hugst!$R$5:$W$9,MATCH(ROUNDUP((M$1)/10,0)*10,[1]Hugst!$R$4:$W$4,0))))</f>
        <v>0</v>
      </c>
      <c r="N11" s="168">
        <f ca="1">IF($C11-N$1&lt;År1,0,M10*(1-VLOOKUP($A11,[1]Hugst!$R$5:$W$9,MATCH(ROUNDUP((N$1)/10,0)*10,[1]Hugst!$R$4:$W$4,0))))</f>
        <v>0</v>
      </c>
      <c r="O11" s="168">
        <f ca="1">IF($C11-O$1&lt;År1,0,N10*(1-VLOOKUP($A11,[1]Hugst!$R$5:$W$9,MATCH(ROUNDUP((O$1)/10,0)*10,[1]Hugst!$R$4:$W$4,0))))</f>
        <v>0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0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0</v>
      </c>
      <c r="G12" s="168">
        <f ca="1">IF($C12-G$1&lt;År1,0,F11*(1-VLOOKUP($A12,[1]Hugst!$R$5:$W$9,MATCH(ROUNDUP((G$1)/10,0)*10,[1]Hugst!$R$4:$W$4,0))))</f>
        <v>0</v>
      </c>
      <c r="H12" s="168">
        <f ca="1">IF($C12-H$1&lt;År1,0,G11*(1-VLOOKUP($A12,[1]Hugst!$R$5:$W$9,MATCH(ROUNDUP((H$1)/10,0)*10,[1]Hugst!$R$4:$W$4,0))))</f>
        <v>0</v>
      </c>
      <c r="I12" s="168">
        <f ca="1">IF($C12-I$1&lt;År1,0,H11*(1-VLOOKUP($A12,[1]Hugst!$R$5:$W$9,MATCH(ROUNDUP((I$1)/10,0)*10,[1]Hugst!$R$4:$W$4,0))))</f>
        <v>0</v>
      </c>
      <c r="J12" s="168">
        <f ca="1">IF($C12-J$1&lt;År1,0,I11*(1-VLOOKUP($A12,[1]Hugst!$R$5:$W$9,MATCH(ROUNDUP((J$1)/10,0)*10,[1]Hugst!$R$4:$W$4,0))))</f>
        <v>0</v>
      </c>
      <c r="K12" s="168">
        <f ca="1">IF($C12-K$1&lt;År1,0,J11*(1-VLOOKUP($A12,[1]Hugst!$R$5:$W$9,MATCH(ROUNDUP((K$1)/10,0)*10,[1]Hugst!$R$4:$W$4,0))))</f>
        <v>0</v>
      </c>
      <c r="L12" s="168">
        <f ca="1">IF($C12-L$1&lt;År1,0,K11*(1-VLOOKUP($A12,[1]Hugst!$R$5:$W$9,MATCH(ROUNDUP((L$1)/10,0)*10,[1]Hugst!$R$4:$W$4,0))))</f>
        <v>0</v>
      </c>
      <c r="M12" s="168">
        <f ca="1">IF($C12-M$1&lt;År1,0,L11*(1-VLOOKUP($A12,[1]Hugst!$R$5:$W$9,MATCH(ROUNDUP((M$1)/10,0)*10,[1]Hugst!$R$4:$W$4,0))))</f>
        <v>0</v>
      </c>
      <c r="N12" s="168">
        <f ca="1">IF($C12-N$1&lt;År1,0,M11*(1-VLOOKUP($A12,[1]Hugst!$R$5:$W$9,MATCH(ROUNDUP((N$1)/10,0)*10,[1]Hugst!$R$4:$W$4,0))))</f>
        <v>0</v>
      </c>
      <c r="O12" s="168">
        <f ca="1">IF($C12-O$1&lt;År1,0,N11*(1-VLOOKUP($A12,[1]Hugst!$R$5:$W$9,MATCH(ROUNDUP((O$1)/10,0)*10,[1]Hugst!$R$4:$W$4,0))))</f>
        <v>0</v>
      </c>
      <c r="P12" s="168">
        <f ca="1">IF($C12-P$1&lt;År1,0,O11*(1-VLOOKUP($A12,[1]Hugst!$R$5:$W$9,MATCH(ROUNDUP((P$1)/10,0)*10,[1]Hugst!$R$4:$W$4,0))))</f>
        <v>0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5074.9629037056475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7918.4894114491872</v>
      </c>
      <c r="G13" s="168">
        <f ca="1">IF($C13-G$1&lt;År1,0,F12*(1-VLOOKUP($A13,[1]Hugst!$R$5:$W$9,MATCH(ROUNDUP((G$1)/10,0)*10,[1]Hugst!$R$4:$W$4,0))))</f>
        <v>0</v>
      </c>
      <c r="H13" s="168">
        <f ca="1">IF($C13-H$1&lt;År1,0,G12*(1-VLOOKUP($A13,[1]Hugst!$R$5:$W$9,MATCH(ROUNDUP((H$1)/10,0)*10,[1]Hugst!$R$4:$W$4,0))))</f>
        <v>0</v>
      </c>
      <c r="I13" s="168">
        <f ca="1">IF($C13-I$1&lt;År1,0,H12*(1-VLOOKUP($A13,[1]Hugst!$R$5:$W$9,MATCH(ROUNDUP((I$1)/10,0)*10,[1]Hugst!$R$4:$W$4,0))))</f>
        <v>0</v>
      </c>
      <c r="J13" s="168">
        <f ca="1">IF($C13-J$1&lt;År1,0,I12*(1-VLOOKUP($A13,[1]Hugst!$R$5:$W$9,MATCH(ROUNDUP((J$1)/10,0)*10,[1]Hugst!$R$4:$W$4,0))))</f>
        <v>0</v>
      </c>
      <c r="K13" s="168">
        <f ca="1">IF($C13-K$1&lt;År1,0,J12*(1-VLOOKUP($A13,[1]Hugst!$R$5:$W$9,MATCH(ROUNDUP((K$1)/10,0)*10,[1]Hugst!$R$4:$W$4,0))))</f>
        <v>0</v>
      </c>
      <c r="L13" s="168">
        <f ca="1">IF($C13-L$1&lt;År1,0,K12*(1-VLOOKUP($A13,[1]Hugst!$R$5:$W$9,MATCH(ROUNDUP((L$1)/10,0)*10,[1]Hugst!$R$4:$W$4,0))))</f>
        <v>0</v>
      </c>
      <c r="M13" s="168">
        <f ca="1">IF($C13-M$1&lt;År1,0,L12*(1-VLOOKUP($A13,[1]Hugst!$R$5:$W$9,MATCH(ROUNDUP((M$1)/10,0)*10,[1]Hugst!$R$4:$W$4,0))))</f>
        <v>0</v>
      </c>
      <c r="N13" s="168">
        <f ca="1">IF($C13-N$1&lt;År1,0,M12*(1-VLOOKUP($A13,[1]Hugst!$R$5:$W$9,MATCH(ROUNDUP((N$1)/10,0)*10,[1]Hugst!$R$4:$W$4,0))))</f>
        <v>0</v>
      </c>
      <c r="O13" s="168">
        <f ca="1">IF($C13-O$1&lt;År1,0,N12*(1-VLOOKUP($A13,[1]Hugst!$R$5:$W$9,MATCH(ROUNDUP((O$1)/10,0)*10,[1]Hugst!$R$4:$W$4,0))))</f>
        <v>0</v>
      </c>
      <c r="P13" s="168">
        <f ca="1">IF($C13-P$1&lt;År1,0,O12*(1-VLOOKUP($A13,[1]Hugst!$R$5:$W$9,MATCH(ROUNDUP((P$1)/10,0)*10,[1]Hugst!$R$4:$W$4,0))))</f>
        <v>0</v>
      </c>
      <c r="Q13" s="168">
        <f ca="1">IF($C13-Q$1&lt;År1,0,P12*(1-VLOOKUP($A13,[1]Hugst!$R$5:$W$9,MATCH(ROUNDUP((Q$1)/10,0)*10,[1]Hugst!$R$4:$W$4,0))))</f>
        <v>0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4469.265508445983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7312.7920161895217</v>
      </c>
      <c r="G14" s="168">
        <f ca="1">IF($C14-G$1&lt;År1,0,F13*(1-VLOOKUP($A14,[1]Hugst!$R$5:$W$9,MATCH(ROUNDUP((G$1)/10,0)*10,[1]Hugst!$R$4:$W$4,0))))</f>
        <v>7918.4894114491872</v>
      </c>
      <c r="H14" s="168">
        <f ca="1">IF($C14-H$1&lt;År1,0,G13*(1-VLOOKUP($A14,[1]Hugst!$R$5:$W$9,MATCH(ROUNDUP((H$1)/10,0)*10,[1]Hugst!$R$4:$W$4,0))))</f>
        <v>0</v>
      </c>
      <c r="I14" s="168">
        <f ca="1">IF($C14-I$1&lt;År1,0,H13*(1-VLOOKUP($A14,[1]Hugst!$R$5:$W$9,MATCH(ROUNDUP((I$1)/10,0)*10,[1]Hugst!$R$4:$W$4,0))))</f>
        <v>0</v>
      </c>
      <c r="J14" s="168">
        <f ca="1">IF($C14-J$1&lt;År1,0,I13*(1-VLOOKUP($A14,[1]Hugst!$R$5:$W$9,MATCH(ROUNDUP((J$1)/10,0)*10,[1]Hugst!$R$4:$W$4,0))))</f>
        <v>0</v>
      </c>
      <c r="K14" s="168">
        <f ca="1">IF($C14-K$1&lt;År1,0,J13*(1-VLOOKUP($A14,[1]Hugst!$R$5:$W$9,MATCH(ROUNDUP((K$1)/10,0)*10,[1]Hugst!$R$4:$W$4,0))))</f>
        <v>0</v>
      </c>
      <c r="L14" s="168">
        <f ca="1">IF($C14-L$1&lt;År1,0,K13*(1-VLOOKUP($A14,[1]Hugst!$R$5:$W$9,MATCH(ROUNDUP((L$1)/10,0)*10,[1]Hugst!$R$4:$W$4,0))))</f>
        <v>0</v>
      </c>
      <c r="M14" s="168">
        <f ca="1">IF($C14-M$1&lt;År1,0,L13*(1-VLOOKUP($A14,[1]Hugst!$R$5:$W$9,MATCH(ROUNDUP((M$1)/10,0)*10,[1]Hugst!$R$4:$W$4,0))))</f>
        <v>0</v>
      </c>
      <c r="N14" s="168">
        <f ca="1">IF($C14-N$1&lt;År1,0,M13*(1-VLOOKUP($A14,[1]Hugst!$R$5:$W$9,MATCH(ROUNDUP((N$1)/10,0)*10,[1]Hugst!$R$4:$W$4,0))))</f>
        <v>0</v>
      </c>
      <c r="O14" s="168">
        <f ca="1">IF($C14-O$1&lt;År1,0,N13*(1-VLOOKUP($A14,[1]Hugst!$R$5:$W$9,MATCH(ROUNDUP((O$1)/10,0)*10,[1]Hugst!$R$4:$W$4,0))))</f>
        <v>0</v>
      </c>
      <c r="P14" s="168">
        <f ca="1">IF($C14-P$1&lt;År1,0,O13*(1-VLOOKUP($A14,[1]Hugst!$R$5:$W$9,MATCH(ROUNDUP((P$1)/10,0)*10,[1]Hugst!$R$4:$W$4,0))))</f>
        <v>0</v>
      </c>
      <c r="Q14" s="168">
        <f ca="1">IF($C14-Q$1&lt;År1,0,P13*(1-VLOOKUP($A14,[1]Hugst!$R$5:$W$9,MATCH(ROUNDUP((Q$1)/10,0)*10,[1]Hugst!$R$4:$W$4,0))))</f>
        <v>0</v>
      </c>
      <c r="R14" s="168">
        <f ca="1">IF($C14-R$1&lt;År1,0,Q13*(1-VLOOKUP($A14,[1]Hugst!$R$5:$W$9,MATCH(ROUNDUP((R$1)/10,0)*10,[1]Hugst!$R$4:$W$4,0))))</f>
        <v>0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3982.6611163108487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6826.1876240543879</v>
      </c>
      <c r="G15" s="168">
        <f ca="1">IF($C15-G$1&lt;År1,0,F14*(1-VLOOKUP($A15,[1]Hugst!$R$5:$W$9,MATCH(ROUNDUP((G$1)/10,0)*10,[1]Hugst!$R$4:$W$4,0))))</f>
        <v>7312.7920161895217</v>
      </c>
      <c r="H15" s="168">
        <f ca="1">IF($C15-H$1&lt;År1,0,G14*(1-VLOOKUP($A15,[1]Hugst!$R$5:$W$9,MATCH(ROUNDUP((H$1)/10,0)*10,[1]Hugst!$R$4:$W$4,0))))</f>
        <v>7918.4894114491872</v>
      </c>
      <c r="I15" s="168">
        <f ca="1">IF($C15-I$1&lt;År1,0,H14*(1-VLOOKUP($A15,[1]Hugst!$R$5:$W$9,MATCH(ROUNDUP((I$1)/10,0)*10,[1]Hugst!$R$4:$W$4,0))))</f>
        <v>0</v>
      </c>
      <c r="J15" s="168">
        <f ca="1">IF($C15-J$1&lt;År1,0,I14*(1-VLOOKUP($A15,[1]Hugst!$R$5:$W$9,MATCH(ROUNDUP((J$1)/10,0)*10,[1]Hugst!$R$4:$W$4,0))))</f>
        <v>0</v>
      </c>
      <c r="K15" s="168">
        <f ca="1">IF($C15-K$1&lt;År1,0,J14*(1-VLOOKUP($A15,[1]Hugst!$R$5:$W$9,MATCH(ROUNDUP((K$1)/10,0)*10,[1]Hugst!$R$4:$W$4,0))))</f>
        <v>0</v>
      </c>
      <c r="L15" s="168">
        <f ca="1">IF($C15-L$1&lt;År1,0,K14*(1-VLOOKUP($A15,[1]Hugst!$R$5:$W$9,MATCH(ROUNDUP((L$1)/10,0)*10,[1]Hugst!$R$4:$W$4,0))))</f>
        <v>0</v>
      </c>
      <c r="M15" s="168">
        <f ca="1">IF($C15-M$1&lt;År1,0,L14*(1-VLOOKUP($A15,[1]Hugst!$R$5:$W$9,MATCH(ROUNDUP((M$1)/10,0)*10,[1]Hugst!$R$4:$W$4,0))))</f>
        <v>0</v>
      </c>
      <c r="N15" s="168">
        <f ca="1">IF($C15-N$1&lt;År1,0,M14*(1-VLOOKUP($A15,[1]Hugst!$R$5:$W$9,MATCH(ROUNDUP((N$1)/10,0)*10,[1]Hugst!$R$4:$W$4,0))))</f>
        <v>0</v>
      </c>
      <c r="O15" s="168">
        <f ca="1">IF($C15-O$1&lt;År1,0,N14*(1-VLOOKUP($A15,[1]Hugst!$R$5:$W$9,MATCH(ROUNDUP((O$1)/10,0)*10,[1]Hugst!$R$4:$W$4,0))))</f>
        <v>0</v>
      </c>
      <c r="P15" s="168">
        <f ca="1">IF($C15-P$1&lt;År1,0,O14*(1-VLOOKUP($A15,[1]Hugst!$R$5:$W$9,MATCH(ROUNDUP((P$1)/10,0)*10,[1]Hugst!$R$4:$W$4,0))))</f>
        <v>0</v>
      </c>
      <c r="Q15" s="168">
        <f ca="1">IF($C15-Q$1&lt;År1,0,P14*(1-VLOOKUP($A15,[1]Hugst!$R$5:$W$9,MATCH(ROUNDUP((Q$1)/10,0)*10,[1]Hugst!$R$4:$W$4,0))))</f>
        <v>0</v>
      </c>
      <c r="R15" s="168">
        <f ca="1">IF($C15-R$1&lt;År1,0,Q14*(1-VLOOKUP($A15,[1]Hugst!$R$5:$W$9,MATCH(ROUNDUP((R$1)/10,0)*10,[1]Hugst!$R$4:$W$4,0))))</f>
        <v>0</v>
      </c>
      <c r="S15" s="168">
        <f ca="1">IF($C15-S$1&lt;År1,0,R14*(1-VLOOKUP($A15,[1]Hugst!$R$5:$W$9,MATCH(ROUNDUP((S$1)/10,0)*10,[1]Hugst!$R$4:$W$4,0))))</f>
        <v>0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3591.341359054974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6434.8678667985132</v>
      </c>
      <c r="G16" s="168">
        <f ca="1">IF($C16-G$1&lt;År1,0,F15*(1-VLOOKUP($A16,[1]Hugst!$R$5:$W$9,MATCH(ROUNDUP((G$1)/10,0)*10,[1]Hugst!$R$4:$W$4,0))))</f>
        <v>6826.1876240543879</v>
      </c>
      <c r="H16" s="168">
        <f ca="1">IF($C16-H$1&lt;År1,0,G15*(1-VLOOKUP($A16,[1]Hugst!$R$5:$W$9,MATCH(ROUNDUP((H$1)/10,0)*10,[1]Hugst!$R$4:$W$4,0))))</f>
        <v>7312.7920161895217</v>
      </c>
      <c r="I16" s="168">
        <f ca="1">IF($C16-I$1&lt;År1,0,H15*(1-VLOOKUP($A16,[1]Hugst!$R$5:$W$9,MATCH(ROUNDUP((I$1)/10,0)*10,[1]Hugst!$R$4:$W$4,0))))</f>
        <v>7918.4894114491872</v>
      </c>
      <c r="J16" s="168">
        <f ca="1">IF($C16-J$1&lt;År1,0,I15*(1-VLOOKUP($A16,[1]Hugst!$R$5:$W$9,MATCH(ROUNDUP((J$1)/10,0)*10,[1]Hugst!$R$4:$W$4,0))))</f>
        <v>0</v>
      </c>
      <c r="K16" s="168">
        <f ca="1">IF($C16-K$1&lt;År1,0,J15*(1-VLOOKUP($A16,[1]Hugst!$R$5:$W$9,MATCH(ROUNDUP((K$1)/10,0)*10,[1]Hugst!$R$4:$W$4,0))))</f>
        <v>0</v>
      </c>
      <c r="L16" s="168">
        <f ca="1">IF($C16-L$1&lt;År1,0,K15*(1-VLOOKUP($A16,[1]Hugst!$R$5:$W$9,MATCH(ROUNDUP((L$1)/10,0)*10,[1]Hugst!$R$4:$W$4,0))))</f>
        <v>0</v>
      </c>
      <c r="M16" s="168">
        <f ca="1">IF($C16-M$1&lt;År1,0,L15*(1-VLOOKUP($A16,[1]Hugst!$R$5:$W$9,MATCH(ROUNDUP((M$1)/10,0)*10,[1]Hugst!$R$4:$W$4,0))))</f>
        <v>0</v>
      </c>
      <c r="N16" s="168">
        <f ca="1">IF($C16-N$1&lt;År1,0,M15*(1-VLOOKUP($A16,[1]Hugst!$R$5:$W$9,MATCH(ROUNDUP((N$1)/10,0)*10,[1]Hugst!$R$4:$W$4,0))))</f>
        <v>0</v>
      </c>
      <c r="O16" s="168">
        <f ca="1">IF($C16-O$1&lt;År1,0,N15*(1-VLOOKUP($A16,[1]Hugst!$R$5:$W$9,MATCH(ROUNDUP((O$1)/10,0)*10,[1]Hugst!$R$4:$W$4,0))))</f>
        <v>0</v>
      </c>
      <c r="P16" s="168">
        <f ca="1">IF($C16-P$1&lt;År1,0,O15*(1-VLOOKUP($A16,[1]Hugst!$R$5:$W$9,MATCH(ROUNDUP((P$1)/10,0)*10,[1]Hugst!$R$4:$W$4,0))))</f>
        <v>0</v>
      </c>
      <c r="Q16" s="168">
        <f ca="1">IF($C16-Q$1&lt;År1,0,P15*(1-VLOOKUP($A16,[1]Hugst!$R$5:$W$9,MATCH(ROUNDUP((Q$1)/10,0)*10,[1]Hugst!$R$4:$W$4,0))))</f>
        <v>0</v>
      </c>
      <c r="R16" s="168">
        <f ca="1">IF($C16-R$1&lt;År1,0,Q15*(1-VLOOKUP($A16,[1]Hugst!$R$5:$W$9,MATCH(ROUNDUP((R$1)/10,0)*10,[1]Hugst!$R$4:$W$4,0))))</f>
        <v>0</v>
      </c>
      <c r="S16" s="168">
        <f ca="1">IF($C16-S$1&lt;År1,0,R15*(1-VLOOKUP($A16,[1]Hugst!$R$5:$W$9,MATCH(ROUNDUP((S$1)/10,0)*10,[1]Hugst!$R$4:$W$4,0))))</f>
        <v>0</v>
      </c>
      <c r="T16" s="168">
        <f ca="1">IF($C16-T$1&lt;År1,0,S15*(1-VLOOKUP($A16,[1]Hugst!$R$5:$W$9,MATCH(ROUNDUP((T$1)/10,0)*10,[1]Hugst!$R$4:$W$4,0))))</f>
        <v>0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3276.2594909202417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6119.7859986637814</v>
      </c>
      <c r="G17" s="168">
        <f ca="1">IF($C17-G$1&lt;År1,0,F16*(1-VLOOKUP($A17,[1]Hugst!$R$5:$W$9,MATCH(ROUNDUP((G$1)/10,0)*10,[1]Hugst!$R$4:$W$4,0))))</f>
        <v>6434.8678667985132</v>
      </c>
      <c r="H17" s="168">
        <f ca="1">IF($C17-H$1&lt;År1,0,G16*(1-VLOOKUP($A17,[1]Hugst!$R$5:$W$9,MATCH(ROUNDUP((H$1)/10,0)*10,[1]Hugst!$R$4:$W$4,0))))</f>
        <v>6826.1876240543879</v>
      </c>
      <c r="I17" s="168">
        <f ca="1">IF($C17-I$1&lt;År1,0,H16*(1-VLOOKUP($A17,[1]Hugst!$R$5:$W$9,MATCH(ROUNDUP((I$1)/10,0)*10,[1]Hugst!$R$4:$W$4,0))))</f>
        <v>7312.7920161895217</v>
      </c>
      <c r="J17" s="168">
        <f ca="1">IF($C17-J$1&lt;År1,0,I16*(1-VLOOKUP($A17,[1]Hugst!$R$5:$W$9,MATCH(ROUNDUP((J$1)/10,0)*10,[1]Hugst!$R$4:$W$4,0))))</f>
        <v>7918.4894114491872</v>
      </c>
      <c r="K17" s="168">
        <f ca="1">IF($C17-K$1&lt;År1,0,J16*(1-VLOOKUP($A17,[1]Hugst!$R$5:$W$9,MATCH(ROUNDUP((K$1)/10,0)*10,[1]Hugst!$R$4:$W$4,0))))</f>
        <v>0</v>
      </c>
      <c r="L17" s="168">
        <f ca="1">IF($C17-L$1&lt;År1,0,K16*(1-VLOOKUP($A17,[1]Hugst!$R$5:$W$9,MATCH(ROUNDUP((L$1)/10,0)*10,[1]Hugst!$R$4:$W$4,0))))</f>
        <v>0</v>
      </c>
      <c r="M17" s="168">
        <f ca="1">IF($C17-M$1&lt;År1,0,L16*(1-VLOOKUP($A17,[1]Hugst!$R$5:$W$9,MATCH(ROUNDUP((M$1)/10,0)*10,[1]Hugst!$R$4:$W$4,0))))</f>
        <v>0</v>
      </c>
      <c r="N17" s="168">
        <f ca="1">IF($C17-N$1&lt;År1,0,M16*(1-VLOOKUP($A17,[1]Hugst!$R$5:$W$9,MATCH(ROUNDUP((N$1)/10,0)*10,[1]Hugst!$R$4:$W$4,0))))</f>
        <v>0</v>
      </c>
      <c r="O17" s="168">
        <f ca="1">IF($C17-O$1&lt;År1,0,N16*(1-VLOOKUP($A17,[1]Hugst!$R$5:$W$9,MATCH(ROUNDUP((O$1)/10,0)*10,[1]Hugst!$R$4:$W$4,0))))</f>
        <v>0</v>
      </c>
      <c r="P17" s="168">
        <f ca="1">IF($C17-P$1&lt;År1,0,O16*(1-VLOOKUP($A17,[1]Hugst!$R$5:$W$9,MATCH(ROUNDUP((P$1)/10,0)*10,[1]Hugst!$R$4:$W$4,0))))</f>
        <v>0</v>
      </c>
      <c r="Q17" s="168">
        <f ca="1">IF($C17-Q$1&lt;År1,0,P16*(1-VLOOKUP($A17,[1]Hugst!$R$5:$W$9,MATCH(ROUNDUP((Q$1)/10,0)*10,[1]Hugst!$R$4:$W$4,0))))</f>
        <v>0</v>
      </c>
      <c r="R17" s="168">
        <f ca="1">IF($C17-R$1&lt;År1,0,Q16*(1-VLOOKUP($A17,[1]Hugst!$R$5:$W$9,MATCH(ROUNDUP((R$1)/10,0)*10,[1]Hugst!$R$4:$W$4,0))))</f>
        <v>0</v>
      </c>
      <c r="S17" s="168">
        <f ca="1">IF($C17-S$1&lt;År1,0,R16*(1-VLOOKUP($A17,[1]Hugst!$R$5:$W$9,MATCH(ROUNDUP((S$1)/10,0)*10,[1]Hugst!$R$4:$W$4,0))))</f>
        <v>0</v>
      </c>
      <c r="T17" s="168">
        <f ca="1">IF($C17-T$1&lt;År1,0,S16*(1-VLOOKUP($A17,[1]Hugst!$R$5:$W$9,MATCH(ROUNDUP((T$1)/10,0)*10,[1]Hugst!$R$4:$W$4,0))))</f>
        <v>0</v>
      </c>
      <c r="U17" s="168">
        <f ca="1">IF($C17-U$1&lt;År1,0,T16*(1-VLOOKUP($A17,[1]Hugst!$R$5:$W$9,MATCH(ROUNDUP((U$1)/10,0)*10,[1]Hugst!$R$4:$W$4,0))))</f>
        <v>0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3022.178064394076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5865.7045721376153</v>
      </c>
      <c r="G18" s="168">
        <f ca="1">IF($C18-G$1&lt;År1,0,F17*(1-VLOOKUP($A18,[1]Hugst!$R$5:$W$9,MATCH(ROUNDUP((G$1)/10,0)*10,[1]Hugst!$R$4:$W$4,0))))</f>
        <v>6119.7859986637814</v>
      </c>
      <c r="H18" s="168">
        <f ca="1">IF($C18-H$1&lt;År1,0,G17*(1-VLOOKUP($A18,[1]Hugst!$R$5:$W$9,MATCH(ROUNDUP((H$1)/10,0)*10,[1]Hugst!$R$4:$W$4,0))))</f>
        <v>6434.8678667985132</v>
      </c>
      <c r="I18" s="168">
        <f ca="1">IF($C18-I$1&lt;År1,0,H17*(1-VLOOKUP($A18,[1]Hugst!$R$5:$W$9,MATCH(ROUNDUP((I$1)/10,0)*10,[1]Hugst!$R$4:$W$4,0))))</f>
        <v>6826.1876240543879</v>
      </c>
      <c r="J18" s="168">
        <f ca="1">IF($C18-J$1&lt;År1,0,I17*(1-VLOOKUP($A18,[1]Hugst!$R$5:$W$9,MATCH(ROUNDUP((J$1)/10,0)*10,[1]Hugst!$R$4:$W$4,0))))</f>
        <v>7312.7920161895217</v>
      </c>
      <c r="K18" s="168">
        <f ca="1">IF($C18-K$1&lt;År1,0,J17*(1-VLOOKUP($A18,[1]Hugst!$R$5:$W$9,MATCH(ROUNDUP((K$1)/10,0)*10,[1]Hugst!$R$4:$W$4,0))))</f>
        <v>7918.4894114491872</v>
      </c>
      <c r="L18" s="168">
        <f ca="1">IF($C18-L$1&lt;År1,0,K17*(1-VLOOKUP($A18,[1]Hugst!$R$5:$W$9,MATCH(ROUNDUP((L$1)/10,0)*10,[1]Hugst!$R$4:$W$4,0))))</f>
        <v>0</v>
      </c>
      <c r="M18" s="168">
        <f ca="1">IF($C18-M$1&lt;År1,0,L17*(1-VLOOKUP($A18,[1]Hugst!$R$5:$W$9,MATCH(ROUNDUP((M$1)/10,0)*10,[1]Hugst!$R$4:$W$4,0))))</f>
        <v>0</v>
      </c>
      <c r="N18" s="168">
        <f ca="1">IF($C18-N$1&lt;År1,0,M17*(1-VLOOKUP($A18,[1]Hugst!$R$5:$W$9,MATCH(ROUNDUP((N$1)/10,0)*10,[1]Hugst!$R$4:$W$4,0))))</f>
        <v>0</v>
      </c>
      <c r="O18" s="168">
        <f ca="1">IF($C18-O$1&lt;År1,0,N17*(1-VLOOKUP($A18,[1]Hugst!$R$5:$W$9,MATCH(ROUNDUP((O$1)/10,0)*10,[1]Hugst!$R$4:$W$4,0))))</f>
        <v>0</v>
      </c>
      <c r="P18" s="168">
        <f ca="1">IF($C18-P$1&lt;År1,0,O17*(1-VLOOKUP($A18,[1]Hugst!$R$5:$W$9,MATCH(ROUNDUP((P$1)/10,0)*10,[1]Hugst!$R$4:$W$4,0))))</f>
        <v>0</v>
      </c>
      <c r="Q18" s="168">
        <f ca="1">IF($C18-Q$1&lt;År1,0,P17*(1-VLOOKUP($A18,[1]Hugst!$R$5:$W$9,MATCH(ROUNDUP((Q$1)/10,0)*10,[1]Hugst!$R$4:$W$4,0))))</f>
        <v>0</v>
      </c>
      <c r="R18" s="168">
        <f ca="1">IF($C18-R$1&lt;År1,0,Q17*(1-VLOOKUP($A18,[1]Hugst!$R$5:$W$9,MATCH(ROUNDUP((R$1)/10,0)*10,[1]Hugst!$R$4:$W$4,0))))</f>
        <v>0</v>
      </c>
      <c r="S18" s="168">
        <f ca="1">IF($C18-S$1&lt;År1,0,R17*(1-VLOOKUP($A18,[1]Hugst!$R$5:$W$9,MATCH(ROUNDUP((S$1)/10,0)*10,[1]Hugst!$R$4:$W$4,0))))</f>
        <v>0</v>
      </c>
      <c r="T18" s="168">
        <f ca="1">IF($C18-T$1&lt;År1,0,S17*(1-VLOOKUP($A18,[1]Hugst!$R$5:$W$9,MATCH(ROUNDUP((T$1)/10,0)*10,[1]Hugst!$R$4:$W$4,0))))</f>
        <v>0</v>
      </c>
      <c r="U18" s="168">
        <f ca="1">IF($C18-U$1&lt;År1,0,T17*(1-VLOOKUP($A18,[1]Hugst!$R$5:$W$9,MATCH(ROUNDUP((U$1)/10,0)*10,[1]Hugst!$R$4:$W$4,0))))</f>
        <v>0</v>
      </c>
      <c r="V18" s="168">
        <f ca="1">IF($C18-V$1&lt;År1,0,U17*(1-VLOOKUP($A18,[1]Hugst!$R$5:$W$9,MATCH(ROUNDUP((V$1)/10,0)*10,[1]Hugst!$R$4:$W$4,0))))</f>
        <v>0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2816.9070708148556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5660.4335785583953</v>
      </c>
      <c r="G19" s="168">
        <f ca="1">IF($C19-G$1&lt;År1,0,F18*(1-VLOOKUP($A19,[1]Hugst!$R$5:$W$9,MATCH(ROUNDUP((G$1)/10,0)*10,[1]Hugst!$R$4:$W$4,0))))</f>
        <v>5865.7045721376153</v>
      </c>
      <c r="H19" s="168">
        <f ca="1">IF($C19-H$1&lt;År1,0,G18*(1-VLOOKUP($A19,[1]Hugst!$R$5:$W$9,MATCH(ROUNDUP((H$1)/10,0)*10,[1]Hugst!$R$4:$W$4,0))))</f>
        <v>6119.7859986637814</v>
      </c>
      <c r="I19" s="168">
        <f ca="1">IF($C19-I$1&lt;År1,0,H18*(1-VLOOKUP($A19,[1]Hugst!$R$5:$W$9,MATCH(ROUNDUP((I$1)/10,0)*10,[1]Hugst!$R$4:$W$4,0))))</f>
        <v>6434.8678667985132</v>
      </c>
      <c r="J19" s="168">
        <f ca="1">IF($C19-J$1&lt;År1,0,I18*(1-VLOOKUP($A19,[1]Hugst!$R$5:$W$9,MATCH(ROUNDUP((J$1)/10,0)*10,[1]Hugst!$R$4:$W$4,0))))</f>
        <v>6826.1876240543879</v>
      </c>
      <c r="K19" s="168">
        <f ca="1">IF($C19-K$1&lt;År1,0,J18*(1-VLOOKUP($A19,[1]Hugst!$R$5:$W$9,MATCH(ROUNDUP((K$1)/10,0)*10,[1]Hugst!$R$4:$W$4,0))))</f>
        <v>7312.7920161895217</v>
      </c>
      <c r="L19" s="168">
        <f ca="1">IF($C19-L$1&lt;År1,0,K18*(1-VLOOKUP($A19,[1]Hugst!$R$5:$W$9,MATCH(ROUNDUP((L$1)/10,0)*10,[1]Hugst!$R$4:$W$4,0))))</f>
        <v>7918.4894114491872</v>
      </c>
      <c r="M19" s="168">
        <f ca="1">IF($C19-M$1&lt;År1,0,L18*(1-VLOOKUP($A19,[1]Hugst!$R$5:$W$9,MATCH(ROUNDUP((M$1)/10,0)*10,[1]Hugst!$R$4:$W$4,0))))</f>
        <v>0</v>
      </c>
      <c r="N19" s="168">
        <f ca="1">IF($C19-N$1&lt;År1,0,M18*(1-VLOOKUP($A19,[1]Hugst!$R$5:$W$9,MATCH(ROUNDUP((N$1)/10,0)*10,[1]Hugst!$R$4:$W$4,0))))</f>
        <v>0</v>
      </c>
      <c r="O19" s="168">
        <f ca="1">IF($C19-O$1&lt;År1,0,N18*(1-VLOOKUP($A19,[1]Hugst!$R$5:$W$9,MATCH(ROUNDUP((O$1)/10,0)*10,[1]Hugst!$R$4:$W$4,0))))</f>
        <v>0</v>
      </c>
      <c r="P19" s="168">
        <f ca="1">IF($C19-P$1&lt;År1,0,O18*(1-VLOOKUP($A19,[1]Hugst!$R$5:$W$9,MATCH(ROUNDUP((P$1)/10,0)*10,[1]Hugst!$R$4:$W$4,0))))</f>
        <v>0</v>
      </c>
      <c r="Q19" s="168">
        <f ca="1">IF($C19-Q$1&lt;År1,0,P18*(1-VLOOKUP($A19,[1]Hugst!$R$5:$W$9,MATCH(ROUNDUP((Q$1)/10,0)*10,[1]Hugst!$R$4:$W$4,0))))</f>
        <v>0</v>
      </c>
      <c r="R19" s="168">
        <f ca="1">IF($C19-R$1&lt;År1,0,Q18*(1-VLOOKUP($A19,[1]Hugst!$R$5:$W$9,MATCH(ROUNDUP((R$1)/10,0)*10,[1]Hugst!$R$4:$W$4,0))))</f>
        <v>0</v>
      </c>
      <c r="S19" s="168">
        <f ca="1">IF($C19-S$1&lt;År1,0,R18*(1-VLOOKUP($A19,[1]Hugst!$R$5:$W$9,MATCH(ROUNDUP((S$1)/10,0)*10,[1]Hugst!$R$4:$W$4,0))))</f>
        <v>0</v>
      </c>
      <c r="T19" s="168">
        <f ca="1">IF($C19-T$1&lt;År1,0,S18*(1-VLOOKUP($A19,[1]Hugst!$R$5:$W$9,MATCH(ROUNDUP((T$1)/10,0)*10,[1]Hugst!$R$4:$W$4,0))))</f>
        <v>0</v>
      </c>
      <c r="U19" s="168">
        <f ca="1">IF($C19-U$1&lt;År1,0,T18*(1-VLOOKUP($A19,[1]Hugst!$R$5:$W$9,MATCH(ROUNDUP((U$1)/10,0)*10,[1]Hugst!$R$4:$W$4,0))))</f>
        <v>0</v>
      </c>
      <c r="V19" s="168">
        <f ca="1">IF($C19-V$1&lt;År1,0,U18*(1-VLOOKUP($A19,[1]Hugst!$R$5:$W$9,MATCH(ROUNDUP((V$1)/10,0)*10,[1]Hugst!$R$4:$W$4,0))))</f>
        <v>0</v>
      </c>
      <c r="W19" s="168">
        <f ca="1">IF($C19-W$1&lt;År1,0,V18*(1-VLOOKUP($A19,[1]Hugst!$R$5:$W$9,MATCH(ROUNDUP((W$1)/10,0)*10,[1]Hugst!$R$4:$W$4,0))))</f>
        <v>0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2650.6944528549839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5494.2209605985227</v>
      </c>
      <c r="G20" s="168">
        <f ca="1">IF($C20-G$1&lt;År1,0,F19*(1-VLOOKUP($A20,[1]Hugst!$R$5:$W$9,MATCH(ROUNDUP((G$1)/10,0)*10,[1]Hugst!$R$4:$W$4,0))))</f>
        <v>5660.4335785583953</v>
      </c>
      <c r="H20" s="168">
        <f ca="1">IF($C20-H$1&lt;År1,0,G19*(1-VLOOKUP($A20,[1]Hugst!$R$5:$W$9,MATCH(ROUNDUP((H$1)/10,0)*10,[1]Hugst!$R$4:$W$4,0))))</f>
        <v>5865.7045721376153</v>
      </c>
      <c r="I20" s="168">
        <f ca="1">IF($C20-I$1&lt;År1,0,H19*(1-VLOOKUP($A20,[1]Hugst!$R$5:$W$9,MATCH(ROUNDUP((I$1)/10,0)*10,[1]Hugst!$R$4:$W$4,0))))</f>
        <v>6119.7859986637814</v>
      </c>
      <c r="J20" s="168">
        <f ca="1">IF($C20-J$1&lt;År1,0,I19*(1-VLOOKUP($A20,[1]Hugst!$R$5:$W$9,MATCH(ROUNDUP((J$1)/10,0)*10,[1]Hugst!$R$4:$W$4,0))))</f>
        <v>6434.8678667985132</v>
      </c>
      <c r="K20" s="168">
        <f ca="1">IF($C20-K$1&lt;År1,0,J19*(1-VLOOKUP($A20,[1]Hugst!$R$5:$W$9,MATCH(ROUNDUP((K$1)/10,0)*10,[1]Hugst!$R$4:$W$4,0))))</f>
        <v>6826.1876240543879</v>
      </c>
      <c r="L20" s="168">
        <f ca="1">IF($C20-L$1&lt;År1,0,K19*(1-VLOOKUP($A20,[1]Hugst!$R$5:$W$9,MATCH(ROUNDUP((L$1)/10,0)*10,[1]Hugst!$R$4:$W$4,0))))</f>
        <v>7312.7920161895217</v>
      </c>
      <c r="M20" s="168">
        <f ca="1">IF($C20-M$1&lt;År1,0,L19*(1-VLOOKUP($A20,[1]Hugst!$R$5:$W$9,MATCH(ROUNDUP((M$1)/10,0)*10,[1]Hugst!$R$4:$W$4,0))))</f>
        <v>7918.4894114491872</v>
      </c>
      <c r="N20" s="168">
        <f ca="1">IF($C20-N$1&lt;År1,0,M19*(1-VLOOKUP($A20,[1]Hugst!$R$5:$W$9,MATCH(ROUNDUP((N$1)/10,0)*10,[1]Hugst!$R$4:$W$4,0))))</f>
        <v>0</v>
      </c>
      <c r="O20" s="168">
        <f ca="1">IF($C20-O$1&lt;År1,0,N19*(1-VLOOKUP($A20,[1]Hugst!$R$5:$W$9,MATCH(ROUNDUP((O$1)/10,0)*10,[1]Hugst!$R$4:$W$4,0))))</f>
        <v>0</v>
      </c>
      <c r="P20" s="168">
        <f ca="1">IF($C20-P$1&lt;År1,0,O19*(1-VLOOKUP($A20,[1]Hugst!$R$5:$W$9,MATCH(ROUNDUP((P$1)/10,0)*10,[1]Hugst!$R$4:$W$4,0))))</f>
        <v>0</v>
      </c>
      <c r="Q20" s="168">
        <f ca="1">IF($C20-Q$1&lt;År1,0,P19*(1-VLOOKUP($A20,[1]Hugst!$R$5:$W$9,MATCH(ROUNDUP((Q$1)/10,0)*10,[1]Hugst!$R$4:$W$4,0))))</f>
        <v>0</v>
      </c>
      <c r="R20" s="168">
        <f ca="1">IF($C20-R$1&lt;År1,0,Q19*(1-VLOOKUP($A20,[1]Hugst!$R$5:$W$9,MATCH(ROUNDUP((R$1)/10,0)*10,[1]Hugst!$R$4:$W$4,0))))</f>
        <v>0</v>
      </c>
      <c r="S20" s="168">
        <f ca="1">IF($C20-S$1&lt;År1,0,R19*(1-VLOOKUP($A20,[1]Hugst!$R$5:$W$9,MATCH(ROUNDUP((S$1)/10,0)*10,[1]Hugst!$R$4:$W$4,0))))</f>
        <v>0</v>
      </c>
      <c r="T20" s="168">
        <f ca="1">IF($C20-T$1&lt;År1,0,S19*(1-VLOOKUP($A20,[1]Hugst!$R$5:$W$9,MATCH(ROUNDUP((T$1)/10,0)*10,[1]Hugst!$R$4:$W$4,0))))</f>
        <v>0</v>
      </c>
      <c r="U20" s="168">
        <f ca="1">IF($C20-U$1&lt;År1,0,T19*(1-VLOOKUP($A20,[1]Hugst!$R$5:$W$9,MATCH(ROUNDUP((U$1)/10,0)*10,[1]Hugst!$R$4:$W$4,0))))</f>
        <v>0</v>
      </c>
      <c r="V20" s="168">
        <f ca="1">IF($C20-V$1&lt;År1,0,U19*(1-VLOOKUP($A20,[1]Hugst!$R$5:$W$9,MATCH(ROUNDUP((V$1)/10,0)*10,[1]Hugst!$R$4:$W$4,0))))</f>
        <v>0</v>
      </c>
      <c r="W20" s="168">
        <f ca="1">IF($C20-W$1&lt;År1,0,V19*(1-VLOOKUP($A20,[1]Hugst!$R$5:$W$9,MATCH(ROUNDUP((W$1)/10,0)*10,[1]Hugst!$R$4:$W$4,0))))</f>
        <v>0</v>
      </c>
      <c r="X20" s="168">
        <f ca="1">IF($C20-X$1&lt;År1,0,W19*(1-VLOOKUP($A20,[1]Hugst!$R$5:$W$9,MATCH(ROUNDUP((X$1)/10,0)*10,[1]Hugst!$R$4:$W$4,0))))</f>
        <v>0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2515.7385145060525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5359.2650222495922</v>
      </c>
      <c r="G21" s="168">
        <f ca="1">IF($C21-G$1&lt;År1,0,F20*(1-VLOOKUP($A21,[1]Hugst!$R$5:$W$9,MATCH(ROUNDUP((G$1)/10,0)*10,[1]Hugst!$R$4:$W$4,0))))</f>
        <v>5494.2209605985227</v>
      </c>
      <c r="H21" s="168">
        <f ca="1">IF($C21-H$1&lt;År1,0,G20*(1-VLOOKUP($A21,[1]Hugst!$R$5:$W$9,MATCH(ROUNDUP((H$1)/10,0)*10,[1]Hugst!$R$4:$W$4,0))))</f>
        <v>5660.4335785583953</v>
      </c>
      <c r="I21" s="168">
        <f ca="1">IF($C21-I$1&lt;År1,0,H20*(1-VLOOKUP($A21,[1]Hugst!$R$5:$W$9,MATCH(ROUNDUP((I$1)/10,0)*10,[1]Hugst!$R$4:$W$4,0))))</f>
        <v>5865.7045721376153</v>
      </c>
      <c r="J21" s="168">
        <f ca="1">IF($C21-J$1&lt;År1,0,I20*(1-VLOOKUP($A21,[1]Hugst!$R$5:$W$9,MATCH(ROUNDUP((J$1)/10,0)*10,[1]Hugst!$R$4:$W$4,0))))</f>
        <v>6119.7859986637814</v>
      </c>
      <c r="K21" s="168">
        <f ca="1">IF($C21-K$1&lt;År1,0,J20*(1-VLOOKUP($A21,[1]Hugst!$R$5:$W$9,MATCH(ROUNDUP((K$1)/10,0)*10,[1]Hugst!$R$4:$W$4,0))))</f>
        <v>6434.8678667985132</v>
      </c>
      <c r="L21" s="168">
        <f ca="1">IF($C21-L$1&lt;År1,0,K20*(1-VLOOKUP($A21,[1]Hugst!$R$5:$W$9,MATCH(ROUNDUP((L$1)/10,0)*10,[1]Hugst!$R$4:$W$4,0))))</f>
        <v>6826.1876240543879</v>
      </c>
      <c r="M21" s="168">
        <f ca="1">IF($C21-M$1&lt;År1,0,L20*(1-VLOOKUP($A21,[1]Hugst!$R$5:$W$9,MATCH(ROUNDUP((M$1)/10,0)*10,[1]Hugst!$R$4:$W$4,0))))</f>
        <v>7312.7920161895217</v>
      </c>
      <c r="N21" s="168">
        <f ca="1">IF($C21-N$1&lt;År1,0,M20*(1-VLOOKUP($A21,[1]Hugst!$R$5:$W$9,MATCH(ROUNDUP((N$1)/10,0)*10,[1]Hugst!$R$4:$W$4,0))))</f>
        <v>7918.4894114491872</v>
      </c>
      <c r="O21" s="168">
        <f ca="1">IF($C21-O$1&lt;År1,0,N20*(1-VLOOKUP($A21,[1]Hugst!$R$5:$W$9,MATCH(ROUNDUP((O$1)/10,0)*10,[1]Hugst!$R$4:$W$4,0))))</f>
        <v>0</v>
      </c>
      <c r="P21" s="168">
        <f ca="1">IF($C21-P$1&lt;År1,0,O20*(1-VLOOKUP($A21,[1]Hugst!$R$5:$W$9,MATCH(ROUNDUP((P$1)/10,0)*10,[1]Hugst!$R$4:$W$4,0))))</f>
        <v>0</v>
      </c>
      <c r="Q21" s="168">
        <f ca="1">IF($C21-Q$1&lt;År1,0,P20*(1-VLOOKUP($A21,[1]Hugst!$R$5:$W$9,MATCH(ROUNDUP((Q$1)/10,0)*10,[1]Hugst!$R$4:$W$4,0))))</f>
        <v>0</v>
      </c>
      <c r="R21" s="168">
        <f ca="1">IF($C21-R$1&lt;År1,0,Q20*(1-VLOOKUP($A21,[1]Hugst!$R$5:$W$9,MATCH(ROUNDUP((R$1)/10,0)*10,[1]Hugst!$R$4:$W$4,0))))</f>
        <v>0</v>
      </c>
      <c r="S21" s="168">
        <f ca="1">IF($C21-S$1&lt;År1,0,R20*(1-VLOOKUP($A21,[1]Hugst!$R$5:$W$9,MATCH(ROUNDUP((S$1)/10,0)*10,[1]Hugst!$R$4:$W$4,0))))</f>
        <v>0</v>
      </c>
      <c r="T21" s="168">
        <f ca="1">IF($C21-T$1&lt;År1,0,S20*(1-VLOOKUP($A21,[1]Hugst!$R$5:$W$9,MATCH(ROUNDUP((T$1)/10,0)*10,[1]Hugst!$R$4:$W$4,0))))</f>
        <v>0</v>
      </c>
      <c r="U21" s="168">
        <f ca="1">IF($C21-U$1&lt;År1,0,T20*(1-VLOOKUP($A21,[1]Hugst!$R$5:$W$9,MATCH(ROUNDUP((U$1)/10,0)*10,[1]Hugst!$R$4:$W$4,0))))</f>
        <v>0</v>
      </c>
      <c r="V21" s="168">
        <f ca="1">IF($C21-V$1&lt;År1,0,U20*(1-VLOOKUP($A21,[1]Hugst!$R$5:$W$9,MATCH(ROUNDUP((V$1)/10,0)*10,[1]Hugst!$R$4:$W$4,0))))</f>
        <v>0</v>
      </c>
      <c r="W21" s="168">
        <f ca="1">IF($C21-W$1&lt;År1,0,V20*(1-VLOOKUP($A21,[1]Hugst!$R$5:$W$9,MATCH(ROUNDUP((W$1)/10,0)*10,[1]Hugst!$R$4:$W$4,0))))</f>
        <v>0</v>
      </c>
      <c r="X21" s="168">
        <f ca="1">IF($C21-X$1&lt;År1,0,W20*(1-VLOOKUP($A21,[1]Hugst!$R$5:$W$9,MATCH(ROUNDUP((X$1)/10,0)*10,[1]Hugst!$R$4:$W$4,0))))</f>
        <v>0</v>
      </c>
      <c r="Y21" s="168">
        <f ca="1">IF($C21-Y$1&lt;År1,0,X20*(1-VLOOKUP($A21,[1]Hugst!$R$5:$W$9,MATCH(ROUNDUP((Y$1)/10,0)*10,[1]Hugst!$R$4:$W$4,0))))</f>
        <v>0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2405.7978490658093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5249.3243568093485</v>
      </c>
      <c r="G22" s="168">
        <f ca="1">IF($C22-G$1&lt;År1,0,F21*(1-VLOOKUP($A22,[1]Hugst!$R$5:$W$9,MATCH(ROUNDUP((G$1)/10,0)*10,[1]Hugst!$R$4:$W$4,0))))</f>
        <v>5359.2650222495922</v>
      </c>
      <c r="H22" s="168">
        <f ca="1">IF($C22-H$1&lt;År1,0,G21*(1-VLOOKUP($A22,[1]Hugst!$R$5:$W$9,MATCH(ROUNDUP((H$1)/10,0)*10,[1]Hugst!$R$4:$W$4,0))))</f>
        <v>5494.2209605985227</v>
      </c>
      <c r="I22" s="168">
        <f ca="1">IF($C22-I$1&lt;År1,0,H21*(1-VLOOKUP($A22,[1]Hugst!$R$5:$W$9,MATCH(ROUNDUP((I$1)/10,0)*10,[1]Hugst!$R$4:$W$4,0))))</f>
        <v>5660.4335785583953</v>
      </c>
      <c r="J22" s="168">
        <f ca="1">IF($C22-J$1&lt;År1,0,I21*(1-VLOOKUP($A22,[1]Hugst!$R$5:$W$9,MATCH(ROUNDUP((J$1)/10,0)*10,[1]Hugst!$R$4:$W$4,0))))</f>
        <v>5865.7045721376153</v>
      </c>
      <c r="K22" s="168">
        <f ca="1">IF($C22-K$1&lt;År1,0,J21*(1-VLOOKUP($A22,[1]Hugst!$R$5:$W$9,MATCH(ROUNDUP((K$1)/10,0)*10,[1]Hugst!$R$4:$W$4,0))))</f>
        <v>6119.7859986637814</v>
      </c>
      <c r="L22" s="168">
        <f ca="1">IF($C22-L$1&lt;År1,0,K21*(1-VLOOKUP($A22,[1]Hugst!$R$5:$W$9,MATCH(ROUNDUP((L$1)/10,0)*10,[1]Hugst!$R$4:$W$4,0))))</f>
        <v>6434.8678667985132</v>
      </c>
      <c r="M22" s="168">
        <f ca="1">IF($C22-M$1&lt;År1,0,L21*(1-VLOOKUP($A22,[1]Hugst!$R$5:$W$9,MATCH(ROUNDUP((M$1)/10,0)*10,[1]Hugst!$R$4:$W$4,0))))</f>
        <v>6826.1876240543879</v>
      </c>
      <c r="N22" s="168">
        <f ca="1">IF($C22-N$1&lt;År1,0,M21*(1-VLOOKUP($A22,[1]Hugst!$R$5:$W$9,MATCH(ROUNDUP((N$1)/10,0)*10,[1]Hugst!$R$4:$W$4,0))))</f>
        <v>7312.7920161895217</v>
      </c>
      <c r="O22" s="168">
        <f ca="1">IF($C22-O$1&lt;År1,0,N21*(1-VLOOKUP($A22,[1]Hugst!$R$5:$W$9,MATCH(ROUNDUP((O$1)/10,0)*10,[1]Hugst!$R$4:$W$4,0))))</f>
        <v>7918.4894114491872</v>
      </c>
      <c r="P22" s="168">
        <f ca="1">IF($C22-P$1&lt;År1,0,O21*(1-VLOOKUP($A22,[1]Hugst!$R$5:$W$9,MATCH(ROUNDUP((P$1)/10,0)*10,[1]Hugst!$R$4:$W$4,0))))</f>
        <v>0</v>
      </c>
      <c r="Q22" s="168">
        <f ca="1">IF($C22-Q$1&lt;År1,0,P21*(1-VLOOKUP($A22,[1]Hugst!$R$5:$W$9,MATCH(ROUNDUP((Q$1)/10,0)*10,[1]Hugst!$R$4:$W$4,0))))</f>
        <v>0</v>
      </c>
      <c r="R22" s="168">
        <f ca="1">IF($C22-R$1&lt;År1,0,Q21*(1-VLOOKUP($A22,[1]Hugst!$R$5:$W$9,MATCH(ROUNDUP((R$1)/10,0)*10,[1]Hugst!$R$4:$W$4,0))))</f>
        <v>0</v>
      </c>
      <c r="S22" s="168">
        <f ca="1">IF($C22-S$1&lt;År1,0,R21*(1-VLOOKUP($A22,[1]Hugst!$R$5:$W$9,MATCH(ROUNDUP((S$1)/10,0)*10,[1]Hugst!$R$4:$W$4,0))))</f>
        <v>0</v>
      </c>
      <c r="T22" s="168">
        <f ca="1">IF($C22-T$1&lt;År1,0,S21*(1-VLOOKUP($A22,[1]Hugst!$R$5:$W$9,MATCH(ROUNDUP((T$1)/10,0)*10,[1]Hugst!$R$4:$W$4,0))))</f>
        <v>0</v>
      </c>
      <c r="U22" s="168">
        <f ca="1">IF($C22-U$1&lt;År1,0,T21*(1-VLOOKUP($A22,[1]Hugst!$R$5:$W$9,MATCH(ROUNDUP((U$1)/10,0)*10,[1]Hugst!$R$4:$W$4,0))))</f>
        <v>0</v>
      </c>
      <c r="V22" s="168">
        <f ca="1">IF($C22-V$1&lt;År1,0,U21*(1-VLOOKUP($A22,[1]Hugst!$R$5:$W$9,MATCH(ROUNDUP((V$1)/10,0)*10,[1]Hugst!$R$4:$W$4,0))))</f>
        <v>0</v>
      </c>
      <c r="W22" s="168">
        <f ca="1">IF($C22-W$1&lt;År1,0,V21*(1-VLOOKUP($A22,[1]Hugst!$R$5:$W$9,MATCH(ROUNDUP((W$1)/10,0)*10,[1]Hugst!$R$4:$W$4,0))))</f>
        <v>0</v>
      </c>
      <c r="X22" s="168">
        <f ca="1">IF($C22-X$1&lt;År1,0,W21*(1-VLOOKUP($A22,[1]Hugst!$R$5:$W$9,MATCH(ROUNDUP((X$1)/10,0)*10,[1]Hugst!$R$4:$W$4,0))))</f>
        <v>0</v>
      </c>
      <c r="Y22" s="168">
        <f ca="1">IF($C22-Y$1&lt;År1,0,X21*(1-VLOOKUP($A22,[1]Hugst!$R$5:$W$9,MATCH(ROUNDUP((Y$1)/10,0)*10,[1]Hugst!$R$4:$W$4,0))))</f>
        <v>0</v>
      </c>
      <c r="Z22" s="168">
        <f ca="1">IF($C22-Z$1&lt;År1,0,Y21*(1-VLOOKUP($A22,[1]Hugst!$R$5:$W$9,MATCH(ROUNDUP((Z$1)/10,0)*10,[1]Hugst!$R$4:$W$4,0))))</f>
        <v>0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2315.8792815263123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5159.4057892698511</v>
      </c>
      <c r="G23" s="168">
        <f ca="1">IF($C23-G$1&lt;År1,0,F22*(1-VLOOKUP($A23,[1]Hugst!$R$5:$W$9,MATCH(ROUNDUP((G$1)/10,0)*10,[1]Hugst!$R$4:$W$4,0))))</f>
        <v>5249.3243568093485</v>
      </c>
      <c r="H23" s="168">
        <f ca="1">IF($C23-H$1&lt;År1,0,G22*(1-VLOOKUP($A23,[1]Hugst!$R$5:$W$9,MATCH(ROUNDUP((H$1)/10,0)*10,[1]Hugst!$R$4:$W$4,0))))</f>
        <v>5359.2650222495922</v>
      </c>
      <c r="I23" s="168">
        <f ca="1">IF($C23-I$1&lt;År1,0,H22*(1-VLOOKUP($A23,[1]Hugst!$R$5:$W$9,MATCH(ROUNDUP((I$1)/10,0)*10,[1]Hugst!$R$4:$W$4,0))))</f>
        <v>5494.2209605985227</v>
      </c>
      <c r="J23" s="168">
        <f ca="1">IF($C23-J$1&lt;År1,0,I22*(1-VLOOKUP($A23,[1]Hugst!$R$5:$W$9,MATCH(ROUNDUP((J$1)/10,0)*10,[1]Hugst!$R$4:$W$4,0))))</f>
        <v>5660.4335785583953</v>
      </c>
      <c r="K23" s="168">
        <f ca="1">IF($C23-K$1&lt;År1,0,J22*(1-VLOOKUP($A23,[1]Hugst!$R$5:$W$9,MATCH(ROUNDUP((K$1)/10,0)*10,[1]Hugst!$R$4:$W$4,0))))</f>
        <v>5865.7045721376153</v>
      </c>
      <c r="L23" s="168">
        <f ca="1">IF($C23-L$1&lt;År1,0,K22*(1-VLOOKUP($A23,[1]Hugst!$R$5:$W$9,MATCH(ROUNDUP((L$1)/10,0)*10,[1]Hugst!$R$4:$W$4,0))))</f>
        <v>6119.7859986637814</v>
      </c>
      <c r="M23" s="168">
        <f ca="1">IF($C23-M$1&lt;År1,0,L22*(1-VLOOKUP($A23,[1]Hugst!$R$5:$W$9,MATCH(ROUNDUP((M$1)/10,0)*10,[1]Hugst!$R$4:$W$4,0))))</f>
        <v>6434.8678667985132</v>
      </c>
      <c r="N23" s="168">
        <f ca="1">IF($C23-N$1&lt;År1,0,M22*(1-VLOOKUP($A23,[1]Hugst!$R$5:$W$9,MATCH(ROUNDUP((N$1)/10,0)*10,[1]Hugst!$R$4:$W$4,0))))</f>
        <v>6826.1876240543879</v>
      </c>
      <c r="O23" s="168">
        <f ca="1">IF($C23-O$1&lt;År1,0,N22*(1-VLOOKUP($A23,[1]Hugst!$R$5:$W$9,MATCH(ROUNDUP((O$1)/10,0)*10,[1]Hugst!$R$4:$W$4,0))))</f>
        <v>7312.7920161895217</v>
      </c>
      <c r="P23" s="168">
        <f ca="1">IF($C23-P$1&lt;År1,0,O22*(1-VLOOKUP($A23,[1]Hugst!$R$5:$W$9,MATCH(ROUNDUP((P$1)/10,0)*10,[1]Hugst!$R$4:$W$4,0))))</f>
        <v>7918.4894114491872</v>
      </c>
      <c r="Q23" s="168">
        <f ca="1">IF($C23-Q$1&lt;År1,0,P22*(1-VLOOKUP($A23,[1]Hugst!$R$5:$W$9,MATCH(ROUNDUP((Q$1)/10,0)*10,[1]Hugst!$R$4:$W$4,0))))</f>
        <v>0</v>
      </c>
      <c r="R23" s="168">
        <f ca="1">IF($C23-R$1&lt;År1,0,Q22*(1-VLOOKUP($A23,[1]Hugst!$R$5:$W$9,MATCH(ROUNDUP((R$1)/10,0)*10,[1]Hugst!$R$4:$W$4,0))))</f>
        <v>0</v>
      </c>
      <c r="S23" s="168">
        <f ca="1">IF($C23-S$1&lt;År1,0,R22*(1-VLOOKUP($A23,[1]Hugst!$R$5:$W$9,MATCH(ROUNDUP((S$1)/10,0)*10,[1]Hugst!$R$4:$W$4,0))))</f>
        <v>0</v>
      </c>
      <c r="T23" s="168">
        <f ca="1">IF($C23-T$1&lt;År1,0,S22*(1-VLOOKUP($A23,[1]Hugst!$R$5:$W$9,MATCH(ROUNDUP((T$1)/10,0)*10,[1]Hugst!$R$4:$W$4,0))))</f>
        <v>0</v>
      </c>
      <c r="U23" s="168">
        <f ca="1">IF($C23-U$1&lt;År1,0,T22*(1-VLOOKUP($A23,[1]Hugst!$R$5:$W$9,MATCH(ROUNDUP((U$1)/10,0)*10,[1]Hugst!$R$4:$W$4,0))))</f>
        <v>0</v>
      </c>
      <c r="V23" s="168">
        <f ca="1">IF($C23-V$1&lt;År1,0,U22*(1-VLOOKUP($A23,[1]Hugst!$R$5:$W$9,MATCH(ROUNDUP((V$1)/10,0)*10,[1]Hugst!$R$4:$W$4,0))))</f>
        <v>0</v>
      </c>
      <c r="W23" s="168">
        <f ca="1">IF($C23-W$1&lt;År1,0,V22*(1-VLOOKUP($A23,[1]Hugst!$R$5:$W$9,MATCH(ROUNDUP((W$1)/10,0)*10,[1]Hugst!$R$4:$W$4,0))))</f>
        <v>0</v>
      </c>
      <c r="X23" s="168">
        <f ca="1">IF($C23-X$1&lt;År1,0,W22*(1-VLOOKUP($A23,[1]Hugst!$R$5:$W$9,MATCH(ROUNDUP((X$1)/10,0)*10,[1]Hugst!$R$4:$W$4,0))))</f>
        <v>0</v>
      </c>
      <c r="Y23" s="168">
        <f ca="1">IF($C23-Y$1&lt;År1,0,X22*(1-VLOOKUP($A23,[1]Hugst!$R$5:$W$9,MATCH(ROUNDUP((Y$1)/10,0)*10,[1]Hugst!$R$4:$W$4,0))))</f>
        <v>0</v>
      </c>
      <c r="Z23" s="168">
        <f ca="1">IF($C23-Z$1&lt;År1,0,Y22*(1-VLOOKUP($A23,[1]Hugst!$R$5:$W$9,MATCH(ROUNDUP((Z$1)/10,0)*10,[1]Hugst!$R$4:$W$4,0))))</f>
        <v>0</v>
      </c>
      <c r="AA23" s="168">
        <f ca="1">IF($C23-AA$1&lt;År1,0,Z22*(1-VLOOKUP($A23,[1]Hugst!$R$5:$W$9,MATCH(ROUNDUP((AA$1)/10,0)*10,[1]Hugst!$R$4:$W$4,0))))</f>
        <v>0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2241.9882224833564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5085.5147302268961</v>
      </c>
      <c r="G24" s="168">
        <f ca="1">IF($C24-G$1&lt;År1,0,F23*(1-VLOOKUP($A24,[1]Hugst!$R$5:$W$9,MATCH(ROUNDUP((G$1)/10,0)*10,[1]Hugst!$R$4:$W$4,0))))</f>
        <v>5159.4057892698511</v>
      </c>
      <c r="H24" s="168">
        <f ca="1">IF($C24-H$1&lt;År1,0,G23*(1-VLOOKUP($A24,[1]Hugst!$R$5:$W$9,MATCH(ROUNDUP((H$1)/10,0)*10,[1]Hugst!$R$4:$W$4,0))))</f>
        <v>5249.3243568093485</v>
      </c>
      <c r="I24" s="168">
        <f ca="1">IF($C24-I$1&lt;År1,0,H23*(1-VLOOKUP($A24,[1]Hugst!$R$5:$W$9,MATCH(ROUNDUP((I$1)/10,0)*10,[1]Hugst!$R$4:$W$4,0))))</f>
        <v>5359.2650222495922</v>
      </c>
      <c r="J24" s="168">
        <f ca="1">IF($C24-J$1&lt;År1,0,I23*(1-VLOOKUP($A24,[1]Hugst!$R$5:$W$9,MATCH(ROUNDUP((J$1)/10,0)*10,[1]Hugst!$R$4:$W$4,0))))</f>
        <v>5494.2209605985227</v>
      </c>
      <c r="K24" s="168">
        <f ca="1">IF($C24-K$1&lt;År1,0,J23*(1-VLOOKUP($A24,[1]Hugst!$R$5:$W$9,MATCH(ROUNDUP((K$1)/10,0)*10,[1]Hugst!$R$4:$W$4,0))))</f>
        <v>5660.4335785583953</v>
      </c>
      <c r="L24" s="168">
        <f ca="1">IF($C24-L$1&lt;År1,0,K23*(1-VLOOKUP($A24,[1]Hugst!$R$5:$W$9,MATCH(ROUNDUP((L$1)/10,0)*10,[1]Hugst!$R$4:$W$4,0))))</f>
        <v>5865.7045721376153</v>
      </c>
      <c r="M24" s="168">
        <f ca="1">IF($C24-M$1&lt;År1,0,L23*(1-VLOOKUP($A24,[1]Hugst!$R$5:$W$9,MATCH(ROUNDUP((M$1)/10,0)*10,[1]Hugst!$R$4:$W$4,0))))</f>
        <v>6119.7859986637814</v>
      </c>
      <c r="N24" s="168">
        <f ca="1">IF($C24-N$1&lt;År1,0,M23*(1-VLOOKUP($A24,[1]Hugst!$R$5:$W$9,MATCH(ROUNDUP((N$1)/10,0)*10,[1]Hugst!$R$4:$W$4,0))))</f>
        <v>6434.8678667985132</v>
      </c>
      <c r="O24" s="168">
        <f ca="1">IF($C24-O$1&lt;År1,0,N23*(1-VLOOKUP($A24,[1]Hugst!$R$5:$W$9,MATCH(ROUNDUP((O$1)/10,0)*10,[1]Hugst!$R$4:$W$4,0))))</f>
        <v>6826.1876240543879</v>
      </c>
      <c r="P24" s="168">
        <f ca="1">IF($C24-P$1&lt;År1,0,O23*(1-VLOOKUP($A24,[1]Hugst!$R$5:$W$9,MATCH(ROUNDUP((P$1)/10,0)*10,[1]Hugst!$R$4:$W$4,0))))</f>
        <v>7312.7920161895217</v>
      </c>
      <c r="Q24" s="168">
        <f ca="1">IF($C24-Q$1&lt;År1,0,P23*(1-VLOOKUP($A24,[1]Hugst!$R$5:$W$9,MATCH(ROUNDUP((Q$1)/10,0)*10,[1]Hugst!$R$4:$W$4,0))))</f>
        <v>7918.4894114491872</v>
      </c>
      <c r="R24" s="168">
        <f ca="1">IF($C24-R$1&lt;År1,0,Q23*(1-VLOOKUP($A24,[1]Hugst!$R$5:$W$9,MATCH(ROUNDUP((R$1)/10,0)*10,[1]Hugst!$R$4:$W$4,0))))</f>
        <v>0</v>
      </c>
      <c r="S24" s="168">
        <f ca="1">IF($C24-S$1&lt;År1,0,R23*(1-VLOOKUP($A24,[1]Hugst!$R$5:$W$9,MATCH(ROUNDUP((S$1)/10,0)*10,[1]Hugst!$R$4:$W$4,0))))</f>
        <v>0</v>
      </c>
      <c r="T24" s="168">
        <f ca="1">IF($C24-T$1&lt;År1,0,S23*(1-VLOOKUP($A24,[1]Hugst!$R$5:$W$9,MATCH(ROUNDUP((T$1)/10,0)*10,[1]Hugst!$R$4:$W$4,0))))</f>
        <v>0</v>
      </c>
      <c r="U24" s="168">
        <f ca="1">IF($C24-U$1&lt;År1,0,T23*(1-VLOOKUP($A24,[1]Hugst!$R$5:$W$9,MATCH(ROUNDUP((U$1)/10,0)*10,[1]Hugst!$R$4:$W$4,0))))</f>
        <v>0</v>
      </c>
      <c r="V24" s="168">
        <f ca="1">IF($C24-V$1&lt;År1,0,U23*(1-VLOOKUP($A24,[1]Hugst!$R$5:$W$9,MATCH(ROUNDUP((V$1)/10,0)*10,[1]Hugst!$R$4:$W$4,0))))</f>
        <v>0</v>
      </c>
      <c r="W24" s="168">
        <f ca="1">IF($C24-W$1&lt;År1,0,V23*(1-VLOOKUP($A24,[1]Hugst!$R$5:$W$9,MATCH(ROUNDUP((W$1)/10,0)*10,[1]Hugst!$R$4:$W$4,0))))</f>
        <v>0</v>
      </c>
      <c r="X24" s="168">
        <f ca="1">IF($C24-X$1&lt;År1,0,W23*(1-VLOOKUP($A24,[1]Hugst!$R$5:$W$9,MATCH(ROUNDUP((X$1)/10,0)*10,[1]Hugst!$R$4:$W$4,0))))</f>
        <v>0</v>
      </c>
      <c r="Y24" s="168">
        <f ca="1">IF($C24-Y$1&lt;År1,0,X23*(1-VLOOKUP($A24,[1]Hugst!$R$5:$W$9,MATCH(ROUNDUP((Y$1)/10,0)*10,[1]Hugst!$R$4:$W$4,0))))</f>
        <v>0</v>
      </c>
      <c r="Z24" s="168">
        <f ca="1">IF($C24-Z$1&lt;År1,0,Y23*(1-VLOOKUP($A24,[1]Hugst!$R$5:$W$9,MATCH(ROUNDUP((Z$1)/10,0)*10,[1]Hugst!$R$4:$W$4,0))))</f>
        <v>0</v>
      </c>
      <c r="AA24" s="168">
        <f ca="1">IF($C24-AA$1&lt;År1,0,Z23*(1-VLOOKUP($A24,[1]Hugst!$R$5:$W$9,MATCH(ROUNDUP((AA$1)/10,0)*10,[1]Hugst!$R$4:$W$4,0))))</f>
        <v>0</v>
      </c>
      <c r="AB24" s="168">
        <f ca="1">IF($C24-AB$1&lt;År1,0,AA23*(1-VLOOKUP($A24,[1]Hugst!$R$5:$W$9,MATCH(ROUNDUP((AB$1)/10,0)*10,[1]Hugst!$R$4:$W$4,0))))</f>
        <v>0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2180.9289512626597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5024.4554590061989</v>
      </c>
      <c r="G25" s="168">
        <f ca="1">IF($C25-G$1&lt;År1,0,F24*(1-VLOOKUP($A25,[1]Hugst!$R$5:$W$9,MATCH(ROUNDUP((G$1)/10,0)*10,[1]Hugst!$R$4:$W$4,0))))</f>
        <v>5085.5147302268961</v>
      </c>
      <c r="H25" s="168">
        <f ca="1">IF($C25-H$1&lt;År1,0,G24*(1-VLOOKUP($A25,[1]Hugst!$R$5:$W$9,MATCH(ROUNDUP((H$1)/10,0)*10,[1]Hugst!$R$4:$W$4,0))))</f>
        <v>5159.4057892698511</v>
      </c>
      <c r="I25" s="168">
        <f ca="1">IF($C25-I$1&lt;År1,0,H24*(1-VLOOKUP($A25,[1]Hugst!$R$5:$W$9,MATCH(ROUNDUP((I$1)/10,0)*10,[1]Hugst!$R$4:$W$4,0))))</f>
        <v>5249.3243568093485</v>
      </c>
      <c r="J25" s="168">
        <f ca="1">IF($C25-J$1&lt;År1,0,I24*(1-VLOOKUP($A25,[1]Hugst!$R$5:$W$9,MATCH(ROUNDUP((J$1)/10,0)*10,[1]Hugst!$R$4:$W$4,0))))</f>
        <v>5359.2650222495922</v>
      </c>
      <c r="K25" s="168">
        <f ca="1">IF($C25-K$1&lt;År1,0,J24*(1-VLOOKUP($A25,[1]Hugst!$R$5:$W$9,MATCH(ROUNDUP((K$1)/10,0)*10,[1]Hugst!$R$4:$W$4,0))))</f>
        <v>5494.2209605985227</v>
      </c>
      <c r="L25" s="168">
        <f ca="1">IF($C25-L$1&lt;År1,0,K24*(1-VLOOKUP($A25,[1]Hugst!$R$5:$W$9,MATCH(ROUNDUP((L$1)/10,0)*10,[1]Hugst!$R$4:$W$4,0))))</f>
        <v>5660.4335785583953</v>
      </c>
      <c r="M25" s="168">
        <f ca="1">IF($C25-M$1&lt;År1,0,L24*(1-VLOOKUP($A25,[1]Hugst!$R$5:$W$9,MATCH(ROUNDUP((M$1)/10,0)*10,[1]Hugst!$R$4:$W$4,0))))</f>
        <v>5865.7045721376153</v>
      </c>
      <c r="N25" s="168">
        <f ca="1">IF($C25-N$1&lt;År1,0,M24*(1-VLOOKUP($A25,[1]Hugst!$R$5:$W$9,MATCH(ROUNDUP((N$1)/10,0)*10,[1]Hugst!$R$4:$W$4,0))))</f>
        <v>6119.7859986637814</v>
      </c>
      <c r="O25" s="168">
        <f ca="1">IF($C25-O$1&lt;År1,0,N24*(1-VLOOKUP($A25,[1]Hugst!$R$5:$W$9,MATCH(ROUNDUP((O$1)/10,0)*10,[1]Hugst!$R$4:$W$4,0))))</f>
        <v>6434.8678667985132</v>
      </c>
      <c r="P25" s="168">
        <f ca="1">IF($C25-P$1&lt;År1,0,O24*(1-VLOOKUP($A25,[1]Hugst!$R$5:$W$9,MATCH(ROUNDUP((P$1)/10,0)*10,[1]Hugst!$R$4:$W$4,0))))</f>
        <v>6826.1876240543879</v>
      </c>
      <c r="Q25" s="168">
        <f ca="1">IF($C25-Q$1&lt;År1,0,P24*(1-VLOOKUP($A25,[1]Hugst!$R$5:$W$9,MATCH(ROUNDUP((Q$1)/10,0)*10,[1]Hugst!$R$4:$W$4,0))))</f>
        <v>7312.7920161895217</v>
      </c>
      <c r="R25" s="168">
        <f ca="1">IF($C25-R$1&lt;År1,0,Q24*(1-VLOOKUP($A25,[1]Hugst!$R$5:$W$9,MATCH(ROUNDUP((R$1)/10,0)*10,[1]Hugst!$R$4:$W$4,0))))</f>
        <v>7918.4894114491872</v>
      </c>
      <c r="S25" s="168">
        <f ca="1">IF($C25-S$1&lt;År1,0,R24*(1-VLOOKUP($A25,[1]Hugst!$R$5:$W$9,MATCH(ROUNDUP((S$1)/10,0)*10,[1]Hugst!$R$4:$W$4,0))))</f>
        <v>0</v>
      </c>
      <c r="T25" s="168">
        <f ca="1">IF($C25-T$1&lt;År1,0,S24*(1-VLOOKUP($A25,[1]Hugst!$R$5:$W$9,MATCH(ROUNDUP((T$1)/10,0)*10,[1]Hugst!$R$4:$W$4,0))))</f>
        <v>0</v>
      </c>
      <c r="U25" s="168">
        <f ca="1">IF($C25-U$1&lt;År1,0,T24*(1-VLOOKUP($A25,[1]Hugst!$R$5:$W$9,MATCH(ROUNDUP((U$1)/10,0)*10,[1]Hugst!$R$4:$W$4,0))))</f>
        <v>0</v>
      </c>
      <c r="V25" s="168">
        <f ca="1">IF($C25-V$1&lt;År1,0,U24*(1-VLOOKUP($A25,[1]Hugst!$R$5:$W$9,MATCH(ROUNDUP((V$1)/10,0)*10,[1]Hugst!$R$4:$W$4,0))))</f>
        <v>0</v>
      </c>
      <c r="W25" s="168">
        <f ca="1">IF($C25-W$1&lt;År1,0,V24*(1-VLOOKUP($A25,[1]Hugst!$R$5:$W$9,MATCH(ROUNDUP((W$1)/10,0)*10,[1]Hugst!$R$4:$W$4,0))))</f>
        <v>0</v>
      </c>
      <c r="X25" s="168">
        <f ca="1">IF($C25-X$1&lt;År1,0,W24*(1-VLOOKUP($A25,[1]Hugst!$R$5:$W$9,MATCH(ROUNDUP((X$1)/10,0)*10,[1]Hugst!$R$4:$W$4,0))))</f>
        <v>0</v>
      </c>
      <c r="Y25" s="168">
        <f ca="1">IF($C25-Y$1&lt;År1,0,X24*(1-VLOOKUP($A25,[1]Hugst!$R$5:$W$9,MATCH(ROUNDUP((Y$1)/10,0)*10,[1]Hugst!$R$4:$W$4,0))))</f>
        <v>0</v>
      </c>
      <c r="Z25" s="168">
        <f ca="1">IF($C25-Z$1&lt;År1,0,Y24*(1-VLOOKUP($A25,[1]Hugst!$R$5:$W$9,MATCH(ROUNDUP((Z$1)/10,0)*10,[1]Hugst!$R$4:$W$4,0))))</f>
        <v>0</v>
      </c>
      <c r="AA25" s="168">
        <f ca="1">IF($C25-AA$1&lt;År1,0,Z24*(1-VLOOKUP($A25,[1]Hugst!$R$5:$W$9,MATCH(ROUNDUP((AA$1)/10,0)*10,[1]Hugst!$R$4:$W$4,0))))</f>
        <v>0</v>
      </c>
      <c r="AB25" s="168">
        <f ca="1">IF($C25-AB$1&lt;År1,0,AA24*(1-VLOOKUP($A25,[1]Hugst!$R$5:$W$9,MATCH(ROUNDUP((AB$1)/10,0)*10,[1]Hugst!$R$4:$W$4,0))))</f>
        <v>0</v>
      </c>
      <c r="AC25" s="168">
        <f ca="1">IF($C25-AC$1&lt;År1,0,AB24*(1-VLOOKUP($A25,[1]Hugst!$R$5:$W$9,MATCH(ROUNDUP((AC$1)/10,0)*10,[1]Hugst!$R$4:$W$4,0))))</f>
        <v>0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2130.1448424197297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4973.6713501632694</v>
      </c>
      <c r="G26" s="168">
        <f ca="1">IF($C26-G$1&lt;År1,0,F25*(1-VLOOKUP($A26,[1]Hugst!$R$5:$W$9,MATCH(ROUNDUP((G$1)/10,0)*10,[1]Hugst!$R$4:$W$4,0))))</f>
        <v>5024.4554590061989</v>
      </c>
      <c r="H26" s="168">
        <f ca="1">IF($C26-H$1&lt;År1,0,G25*(1-VLOOKUP($A26,[1]Hugst!$R$5:$W$9,MATCH(ROUNDUP((H$1)/10,0)*10,[1]Hugst!$R$4:$W$4,0))))</f>
        <v>5085.5147302268961</v>
      </c>
      <c r="I26" s="168">
        <f ca="1">IF($C26-I$1&lt;År1,0,H25*(1-VLOOKUP($A26,[1]Hugst!$R$5:$W$9,MATCH(ROUNDUP((I$1)/10,0)*10,[1]Hugst!$R$4:$W$4,0))))</f>
        <v>5159.4057892698511</v>
      </c>
      <c r="J26" s="168">
        <f ca="1">IF($C26-J$1&lt;År1,0,I25*(1-VLOOKUP($A26,[1]Hugst!$R$5:$W$9,MATCH(ROUNDUP((J$1)/10,0)*10,[1]Hugst!$R$4:$W$4,0))))</f>
        <v>5249.3243568093485</v>
      </c>
      <c r="K26" s="168">
        <f ca="1">IF($C26-K$1&lt;År1,0,J25*(1-VLOOKUP($A26,[1]Hugst!$R$5:$W$9,MATCH(ROUNDUP((K$1)/10,0)*10,[1]Hugst!$R$4:$W$4,0))))</f>
        <v>5359.2650222495922</v>
      </c>
      <c r="L26" s="168">
        <f ca="1">IF($C26-L$1&lt;År1,0,K25*(1-VLOOKUP($A26,[1]Hugst!$R$5:$W$9,MATCH(ROUNDUP((L$1)/10,0)*10,[1]Hugst!$R$4:$W$4,0))))</f>
        <v>5494.2209605985227</v>
      </c>
      <c r="M26" s="168">
        <f ca="1">IF($C26-M$1&lt;År1,0,L25*(1-VLOOKUP($A26,[1]Hugst!$R$5:$W$9,MATCH(ROUNDUP((M$1)/10,0)*10,[1]Hugst!$R$4:$W$4,0))))</f>
        <v>5660.4335785583953</v>
      </c>
      <c r="N26" s="168">
        <f ca="1">IF($C26-N$1&lt;År1,0,M25*(1-VLOOKUP($A26,[1]Hugst!$R$5:$W$9,MATCH(ROUNDUP((N$1)/10,0)*10,[1]Hugst!$R$4:$W$4,0))))</f>
        <v>5865.7045721376153</v>
      </c>
      <c r="O26" s="168">
        <f ca="1">IF($C26-O$1&lt;År1,0,N25*(1-VLOOKUP($A26,[1]Hugst!$R$5:$W$9,MATCH(ROUNDUP((O$1)/10,0)*10,[1]Hugst!$R$4:$W$4,0))))</f>
        <v>6119.7859986637814</v>
      </c>
      <c r="P26" s="168">
        <f ca="1">IF($C26-P$1&lt;År1,0,O25*(1-VLOOKUP($A26,[1]Hugst!$R$5:$W$9,MATCH(ROUNDUP((P$1)/10,0)*10,[1]Hugst!$R$4:$W$4,0))))</f>
        <v>6434.8678667985132</v>
      </c>
      <c r="Q26" s="168">
        <f ca="1">IF($C26-Q$1&lt;År1,0,P25*(1-VLOOKUP($A26,[1]Hugst!$R$5:$W$9,MATCH(ROUNDUP((Q$1)/10,0)*10,[1]Hugst!$R$4:$W$4,0))))</f>
        <v>6826.1876240543879</v>
      </c>
      <c r="R26" s="168">
        <f ca="1">IF($C26-R$1&lt;År1,0,Q25*(1-VLOOKUP($A26,[1]Hugst!$R$5:$W$9,MATCH(ROUNDUP((R$1)/10,0)*10,[1]Hugst!$R$4:$W$4,0))))</f>
        <v>7312.7920161895217</v>
      </c>
      <c r="S26" s="168">
        <f ca="1">IF($C26-S$1&lt;År1,0,R25*(1-VLOOKUP($A26,[1]Hugst!$R$5:$W$9,MATCH(ROUNDUP((S$1)/10,0)*10,[1]Hugst!$R$4:$W$4,0))))</f>
        <v>7918.4894114491872</v>
      </c>
      <c r="T26" s="168">
        <f ca="1">IF($C26-T$1&lt;År1,0,S25*(1-VLOOKUP($A26,[1]Hugst!$R$5:$W$9,MATCH(ROUNDUP((T$1)/10,0)*10,[1]Hugst!$R$4:$W$4,0))))</f>
        <v>0</v>
      </c>
      <c r="U26" s="168">
        <f ca="1">IF($C26-U$1&lt;År1,0,T25*(1-VLOOKUP($A26,[1]Hugst!$R$5:$W$9,MATCH(ROUNDUP((U$1)/10,0)*10,[1]Hugst!$R$4:$W$4,0))))</f>
        <v>0</v>
      </c>
      <c r="V26" s="168">
        <f ca="1">IF($C26-V$1&lt;År1,0,U25*(1-VLOOKUP($A26,[1]Hugst!$R$5:$W$9,MATCH(ROUNDUP((V$1)/10,0)*10,[1]Hugst!$R$4:$W$4,0))))</f>
        <v>0</v>
      </c>
      <c r="W26" s="168">
        <f ca="1">IF($C26-W$1&lt;År1,0,V25*(1-VLOOKUP($A26,[1]Hugst!$R$5:$W$9,MATCH(ROUNDUP((W$1)/10,0)*10,[1]Hugst!$R$4:$W$4,0))))</f>
        <v>0</v>
      </c>
      <c r="X26" s="168">
        <f ca="1">IF($C26-X$1&lt;År1,0,W25*(1-VLOOKUP($A26,[1]Hugst!$R$5:$W$9,MATCH(ROUNDUP((X$1)/10,0)*10,[1]Hugst!$R$4:$W$4,0))))</f>
        <v>0</v>
      </c>
      <c r="Y26" s="168">
        <f ca="1">IF($C26-Y$1&lt;År1,0,X25*(1-VLOOKUP($A26,[1]Hugst!$R$5:$W$9,MATCH(ROUNDUP((Y$1)/10,0)*10,[1]Hugst!$R$4:$W$4,0))))</f>
        <v>0</v>
      </c>
      <c r="Z26" s="168">
        <f ca="1">IF($C26-Z$1&lt;År1,0,Y25*(1-VLOOKUP($A26,[1]Hugst!$R$5:$W$9,MATCH(ROUNDUP((Z$1)/10,0)*10,[1]Hugst!$R$4:$W$4,0))))</f>
        <v>0</v>
      </c>
      <c r="AA26" s="168">
        <f ca="1">IF($C26-AA$1&lt;År1,0,Z25*(1-VLOOKUP($A26,[1]Hugst!$R$5:$W$9,MATCH(ROUNDUP((AA$1)/10,0)*10,[1]Hugst!$R$4:$W$4,0))))</f>
        <v>0</v>
      </c>
      <c r="AB26" s="168">
        <f ca="1">IF($C26-AB$1&lt;År1,0,AA25*(1-VLOOKUP($A26,[1]Hugst!$R$5:$W$9,MATCH(ROUNDUP((AB$1)/10,0)*10,[1]Hugst!$R$4:$W$4,0))))</f>
        <v>0</v>
      </c>
      <c r="AC26" s="168">
        <f ca="1">IF($C26-AC$1&lt;År1,0,AB25*(1-VLOOKUP($A26,[1]Hugst!$R$5:$W$9,MATCH(ROUNDUP((AC$1)/10,0)*10,[1]Hugst!$R$4:$W$4,0))))</f>
        <v>0</v>
      </c>
      <c r="AD26" s="168">
        <f ca="1">IF($C26-AD$1&lt;År1,0,AC25*(1-VLOOKUP($A26,[1]Hugst!$R$5:$W$9,MATCH(ROUNDUP((AD$1)/10,0)*10,[1]Hugst!$R$4:$W$4,0))))</f>
        <v>0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2087.5905469383347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4931.1170546818739</v>
      </c>
      <c r="G27" s="168">
        <f ca="1">IF($C27-G$1&lt;År1,0,F26*(1-VLOOKUP($A27,[1]Hugst!$R$5:$W$9,MATCH(ROUNDUP((G$1)/10,0)*10,[1]Hugst!$R$4:$W$4,0))))</f>
        <v>4973.6713501632694</v>
      </c>
      <c r="H27" s="168">
        <f ca="1">IF($C27-H$1&lt;År1,0,G26*(1-VLOOKUP($A27,[1]Hugst!$R$5:$W$9,MATCH(ROUNDUP((H$1)/10,0)*10,[1]Hugst!$R$4:$W$4,0))))</f>
        <v>5024.4554590061989</v>
      </c>
      <c r="I27" s="168">
        <f ca="1">IF($C27-I$1&lt;År1,0,H26*(1-VLOOKUP($A27,[1]Hugst!$R$5:$W$9,MATCH(ROUNDUP((I$1)/10,0)*10,[1]Hugst!$R$4:$W$4,0))))</f>
        <v>5085.5147302268961</v>
      </c>
      <c r="J27" s="168">
        <f ca="1">IF($C27-J$1&lt;År1,0,I26*(1-VLOOKUP($A27,[1]Hugst!$R$5:$W$9,MATCH(ROUNDUP((J$1)/10,0)*10,[1]Hugst!$R$4:$W$4,0))))</f>
        <v>5159.4057892698511</v>
      </c>
      <c r="K27" s="168">
        <f ca="1">IF($C27-K$1&lt;År1,0,J26*(1-VLOOKUP($A27,[1]Hugst!$R$5:$W$9,MATCH(ROUNDUP((K$1)/10,0)*10,[1]Hugst!$R$4:$W$4,0))))</f>
        <v>5249.3243568093485</v>
      </c>
      <c r="L27" s="168">
        <f ca="1">IF($C27-L$1&lt;År1,0,K26*(1-VLOOKUP($A27,[1]Hugst!$R$5:$W$9,MATCH(ROUNDUP((L$1)/10,0)*10,[1]Hugst!$R$4:$W$4,0))))</f>
        <v>5359.2650222495922</v>
      </c>
      <c r="M27" s="168">
        <f ca="1">IF($C27-M$1&lt;År1,0,L26*(1-VLOOKUP($A27,[1]Hugst!$R$5:$W$9,MATCH(ROUNDUP((M$1)/10,0)*10,[1]Hugst!$R$4:$W$4,0))))</f>
        <v>5494.2209605985227</v>
      </c>
      <c r="N27" s="168">
        <f ca="1">IF($C27-N$1&lt;År1,0,M26*(1-VLOOKUP($A27,[1]Hugst!$R$5:$W$9,MATCH(ROUNDUP((N$1)/10,0)*10,[1]Hugst!$R$4:$W$4,0))))</f>
        <v>5660.4335785583953</v>
      </c>
      <c r="O27" s="168">
        <f ca="1">IF($C27-O$1&lt;År1,0,N26*(1-VLOOKUP($A27,[1]Hugst!$R$5:$W$9,MATCH(ROUNDUP((O$1)/10,0)*10,[1]Hugst!$R$4:$W$4,0))))</f>
        <v>5865.7045721376153</v>
      </c>
      <c r="P27" s="168">
        <f ca="1">IF($C27-P$1&lt;År1,0,O26*(1-VLOOKUP($A27,[1]Hugst!$R$5:$W$9,MATCH(ROUNDUP((P$1)/10,0)*10,[1]Hugst!$R$4:$W$4,0))))</f>
        <v>6119.7859986637814</v>
      </c>
      <c r="Q27" s="168">
        <f ca="1">IF($C27-Q$1&lt;År1,0,P26*(1-VLOOKUP($A27,[1]Hugst!$R$5:$W$9,MATCH(ROUNDUP((Q$1)/10,0)*10,[1]Hugst!$R$4:$W$4,0))))</f>
        <v>6434.8678667985132</v>
      </c>
      <c r="R27" s="168">
        <f ca="1">IF($C27-R$1&lt;År1,0,Q26*(1-VLOOKUP($A27,[1]Hugst!$R$5:$W$9,MATCH(ROUNDUP((R$1)/10,0)*10,[1]Hugst!$R$4:$W$4,0))))</f>
        <v>6826.1876240543879</v>
      </c>
      <c r="S27" s="168">
        <f ca="1">IF($C27-S$1&lt;År1,0,R26*(1-VLOOKUP($A27,[1]Hugst!$R$5:$W$9,MATCH(ROUNDUP((S$1)/10,0)*10,[1]Hugst!$R$4:$W$4,0))))</f>
        <v>7312.7920161895217</v>
      </c>
      <c r="T27" s="168">
        <f ca="1">IF($C27-T$1&lt;År1,0,S26*(1-VLOOKUP($A27,[1]Hugst!$R$5:$W$9,MATCH(ROUNDUP((T$1)/10,0)*10,[1]Hugst!$R$4:$W$4,0))))</f>
        <v>7918.4894114491872</v>
      </c>
      <c r="U27" s="168">
        <f ca="1">IF($C27-U$1&lt;År1,0,T26*(1-VLOOKUP($A27,[1]Hugst!$R$5:$W$9,MATCH(ROUNDUP((U$1)/10,0)*10,[1]Hugst!$R$4:$W$4,0))))</f>
        <v>0</v>
      </c>
      <c r="V27" s="168">
        <f ca="1">IF($C27-V$1&lt;År1,0,U26*(1-VLOOKUP($A27,[1]Hugst!$R$5:$W$9,MATCH(ROUNDUP((V$1)/10,0)*10,[1]Hugst!$R$4:$W$4,0))))</f>
        <v>0</v>
      </c>
      <c r="W27" s="168">
        <f ca="1">IF($C27-W$1&lt;År1,0,V26*(1-VLOOKUP($A27,[1]Hugst!$R$5:$W$9,MATCH(ROUNDUP((W$1)/10,0)*10,[1]Hugst!$R$4:$W$4,0))))</f>
        <v>0</v>
      </c>
      <c r="X27" s="168">
        <f ca="1">IF($C27-X$1&lt;År1,0,W26*(1-VLOOKUP($A27,[1]Hugst!$R$5:$W$9,MATCH(ROUNDUP((X$1)/10,0)*10,[1]Hugst!$R$4:$W$4,0))))</f>
        <v>0</v>
      </c>
      <c r="Y27" s="168">
        <f ca="1">IF($C27-Y$1&lt;År1,0,X26*(1-VLOOKUP($A27,[1]Hugst!$R$5:$W$9,MATCH(ROUNDUP((Y$1)/10,0)*10,[1]Hugst!$R$4:$W$4,0))))</f>
        <v>0</v>
      </c>
      <c r="Z27" s="168">
        <f ca="1">IF($C27-Z$1&lt;År1,0,Y26*(1-VLOOKUP($A27,[1]Hugst!$R$5:$W$9,MATCH(ROUNDUP((Z$1)/10,0)*10,[1]Hugst!$R$4:$W$4,0))))</f>
        <v>0</v>
      </c>
      <c r="AA27" s="168">
        <f ca="1">IF($C27-AA$1&lt;År1,0,Z26*(1-VLOOKUP($A27,[1]Hugst!$R$5:$W$9,MATCH(ROUNDUP((AA$1)/10,0)*10,[1]Hugst!$R$4:$W$4,0))))</f>
        <v>0</v>
      </c>
      <c r="AB27" s="168">
        <f ca="1">IF($C27-AB$1&lt;År1,0,AA26*(1-VLOOKUP($A27,[1]Hugst!$R$5:$W$9,MATCH(ROUNDUP((AB$1)/10,0)*10,[1]Hugst!$R$4:$W$4,0))))</f>
        <v>0</v>
      </c>
      <c r="AC27" s="168">
        <f ca="1">IF($C27-AC$1&lt;År1,0,AB26*(1-VLOOKUP($A27,[1]Hugst!$R$5:$W$9,MATCH(ROUNDUP((AC$1)/10,0)*10,[1]Hugst!$R$4:$W$4,0))))</f>
        <v>0</v>
      </c>
      <c r="AD27" s="168">
        <f ca="1">IF($C27-AD$1&lt;År1,0,AC26*(1-VLOOKUP($A27,[1]Hugst!$R$5:$W$9,MATCH(ROUNDUP((AD$1)/10,0)*10,[1]Hugst!$R$4:$W$4,0))))</f>
        <v>0</v>
      </c>
      <c r="AE27" s="168">
        <f ca="1">IF($C27-AE$1&lt;År1,0,AD26*(1-VLOOKUP($A27,[1]Hugst!$R$5:$W$9,MATCH(ROUNDUP((AE$1)/10,0)*10,[1]Hugst!$R$4:$W$4,0))))</f>
        <v>0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2051.6297371882174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4895.1562449317571</v>
      </c>
      <c r="G28" s="168">
        <f ca="1">IF($C28-G$1&lt;År1,0,F27*(1-VLOOKUP($A28,[1]Hugst!$R$5:$W$9,MATCH(ROUNDUP((G$1)/10,0)*10,[1]Hugst!$R$4:$W$4,0))))</f>
        <v>4931.1170546818739</v>
      </c>
      <c r="H28" s="168">
        <f ca="1">IF($C28-H$1&lt;År1,0,G27*(1-VLOOKUP($A28,[1]Hugst!$R$5:$W$9,MATCH(ROUNDUP((H$1)/10,0)*10,[1]Hugst!$R$4:$W$4,0))))</f>
        <v>4973.6713501632694</v>
      </c>
      <c r="I28" s="168">
        <f ca="1">IF($C28-I$1&lt;År1,0,H27*(1-VLOOKUP($A28,[1]Hugst!$R$5:$W$9,MATCH(ROUNDUP((I$1)/10,0)*10,[1]Hugst!$R$4:$W$4,0))))</f>
        <v>5024.4554590061989</v>
      </c>
      <c r="J28" s="168">
        <f ca="1">IF($C28-J$1&lt;År1,0,I27*(1-VLOOKUP($A28,[1]Hugst!$R$5:$W$9,MATCH(ROUNDUP((J$1)/10,0)*10,[1]Hugst!$R$4:$W$4,0))))</f>
        <v>5085.5147302268961</v>
      </c>
      <c r="K28" s="168">
        <f ca="1">IF($C28-K$1&lt;År1,0,J27*(1-VLOOKUP($A28,[1]Hugst!$R$5:$W$9,MATCH(ROUNDUP((K$1)/10,0)*10,[1]Hugst!$R$4:$W$4,0))))</f>
        <v>5159.4057892698511</v>
      </c>
      <c r="L28" s="168">
        <f ca="1">IF($C28-L$1&lt;År1,0,K27*(1-VLOOKUP($A28,[1]Hugst!$R$5:$W$9,MATCH(ROUNDUP((L$1)/10,0)*10,[1]Hugst!$R$4:$W$4,0))))</f>
        <v>5249.3243568093485</v>
      </c>
      <c r="M28" s="168">
        <f ca="1">IF($C28-M$1&lt;År1,0,L27*(1-VLOOKUP($A28,[1]Hugst!$R$5:$W$9,MATCH(ROUNDUP((M$1)/10,0)*10,[1]Hugst!$R$4:$W$4,0))))</f>
        <v>5359.2650222495922</v>
      </c>
      <c r="N28" s="168">
        <f ca="1">IF($C28-N$1&lt;År1,0,M27*(1-VLOOKUP($A28,[1]Hugst!$R$5:$W$9,MATCH(ROUNDUP((N$1)/10,0)*10,[1]Hugst!$R$4:$W$4,0))))</f>
        <v>5494.2209605985227</v>
      </c>
      <c r="O28" s="168">
        <f ca="1">IF($C28-O$1&lt;År1,0,N27*(1-VLOOKUP($A28,[1]Hugst!$R$5:$W$9,MATCH(ROUNDUP((O$1)/10,0)*10,[1]Hugst!$R$4:$W$4,0))))</f>
        <v>5660.4335785583953</v>
      </c>
      <c r="P28" s="168">
        <f ca="1">IF($C28-P$1&lt;År1,0,O27*(1-VLOOKUP($A28,[1]Hugst!$R$5:$W$9,MATCH(ROUNDUP((P$1)/10,0)*10,[1]Hugst!$R$4:$W$4,0))))</f>
        <v>5865.7045721376153</v>
      </c>
      <c r="Q28" s="168">
        <f ca="1">IF($C28-Q$1&lt;År1,0,P27*(1-VLOOKUP($A28,[1]Hugst!$R$5:$W$9,MATCH(ROUNDUP((Q$1)/10,0)*10,[1]Hugst!$R$4:$W$4,0))))</f>
        <v>6119.7859986637814</v>
      </c>
      <c r="R28" s="168">
        <f ca="1">IF($C28-R$1&lt;År1,0,Q27*(1-VLOOKUP($A28,[1]Hugst!$R$5:$W$9,MATCH(ROUNDUP((R$1)/10,0)*10,[1]Hugst!$R$4:$W$4,0))))</f>
        <v>6434.8678667985132</v>
      </c>
      <c r="S28" s="168">
        <f ca="1">IF($C28-S$1&lt;År1,0,R27*(1-VLOOKUP($A28,[1]Hugst!$R$5:$W$9,MATCH(ROUNDUP((S$1)/10,0)*10,[1]Hugst!$R$4:$W$4,0))))</f>
        <v>6826.1876240543879</v>
      </c>
      <c r="T28" s="168">
        <f ca="1">IF($C28-T$1&lt;År1,0,S27*(1-VLOOKUP($A28,[1]Hugst!$R$5:$W$9,MATCH(ROUNDUP((T$1)/10,0)*10,[1]Hugst!$R$4:$W$4,0))))</f>
        <v>7312.7920161895217</v>
      </c>
      <c r="U28" s="168">
        <f ca="1">IF($C28-U$1&lt;År1,0,T27*(1-VLOOKUP($A28,[1]Hugst!$R$5:$W$9,MATCH(ROUNDUP((U$1)/10,0)*10,[1]Hugst!$R$4:$W$4,0))))</f>
        <v>7918.4894114491872</v>
      </c>
      <c r="V28" s="168">
        <f ca="1">IF($C28-V$1&lt;År1,0,U27*(1-VLOOKUP($A28,[1]Hugst!$R$5:$W$9,MATCH(ROUNDUP((V$1)/10,0)*10,[1]Hugst!$R$4:$W$4,0))))</f>
        <v>0</v>
      </c>
      <c r="W28" s="168">
        <f ca="1">IF($C28-W$1&lt;År1,0,V27*(1-VLOOKUP($A28,[1]Hugst!$R$5:$W$9,MATCH(ROUNDUP((W$1)/10,0)*10,[1]Hugst!$R$4:$W$4,0))))</f>
        <v>0</v>
      </c>
      <c r="X28" s="168">
        <f ca="1">IF($C28-X$1&lt;År1,0,W27*(1-VLOOKUP($A28,[1]Hugst!$R$5:$W$9,MATCH(ROUNDUP((X$1)/10,0)*10,[1]Hugst!$R$4:$W$4,0))))</f>
        <v>0</v>
      </c>
      <c r="Y28" s="168">
        <f ca="1">IF($C28-Y$1&lt;År1,0,X27*(1-VLOOKUP($A28,[1]Hugst!$R$5:$W$9,MATCH(ROUNDUP((Y$1)/10,0)*10,[1]Hugst!$R$4:$W$4,0))))</f>
        <v>0</v>
      </c>
      <c r="Z28" s="168">
        <f ca="1">IF($C28-Z$1&lt;År1,0,Y27*(1-VLOOKUP($A28,[1]Hugst!$R$5:$W$9,MATCH(ROUNDUP((Z$1)/10,0)*10,[1]Hugst!$R$4:$W$4,0))))</f>
        <v>0</v>
      </c>
      <c r="AA28" s="168">
        <f ca="1">IF($C28-AA$1&lt;År1,0,Z27*(1-VLOOKUP($A28,[1]Hugst!$R$5:$W$9,MATCH(ROUNDUP((AA$1)/10,0)*10,[1]Hugst!$R$4:$W$4,0))))</f>
        <v>0</v>
      </c>
      <c r="AB28" s="168">
        <f ca="1">IF($C28-AB$1&lt;År1,0,AA27*(1-VLOOKUP($A28,[1]Hugst!$R$5:$W$9,MATCH(ROUNDUP((AB$1)/10,0)*10,[1]Hugst!$R$4:$W$4,0))))</f>
        <v>0</v>
      </c>
      <c r="AC28" s="168">
        <f ca="1">IF($C28-AC$1&lt;År1,0,AB27*(1-VLOOKUP($A28,[1]Hugst!$R$5:$W$9,MATCH(ROUNDUP((AC$1)/10,0)*10,[1]Hugst!$R$4:$W$4,0))))</f>
        <v>0</v>
      </c>
      <c r="AD28" s="168">
        <f ca="1">IF($C28-AD$1&lt;År1,0,AC27*(1-VLOOKUP($A28,[1]Hugst!$R$5:$W$9,MATCH(ROUNDUP((AD$1)/10,0)*10,[1]Hugst!$R$4:$W$4,0))))</f>
        <v>0</v>
      </c>
      <c r="AE28" s="168">
        <f ca="1">IF($C28-AE$1&lt;År1,0,AD27*(1-VLOOKUP($A28,[1]Hugst!$R$5:$W$9,MATCH(ROUNDUP((AE$1)/10,0)*10,[1]Hugst!$R$4:$W$4,0))))</f>
        <v>0</v>
      </c>
      <c r="AF28" s="168">
        <f ca="1">IF($C28-AF$1&lt;År1,0,AE27*(1-VLOOKUP($A28,[1]Hugst!$R$5:$W$9,MATCH(ROUNDUP((AF$1)/10,0)*10,[1]Hugst!$R$4:$W$4,0))))</f>
        <v>0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2020.9533028899168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4864.4798106334565</v>
      </c>
      <c r="G29" s="168">
        <f ca="1">IF($C29-G$1&lt;År1,0,F28*(1-VLOOKUP($A29,[1]Hugst!$R$5:$W$9,MATCH(ROUNDUP((G$1)/10,0)*10,[1]Hugst!$R$4:$W$4,0))))</f>
        <v>4895.1562449317571</v>
      </c>
      <c r="H29" s="168">
        <f ca="1">IF($C29-H$1&lt;År1,0,G28*(1-VLOOKUP($A29,[1]Hugst!$R$5:$W$9,MATCH(ROUNDUP((H$1)/10,0)*10,[1]Hugst!$R$4:$W$4,0))))</f>
        <v>4931.1170546818739</v>
      </c>
      <c r="I29" s="168">
        <f ca="1">IF($C29-I$1&lt;År1,0,H28*(1-VLOOKUP($A29,[1]Hugst!$R$5:$W$9,MATCH(ROUNDUP((I$1)/10,0)*10,[1]Hugst!$R$4:$W$4,0))))</f>
        <v>4973.6713501632694</v>
      </c>
      <c r="J29" s="168">
        <f ca="1">IF($C29-J$1&lt;År1,0,I28*(1-VLOOKUP($A29,[1]Hugst!$R$5:$W$9,MATCH(ROUNDUP((J$1)/10,0)*10,[1]Hugst!$R$4:$W$4,0))))</f>
        <v>5024.4554590061989</v>
      </c>
      <c r="K29" s="168">
        <f ca="1">IF($C29-K$1&lt;År1,0,J28*(1-VLOOKUP($A29,[1]Hugst!$R$5:$W$9,MATCH(ROUNDUP((K$1)/10,0)*10,[1]Hugst!$R$4:$W$4,0))))</f>
        <v>5085.5147302268961</v>
      </c>
      <c r="L29" s="168">
        <f ca="1">IF($C29-L$1&lt;År1,0,K28*(1-VLOOKUP($A29,[1]Hugst!$R$5:$W$9,MATCH(ROUNDUP((L$1)/10,0)*10,[1]Hugst!$R$4:$W$4,0))))</f>
        <v>5159.4057892698511</v>
      </c>
      <c r="M29" s="168">
        <f ca="1">IF($C29-M$1&lt;År1,0,L28*(1-VLOOKUP($A29,[1]Hugst!$R$5:$W$9,MATCH(ROUNDUP((M$1)/10,0)*10,[1]Hugst!$R$4:$W$4,0))))</f>
        <v>5249.3243568093485</v>
      </c>
      <c r="N29" s="168">
        <f ca="1">IF($C29-N$1&lt;År1,0,M28*(1-VLOOKUP($A29,[1]Hugst!$R$5:$W$9,MATCH(ROUNDUP((N$1)/10,0)*10,[1]Hugst!$R$4:$W$4,0))))</f>
        <v>5359.2650222495922</v>
      </c>
      <c r="O29" s="168">
        <f ca="1">IF($C29-O$1&lt;År1,0,N28*(1-VLOOKUP($A29,[1]Hugst!$R$5:$W$9,MATCH(ROUNDUP((O$1)/10,0)*10,[1]Hugst!$R$4:$W$4,0))))</f>
        <v>5494.2209605985227</v>
      </c>
      <c r="P29" s="168">
        <f ca="1">IF($C29-P$1&lt;År1,0,O28*(1-VLOOKUP($A29,[1]Hugst!$R$5:$W$9,MATCH(ROUNDUP((P$1)/10,0)*10,[1]Hugst!$R$4:$W$4,0))))</f>
        <v>5660.4335785583953</v>
      </c>
      <c r="Q29" s="168">
        <f ca="1">IF($C29-Q$1&lt;År1,0,P28*(1-VLOOKUP($A29,[1]Hugst!$R$5:$W$9,MATCH(ROUNDUP((Q$1)/10,0)*10,[1]Hugst!$R$4:$W$4,0))))</f>
        <v>5865.7045721376153</v>
      </c>
      <c r="R29" s="168">
        <f ca="1">IF($C29-R$1&lt;År1,0,Q28*(1-VLOOKUP($A29,[1]Hugst!$R$5:$W$9,MATCH(ROUNDUP((R$1)/10,0)*10,[1]Hugst!$R$4:$W$4,0))))</f>
        <v>6119.7859986637814</v>
      </c>
      <c r="S29" s="168">
        <f ca="1">IF($C29-S$1&lt;År1,0,R28*(1-VLOOKUP($A29,[1]Hugst!$R$5:$W$9,MATCH(ROUNDUP((S$1)/10,0)*10,[1]Hugst!$R$4:$W$4,0))))</f>
        <v>6434.8678667985132</v>
      </c>
      <c r="T29" s="168">
        <f ca="1">IF($C29-T$1&lt;År1,0,S28*(1-VLOOKUP($A29,[1]Hugst!$R$5:$W$9,MATCH(ROUNDUP((T$1)/10,0)*10,[1]Hugst!$R$4:$W$4,0))))</f>
        <v>6826.1876240543879</v>
      </c>
      <c r="U29" s="168">
        <f ca="1">IF($C29-U$1&lt;År1,0,T28*(1-VLOOKUP($A29,[1]Hugst!$R$5:$W$9,MATCH(ROUNDUP((U$1)/10,0)*10,[1]Hugst!$R$4:$W$4,0))))</f>
        <v>7312.7920161895217</v>
      </c>
      <c r="V29" s="168">
        <f ca="1">IF($C29-V$1&lt;År1,0,U28*(1-VLOOKUP($A29,[1]Hugst!$R$5:$W$9,MATCH(ROUNDUP((V$1)/10,0)*10,[1]Hugst!$R$4:$W$4,0))))</f>
        <v>7918.4894114491872</v>
      </c>
      <c r="W29" s="168">
        <f ca="1">IF($C29-W$1&lt;År1,0,V28*(1-VLOOKUP($A29,[1]Hugst!$R$5:$W$9,MATCH(ROUNDUP((W$1)/10,0)*10,[1]Hugst!$R$4:$W$4,0))))</f>
        <v>0</v>
      </c>
      <c r="X29" s="168">
        <f ca="1">IF($C29-X$1&lt;År1,0,W28*(1-VLOOKUP($A29,[1]Hugst!$R$5:$W$9,MATCH(ROUNDUP((X$1)/10,0)*10,[1]Hugst!$R$4:$W$4,0))))</f>
        <v>0</v>
      </c>
      <c r="Y29" s="168">
        <f ca="1">IF($C29-Y$1&lt;År1,0,X28*(1-VLOOKUP($A29,[1]Hugst!$R$5:$W$9,MATCH(ROUNDUP((Y$1)/10,0)*10,[1]Hugst!$R$4:$W$4,0))))</f>
        <v>0</v>
      </c>
      <c r="Z29" s="168">
        <f ca="1">IF($C29-Z$1&lt;År1,0,Y28*(1-VLOOKUP($A29,[1]Hugst!$R$5:$W$9,MATCH(ROUNDUP((Z$1)/10,0)*10,[1]Hugst!$R$4:$W$4,0))))</f>
        <v>0</v>
      </c>
      <c r="AA29" s="168">
        <f ca="1">IF($C29-AA$1&lt;År1,0,Z28*(1-VLOOKUP($A29,[1]Hugst!$R$5:$W$9,MATCH(ROUNDUP((AA$1)/10,0)*10,[1]Hugst!$R$4:$W$4,0))))</f>
        <v>0</v>
      </c>
      <c r="AB29" s="168">
        <f ca="1">IF($C29-AB$1&lt;År1,0,AA28*(1-VLOOKUP($A29,[1]Hugst!$R$5:$W$9,MATCH(ROUNDUP((AB$1)/10,0)*10,[1]Hugst!$R$4:$W$4,0))))</f>
        <v>0</v>
      </c>
      <c r="AC29" s="168">
        <f ca="1">IF($C29-AC$1&lt;År1,0,AB28*(1-VLOOKUP($A29,[1]Hugst!$R$5:$W$9,MATCH(ROUNDUP((AC$1)/10,0)*10,[1]Hugst!$R$4:$W$4,0))))</f>
        <v>0</v>
      </c>
      <c r="AD29" s="168">
        <f ca="1">IF($C29-AD$1&lt;År1,0,AC28*(1-VLOOKUP($A29,[1]Hugst!$R$5:$W$9,MATCH(ROUNDUP((AD$1)/10,0)*10,[1]Hugst!$R$4:$W$4,0))))</f>
        <v>0</v>
      </c>
      <c r="AE29" s="168">
        <f ca="1">IF($C29-AE$1&lt;År1,0,AD28*(1-VLOOKUP($A29,[1]Hugst!$R$5:$W$9,MATCH(ROUNDUP((AE$1)/10,0)*10,[1]Hugst!$R$4:$W$4,0))))</f>
        <v>0</v>
      </c>
      <c r="AF29" s="168">
        <f ca="1">IF($C29-AF$1&lt;År1,0,AE28*(1-VLOOKUP($A29,[1]Hugst!$R$5:$W$9,MATCH(ROUNDUP((AF$1)/10,0)*10,[1]Hugst!$R$4:$W$4,0))))</f>
        <v>0</v>
      </c>
      <c r="AG29" s="168">
        <f ca="1">IF($C29-AG$1&lt;År1,0,AF28*(1-VLOOKUP($A29,[1]Hugst!$R$5:$W$9,MATCH(ROUNDUP((AG$1)/10,0)*10,[1]Hugst!$R$4:$W$4,0))))</f>
        <v>0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1994.5139078855864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4838.0404156291261</v>
      </c>
      <c r="G30" s="168">
        <f ca="1">IF($C30-G$1&lt;År1,0,F29*(1-VLOOKUP($A30,[1]Hugst!$R$5:$W$9,MATCH(ROUNDUP((G$1)/10,0)*10,[1]Hugst!$R$4:$W$4,0))))</f>
        <v>4864.4798106334565</v>
      </c>
      <c r="H30" s="168">
        <f ca="1">IF($C30-H$1&lt;År1,0,G29*(1-VLOOKUP($A30,[1]Hugst!$R$5:$W$9,MATCH(ROUNDUP((H$1)/10,0)*10,[1]Hugst!$R$4:$W$4,0))))</f>
        <v>4895.1562449317571</v>
      </c>
      <c r="I30" s="168">
        <f ca="1">IF($C30-I$1&lt;År1,0,H29*(1-VLOOKUP($A30,[1]Hugst!$R$5:$W$9,MATCH(ROUNDUP((I$1)/10,0)*10,[1]Hugst!$R$4:$W$4,0))))</f>
        <v>4931.1170546818739</v>
      </c>
      <c r="J30" s="168">
        <f ca="1">IF($C30-J$1&lt;År1,0,I29*(1-VLOOKUP($A30,[1]Hugst!$R$5:$W$9,MATCH(ROUNDUP((J$1)/10,0)*10,[1]Hugst!$R$4:$W$4,0))))</f>
        <v>4973.6713501632694</v>
      </c>
      <c r="K30" s="168">
        <f ca="1">IF($C30-K$1&lt;År1,0,J29*(1-VLOOKUP($A30,[1]Hugst!$R$5:$W$9,MATCH(ROUNDUP((K$1)/10,0)*10,[1]Hugst!$R$4:$W$4,0))))</f>
        <v>5024.4554590061989</v>
      </c>
      <c r="L30" s="168">
        <f ca="1">IF($C30-L$1&lt;År1,0,K29*(1-VLOOKUP($A30,[1]Hugst!$R$5:$W$9,MATCH(ROUNDUP((L$1)/10,0)*10,[1]Hugst!$R$4:$W$4,0))))</f>
        <v>5085.5147302268961</v>
      </c>
      <c r="M30" s="168">
        <f ca="1">IF($C30-M$1&lt;År1,0,L29*(1-VLOOKUP($A30,[1]Hugst!$R$5:$W$9,MATCH(ROUNDUP((M$1)/10,0)*10,[1]Hugst!$R$4:$W$4,0))))</f>
        <v>5159.4057892698511</v>
      </c>
      <c r="N30" s="168">
        <f ca="1">IF($C30-N$1&lt;År1,0,M29*(1-VLOOKUP($A30,[1]Hugst!$R$5:$W$9,MATCH(ROUNDUP((N$1)/10,0)*10,[1]Hugst!$R$4:$W$4,0))))</f>
        <v>5249.3243568093485</v>
      </c>
      <c r="O30" s="168">
        <f ca="1">IF($C30-O$1&lt;År1,0,N29*(1-VLOOKUP($A30,[1]Hugst!$R$5:$W$9,MATCH(ROUNDUP((O$1)/10,0)*10,[1]Hugst!$R$4:$W$4,0))))</f>
        <v>5359.2650222495922</v>
      </c>
      <c r="P30" s="168">
        <f ca="1">IF($C30-P$1&lt;År1,0,O29*(1-VLOOKUP($A30,[1]Hugst!$R$5:$W$9,MATCH(ROUNDUP((P$1)/10,0)*10,[1]Hugst!$R$4:$W$4,0))))</f>
        <v>5494.2209605985227</v>
      </c>
      <c r="Q30" s="168">
        <f ca="1">IF($C30-Q$1&lt;År1,0,P29*(1-VLOOKUP($A30,[1]Hugst!$R$5:$W$9,MATCH(ROUNDUP((Q$1)/10,0)*10,[1]Hugst!$R$4:$W$4,0))))</f>
        <v>5660.4335785583953</v>
      </c>
      <c r="R30" s="168">
        <f ca="1">IF($C30-R$1&lt;År1,0,Q29*(1-VLOOKUP($A30,[1]Hugst!$R$5:$W$9,MATCH(ROUNDUP((R$1)/10,0)*10,[1]Hugst!$R$4:$W$4,0))))</f>
        <v>5865.7045721376153</v>
      </c>
      <c r="S30" s="168">
        <f ca="1">IF($C30-S$1&lt;År1,0,R29*(1-VLOOKUP($A30,[1]Hugst!$R$5:$W$9,MATCH(ROUNDUP((S$1)/10,0)*10,[1]Hugst!$R$4:$W$4,0))))</f>
        <v>6119.7859986637814</v>
      </c>
      <c r="T30" s="168">
        <f ca="1">IF($C30-T$1&lt;År1,0,S29*(1-VLOOKUP($A30,[1]Hugst!$R$5:$W$9,MATCH(ROUNDUP((T$1)/10,0)*10,[1]Hugst!$R$4:$W$4,0))))</f>
        <v>6434.8678667985132</v>
      </c>
      <c r="U30" s="168">
        <f ca="1">IF($C30-U$1&lt;År1,0,T29*(1-VLOOKUP($A30,[1]Hugst!$R$5:$W$9,MATCH(ROUNDUP((U$1)/10,0)*10,[1]Hugst!$R$4:$W$4,0))))</f>
        <v>6826.1876240543879</v>
      </c>
      <c r="V30" s="168">
        <f ca="1">IF($C30-V$1&lt;År1,0,U29*(1-VLOOKUP($A30,[1]Hugst!$R$5:$W$9,MATCH(ROUNDUP((V$1)/10,0)*10,[1]Hugst!$R$4:$W$4,0))))</f>
        <v>7312.7920161895217</v>
      </c>
      <c r="W30" s="168">
        <f ca="1">IF($C30-W$1&lt;År1,0,V29*(1-VLOOKUP($A30,[1]Hugst!$R$5:$W$9,MATCH(ROUNDUP((W$1)/10,0)*10,[1]Hugst!$R$4:$W$4,0))))</f>
        <v>7918.4894114491872</v>
      </c>
      <c r="X30" s="168">
        <f ca="1">IF($C30-X$1&lt;År1,0,W29*(1-VLOOKUP($A30,[1]Hugst!$R$5:$W$9,MATCH(ROUNDUP((X$1)/10,0)*10,[1]Hugst!$R$4:$W$4,0))))</f>
        <v>0</v>
      </c>
      <c r="Y30" s="168">
        <f ca="1">IF($C30-Y$1&lt;År1,0,X29*(1-VLOOKUP($A30,[1]Hugst!$R$5:$W$9,MATCH(ROUNDUP((Y$1)/10,0)*10,[1]Hugst!$R$4:$W$4,0))))</f>
        <v>0</v>
      </c>
      <c r="Z30" s="168">
        <f ca="1">IF($C30-Z$1&lt;År1,0,Y29*(1-VLOOKUP($A30,[1]Hugst!$R$5:$W$9,MATCH(ROUNDUP((Z$1)/10,0)*10,[1]Hugst!$R$4:$W$4,0))))</f>
        <v>0</v>
      </c>
      <c r="AA30" s="168">
        <f ca="1">IF($C30-AA$1&lt;År1,0,Z29*(1-VLOOKUP($A30,[1]Hugst!$R$5:$W$9,MATCH(ROUNDUP((AA$1)/10,0)*10,[1]Hugst!$R$4:$W$4,0))))</f>
        <v>0</v>
      </c>
      <c r="AB30" s="168">
        <f ca="1">IF($C30-AB$1&lt;År1,0,AA29*(1-VLOOKUP($A30,[1]Hugst!$R$5:$W$9,MATCH(ROUNDUP((AB$1)/10,0)*10,[1]Hugst!$R$4:$W$4,0))))</f>
        <v>0</v>
      </c>
      <c r="AC30" s="168">
        <f ca="1">IF($C30-AC$1&lt;År1,0,AB29*(1-VLOOKUP($A30,[1]Hugst!$R$5:$W$9,MATCH(ROUNDUP((AC$1)/10,0)*10,[1]Hugst!$R$4:$W$4,0))))</f>
        <v>0</v>
      </c>
      <c r="AD30" s="168">
        <f ca="1">IF($C30-AD$1&lt;År1,0,AC29*(1-VLOOKUP($A30,[1]Hugst!$R$5:$W$9,MATCH(ROUNDUP((AD$1)/10,0)*10,[1]Hugst!$R$4:$W$4,0))))</f>
        <v>0</v>
      </c>
      <c r="AE30" s="168">
        <f ca="1">IF($C30-AE$1&lt;År1,0,AD29*(1-VLOOKUP($A30,[1]Hugst!$R$5:$W$9,MATCH(ROUNDUP((AE$1)/10,0)*10,[1]Hugst!$R$4:$W$4,0))))</f>
        <v>0</v>
      </c>
      <c r="AF30" s="168">
        <f ca="1">IF($C30-AF$1&lt;År1,0,AE29*(1-VLOOKUP($A30,[1]Hugst!$R$5:$W$9,MATCH(ROUNDUP((AF$1)/10,0)*10,[1]Hugst!$R$4:$W$4,0))))</f>
        <v>0</v>
      </c>
      <c r="AG30" s="168">
        <f ca="1">IF($C30-AG$1&lt;År1,0,AF29*(1-VLOOKUP($A30,[1]Hugst!$R$5:$W$9,MATCH(ROUNDUP((AG$1)/10,0)*10,[1]Hugst!$R$4:$W$4,0))))</f>
        <v>0</v>
      </c>
      <c r="AH30" s="168">
        <f ca="1">IF($C30-AH$1&lt;År1,0,AG29*(1-VLOOKUP($A30,[1]Hugst!$R$5:$W$9,MATCH(ROUNDUP((AH$1)/10,0)*10,[1]Hugst!$R$4:$W$4,0))))</f>
        <v>0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1971.4736355542673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4815.0001432978061</v>
      </c>
      <c r="G31" s="168">
        <f ca="1">IF($C31-G$1&lt;År1,0,F30*(1-VLOOKUP($A31,[1]Hugst!$R$5:$W$9,MATCH(ROUNDUP((G$1)/10,0)*10,[1]Hugst!$R$4:$W$4,0))))</f>
        <v>4838.0404156291261</v>
      </c>
      <c r="H31" s="168">
        <f ca="1">IF($C31-H$1&lt;År1,0,G30*(1-VLOOKUP($A31,[1]Hugst!$R$5:$W$9,MATCH(ROUNDUP((H$1)/10,0)*10,[1]Hugst!$R$4:$W$4,0))))</f>
        <v>4864.4798106334565</v>
      </c>
      <c r="I31" s="168">
        <f ca="1">IF($C31-I$1&lt;År1,0,H30*(1-VLOOKUP($A31,[1]Hugst!$R$5:$W$9,MATCH(ROUNDUP((I$1)/10,0)*10,[1]Hugst!$R$4:$W$4,0))))</f>
        <v>4895.1562449317571</v>
      </c>
      <c r="J31" s="168">
        <f ca="1">IF($C31-J$1&lt;År1,0,I30*(1-VLOOKUP($A31,[1]Hugst!$R$5:$W$9,MATCH(ROUNDUP((J$1)/10,0)*10,[1]Hugst!$R$4:$W$4,0))))</f>
        <v>4931.1170546818739</v>
      </c>
      <c r="K31" s="168">
        <f ca="1">IF($C31-K$1&lt;År1,0,J30*(1-VLOOKUP($A31,[1]Hugst!$R$5:$W$9,MATCH(ROUNDUP((K$1)/10,0)*10,[1]Hugst!$R$4:$W$4,0))))</f>
        <v>4973.6713501632694</v>
      </c>
      <c r="L31" s="168">
        <f ca="1">IF($C31-L$1&lt;År1,0,K30*(1-VLOOKUP($A31,[1]Hugst!$R$5:$W$9,MATCH(ROUNDUP((L$1)/10,0)*10,[1]Hugst!$R$4:$W$4,0))))</f>
        <v>5024.4554590061989</v>
      </c>
      <c r="M31" s="168">
        <f ca="1">IF($C31-M$1&lt;År1,0,L30*(1-VLOOKUP($A31,[1]Hugst!$R$5:$W$9,MATCH(ROUNDUP((M$1)/10,0)*10,[1]Hugst!$R$4:$W$4,0))))</f>
        <v>5085.5147302268961</v>
      </c>
      <c r="N31" s="168">
        <f ca="1">IF($C31-N$1&lt;År1,0,M30*(1-VLOOKUP($A31,[1]Hugst!$R$5:$W$9,MATCH(ROUNDUP((N$1)/10,0)*10,[1]Hugst!$R$4:$W$4,0))))</f>
        <v>5159.4057892698511</v>
      </c>
      <c r="O31" s="168">
        <f ca="1">IF($C31-O$1&lt;År1,0,N30*(1-VLOOKUP($A31,[1]Hugst!$R$5:$W$9,MATCH(ROUNDUP((O$1)/10,0)*10,[1]Hugst!$R$4:$W$4,0))))</f>
        <v>5249.3243568093485</v>
      </c>
      <c r="P31" s="168">
        <f ca="1">IF($C31-P$1&lt;År1,0,O30*(1-VLOOKUP($A31,[1]Hugst!$R$5:$W$9,MATCH(ROUNDUP((P$1)/10,0)*10,[1]Hugst!$R$4:$W$4,0))))</f>
        <v>5359.2650222495922</v>
      </c>
      <c r="Q31" s="168">
        <f ca="1">IF($C31-Q$1&lt;År1,0,P30*(1-VLOOKUP($A31,[1]Hugst!$R$5:$W$9,MATCH(ROUNDUP((Q$1)/10,0)*10,[1]Hugst!$R$4:$W$4,0))))</f>
        <v>5494.2209605985227</v>
      </c>
      <c r="R31" s="168">
        <f ca="1">IF($C31-R$1&lt;År1,0,Q30*(1-VLOOKUP($A31,[1]Hugst!$R$5:$W$9,MATCH(ROUNDUP((R$1)/10,0)*10,[1]Hugst!$R$4:$W$4,0))))</f>
        <v>5660.4335785583953</v>
      </c>
      <c r="S31" s="168">
        <f ca="1">IF($C31-S$1&lt;År1,0,R30*(1-VLOOKUP($A31,[1]Hugst!$R$5:$W$9,MATCH(ROUNDUP((S$1)/10,0)*10,[1]Hugst!$R$4:$W$4,0))))</f>
        <v>5865.7045721376153</v>
      </c>
      <c r="T31" s="168">
        <f ca="1">IF($C31-T$1&lt;År1,0,S30*(1-VLOOKUP($A31,[1]Hugst!$R$5:$W$9,MATCH(ROUNDUP((T$1)/10,0)*10,[1]Hugst!$R$4:$W$4,0))))</f>
        <v>6119.7859986637814</v>
      </c>
      <c r="U31" s="168">
        <f ca="1">IF($C31-U$1&lt;År1,0,T30*(1-VLOOKUP($A31,[1]Hugst!$R$5:$W$9,MATCH(ROUNDUP((U$1)/10,0)*10,[1]Hugst!$R$4:$W$4,0))))</f>
        <v>6434.8678667985132</v>
      </c>
      <c r="V31" s="168">
        <f ca="1">IF($C31-V$1&lt;År1,0,U30*(1-VLOOKUP($A31,[1]Hugst!$R$5:$W$9,MATCH(ROUNDUP((V$1)/10,0)*10,[1]Hugst!$R$4:$W$4,0))))</f>
        <v>6826.1876240543879</v>
      </c>
      <c r="W31" s="168">
        <f ca="1">IF($C31-W$1&lt;År1,0,V30*(1-VLOOKUP($A31,[1]Hugst!$R$5:$W$9,MATCH(ROUNDUP((W$1)/10,0)*10,[1]Hugst!$R$4:$W$4,0))))</f>
        <v>7312.7920161895217</v>
      </c>
      <c r="X31" s="168">
        <f ca="1">IF($C31-X$1&lt;År1,0,W30*(1-VLOOKUP($A31,[1]Hugst!$R$5:$W$9,MATCH(ROUNDUP((X$1)/10,0)*10,[1]Hugst!$R$4:$W$4,0))))</f>
        <v>7918.4894114491872</v>
      </c>
      <c r="Y31" s="168">
        <f ca="1">IF($C31-Y$1&lt;År1,0,X30*(1-VLOOKUP($A31,[1]Hugst!$R$5:$W$9,MATCH(ROUNDUP((Y$1)/10,0)*10,[1]Hugst!$R$4:$W$4,0))))</f>
        <v>0</v>
      </c>
      <c r="Z31" s="168">
        <f ca="1">IF($C31-Z$1&lt;År1,0,Y30*(1-VLOOKUP($A31,[1]Hugst!$R$5:$W$9,MATCH(ROUNDUP((Z$1)/10,0)*10,[1]Hugst!$R$4:$W$4,0))))</f>
        <v>0</v>
      </c>
      <c r="AA31" s="168">
        <f ca="1">IF($C31-AA$1&lt;År1,0,Z30*(1-VLOOKUP($A31,[1]Hugst!$R$5:$W$9,MATCH(ROUNDUP((AA$1)/10,0)*10,[1]Hugst!$R$4:$W$4,0))))</f>
        <v>0</v>
      </c>
      <c r="AB31" s="168">
        <f ca="1">IF($C31-AB$1&lt;År1,0,AA30*(1-VLOOKUP($A31,[1]Hugst!$R$5:$W$9,MATCH(ROUNDUP((AB$1)/10,0)*10,[1]Hugst!$R$4:$W$4,0))))</f>
        <v>0</v>
      </c>
      <c r="AC31" s="168">
        <f ca="1">IF($C31-AC$1&lt;År1,0,AB30*(1-VLOOKUP($A31,[1]Hugst!$R$5:$W$9,MATCH(ROUNDUP((AC$1)/10,0)*10,[1]Hugst!$R$4:$W$4,0))))</f>
        <v>0</v>
      </c>
      <c r="AD31" s="168">
        <f ca="1">IF($C31-AD$1&lt;År1,0,AC30*(1-VLOOKUP($A31,[1]Hugst!$R$5:$W$9,MATCH(ROUNDUP((AD$1)/10,0)*10,[1]Hugst!$R$4:$W$4,0))))</f>
        <v>0</v>
      </c>
      <c r="AE31" s="168">
        <f ca="1">IF($C31-AE$1&lt;År1,0,AD30*(1-VLOOKUP($A31,[1]Hugst!$R$5:$W$9,MATCH(ROUNDUP((AE$1)/10,0)*10,[1]Hugst!$R$4:$W$4,0))))</f>
        <v>0</v>
      </c>
      <c r="AF31" s="168">
        <f ca="1">IF($C31-AF$1&lt;År1,0,AE30*(1-VLOOKUP($A31,[1]Hugst!$R$5:$W$9,MATCH(ROUNDUP((AF$1)/10,0)*10,[1]Hugst!$R$4:$W$4,0))))</f>
        <v>0</v>
      </c>
      <c r="AG31" s="168">
        <f ca="1">IF($C31-AG$1&lt;År1,0,AF30*(1-VLOOKUP($A31,[1]Hugst!$R$5:$W$9,MATCH(ROUNDUP((AG$1)/10,0)*10,[1]Hugst!$R$4:$W$4,0))))</f>
        <v>0</v>
      </c>
      <c r="AH31" s="168">
        <f ca="1">IF($C31-AH$1&lt;År1,0,AG30*(1-VLOOKUP($A31,[1]Hugst!$R$5:$W$9,MATCH(ROUNDUP((AH$1)/10,0)*10,[1]Hugst!$R$4:$W$4,0))))</f>
        <v>0</v>
      </c>
      <c r="AI31" s="168">
        <f ca="1">IF($C31-AI$1&lt;År1,0,AH30*(1-VLOOKUP($A31,[1]Hugst!$R$5:$W$9,MATCH(ROUNDUP((AI$1)/10,0)*10,[1]Hugst!$R$4:$W$4,0))))</f>
        <v>0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1951.1621051429743</v>
      </c>
      <c r="E32" s="168">
        <f t="shared" ca="1" si="0"/>
        <v>0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4794.6886128865135</v>
      </c>
      <c r="G32" s="168">
        <f ca="1">IF($C32-G$1&lt;År1,0,F31*(1-VLOOKUP($A32,[1]Hugst!$R$5:$W$9,MATCH(ROUNDUP((G$1)/10,0)*10,[1]Hugst!$R$4:$W$4,0))))</f>
        <v>4815.0001432978061</v>
      </c>
      <c r="H32" s="168">
        <f ca="1">IF($C32-H$1&lt;År1,0,G31*(1-VLOOKUP($A32,[1]Hugst!$R$5:$W$9,MATCH(ROUNDUP((H$1)/10,0)*10,[1]Hugst!$R$4:$W$4,0))))</f>
        <v>4838.0404156291261</v>
      </c>
      <c r="I32" s="168">
        <f ca="1">IF($C32-I$1&lt;År1,0,H31*(1-VLOOKUP($A32,[1]Hugst!$R$5:$W$9,MATCH(ROUNDUP((I$1)/10,0)*10,[1]Hugst!$R$4:$W$4,0))))</f>
        <v>4864.4798106334565</v>
      </c>
      <c r="J32" s="168">
        <f ca="1">IF($C32-J$1&lt;År1,0,I31*(1-VLOOKUP($A32,[1]Hugst!$R$5:$W$9,MATCH(ROUNDUP((J$1)/10,0)*10,[1]Hugst!$R$4:$W$4,0))))</f>
        <v>4895.1562449317571</v>
      </c>
      <c r="K32" s="168">
        <f ca="1">IF($C32-K$1&lt;År1,0,J31*(1-VLOOKUP($A32,[1]Hugst!$R$5:$W$9,MATCH(ROUNDUP((K$1)/10,0)*10,[1]Hugst!$R$4:$W$4,0))))</f>
        <v>4931.1170546818739</v>
      </c>
      <c r="L32" s="168">
        <f ca="1">IF($C32-L$1&lt;År1,0,K31*(1-VLOOKUP($A32,[1]Hugst!$R$5:$W$9,MATCH(ROUNDUP((L$1)/10,0)*10,[1]Hugst!$R$4:$W$4,0))))</f>
        <v>4973.6713501632694</v>
      </c>
      <c r="M32" s="168">
        <f ca="1">IF($C32-M$1&lt;År1,0,L31*(1-VLOOKUP($A32,[1]Hugst!$R$5:$W$9,MATCH(ROUNDUP((M$1)/10,0)*10,[1]Hugst!$R$4:$W$4,0))))</f>
        <v>5024.4554590061989</v>
      </c>
      <c r="N32" s="168">
        <f ca="1">IF($C32-N$1&lt;År1,0,M31*(1-VLOOKUP($A32,[1]Hugst!$R$5:$W$9,MATCH(ROUNDUP((N$1)/10,0)*10,[1]Hugst!$R$4:$W$4,0))))</f>
        <v>5085.5147302268961</v>
      </c>
      <c r="O32" s="168">
        <f ca="1">IF($C32-O$1&lt;År1,0,N31*(1-VLOOKUP($A32,[1]Hugst!$R$5:$W$9,MATCH(ROUNDUP((O$1)/10,0)*10,[1]Hugst!$R$4:$W$4,0))))</f>
        <v>5159.4057892698511</v>
      </c>
      <c r="P32" s="168">
        <f ca="1">IF($C32-P$1&lt;År1,0,O31*(1-VLOOKUP($A32,[1]Hugst!$R$5:$W$9,MATCH(ROUNDUP((P$1)/10,0)*10,[1]Hugst!$R$4:$W$4,0))))</f>
        <v>5249.3243568093485</v>
      </c>
      <c r="Q32" s="168">
        <f ca="1">IF($C32-Q$1&lt;År1,0,P31*(1-VLOOKUP($A32,[1]Hugst!$R$5:$W$9,MATCH(ROUNDUP((Q$1)/10,0)*10,[1]Hugst!$R$4:$W$4,0))))</f>
        <v>5359.2650222495922</v>
      </c>
      <c r="R32" s="168">
        <f ca="1">IF($C32-R$1&lt;År1,0,Q31*(1-VLOOKUP($A32,[1]Hugst!$R$5:$W$9,MATCH(ROUNDUP((R$1)/10,0)*10,[1]Hugst!$R$4:$W$4,0))))</f>
        <v>5494.2209605985227</v>
      </c>
      <c r="S32" s="168">
        <f ca="1">IF($C32-S$1&lt;År1,0,R31*(1-VLOOKUP($A32,[1]Hugst!$R$5:$W$9,MATCH(ROUNDUP((S$1)/10,0)*10,[1]Hugst!$R$4:$W$4,0))))</f>
        <v>5660.4335785583953</v>
      </c>
      <c r="T32" s="168">
        <f ca="1">IF($C32-T$1&lt;År1,0,S31*(1-VLOOKUP($A32,[1]Hugst!$R$5:$W$9,MATCH(ROUNDUP((T$1)/10,0)*10,[1]Hugst!$R$4:$W$4,0))))</f>
        <v>5865.7045721376153</v>
      </c>
      <c r="U32" s="168">
        <f ca="1">IF($C32-U$1&lt;År1,0,T31*(1-VLOOKUP($A32,[1]Hugst!$R$5:$W$9,MATCH(ROUNDUP((U$1)/10,0)*10,[1]Hugst!$R$4:$W$4,0))))</f>
        <v>6119.7859986637814</v>
      </c>
      <c r="V32" s="168">
        <f ca="1">IF($C32-V$1&lt;År1,0,U31*(1-VLOOKUP($A32,[1]Hugst!$R$5:$W$9,MATCH(ROUNDUP((V$1)/10,0)*10,[1]Hugst!$R$4:$W$4,0))))</f>
        <v>6434.8678667985132</v>
      </c>
      <c r="W32" s="168">
        <f ca="1">IF($C32-W$1&lt;År1,0,V31*(1-VLOOKUP($A32,[1]Hugst!$R$5:$W$9,MATCH(ROUNDUP((W$1)/10,0)*10,[1]Hugst!$R$4:$W$4,0))))</f>
        <v>6826.1876240543879</v>
      </c>
      <c r="X32" s="168">
        <f ca="1">IF($C32-X$1&lt;År1,0,W31*(1-VLOOKUP($A32,[1]Hugst!$R$5:$W$9,MATCH(ROUNDUP((X$1)/10,0)*10,[1]Hugst!$R$4:$W$4,0))))</f>
        <v>7312.7920161895217</v>
      </c>
      <c r="Y32" s="168">
        <f ca="1">IF($C32-Y$1&lt;År1,0,X31*(1-VLOOKUP($A32,[1]Hugst!$R$5:$W$9,MATCH(ROUNDUP((Y$1)/10,0)*10,[1]Hugst!$R$4:$W$4,0))))</f>
        <v>7918.4894114491872</v>
      </c>
      <c r="Z32" s="168">
        <f ca="1">IF($C32-Z$1&lt;År1,0,Y31*(1-VLOOKUP($A32,[1]Hugst!$R$5:$W$9,MATCH(ROUNDUP((Z$1)/10,0)*10,[1]Hugst!$R$4:$W$4,0))))</f>
        <v>0</v>
      </c>
      <c r="AA32" s="168">
        <f ca="1">IF($C32-AA$1&lt;År1,0,Z31*(1-VLOOKUP($A32,[1]Hugst!$R$5:$W$9,MATCH(ROUNDUP((AA$1)/10,0)*10,[1]Hugst!$R$4:$W$4,0))))</f>
        <v>0</v>
      </c>
      <c r="AB32" s="168">
        <f ca="1">IF($C32-AB$1&lt;År1,0,AA31*(1-VLOOKUP($A32,[1]Hugst!$R$5:$W$9,MATCH(ROUNDUP((AB$1)/10,0)*10,[1]Hugst!$R$4:$W$4,0))))</f>
        <v>0</v>
      </c>
      <c r="AC32" s="168">
        <f ca="1">IF($C32-AC$1&lt;År1,0,AB31*(1-VLOOKUP($A32,[1]Hugst!$R$5:$W$9,MATCH(ROUNDUP((AC$1)/10,0)*10,[1]Hugst!$R$4:$W$4,0))))</f>
        <v>0</v>
      </c>
      <c r="AD32" s="168">
        <f ca="1">IF($C32-AD$1&lt;År1,0,AC31*(1-VLOOKUP($A32,[1]Hugst!$R$5:$W$9,MATCH(ROUNDUP((AD$1)/10,0)*10,[1]Hugst!$R$4:$W$4,0))))</f>
        <v>0</v>
      </c>
      <c r="AE32" s="168">
        <f ca="1">IF($C32-AE$1&lt;År1,0,AD31*(1-VLOOKUP($A32,[1]Hugst!$R$5:$W$9,MATCH(ROUNDUP((AE$1)/10,0)*10,[1]Hugst!$R$4:$W$4,0))))</f>
        <v>0</v>
      </c>
      <c r="AF32" s="168">
        <f ca="1">IF($C32-AF$1&lt;År1,0,AE31*(1-VLOOKUP($A32,[1]Hugst!$R$5:$W$9,MATCH(ROUNDUP((AF$1)/10,0)*10,[1]Hugst!$R$4:$W$4,0))))</f>
        <v>0</v>
      </c>
      <c r="AG32" s="168">
        <f ca="1">IF($C32-AG$1&lt;År1,0,AF31*(1-VLOOKUP($A32,[1]Hugst!$R$5:$W$9,MATCH(ROUNDUP((AG$1)/10,0)*10,[1]Hugst!$R$4:$W$4,0))))</f>
        <v>0</v>
      </c>
      <c r="AH32" s="168">
        <f ca="1">IF($C32-AH$1&lt;År1,0,AG31*(1-VLOOKUP($A32,[1]Hugst!$R$5:$W$9,MATCH(ROUNDUP((AH$1)/10,0)*10,[1]Hugst!$R$4:$W$4,0))))</f>
        <v>0</v>
      </c>
      <c r="AI32" s="168">
        <f ca="1">IF($C32-AI$1&lt;År1,0,AH31*(1-VLOOKUP($A32,[1]Hugst!$R$5:$W$9,MATCH(ROUNDUP((AI$1)/10,0)*10,[1]Hugst!$R$4:$W$4,0))))</f>
        <v>0</v>
      </c>
      <c r="AJ32" s="168">
        <f ca="1">IF($C32-AJ$1&lt;År1,0,AI31*(1-VLOOKUP($A32,[1]Hugst!$R$5:$W$9,MATCH(ROUNDUP((AJ$1)/10,0)*10,[1]Hugst!$R$4:$W$4,0))))</f>
        <v>0</v>
      </c>
      <c r="AL32" s="168">
        <f ca="1">SUM(F32:AJ32)</f>
        <v>111622.60101823561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0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0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0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0</v>
      </c>
      <c r="G34" s="168">
        <f ca="1">IF($C34-G$1&lt;År1,0,F33*(1-VLOOKUP($A34,[1]Hugst!$R$5:$W$9,MATCH(ROUNDUP((G$1)/10,0)*10,[1]Hugst!$R$4:$W$4,0))))</f>
        <v>0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0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0</v>
      </c>
      <c r="G35" s="168">
        <f ca="1">IF($C35-G$1&lt;År1,0,F34*(1-VLOOKUP($A35,[1]Hugst!$R$5:$W$9,MATCH(ROUNDUP((G$1)/10,0)*10,[1]Hugst!$R$4:$W$4,0))))</f>
        <v>0</v>
      </c>
      <c r="H35" s="168">
        <f ca="1">IF($C35-H$1&lt;År1,0,G34*(1-VLOOKUP($A35,[1]Hugst!$R$5:$W$9,MATCH(ROUNDUP((H$1)/10,0)*10,[1]Hugst!$R$4:$W$4,0))))</f>
        <v>0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0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0</v>
      </c>
      <c r="G36" s="168">
        <f ca="1">IF($C36-G$1&lt;År1,0,F35*(1-VLOOKUP($A36,[1]Hugst!$R$5:$W$9,MATCH(ROUNDUP((G$1)/10,0)*10,[1]Hugst!$R$4:$W$4,0))))</f>
        <v>0</v>
      </c>
      <c r="H36" s="168">
        <f ca="1">IF($C36-H$1&lt;År1,0,G35*(1-VLOOKUP($A36,[1]Hugst!$R$5:$W$9,MATCH(ROUNDUP((H$1)/10,0)*10,[1]Hugst!$R$4:$W$4,0))))</f>
        <v>0</v>
      </c>
      <c r="I36" s="168">
        <f ca="1">IF($C36-I$1&lt;År1,0,H35*(1-VLOOKUP($A36,[1]Hugst!$R$5:$W$9,MATCH(ROUNDUP((I$1)/10,0)*10,[1]Hugst!$R$4:$W$4,0))))</f>
        <v>0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0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0</v>
      </c>
      <c r="G37" s="168">
        <f ca="1">IF($C37-G$1&lt;År1,0,F36*(1-VLOOKUP($A37,[1]Hugst!$R$5:$W$9,MATCH(ROUNDUP((G$1)/10,0)*10,[1]Hugst!$R$4:$W$4,0))))</f>
        <v>0</v>
      </c>
      <c r="H37" s="168">
        <f ca="1">IF($C37-H$1&lt;År1,0,G36*(1-VLOOKUP($A37,[1]Hugst!$R$5:$W$9,MATCH(ROUNDUP((H$1)/10,0)*10,[1]Hugst!$R$4:$W$4,0))))</f>
        <v>0</v>
      </c>
      <c r="I37" s="168">
        <f ca="1">IF($C37-I$1&lt;År1,0,H36*(1-VLOOKUP($A37,[1]Hugst!$R$5:$W$9,MATCH(ROUNDUP((I$1)/10,0)*10,[1]Hugst!$R$4:$W$4,0))))</f>
        <v>0</v>
      </c>
      <c r="J37" s="168">
        <f ca="1">IF($C37-J$1&lt;År1,0,I36*(1-VLOOKUP($A37,[1]Hugst!$R$5:$W$9,MATCH(ROUNDUP((J$1)/10,0)*10,[1]Hugst!$R$4:$W$4,0))))</f>
        <v>0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0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0</v>
      </c>
      <c r="G38" s="168">
        <f ca="1">IF($C38-G$1&lt;År1,0,F37*(1-VLOOKUP($A38,[1]Hugst!$R$5:$W$9,MATCH(ROUNDUP((G$1)/10,0)*10,[1]Hugst!$R$4:$W$4,0))))</f>
        <v>0</v>
      </c>
      <c r="H38" s="168">
        <f ca="1">IF($C38-H$1&lt;År1,0,G37*(1-VLOOKUP($A38,[1]Hugst!$R$5:$W$9,MATCH(ROUNDUP((H$1)/10,0)*10,[1]Hugst!$R$4:$W$4,0))))</f>
        <v>0</v>
      </c>
      <c r="I38" s="168">
        <f ca="1">IF($C38-I$1&lt;År1,0,H37*(1-VLOOKUP($A38,[1]Hugst!$R$5:$W$9,MATCH(ROUNDUP((I$1)/10,0)*10,[1]Hugst!$R$4:$W$4,0))))</f>
        <v>0</v>
      </c>
      <c r="J38" s="168">
        <f ca="1">IF($C38-J$1&lt;År1,0,I37*(1-VLOOKUP($A38,[1]Hugst!$R$5:$W$9,MATCH(ROUNDUP((J$1)/10,0)*10,[1]Hugst!$R$4:$W$4,0))))</f>
        <v>0</v>
      </c>
      <c r="K38" s="168">
        <f ca="1">IF($C38-K$1&lt;År1,0,J37*(1-VLOOKUP($A38,[1]Hugst!$R$5:$W$9,MATCH(ROUNDUP((K$1)/10,0)*10,[1]Hugst!$R$4:$W$4,0))))</f>
        <v>0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0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0</v>
      </c>
      <c r="G39" s="168">
        <f ca="1">IF($C39-G$1&lt;År1,0,F38*(1-VLOOKUP($A39,[1]Hugst!$R$5:$W$9,MATCH(ROUNDUP((G$1)/10,0)*10,[1]Hugst!$R$4:$W$4,0))))</f>
        <v>0</v>
      </c>
      <c r="H39" s="168">
        <f ca="1">IF($C39-H$1&lt;År1,0,G38*(1-VLOOKUP($A39,[1]Hugst!$R$5:$W$9,MATCH(ROUNDUP((H$1)/10,0)*10,[1]Hugst!$R$4:$W$4,0))))</f>
        <v>0</v>
      </c>
      <c r="I39" s="168">
        <f ca="1">IF($C39-I$1&lt;År1,0,H38*(1-VLOOKUP($A39,[1]Hugst!$R$5:$W$9,MATCH(ROUNDUP((I$1)/10,0)*10,[1]Hugst!$R$4:$W$4,0))))</f>
        <v>0</v>
      </c>
      <c r="J39" s="168">
        <f ca="1">IF($C39-J$1&lt;År1,0,I38*(1-VLOOKUP($A39,[1]Hugst!$R$5:$W$9,MATCH(ROUNDUP((J$1)/10,0)*10,[1]Hugst!$R$4:$W$4,0))))</f>
        <v>0</v>
      </c>
      <c r="K39" s="168">
        <f ca="1">IF($C39-K$1&lt;År1,0,J38*(1-VLOOKUP($A39,[1]Hugst!$R$5:$W$9,MATCH(ROUNDUP((K$1)/10,0)*10,[1]Hugst!$R$4:$W$4,0))))</f>
        <v>0</v>
      </c>
      <c r="L39" s="168">
        <f ca="1">IF($C39-L$1&lt;År1,0,K38*(1-VLOOKUP($A39,[1]Hugst!$R$5:$W$9,MATCH(ROUNDUP((L$1)/10,0)*10,[1]Hugst!$R$4:$W$4,0))))</f>
        <v>0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0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0</v>
      </c>
      <c r="G40" s="168">
        <f ca="1">IF($C40-G$1&lt;År1,0,F39*(1-VLOOKUP($A40,[1]Hugst!$R$5:$W$9,MATCH(ROUNDUP((G$1)/10,0)*10,[1]Hugst!$R$4:$W$4,0))))</f>
        <v>0</v>
      </c>
      <c r="H40" s="168">
        <f ca="1">IF($C40-H$1&lt;År1,0,G39*(1-VLOOKUP($A40,[1]Hugst!$R$5:$W$9,MATCH(ROUNDUP((H$1)/10,0)*10,[1]Hugst!$R$4:$W$4,0))))</f>
        <v>0</v>
      </c>
      <c r="I40" s="168">
        <f ca="1">IF($C40-I$1&lt;År1,0,H39*(1-VLOOKUP($A40,[1]Hugst!$R$5:$W$9,MATCH(ROUNDUP((I$1)/10,0)*10,[1]Hugst!$R$4:$W$4,0))))</f>
        <v>0</v>
      </c>
      <c r="J40" s="168">
        <f ca="1">IF($C40-J$1&lt;År1,0,I39*(1-VLOOKUP($A40,[1]Hugst!$R$5:$W$9,MATCH(ROUNDUP((J$1)/10,0)*10,[1]Hugst!$R$4:$W$4,0))))</f>
        <v>0</v>
      </c>
      <c r="K40" s="168">
        <f ca="1">IF($C40-K$1&lt;År1,0,J39*(1-VLOOKUP($A40,[1]Hugst!$R$5:$W$9,MATCH(ROUNDUP((K$1)/10,0)*10,[1]Hugst!$R$4:$W$4,0))))</f>
        <v>0</v>
      </c>
      <c r="L40" s="168">
        <f ca="1">IF($C40-L$1&lt;År1,0,K39*(1-VLOOKUP($A40,[1]Hugst!$R$5:$W$9,MATCH(ROUNDUP((L$1)/10,0)*10,[1]Hugst!$R$4:$W$4,0))))</f>
        <v>0</v>
      </c>
      <c r="M40" s="168">
        <f ca="1">IF($C40-M$1&lt;År1,0,L39*(1-VLOOKUP($A40,[1]Hugst!$R$5:$W$9,MATCH(ROUNDUP((M$1)/10,0)*10,[1]Hugst!$R$4:$W$4,0))))</f>
        <v>0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0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0</v>
      </c>
      <c r="G41" s="168">
        <f ca="1">IF($C41-G$1&lt;År1,0,F40*(1-VLOOKUP($A41,[1]Hugst!$R$5:$W$9,MATCH(ROUNDUP((G$1)/10,0)*10,[1]Hugst!$R$4:$W$4,0))))</f>
        <v>0</v>
      </c>
      <c r="H41" s="168">
        <f ca="1">IF($C41-H$1&lt;År1,0,G40*(1-VLOOKUP($A41,[1]Hugst!$R$5:$W$9,MATCH(ROUNDUP((H$1)/10,0)*10,[1]Hugst!$R$4:$W$4,0))))</f>
        <v>0</v>
      </c>
      <c r="I41" s="168">
        <f ca="1">IF($C41-I$1&lt;År1,0,H40*(1-VLOOKUP($A41,[1]Hugst!$R$5:$W$9,MATCH(ROUNDUP((I$1)/10,0)*10,[1]Hugst!$R$4:$W$4,0))))</f>
        <v>0</v>
      </c>
      <c r="J41" s="168">
        <f ca="1">IF($C41-J$1&lt;År1,0,I40*(1-VLOOKUP($A41,[1]Hugst!$R$5:$W$9,MATCH(ROUNDUP((J$1)/10,0)*10,[1]Hugst!$R$4:$W$4,0))))</f>
        <v>0</v>
      </c>
      <c r="K41" s="168">
        <f ca="1">IF($C41-K$1&lt;År1,0,J40*(1-VLOOKUP($A41,[1]Hugst!$R$5:$W$9,MATCH(ROUNDUP((K$1)/10,0)*10,[1]Hugst!$R$4:$W$4,0))))</f>
        <v>0</v>
      </c>
      <c r="L41" s="168">
        <f ca="1">IF($C41-L$1&lt;År1,0,K40*(1-VLOOKUP($A41,[1]Hugst!$R$5:$W$9,MATCH(ROUNDUP((L$1)/10,0)*10,[1]Hugst!$R$4:$W$4,0))))</f>
        <v>0</v>
      </c>
      <c r="M41" s="168">
        <f ca="1">IF($C41-M$1&lt;År1,0,L40*(1-VLOOKUP($A41,[1]Hugst!$R$5:$W$9,MATCH(ROUNDUP((M$1)/10,0)*10,[1]Hugst!$R$4:$W$4,0))))</f>
        <v>0</v>
      </c>
      <c r="N41" s="168">
        <f ca="1">IF($C41-N$1&lt;År1,0,M40*(1-VLOOKUP($A41,[1]Hugst!$R$5:$W$9,MATCH(ROUNDUP((N$1)/10,0)*10,[1]Hugst!$R$4:$W$4,0))))</f>
        <v>0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0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0</v>
      </c>
      <c r="G42" s="168">
        <f ca="1">IF($C42-G$1&lt;År1,0,F41*(1-VLOOKUP($A42,[1]Hugst!$R$5:$W$9,MATCH(ROUNDUP((G$1)/10,0)*10,[1]Hugst!$R$4:$W$4,0))))</f>
        <v>0</v>
      </c>
      <c r="H42" s="168">
        <f ca="1">IF($C42-H$1&lt;År1,0,G41*(1-VLOOKUP($A42,[1]Hugst!$R$5:$W$9,MATCH(ROUNDUP((H$1)/10,0)*10,[1]Hugst!$R$4:$W$4,0))))</f>
        <v>0</v>
      </c>
      <c r="I42" s="168">
        <f ca="1">IF($C42-I$1&lt;År1,0,H41*(1-VLOOKUP($A42,[1]Hugst!$R$5:$W$9,MATCH(ROUNDUP((I$1)/10,0)*10,[1]Hugst!$R$4:$W$4,0))))</f>
        <v>0</v>
      </c>
      <c r="J42" s="168">
        <f ca="1">IF($C42-J$1&lt;År1,0,I41*(1-VLOOKUP($A42,[1]Hugst!$R$5:$W$9,MATCH(ROUNDUP((J$1)/10,0)*10,[1]Hugst!$R$4:$W$4,0))))</f>
        <v>0</v>
      </c>
      <c r="K42" s="168">
        <f ca="1">IF($C42-K$1&lt;År1,0,J41*(1-VLOOKUP($A42,[1]Hugst!$R$5:$W$9,MATCH(ROUNDUP((K$1)/10,0)*10,[1]Hugst!$R$4:$W$4,0))))</f>
        <v>0</v>
      </c>
      <c r="L42" s="168">
        <f ca="1">IF($C42-L$1&lt;År1,0,K41*(1-VLOOKUP($A42,[1]Hugst!$R$5:$W$9,MATCH(ROUNDUP((L$1)/10,0)*10,[1]Hugst!$R$4:$W$4,0))))</f>
        <v>0</v>
      </c>
      <c r="M42" s="168">
        <f ca="1">IF($C42-M$1&lt;År1,0,L41*(1-VLOOKUP($A42,[1]Hugst!$R$5:$W$9,MATCH(ROUNDUP((M$1)/10,0)*10,[1]Hugst!$R$4:$W$4,0))))</f>
        <v>0</v>
      </c>
      <c r="N42" s="168">
        <f ca="1">IF($C42-N$1&lt;År1,0,M41*(1-VLOOKUP($A42,[1]Hugst!$R$5:$W$9,MATCH(ROUNDUP((N$1)/10,0)*10,[1]Hugst!$R$4:$W$4,0))))</f>
        <v>0</v>
      </c>
      <c r="O42" s="168">
        <f ca="1">IF($C42-O$1&lt;År1,0,N41*(1-VLOOKUP($A42,[1]Hugst!$R$5:$W$9,MATCH(ROUNDUP((O$1)/10,0)*10,[1]Hugst!$R$4:$W$4,0))))</f>
        <v>0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0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0</v>
      </c>
      <c r="G43" s="168">
        <f ca="1">IF($C43-G$1&lt;År1,0,F42*(1-VLOOKUP($A43,[1]Hugst!$R$5:$W$9,MATCH(ROUNDUP((G$1)/10,0)*10,[1]Hugst!$R$4:$W$4,0))))</f>
        <v>0</v>
      </c>
      <c r="H43" s="168">
        <f ca="1">IF($C43-H$1&lt;År1,0,G42*(1-VLOOKUP($A43,[1]Hugst!$R$5:$W$9,MATCH(ROUNDUP((H$1)/10,0)*10,[1]Hugst!$R$4:$W$4,0))))</f>
        <v>0</v>
      </c>
      <c r="I43" s="168">
        <f ca="1">IF($C43-I$1&lt;År1,0,H42*(1-VLOOKUP($A43,[1]Hugst!$R$5:$W$9,MATCH(ROUNDUP((I$1)/10,0)*10,[1]Hugst!$R$4:$W$4,0))))</f>
        <v>0</v>
      </c>
      <c r="J43" s="168">
        <f ca="1">IF($C43-J$1&lt;År1,0,I42*(1-VLOOKUP($A43,[1]Hugst!$R$5:$W$9,MATCH(ROUNDUP((J$1)/10,0)*10,[1]Hugst!$R$4:$W$4,0))))</f>
        <v>0</v>
      </c>
      <c r="K43" s="168">
        <f ca="1">IF($C43-K$1&lt;År1,0,J42*(1-VLOOKUP($A43,[1]Hugst!$R$5:$W$9,MATCH(ROUNDUP((K$1)/10,0)*10,[1]Hugst!$R$4:$W$4,0))))</f>
        <v>0</v>
      </c>
      <c r="L43" s="168">
        <f ca="1">IF($C43-L$1&lt;År1,0,K42*(1-VLOOKUP($A43,[1]Hugst!$R$5:$W$9,MATCH(ROUNDUP((L$1)/10,0)*10,[1]Hugst!$R$4:$W$4,0))))</f>
        <v>0</v>
      </c>
      <c r="M43" s="168">
        <f ca="1">IF($C43-M$1&lt;År1,0,L42*(1-VLOOKUP($A43,[1]Hugst!$R$5:$W$9,MATCH(ROUNDUP((M$1)/10,0)*10,[1]Hugst!$R$4:$W$4,0))))</f>
        <v>0</v>
      </c>
      <c r="N43" s="168">
        <f ca="1">IF($C43-N$1&lt;År1,0,M42*(1-VLOOKUP($A43,[1]Hugst!$R$5:$W$9,MATCH(ROUNDUP((N$1)/10,0)*10,[1]Hugst!$R$4:$W$4,0))))</f>
        <v>0</v>
      </c>
      <c r="O43" s="168">
        <f ca="1">IF($C43-O$1&lt;År1,0,N42*(1-VLOOKUP($A43,[1]Hugst!$R$5:$W$9,MATCH(ROUNDUP((O$1)/10,0)*10,[1]Hugst!$R$4:$W$4,0))))</f>
        <v>0</v>
      </c>
      <c r="P43" s="168">
        <f ca="1">IF($C43-P$1&lt;År1,0,O42*(1-VLOOKUP($A43,[1]Hugst!$R$5:$W$9,MATCH(ROUNDUP((P$1)/10,0)*10,[1]Hugst!$R$4:$W$4,0))))</f>
        <v>0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1485.4660552567891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1791.9395475132505</v>
      </c>
      <c r="G44" s="168">
        <f ca="1">IF($C44-G$1&lt;År1,0,F43*(1-VLOOKUP($A44,[1]Hugst!$R$5:$W$9,MATCH(ROUNDUP((G$1)/10,0)*10,[1]Hugst!$R$4:$W$4,0))))</f>
        <v>0</v>
      </c>
      <c r="H44" s="168">
        <f ca="1">IF($C44-H$1&lt;År1,0,G43*(1-VLOOKUP($A44,[1]Hugst!$R$5:$W$9,MATCH(ROUNDUP((H$1)/10,0)*10,[1]Hugst!$R$4:$W$4,0))))</f>
        <v>0</v>
      </c>
      <c r="I44" s="168">
        <f ca="1">IF($C44-I$1&lt;År1,0,H43*(1-VLOOKUP($A44,[1]Hugst!$R$5:$W$9,MATCH(ROUNDUP((I$1)/10,0)*10,[1]Hugst!$R$4:$W$4,0))))</f>
        <v>0</v>
      </c>
      <c r="J44" s="168">
        <f ca="1">IF($C44-J$1&lt;År1,0,I43*(1-VLOOKUP($A44,[1]Hugst!$R$5:$W$9,MATCH(ROUNDUP((J$1)/10,0)*10,[1]Hugst!$R$4:$W$4,0))))</f>
        <v>0</v>
      </c>
      <c r="K44" s="168">
        <f ca="1">IF($C44-K$1&lt;År1,0,J43*(1-VLOOKUP($A44,[1]Hugst!$R$5:$W$9,MATCH(ROUNDUP((K$1)/10,0)*10,[1]Hugst!$R$4:$W$4,0))))</f>
        <v>0</v>
      </c>
      <c r="L44" s="168">
        <f ca="1">IF($C44-L$1&lt;År1,0,K43*(1-VLOOKUP($A44,[1]Hugst!$R$5:$W$9,MATCH(ROUNDUP((L$1)/10,0)*10,[1]Hugst!$R$4:$W$4,0))))</f>
        <v>0</v>
      </c>
      <c r="M44" s="168">
        <f ca="1">IF($C44-M$1&lt;År1,0,L43*(1-VLOOKUP($A44,[1]Hugst!$R$5:$W$9,MATCH(ROUNDUP((M$1)/10,0)*10,[1]Hugst!$R$4:$W$4,0))))</f>
        <v>0</v>
      </c>
      <c r="N44" s="168">
        <f ca="1">IF($C44-N$1&lt;År1,0,M43*(1-VLOOKUP($A44,[1]Hugst!$R$5:$W$9,MATCH(ROUNDUP((N$1)/10,0)*10,[1]Hugst!$R$4:$W$4,0))))</f>
        <v>0</v>
      </c>
      <c r="O44" s="168">
        <f ca="1">IF($C44-O$1&lt;År1,0,N43*(1-VLOOKUP($A44,[1]Hugst!$R$5:$W$9,MATCH(ROUNDUP((O$1)/10,0)*10,[1]Hugst!$R$4:$W$4,0))))</f>
        <v>0</v>
      </c>
      <c r="P44" s="168">
        <f ca="1">IF($C44-P$1&lt;År1,0,O43*(1-VLOOKUP($A44,[1]Hugst!$R$5:$W$9,MATCH(ROUNDUP((P$1)/10,0)*10,[1]Hugst!$R$4:$W$4,0))))</f>
        <v>0</v>
      </c>
      <c r="Q44" s="168">
        <f ca="1">IF($C44-Q$1&lt;År1,0,P43*(1-VLOOKUP($A44,[1]Hugst!$R$5:$W$9,MATCH(ROUNDUP((Q$1)/10,0)*10,[1]Hugst!$R$4:$W$4,0))))</f>
        <v>0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1308.1755139291472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1614.6490061856086</v>
      </c>
      <c r="G45" s="168">
        <f ca="1">IF($C45-G$1&lt;År1,0,F44*(1-VLOOKUP($A45,[1]Hugst!$R$5:$W$9,MATCH(ROUNDUP((G$1)/10,0)*10,[1]Hugst!$R$4:$W$4,0))))</f>
        <v>1791.9395475132505</v>
      </c>
      <c r="H45" s="168">
        <f ca="1">IF($C45-H$1&lt;År1,0,G44*(1-VLOOKUP($A45,[1]Hugst!$R$5:$W$9,MATCH(ROUNDUP((H$1)/10,0)*10,[1]Hugst!$R$4:$W$4,0))))</f>
        <v>0</v>
      </c>
      <c r="I45" s="168">
        <f ca="1">IF($C45-I$1&lt;År1,0,H44*(1-VLOOKUP($A45,[1]Hugst!$R$5:$W$9,MATCH(ROUNDUP((I$1)/10,0)*10,[1]Hugst!$R$4:$W$4,0))))</f>
        <v>0</v>
      </c>
      <c r="J45" s="168">
        <f ca="1">IF($C45-J$1&lt;År1,0,I44*(1-VLOOKUP($A45,[1]Hugst!$R$5:$W$9,MATCH(ROUNDUP((J$1)/10,0)*10,[1]Hugst!$R$4:$W$4,0))))</f>
        <v>0</v>
      </c>
      <c r="K45" s="168">
        <f ca="1">IF($C45-K$1&lt;År1,0,J44*(1-VLOOKUP($A45,[1]Hugst!$R$5:$W$9,MATCH(ROUNDUP((K$1)/10,0)*10,[1]Hugst!$R$4:$W$4,0))))</f>
        <v>0</v>
      </c>
      <c r="L45" s="168">
        <f ca="1">IF($C45-L$1&lt;År1,0,K44*(1-VLOOKUP($A45,[1]Hugst!$R$5:$W$9,MATCH(ROUNDUP((L$1)/10,0)*10,[1]Hugst!$R$4:$W$4,0))))</f>
        <v>0</v>
      </c>
      <c r="M45" s="168">
        <f ca="1">IF($C45-M$1&lt;År1,0,L44*(1-VLOOKUP($A45,[1]Hugst!$R$5:$W$9,MATCH(ROUNDUP((M$1)/10,0)*10,[1]Hugst!$R$4:$W$4,0))))</f>
        <v>0</v>
      </c>
      <c r="N45" s="168">
        <f ca="1">IF($C45-N$1&lt;År1,0,M44*(1-VLOOKUP($A45,[1]Hugst!$R$5:$W$9,MATCH(ROUNDUP((N$1)/10,0)*10,[1]Hugst!$R$4:$W$4,0))))</f>
        <v>0</v>
      </c>
      <c r="O45" s="168">
        <f ca="1">IF($C45-O$1&lt;År1,0,N44*(1-VLOOKUP($A45,[1]Hugst!$R$5:$W$9,MATCH(ROUNDUP((O$1)/10,0)*10,[1]Hugst!$R$4:$W$4,0))))</f>
        <v>0</v>
      </c>
      <c r="P45" s="168">
        <f ca="1">IF($C45-P$1&lt;År1,0,O44*(1-VLOOKUP($A45,[1]Hugst!$R$5:$W$9,MATCH(ROUNDUP((P$1)/10,0)*10,[1]Hugst!$R$4:$W$4,0))))</f>
        <v>0</v>
      </c>
      <c r="Q45" s="168">
        <f ca="1">IF($C45-Q$1&lt;År1,0,P44*(1-VLOOKUP($A45,[1]Hugst!$R$5:$W$9,MATCH(ROUNDUP((Q$1)/10,0)*10,[1]Hugst!$R$4:$W$4,0))))</f>
        <v>0</v>
      </c>
      <c r="R45" s="168">
        <f ca="1">IF($C45-R$1&lt;År1,0,Q44*(1-VLOOKUP($A45,[1]Hugst!$R$5:$W$9,MATCH(ROUNDUP((R$1)/10,0)*10,[1]Hugst!$R$4:$W$4,0))))</f>
        <v>0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1165.7440675184146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1472.217559774876</v>
      </c>
      <c r="G46" s="168">
        <f ca="1">IF($C46-G$1&lt;År1,0,F45*(1-VLOOKUP($A46,[1]Hugst!$R$5:$W$9,MATCH(ROUNDUP((G$1)/10,0)*10,[1]Hugst!$R$4:$W$4,0))))</f>
        <v>1614.6490061856086</v>
      </c>
      <c r="H46" s="168">
        <f ca="1">IF($C46-H$1&lt;År1,0,G45*(1-VLOOKUP($A46,[1]Hugst!$R$5:$W$9,MATCH(ROUNDUP((H$1)/10,0)*10,[1]Hugst!$R$4:$W$4,0))))</f>
        <v>1791.9395475132505</v>
      </c>
      <c r="I46" s="168">
        <f ca="1">IF($C46-I$1&lt;År1,0,H45*(1-VLOOKUP($A46,[1]Hugst!$R$5:$W$9,MATCH(ROUNDUP((I$1)/10,0)*10,[1]Hugst!$R$4:$W$4,0))))</f>
        <v>0</v>
      </c>
      <c r="J46" s="168">
        <f ca="1">IF($C46-J$1&lt;År1,0,I45*(1-VLOOKUP($A46,[1]Hugst!$R$5:$W$9,MATCH(ROUNDUP((J$1)/10,0)*10,[1]Hugst!$R$4:$W$4,0))))</f>
        <v>0</v>
      </c>
      <c r="K46" s="168">
        <f ca="1">IF($C46-K$1&lt;År1,0,J45*(1-VLOOKUP($A46,[1]Hugst!$R$5:$W$9,MATCH(ROUNDUP((K$1)/10,0)*10,[1]Hugst!$R$4:$W$4,0))))</f>
        <v>0</v>
      </c>
      <c r="L46" s="168">
        <f ca="1">IF($C46-L$1&lt;År1,0,K45*(1-VLOOKUP($A46,[1]Hugst!$R$5:$W$9,MATCH(ROUNDUP((L$1)/10,0)*10,[1]Hugst!$R$4:$W$4,0))))</f>
        <v>0</v>
      </c>
      <c r="M46" s="168">
        <f ca="1">IF($C46-M$1&lt;År1,0,L45*(1-VLOOKUP($A46,[1]Hugst!$R$5:$W$9,MATCH(ROUNDUP((M$1)/10,0)*10,[1]Hugst!$R$4:$W$4,0))))</f>
        <v>0</v>
      </c>
      <c r="N46" s="168">
        <f ca="1">IF($C46-N$1&lt;År1,0,M45*(1-VLOOKUP($A46,[1]Hugst!$R$5:$W$9,MATCH(ROUNDUP((N$1)/10,0)*10,[1]Hugst!$R$4:$W$4,0))))</f>
        <v>0</v>
      </c>
      <c r="O46" s="168">
        <f ca="1">IF($C46-O$1&lt;År1,0,N45*(1-VLOOKUP($A46,[1]Hugst!$R$5:$W$9,MATCH(ROUNDUP((O$1)/10,0)*10,[1]Hugst!$R$4:$W$4,0))))</f>
        <v>0</v>
      </c>
      <c r="P46" s="168">
        <f ca="1">IF($C46-P$1&lt;År1,0,O45*(1-VLOOKUP($A46,[1]Hugst!$R$5:$W$9,MATCH(ROUNDUP((P$1)/10,0)*10,[1]Hugst!$R$4:$W$4,0))))</f>
        <v>0</v>
      </c>
      <c r="Q46" s="168">
        <f ca="1">IF($C46-Q$1&lt;År1,0,P45*(1-VLOOKUP($A46,[1]Hugst!$R$5:$W$9,MATCH(ROUNDUP((Q$1)/10,0)*10,[1]Hugst!$R$4:$W$4,0))))</f>
        <v>0</v>
      </c>
      <c r="R46" s="168">
        <f ca="1">IF($C46-R$1&lt;År1,0,Q45*(1-VLOOKUP($A46,[1]Hugst!$R$5:$W$9,MATCH(ROUNDUP((R$1)/10,0)*10,[1]Hugst!$R$4:$W$4,0))))</f>
        <v>0</v>
      </c>
      <c r="S46" s="168">
        <f ca="1">IF($C46-S$1&lt;År1,0,R45*(1-VLOOKUP($A46,[1]Hugst!$R$5:$W$9,MATCH(ROUNDUP((S$1)/10,0)*10,[1]Hugst!$R$4:$W$4,0))))</f>
        <v>0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1051.2028921079525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1357.6763843644139</v>
      </c>
      <c r="G47" s="168">
        <f ca="1">IF($C47-G$1&lt;År1,0,F46*(1-VLOOKUP($A47,[1]Hugst!$R$5:$W$9,MATCH(ROUNDUP((G$1)/10,0)*10,[1]Hugst!$R$4:$W$4,0))))</f>
        <v>1472.217559774876</v>
      </c>
      <c r="H47" s="168">
        <f ca="1">IF($C47-H$1&lt;År1,0,G46*(1-VLOOKUP($A47,[1]Hugst!$R$5:$W$9,MATCH(ROUNDUP((H$1)/10,0)*10,[1]Hugst!$R$4:$W$4,0))))</f>
        <v>1614.6490061856086</v>
      </c>
      <c r="I47" s="168">
        <f ca="1">IF($C47-I$1&lt;År1,0,H46*(1-VLOOKUP($A47,[1]Hugst!$R$5:$W$9,MATCH(ROUNDUP((I$1)/10,0)*10,[1]Hugst!$R$4:$W$4,0))))</f>
        <v>1791.9395475132505</v>
      </c>
      <c r="J47" s="168">
        <f ca="1">IF($C47-J$1&lt;År1,0,I46*(1-VLOOKUP($A47,[1]Hugst!$R$5:$W$9,MATCH(ROUNDUP((J$1)/10,0)*10,[1]Hugst!$R$4:$W$4,0))))</f>
        <v>0</v>
      </c>
      <c r="K47" s="168">
        <f ca="1">IF($C47-K$1&lt;År1,0,J46*(1-VLOOKUP($A47,[1]Hugst!$R$5:$W$9,MATCH(ROUNDUP((K$1)/10,0)*10,[1]Hugst!$R$4:$W$4,0))))</f>
        <v>0</v>
      </c>
      <c r="L47" s="168">
        <f ca="1">IF($C47-L$1&lt;År1,0,K46*(1-VLOOKUP($A47,[1]Hugst!$R$5:$W$9,MATCH(ROUNDUP((L$1)/10,0)*10,[1]Hugst!$R$4:$W$4,0))))</f>
        <v>0</v>
      </c>
      <c r="M47" s="168">
        <f ca="1">IF($C47-M$1&lt;År1,0,L46*(1-VLOOKUP($A47,[1]Hugst!$R$5:$W$9,MATCH(ROUNDUP((M$1)/10,0)*10,[1]Hugst!$R$4:$W$4,0))))</f>
        <v>0</v>
      </c>
      <c r="N47" s="168">
        <f ca="1">IF($C47-N$1&lt;År1,0,M46*(1-VLOOKUP($A47,[1]Hugst!$R$5:$W$9,MATCH(ROUNDUP((N$1)/10,0)*10,[1]Hugst!$R$4:$W$4,0))))</f>
        <v>0</v>
      </c>
      <c r="O47" s="168">
        <f ca="1">IF($C47-O$1&lt;År1,0,N46*(1-VLOOKUP($A47,[1]Hugst!$R$5:$W$9,MATCH(ROUNDUP((O$1)/10,0)*10,[1]Hugst!$R$4:$W$4,0))))</f>
        <v>0</v>
      </c>
      <c r="P47" s="168">
        <f ca="1">IF($C47-P$1&lt;År1,0,O46*(1-VLOOKUP($A47,[1]Hugst!$R$5:$W$9,MATCH(ROUNDUP((P$1)/10,0)*10,[1]Hugst!$R$4:$W$4,0))))</f>
        <v>0</v>
      </c>
      <c r="Q47" s="168">
        <f ca="1">IF($C47-Q$1&lt;År1,0,P46*(1-VLOOKUP($A47,[1]Hugst!$R$5:$W$9,MATCH(ROUNDUP((Q$1)/10,0)*10,[1]Hugst!$R$4:$W$4,0))))</f>
        <v>0</v>
      </c>
      <c r="R47" s="168">
        <f ca="1">IF($C47-R$1&lt;År1,0,Q46*(1-VLOOKUP($A47,[1]Hugst!$R$5:$W$9,MATCH(ROUNDUP((R$1)/10,0)*10,[1]Hugst!$R$4:$W$4,0))))</f>
        <v>0</v>
      </c>
      <c r="S47" s="168">
        <f ca="1">IF($C47-S$1&lt;År1,0,R46*(1-VLOOKUP($A47,[1]Hugst!$R$5:$W$9,MATCH(ROUNDUP((S$1)/10,0)*10,[1]Hugst!$R$4:$W$4,0))))</f>
        <v>0</v>
      </c>
      <c r="T47" s="168">
        <f ca="1">IF($C47-T$1&lt;År1,0,S46*(1-VLOOKUP($A47,[1]Hugst!$R$5:$W$9,MATCH(ROUNDUP((T$1)/10,0)*10,[1]Hugst!$R$4:$W$4,0))))</f>
        <v>0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958.97691358912107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1265.4504058455825</v>
      </c>
      <c r="G48" s="168">
        <f ca="1">IF($C48-G$1&lt;År1,0,F47*(1-VLOOKUP($A48,[1]Hugst!$R$5:$W$9,MATCH(ROUNDUP((G$1)/10,0)*10,[1]Hugst!$R$4:$W$4,0))))</f>
        <v>1357.6763843644139</v>
      </c>
      <c r="H48" s="168">
        <f ca="1">IF($C48-H$1&lt;År1,0,G47*(1-VLOOKUP($A48,[1]Hugst!$R$5:$W$9,MATCH(ROUNDUP((H$1)/10,0)*10,[1]Hugst!$R$4:$W$4,0))))</f>
        <v>1472.217559774876</v>
      </c>
      <c r="I48" s="168">
        <f ca="1">IF($C48-I$1&lt;År1,0,H47*(1-VLOOKUP($A48,[1]Hugst!$R$5:$W$9,MATCH(ROUNDUP((I$1)/10,0)*10,[1]Hugst!$R$4:$W$4,0))))</f>
        <v>1614.6490061856086</v>
      </c>
      <c r="J48" s="168">
        <f ca="1">IF($C48-J$1&lt;År1,0,I47*(1-VLOOKUP($A48,[1]Hugst!$R$5:$W$9,MATCH(ROUNDUP((J$1)/10,0)*10,[1]Hugst!$R$4:$W$4,0))))</f>
        <v>1791.9395475132505</v>
      </c>
      <c r="K48" s="168">
        <f ca="1">IF($C48-K$1&lt;År1,0,J47*(1-VLOOKUP($A48,[1]Hugst!$R$5:$W$9,MATCH(ROUNDUP((K$1)/10,0)*10,[1]Hugst!$R$4:$W$4,0))))</f>
        <v>0</v>
      </c>
      <c r="L48" s="168">
        <f ca="1">IF($C48-L$1&lt;År1,0,K47*(1-VLOOKUP($A48,[1]Hugst!$R$5:$W$9,MATCH(ROUNDUP((L$1)/10,0)*10,[1]Hugst!$R$4:$W$4,0))))</f>
        <v>0</v>
      </c>
      <c r="M48" s="168">
        <f ca="1">IF($C48-M$1&lt;År1,0,L47*(1-VLOOKUP($A48,[1]Hugst!$R$5:$W$9,MATCH(ROUNDUP((M$1)/10,0)*10,[1]Hugst!$R$4:$W$4,0))))</f>
        <v>0</v>
      </c>
      <c r="N48" s="168">
        <f ca="1">IF($C48-N$1&lt;År1,0,M47*(1-VLOOKUP($A48,[1]Hugst!$R$5:$W$9,MATCH(ROUNDUP((N$1)/10,0)*10,[1]Hugst!$R$4:$W$4,0))))</f>
        <v>0</v>
      </c>
      <c r="O48" s="168">
        <f ca="1">IF($C48-O$1&lt;År1,0,N47*(1-VLOOKUP($A48,[1]Hugst!$R$5:$W$9,MATCH(ROUNDUP((O$1)/10,0)*10,[1]Hugst!$R$4:$W$4,0))))</f>
        <v>0</v>
      </c>
      <c r="P48" s="168">
        <f ca="1">IF($C48-P$1&lt;År1,0,O47*(1-VLOOKUP($A48,[1]Hugst!$R$5:$W$9,MATCH(ROUNDUP((P$1)/10,0)*10,[1]Hugst!$R$4:$W$4,0))))</f>
        <v>0</v>
      </c>
      <c r="Q48" s="168">
        <f ca="1">IF($C48-Q$1&lt;År1,0,P47*(1-VLOOKUP($A48,[1]Hugst!$R$5:$W$9,MATCH(ROUNDUP((Q$1)/10,0)*10,[1]Hugst!$R$4:$W$4,0))))</f>
        <v>0</v>
      </c>
      <c r="R48" s="168">
        <f ca="1">IF($C48-R$1&lt;År1,0,Q47*(1-VLOOKUP($A48,[1]Hugst!$R$5:$W$9,MATCH(ROUNDUP((R$1)/10,0)*10,[1]Hugst!$R$4:$W$4,0))))</f>
        <v>0</v>
      </c>
      <c r="S48" s="168">
        <f ca="1">IF($C48-S$1&lt;År1,0,R47*(1-VLOOKUP($A48,[1]Hugst!$R$5:$W$9,MATCH(ROUNDUP((S$1)/10,0)*10,[1]Hugst!$R$4:$W$4,0))))</f>
        <v>0</v>
      </c>
      <c r="T48" s="168">
        <f ca="1">IF($C48-T$1&lt;År1,0,S47*(1-VLOOKUP($A48,[1]Hugst!$R$5:$W$9,MATCH(ROUNDUP((T$1)/10,0)*10,[1]Hugst!$R$4:$W$4,0))))</f>
        <v>0</v>
      </c>
      <c r="U48" s="168">
        <f ca="1">IF($C48-U$1&lt;År1,0,T47*(1-VLOOKUP($A48,[1]Hugst!$R$5:$W$9,MATCH(ROUNDUP((U$1)/10,0)*10,[1]Hugst!$R$4:$W$4,0))))</f>
        <v>0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884.60605777453679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1191.0795500309982</v>
      </c>
      <c r="G49" s="168">
        <f ca="1">IF($C49-G$1&lt;År1,0,F48*(1-VLOOKUP($A49,[1]Hugst!$R$5:$W$9,MATCH(ROUNDUP((G$1)/10,0)*10,[1]Hugst!$R$4:$W$4,0))))</f>
        <v>1265.4504058455825</v>
      </c>
      <c r="H49" s="168">
        <f ca="1">IF($C49-H$1&lt;År1,0,G48*(1-VLOOKUP($A49,[1]Hugst!$R$5:$W$9,MATCH(ROUNDUP((H$1)/10,0)*10,[1]Hugst!$R$4:$W$4,0))))</f>
        <v>1357.6763843644139</v>
      </c>
      <c r="I49" s="168">
        <f ca="1">IF($C49-I$1&lt;År1,0,H48*(1-VLOOKUP($A49,[1]Hugst!$R$5:$W$9,MATCH(ROUNDUP((I$1)/10,0)*10,[1]Hugst!$R$4:$W$4,0))))</f>
        <v>1472.217559774876</v>
      </c>
      <c r="J49" s="168">
        <f ca="1">IF($C49-J$1&lt;År1,0,I48*(1-VLOOKUP($A49,[1]Hugst!$R$5:$W$9,MATCH(ROUNDUP((J$1)/10,0)*10,[1]Hugst!$R$4:$W$4,0))))</f>
        <v>1614.6490061856086</v>
      </c>
      <c r="K49" s="168">
        <f ca="1">IF($C49-K$1&lt;År1,0,J48*(1-VLOOKUP($A49,[1]Hugst!$R$5:$W$9,MATCH(ROUNDUP((K$1)/10,0)*10,[1]Hugst!$R$4:$W$4,0))))</f>
        <v>1791.9395475132505</v>
      </c>
      <c r="L49" s="168">
        <f ca="1">IF($C49-L$1&lt;År1,0,K48*(1-VLOOKUP($A49,[1]Hugst!$R$5:$W$9,MATCH(ROUNDUP((L$1)/10,0)*10,[1]Hugst!$R$4:$W$4,0))))</f>
        <v>0</v>
      </c>
      <c r="M49" s="168">
        <f ca="1">IF($C49-M$1&lt;År1,0,L48*(1-VLOOKUP($A49,[1]Hugst!$R$5:$W$9,MATCH(ROUNDUP((M$1)/10,0)*10,[1]Hugst!$R$4:$W$4,0))))</f>
        <v>0</v>
      </c>
      <c r="N49" s="168">
        <f ca="1">IF($C49-N$1&lt;År1,0,M48*(1-VLOOKUP($A49,[1]Hugst!$R$5:$W$9,MATCH(ROUNDUP((N$1)/10,0)*10,[1]Hugst!$R$4:$W$4,0))))</f>
        <v>0</v>
      </c>
      <c r="O49" s="168">
        <f ca="1">IF($C49-O$1&lt;År1,0,N48*(1-VLOOKUP($A49,[1]Hugst!$R$5:$W$9,MATCH(ROUNDUP((O$1)/10,0)*10,[1]Hugst!$R$4:$W$4,0))))</f>
        <v>0</v>
      </c>
      <c r="P49" s="168">
        <f ca="1">IF($C49-P$1&lt;År1,0,O48*(1-VLOOKUP($A49,[1]Hugst!$R$5:$W$9,MATCH(ROUNDUP((P$1)/10,0)*10,[1]Hugst!$R$4:$W$4,0))))</f>
        <v>0</v>
      </c>
      <c r="Q49" s="168">
        <f ca="1">IF($C49-Q$1&lt;År1,0,P48*(1-VLOOKUP($A49,[1]Hugst!$R$5:$W$9,MATCH(ROUNDUP((Q$1)/10,0)*10,[1]Hugst!$R$4:$W$4,0))))</f>
        <v>0</v>
      </c>
      <c r="R49" s="168">
        <f ca="1">IF($C49-R$1&lt;År1,0,Q48*(1-VLOOKUP($A49,[1]Hugst!$R$5:$W$9,MATCH(ROUNDUP((R$1)/10,0)*10,[1]Hugst!$R$4:$W$4,0))))</f>
        <v>0</v>
      </c>
      <c r="S49" s="168">
        <f ca="1">IF($C49-S$1&lt;År1,0,R48*(1-VLOOKUP($A49,[1]Hugst!$R$5:$W$9,MATCH(ROUNDUP((S$1)/10,0)*10,[1]Hugst!$R$4:$W$4,0))))</f>
        <v>0</v>
      </c>
      <c r="T49" s="168">
        <f ca="1">IF($C49-T$1&lt;År1,0,S48*(1-VLOOKUP($A49,[1]Hugst!$R$5:$W$9,MATCH(ROUNDUP((T$1)/10,0)*10,[1]Hugst!$R$4:$W$4,0))))</f>
        <v>0</v>
      </c>
      <c r="U49" s="168">
        <f ca="1">IF($C49-U$1&lt;År1,0,T48*(1-VLOOKUP($A49,[1]Hugst!$R$5:$W$9,MATCH(ROUNDUP((U$1)/10,0)*10,[1]Hugst!$R$4:$W$4,0))))</f>
        <v>0</v>
      </c>
      <c r="V49" s="168">
        <f ca="1">IF($C49-V$1&lt;År1,0,U48*(1-VLOOKUP($A49,[1]Hugst!$R$5:$W$9,MATCH(ROUNDUP((V$1)/10,0)*10,[1]Hugst!$R$4:$W$4,0))))</f>
        <v>0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824.52225048835635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1130.9957427448178</v>
      </c>
      <c r="G50" s="168">
        <f ca="1">IF($C50-G$1&lt;År1,0,F49*(1-VLOOKUP($A50,[1]Hugst!$R$5:$W$9,MATCH(ROUNDUP((G$1)/10,0)*10,[1]Hugst!$R$4:$W$4,0))))</f>
        <v>1191.0795500309982</v>
      </c>
      <c r="H50" s="168">
        <f ca="1">IF($C50-H$1&lt;År1,0,G49*(1-VLOOKUP($A50,[1]Hugst!$R$5:$W$9,MATCH(ROUNDUP((H$1)/10,0)*10,[1]Hugst!$R$4:$W$4,0))))</f>
        <v>1265.4504058455825</v>
      </c>
      <c r="I50" s="168">
        <f ca="1">IF($C50-I$1&lt;År1,0,H49*(1-VLOOKUP($A50,[1]Hugst!$R$5:$W$9,MATCH(ROUNDUP((I$1)/10,0)*10,[1]Hugst!$R$4:$W$4,0))))</f>
        <v>1357.6763843644139</v>
      </c>
      <c r="J50" s="168">
        <f ca="1">IF($C50-J$1&lt;År1,0,I49*(1-VLOOKUP($A50,[1]Hugst!$R$5:$W$9,MATCH(ROUNDUP((J$1)/10,0)*10,[1]Hugst!$R$4:$W$4,0))))</f>
        <v>1472.217559774876</v>
      </c>
      <c r="K50" s="168">
        <f ca="1">IF($C50-K$1&lt;År1,0,J49*(1-VLOOKUP($A50,[1]Hugst!$R$5:$W$9,MATCH(ROUNDUP((K$1)/10,0)*10,[1]Hugst!$R$4:$W$4,0))))</f>
        <v>1614.6490061856086</v>
      </c>
      <c r="L50" s="168">
        <f ca="1">IF($C50-L$1&lt;År1,0,K49*(1-VLOOKUP($A50,[1]Hugst!$R$5:$W$9,MATCH(ROUNDUP((L$1)/10,0)*10,[1]Hugst!$R$4:$W$4,0))))</f>
        <v>1791.9395475132505</v>
      </c>
      <c r="M50" s="168">
        <f ca="1">IF($C50-M$1&lt;År1,0,L49*(1-VLOOKUP($A50,[1]Hugst!$R$5:$W$9,MATCH(ROUNDUP((M$1)/10,0)*10,[1]Hugst!$R$4:$W$4,0))))</f>
        <v>0</v>
      </c>
      <c r="N50" s="168">
        <f ca="1">IF($C50-N$1&lt;År1,0,M49*(1-VLOOKUP($A50,[1]Hugst!$R$5:$W$9,MATCH(ROUNDUP((N$1)/10,0)*10,[1]Hugst!$R$4:$W$4,0))))</f>
        <v>0</v>
      </c>
      <c r="O50" s="168">
        <f ca="1">IF($C50-O$1&lt;År1,0,N49*(1-VLOOKUP($A50,[1]Hugst!$R$5:$W$9,MATCH(ROUNDUP((O$1)/10,0)*10,[1]Hugst!$R$4:$W$4,0))))</f>
        <v>0</v>
      </c>
      <c r="P50" s="168">
        <f ca="1">IF($C50-P$1&lt;År1,0,O49*(1-VLOOKUP($A50,[1]Hugst!$R$5:$W$9,MATCH(ROUNDUP((P$1)/10,0)*10,[1]Hugst!$R$4:$W$4,0))))</f>
        <v>0</v>
      </c>
      <c r="Q50" s="168">
        <f ca="1">IF($C50-Q$1&lt;År1,0,P49*(1-VLOOKUP($A50,[1]Hugst!$R$5:$W$9,MATCH(ROUNDUP((Q$1)/10,0)*10,[1]Hugst!$R$4:$W$4,0))))</f>
        <v>0</v>
      </c>
      <c r="R50" s="168">
        <f ca="1">IF($C50-R$1&lt;År1,0,Q49*(1-VLOOKUP($A50,[1]Hugst!$R$5:$W$9,MATCH(ROUNDUP((R$1)/10,0)*10,[1]Hugst!$R$4:$W$4,0))))</f>
        <v>0</v>
      </c>
      <c r="S50" s="168">
        <f ca="1">IF($C50-S$1&lt;År1,0,R49*(1-VLOOKUP($A50,[1]Hugst!$R$5:$W$9,MATCH(ROUNDUP((S$1)/10,0)*10,[1]Hugst!$R$4:$W$4,0))))</f>
        <v>0</v>
      </c>
      <c r="T50" s="168">
        <f ca="1">IF($C50-T$1&lt;År1,0,S49*(1-VLOOKUP($A50,[1]Hugst!$R$5:$W$9,MATCH(ROUNDUP((T$1)/10,0)*10,[1]Hugst!$R$4:$W$4,0))))</f>
        <v>0</v>
      </c>
      <c r="U50" s="168">
        <f ca="1">IF($C50-U$1&lt;År1,0,T49*(1-VLOOKUP($A50,[1]Hugst!$R$5:$W$9,MATCH(ROUNDUP((U$1)/10,0)*10,[1]Hugst!$R$4:$W$4,0))))</f>
        <v>0</v>
      </c>
      <c r="V50" s="168">
        <f ca="1">IF($C50-V$1&lt;År1,0,U49*(1-VLOOKUP($A50,[1]Hugst!$R$5:$W$9,MATCH(ROUNDUP((V$1)/10,0)*10,[1]Hugst!$R$4:$W$4,0))))</f>
        <v>0</v>
      </c>
      <c r="W50" s="168">
        <f ca="1">IF($C50-W$1&lt;År1,0,V49*(1-VLOOKUP($A50,[1]Hugst!$R$5:$W$9,MATCH(ROUNDUP((W$1)/10,0)*10,[1]Hugst!$R$4:$W$4,0))))</f>
        <v>0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775.8710176380697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1082.3445098945313</v>
      </c>
      <c r="G51" s="168">
        <f ca="1">IF($C51-G$1&lt;År1,0,F50*(1-VLOOKUP($A51,[1]Hugst!$R$5:$W$9,MATCH(ROUNDUP((G$1)/10,0)*10,[1]Hugst!$R$4:$W$4,0))))</f>
        <v>1130.9957427448178</v>
      </c>
      <c r="H51" s="168">
        <f ca="1">IF($C51-H$1&lt;År1,0,G50*(1-VLOOKUP($A51,[1]Hugst!$R$5:$W$9,MATCH(ROUNDUP((H$1)/10,0)*10,[1]Hugst!$R$4:$W$4,0))))</f>
        <v>1191.0795500309982</v>
      </c>
      <c r="I51" s="168">
        <f ca="1">IF($C51-I$1&lt;År1,0,H50*(1-VLOOKUP($A51,[1]Hugst!$R$5:$W$9,MATCH(ROUNDUP((I$1)/10,0)*10,[1]Hugst!$R$4:$W$4,0))))</f>
        <v>1265.4504058455825</v>
      </c>
      <c r="J51" s="168">
        <f ca="1">IF($C51-J$1&lt;År1,0,I50*(1-VLOOKUP($A51,[1]Hugst!$R$5:$W$9,MATCH(ROUNDUP((J$1)/10,0)*10,[1]Hugst!$R$4:$W$4,0))))</f>
        <v>1357.6763843644139</v>
      </c>
      <c r="K51" s="168">
        <f ca="1">IF($C51-K$1&lt;År1,0,J50*(1-VLOOKUP($A51,[1]Hugst!$R$5:$W$9,MATCH(ROUNDUP((K$1)/10,0)*10,[1]Hugst!$R$4:$W$4,0))))</f>
        <v>1472.217559774876</v>
      </c>
      <c r="L51" s="168">
        <f ca="1">IF($C51-L$1&lt;År1,0,K50*(1-VLOOKUP($A51,[1]Hugst!$R$5:$W$9,MATCH(ROUNDUP((L$1)/10,0)*10,[1]Hugst!$R$4:$W$4,0))))</f>
        <v>1614.6490061856086</v>
      </c>
      <c r="M51" s="168">
        <f ca="1">IF($C51-M$1&lt;År1,0,L50*(1-VLOOKUP($A51,[1]Hugst!$R$5:$W$9,MATCH(ROUNDUP((M$1)/10,0)*10,[1]Hugst!$R$4:$W$4,0))))</f>
        <v>1791.9395475132505</v>
      </c>
      <c r="N51" s="168">
        <f ca="1">IF($C51-N$1&lt;År1,0,M50*(1-VLOOKUP($A51,[1]Hugst!$R$5:$W$9,MATCH(ROUNDUP((N$1)/10,0)*10,[1]Hugst!$R$4:$W$4,0))))</f>
        <v>0</v>
      </c>
      <c r="O51" s="168">
        <f ca="1">IF($C51-O$1&lt;År1,0,N50*(1-VLOOKUP($A51,[1]Hugst!$R$5:$W$9,MATCH(ROUNDUP((O$1)/10,0)*10,[1]Hugst!$R$4:$W$4,0))))</f>
        <v>0</v>
      </c>
      <c r="P51" s="168">
        <f ca="1">IF($C51-P$1&lt;År1,0,O50*(1-VLOOKUP($A51,[1]Hugst!$R$5:$W$9,MATCH(ROUNDUP((P$1)/10,0)*10,[1]Hugst!$R$4:$W$4,0))))</f>
        <v>0</v>
      </c>
      <c r="Q51" s="168">
        <f ca="1">IF($C51-Q$1&lt;År1,0,P50*(1-VLOOKUP($A51,[1]Hugst!$R$5:$W$9,MATCH(ROUNDUP((Q$1)/10,0)*10,[1]Hugst!$R$4:$W$4,0))))</f>
        <v>0</v>
      </c>
      <c r="R51" s="168">
        <f ca="1">IF($C51-R$1&lt;År1,0,Q50*(1-VLOOKUP($A51,[1]Hugst!$R$5:$W$9,MATCH(ROUNDUP((R$1)/10,0)*10,[1]Hugst!$R$4:$W$4,0))))</f>
        <v>0</v>
      </c>
      <c r="S51" s="168">
        <f ca="1">IF($C51-S$1&lt;År1,0,R50*(1-VLOOKUP($A51,[1]Hugst!$R$5:$W$9,MATCH(ROUNDUP((S$1)/10,0)*10,[1]Hugst!$R$4:$W$4,0))))</f>
        <v>0</v>
      </c>
      <c r="T51" s="168">
        <f ca="1">IF($C51-T$1&lt;År1,0,S50*(1-VLOOKUP($A51,[1]Hugst!$R$5:$W$9,MATCH(ROUNDUP((T$1)/10,0)*10,[1]Hugst!$R$4:$W$4,0))))</f>
        <v>0</v>
      </c>
      <c r="U51" s="168">
        <f ca="1">IF($C51-U$1&lt;År1,0,T50*(1-VLOOKUP($A51,[1]Hugst!$R$5:$W$9,MATCH(ROUNDUP((U$1)/10,0)*10,[1]Hugst!$R$4:$W$4,0))))</f>
        <v>0</v>
      </c>
      <c r="V51" s="168">
        <f ca="1">IF($C51-V$1&lt;År1,0,U50*(1-VLOOKUP($A51,[1]Hugst!$R$5:$W$9,MATCH(ROUNDUP((V$1)/10,0)*10,[1]Hugst!$R$4:$W$4,0))))</f>
        <v>0</v>
      </c>
      <c r="W51" s="168">
        <f ca="1">IF($C51-W$1&lt;År1,0,V50*(1-VLOOKUP($A51,[1]Hugst!$R$5:$W$9,MATCH(ROUNDUP((W$1)/10,0)*10,[1]Hugst!$R$4:$W$4,0))))</f>
        <v>0</v>
      </c>
      <c r="X51" s="168">
        <f ca="1">IF($C51-X$1&lt;År1,0,W50*(1-VLOOKUP($A51,[1]Hugst!$R$5:$W$9,MATCH(ROUNDUP((X$1)/10,0)*10,[1]Hugst!$R$4:$W$4,0))))</f>
        <v>0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736.3687652716003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1042.8422575280617</v>
      </c>
      <c r="G52" s="168">
        <f ca="1">IF($C52-G$1&lt;År1,0,F51*(1-VLOOKUP($A52,[1]Hugst!$R$5:$W$9,MATCH(ROUNDUP((G$1)/10,0)*10,[1]Hugst!$R$4:$W$4,0))))</f>
        <v>1082.3445098945313</v>
      </c>
      <c r="H52" s="168">
        <f ca="1">IF($C52-H$1&lt;År1,0,G51*(1-VLOOKUP($A52,[1]Hugst!$R$5:$W$9,MATCH(ROUNDUP((H$1)/10,0)*10,[1]Hugst!$R$4:$W$4,0))))</f>
        <v>1130.9957427448178</v>
      </c>
      <c r="I52" s="168">
        <f ca="1">IF($C52-I$1&lt;År1,0,H51*(1-VLOOKUP($A52,[1]Hugst!$R$5:$W$9,MATCH(ROUNDUP((I$1)/10,0)*10,[1]Hugst!$R$4:$W$4,0))))</f>
        <v>1191.0795500309982</v>
      </c>
      <c r="J52" s="168">
        <f ca="1">IF($C52-J$1&lt;År1,0,I51*(1-VLOOKUP($A52,[1]Hugst!$R$5:$W$9,MATCH(ROUNDUP((J$1)/10,0)*10,[1]Hugst!$R$4:$W$4,0))))</f>
        <v>1265.4504058455825</v>
      </c>
      <c r="K52" s="168">
        <f ca="1">IF($C52-K$1&lt;År1,0,J51*(1-VLOOKUP($A52,[1]Hugst!$R$5:$W$9,MATCH(ROUNDUP((K$1)/10,0)*10,[1]Hugst!$R$4:$W$4,0))))</f>
        <v>1357.6763843644139</v>
      </c>
      <c r="L52" s="168">
        <f ca="1">IF($C52-L$1&lt;År1,0,K51*(1-VLOOKUP($A52,[1]Hugst!$R$5:$W$9,MATCH(ROUNDUP((L$1)/10,0)*10,[1]Hugst!$R$4:$W$4,0))))</f>
        <v>1472.217559774876</v>
      </c>
      <c r="M52" s="168">
        <f ca="1">IF($C52-M$1&lt;År1,0,L51*(1-VLOOKUP($A52,[1]Hugst!$R$5:$W$9,MATCH(ROUNDUP((M$1)/10,0)*10,[1]Hugst!$R$4:$W$4,0))))</f>
        <v>1614.6490061856086</v>
      </c>
      <c r="N52" s="168">
        <f ca="1">IF($C52-N$1&lt;År1,0,M51*(1-VLOOKUP($A52,[1]Hugst!$R$5:$W$9,MATCH(ROUNDUP((N$1)/10,0)*10,[1]Hugst!$R$4:$W$4,0))))</f>
        <v>1791.9395475132505</v>
      </c>
      <c r="O52" s="168">
        <f ca="1">IF($C52-O$1&lt;År1,0,N51*(1-VLOOKUP($A52,[1]Hugst!$R$5:$W$9,MATCH(ROUNDUP((O$1)/10,0)*10,[1]Hugst!$R$4:$W$4,0))))</f>
        <v>0</v>
      </c>
      <c r="P52" s="168">
        <f ca="1">IF($C52-P$1&lt;År1,0,O51*(1-VLOOKUP($A52,[1]Hugst!$R$5:$W$9,MATCH(ROUNDUP((P$1)/10,0)*10,[1]Hugst!$R$4:$W$4,0))))</f>
        <v>0</v>
      </c>
      <c r="Q52" s="168">
        <f ca="1">IF($C52-Q$1&lt;År1,0,P51*(1-VLOOKUP($A52,[1]Hugst!$R$5:$W$9,MATCH(ROUNDUP((Q$1)/10,0)*10,[1]Hugst!$R$4:$W$4,0))))</f>
        <v>0</v>
      </c>
      <c r="R52" s="168">
        <f ca="1">IF($C52-R$1&lt;År1,0,Q51*(1-VLOOKUP($A52,[1]Hugst!$R$5:$W$9,MATCH(ROUNDUP((R$1)/10,0)*10,[1]Hugst!$R$4:$W$4,0))))</f>
        <v>0</v>
      </c>
      <c r="S52" s="168">
        <f ca="1">IF($C52-S$1&lt;År1,0,R51*(1-VLOOKUP($A52,[1]Hugst!$R$5:$W$9,MATCH(ROUNDUP((S$1)/10,0)*10,[1]Hugst!$R$4:$W$4,0))))</f>
        <v>0</v>
      </c>
      <c r="T52" s="168">
        <f ca="1">IF($C52-T$1&lt;År1,0,S51*(1-VLOOKUP($A52,[1]Hugst!$R$5:$W$9,MATCH(ROUNDUP((T$1)/10,0)*10,[1]Hugst!$R$4:$W$4,0))))</f>
        <v>0</v>
      </c>
      <c r="U52" s="168">
        <f ca="1">IF($C52-U$1&lt;År1,0,T51*(1-VLOOKUP($A52,[1]Hugst!$R$5:$W$9,MATCH(ROUNDUP((U$1)/10,0)*10,[1]Hugst!$R$4:$W$4,0))))</f>
        <v>0</v>
      </c>
      <c r="V52" s="168">
        <f ca="1">IF($C52-V$1&lt;År1,0,U51*(1-VLOOKUP($A52,[1]Hugst!$R$5:$W$9,MATCH(ROUNDUP((V$1)/10,0)*10,[1]Hugst!$R$4:$W$4,0))))</f>
        <v>0</v>
      </c>
      <c r="W52" s="168">
        <f ca="1">IF($C52-W$1&lt;År1,0,V51*(1-VLOOKUP($A52,[1]Hugst!$R$5:$W$9,MATCH(ROUNDUP((W$1)/10,0)*10,[1]Hugst!$R$4:$W$4,0))))</f>
        <v>0</v>
      </c>
      <c r="X52" s="168">
        <f ca="1">IF($C52-X$1&lt;År1,0,W51*(1-VLOOKUP($A52,[1]Hugst!$R$5:$W$9,MATCH(ROUNDUP((X$1)/10,0)*10,[1]Hugst!$R$4:$W$4,0))))</f>
        <v>0</v>
      </c>
      <c r="Y52" s="168">
        <f ca="1">IF($C52-Y$1&lt;År1,0,X51*(1-VLOOKUP($A52,[1]Hugst!$R$5:$W$9,MATCH(ROUNDUP((Y$1)/10,0)*10,[1]Hugst!$R$4:$W$4,0))))</f>
        <v>0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704.18860362261807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1010.6620958790795</v>
      </c>
      <c r="G53" s="168">
        <f ca="1">IF($C53-G$1&lt;År1,0,F52*(1-VLOOKUP($A53,[1]Hugst!$R$5:$W$9,MATCH(ROUNDUP((G$1)/10,0)*10,[1]Hugst!$R$4:$W$4,0))))</f>
        <v>1042.8422575280617</v>
      </c>
      <c r="H53" s="168">
        <f ca="1">IF($C53-H$1&lt;År1,0,G52*(1-VLOOKUP($A53,[1]Hugst!$R$5:$W$9,MATCH(ROUNDUP((H$1)/10,0)*10,[1]Hugst!$R$4:$W$4,0))))</f>
        <v>1082.3445098945313</v>
      </c>
      <c r="I53" s="168">
        <f ca="1">IF($C53-I$1&lt;År1,0,H52*(1-VLOOKUP($A53,[1]Hugst!$R$5:$W$9,MATCH(ROUNDUP((I$1)/10,0)*10,[1]Hugst!$R$4:$W$4,0))))</f>
        <v>1130.9957427448178</v>
      </c>
      <c r="J53" s="168">
        <f ca="1">IF($C53-J$1&lt;År1,0,I52*(1-VLOOKUP($A53,[1]Hugst!$R$5:$W$9,MATCH(ROUNDUP((J$1)/10,0)*10,[1]Hugst!$R$4:$W$4,0))))</f>
        <v>1191.0795500309982</v>
      </c>
      <c r="K53" s="168">
        <f ca="1">IF($C53-K$1&lt;År1,0,J52*(1-VLOOKUP($A53,[1]Hugst!$R$5:$W$9,MATCH(ROUNDUP((K$1)/10,0)*10,[1]Hugst!$R$4:$W$4,0))))</f>
        <v>1265.4504058455825</v>
      </c>
      <c r="L53" s="168">
        <f ca="1">IF($C53-L$1&lt;År1,0,K52*(1-VLOOKUP($A53,[1]Hugst!$R$5:$W$9,MATCH(ROUNDUP((L$1)/10,0)*10,[1]Hugst!$R$4:$W$4,0))))</f>
        <v>1357.6763843644139</v>
      </c>
      <c r="M53" s="168">
        <f ca="1">IF($C53-M$1&lt;År1,0,L52*(1-VLOOKUP($A53,[1]Hugst!$R$5:$W$9,MATCH(ROUNDUP((M$1)/10,0)*10,[1]Hugst!$R$4:$W$4,0))))</f>
        <v>1472.217559774876</v>
      </c>
      <c r="N53" s="168">
        <f ca="1">IF($C53-N$1&lt;År1,0,M52*(1-VLOOKUP($A53,[1]Hugst!$R$5:$W$9,MATCH(ROUNDUP((N$1)/10,0)*10,[1]Hugst!$R$4:$W$4,0))))</f>
        <v>1614.6490061856086</v>
      </c>
      <c r="O53" s="168">
        <f ca="1">IF($C53-O$1&lt;År1,0,N52*(1-VLOOKUP($A53,[1]Hugst!$R$5:$W$9,MATCH(ROUNDUP((O$1)/10,0)*10,[1]Hugst!$R$4:$W$4,0))))</f>
        <v>1791.9395475132505</v>
      </c>
      <c r="P53" s="168">
        <f ca="1">IF($C53-P$1&lt;År1,0,O52*(1-VLOOKUP($A53,[1]Hugst!$R$5:$W$9,MATCH(ROUNDUP((P$1)/10,0)*10,[1]Hugst!$R$4:$W$4,0))))</f>
        <v>0</v>
      </c>
      <c r="Q53" s="168">
        <f ca="1">IF($C53-Q$1&lt;År1,0,P52*(1-VLOOKUP($A53,[1]Hugst!$R$5:$W$9,MATCH(ROUNDUP((Q$1)/10,0)*10,[1]Hugst!$R$4:$W$4,0))))</f>
        <v>0</v>
      </c>
      <c r="R53" s="168">
        <f ca="1">IF($C53-R$1&lt;År1,0,Q52*(1-VLOOKUP($A53,[1]Hugst!$R$5:$W$9,MATCH(ROUNDUP((R$1)/10,0)*10,[1]Hugst!$R$4:$W$4,0))))</f>
        <v>0</v>
      </c>
      <c r="S53" s="168">
        <f ca="1">IF($C53-S$1&lt;År1,0,R52*(1-VLOOKUP($A53,[1]Hugst!$R$5:$W$9,MATCH(ROUNDUP((S$1)/10,0)*10,[1]Hugst!$R$4:$W$4,0))))</f>
        <v>0</v>
      </c>
      <c r="T53" s="168">
        <f ca="1">IF($C53-T$1&lt;År1,0,S52*(1-VLOOKUP($A53,[1]Hugst!$R$5:$W$9,MATCH(ROUNDUP((T$1)/10,0)*10,[1]Hugst!$R$4:$W$4,0))))</f>
        <v>0</v>
      </c>
      <c r="U53" s="168">
        <f ca="1">IF($C53-U$1&lt;År1,0,T52*(1-VLOOKUP($A53,[1]Hugst!$R$5:$W$9,MATCH(ROUNDUP((U$1)/10,0)*10,[1]Hugst!$R$4:$W$4,0))))</f>
        <v>0</v>
      </c>
      <c r="V53" s="168">
        <f ca="1">IF($C53-V$1&lt;År1,0,U52*(1-VLOOKUP($A53,[1]Hugst!$R$5:$W$9,MATCH(ROUNDUP((V$1)/10,0)*10,[1]Hugst!$R$4:$W$4,0))))</f>
        <v>0</v>
      </c>
      <c r="W53" s="168">
        <f ca="1">IF($C53-W$1&lt;År1,0,V52*(1-VLOOKUP($A53,[1]Hugst!$R$5:$W$9,MATCH(ROUNDUP((W$1)/10,0)*10,[1]Hugst!$R$4:$W$4,0))))</f>
        <v>0</v>
      </c>
      <c r="X53" s="168">
        <f ca="1">IF($C53-X$1&lt;År1,0,W52*(1-VLOOKUP($A53,[1]Hugst!$R$5:$W$9,MATCH(ROUNDUP((X$1)/10,0)*10,[1]Hugst!$R$4:$W$4,0))))</f>
        <v>0</v>
      </c>
      <c r="Y53" s="168">
        <f ca="1">IF($C53-Y$1&lt;År1,0,X52*(1-VLOOKUP($A53,[1]Hugst!$R$5:$W$9,MATCH(ROUNDUP((Y$1)/10,0)*10,[1]Hugst!$R$4:$W$4,0))))</f>
        <v>0</v>
      </c>
      <c r="Z53" s="168">
        <f ca="1">IF($C53-Z$1&lt;År1,0,Y52*(1-VLOOKUP($A53,[1]Hugst!$R$5:$W$9,MATCH(ROUNDUP((Z$1)/10,0)*10,[1]Hugst!$R$4:$W$4,0))))</f>
        <v>0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677.86900634640551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984.34249860286695</v>
      </c>
      <c r="G54" s="168">
        <f ca="1">IF($C54-G$1&lt;År1,0,F53*(1-VLOOKUP($A54,[1]Hugst!$R$5:$W$9,MATCH(ROUNDUP((G$1)/10,0)*10,[1]Hugst!$R$4:$W$4,0))))</f>
        <v>1010.6620958790795</v>
      </c>
      <c r="H54" s="168">
        <f ca="1">IF($C54-H$1&lt;År1,0,G53*(1-VLOOKUP($A54,[1]Hugst!$R$5:$W$9,MATCH(ROUNDUP((H$1)/10,0)*10,[1]Hugst!$R$4:$W$4,0))))</f>
        <v>1042.8422575280617</v>
      </c>
      <c r="I54" s="168">
        <f ca="1">IF($C54-I$1&lt;År1,0,H53*(1-VLOOKUP($A54,[1]Hugst!$R$5:$W$9,MATCH(ROUNDUP((I$1)/10,0)*10,[1]Hugst!$R$4:$W$4,0))))</f>
        <v>1082.3445098945313</v>
      </c>
      <c r="J54" s="168">
        <f ca="1">IF($C54-J$1&lt;År1,0,I53*(1-VLOOKUP($A54,[1]Hugst!$R$5:$W$9,MATCH(ROUNDUP((J$1)/10,0)*10,[1]Hugst!$R$4:$W$4,0))))</f>
        <v>1130.9957427448178</v>
      </c>
      <c r="K54" s="168">
        <f ca="1">IF($C54-K$1&lt;År1,0,J53*(1-VLOOKUP($A54,[1]Hugst!$R$5:$W$9,MATCH(ROUNDUP((K$1)/10,0)*10,[1]Hugst!$R$4:$W$4,0))))</f>
        <v>1191.0795500309982</v>
      </c>
      <c r="L54" s="168">
        <f ca="1">IF($C54-L$1&lt;År1,0,K53*(1-VLOOKUP($A54,[1]Hugst!$R$5:$W$9,MATCH(ROUNDUP((L$1)/10,0)*10,[1]Hugst!$R$4:$W$4,0))))</f>
        <v>1265.4504058455825</v>
      </c>
      <c r="M54" s="168">
        <f ca="1">IF($C54-M$1&lt;År1,0,L53*(1-VLOOKUP($A54,[1]Hugst!$R$5:$W$9,MATCH(ROUNDUP((M$1)/10,0)*10,[1]Hugst!$R$4:$W$4,0))))</f>
        <v>1357.6763843644139</v>
      </c>
      <c r="N54" s="168">
        <f ca="1">IF($C54-N$1&lt;År1,0,M53*(1-VLOOKUP($A54,[1]Hugst!$R$5:$W$9,MATCH(ROUNDUP((N$1)/10,0)*10,[1]Hugst!$R$4:$W$4,0))))</f>
        <v>1472.217559774876</v>
      </c>
      <c r="O54" s="168">
        <f ca="1">IF($C54-O$1&lt;År1,0,N53*(1-VLOOKUP($A54,[1]Hugst!$R$5:$W$9,MATCH(ROUNDUP((O$1)/10,0)*10,[1]Hugst!$R$4:$W$4,0))))</f>
        <v>1614.6490061856086</v>
      </c>
      <c r="P54" s="168">
        <f ca="1">IF($C54-P$1&lt;År1,0,O53*(1-VLOOKUP($A54,[1]Hugst!$R$5:$W$9,MATCH(ROUNDUP((P$1)/10,0)*10,[1]Hugst!$R$4:$W$4,0))))</f>
        <v>1791.9395475132505</v>
      </c>
      <c r="Q54" s="168">
        <f ca="1">IF($C54-Q$1&lt;År1,0,P53*(1-VLOOKUP($A54,[1]Hugst!$R$5:$W$9,MATCH(ROUNDUP((Q$1)/10,0)*10,[1]Hugst!$R$4:$W$4,0))))</f>
        <v>0</v>
      </c>
      <c r="R54" s="168">
        <f ca="1">IF($C54-R$1&lt;År1,0,Q53*(1-VLOOKUP($A54,[1]Hugst!$R$5:$W$9,MATCH(ROUNDUP((R$1)/10,0)*10,[1]Hugst!$R$4:$W$4,0))))</f>
        <v>0</v>
      </c>
      <c r="S54" s="168">
        <f ca="1">IF($C54-S$1&lt;År1,0,R53*(1-VLOOKUP($A54,[1]Hugst!$R$5:$W$9,MATCH(ROUNDUP((S$1)/10,0)*10,[1]Hugst!$R$4:$W$4,0))))</f>
        <v>0</v>
      </c>
      <c r="T54" s="168">
        <f ca="1">IF($C54-T$1&lt;År1,0,S53*(1-VLOOKUP($A54,[1]Hugst!$R$5:$W$9,MATCH(ROUNDUP((T$1)/10,0)*10,[1]Hugst!$R$4:$W$4,0))))</f>
        <v>0</v>
      </c>
      <c r="U54" s="168">
        <f ca="1">IF($C54-U$1&lt;År1,0,T53*(1-VLOOKUP($A54,[1]Hugst!$R$5:$W$9,MATCH(ROUNDUP((U$1)/10,0)*10,[1]Hugst!$R$4:$W$4,0))))</f>
        <v>0</v>
      </c>
      <c r="V54" s="168">
        <f ca="1">IF($C54-V$1&lt;År1,0,U53*(1-VLOOKUP($A54,[1]Hugst!$R$5:$W$9,MATCH(ROUNDUP((V$1)/10,0)*10,[1]Hugst!$R$4:$W$4,0))))</f>
        <v>0</v>
      </c>
      <c r="W54" s="168">
        <f ca="1">IF($C54-W$1&lt;År1,0,V53*(1-VLOOKUP($A54,[1]Hugst!$R$5:$W$9,MATCH(ROUNDUP((W$1)/10,0)*10,[1]Hugst!$R$4:$W$4,0))))</f>
        <v>0</v>
      </c>
      <c r="X54" s="168">
        <f ca="1">IF($C54-X$1&lt;År1,0,W53*(1-VLOOKUP($A54,[1]Hugst!$R$5:$W$9,MATCH(ROUNDUP((X$1)/10,0)*10,[1]Hugst!$R$4:$W$4,0))))</f>
        <v>0</v>
      </c>
      <c r="Y54" s="168">
        <f ca="1">IF($C54-Y$1&lt;År1,0,X53*(1-VLOOKUP($A54,[1]Hugst!$R$5:$W$9,MATCH(ROUNDUP((Y$1)/10,0)*10,[1]Hugst!$R$4:$W$4,0))))</f>
        <v>0</v>
      </c>
      <c r="Z54" s="168">
        <f ca="1">IF($C54-Z$1&lt;År1,0,Y53*(1-VLOOKUP($A54,[1]Hugst!$R$5:$W$9,MATCH(ROUNDUP((Z$1)/10,0)*10,[1]Hugst!$R$4:$W$4,0))))</f>
        <v>0</v>
      </c>
      <c r="AA54" s="168">
        <f ca="1">IF($C54-AA$1&lt;År1,0,Z53*(1-VLOOKUP($A54,[1]Hugst!$R$5:$W$9,MATCH(ROUNDUP((AA$1)/10,0)*10,[1]Hugst!$R$4:$W$4,0))))</f>
        <v>0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656.24073790819966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962.7142301646611</v>
      </c>
      <c r="G55" s="168">
        <f ca="1">IF($C55-G$1&lt;År1,0,F54*(1-VLOOKUP($A55,[1]Hugst!$R$5:$W$9,MATCH(ROUNDUP((G$1)/10,0)*10,[1]Hugst!$R$4:$W$4,0))))</f>
        <v>984.34249860286695</v>
      </c>
      <c r="H55" s="168">
        <f ca="1">IF($C55-H$1&lt;År1,0,G54*(1-VLOOKUP($A55,[1]Hugst!$R$5:$W$9,MATCH(ROUNDUP((H$1)/10,0)*10,[1]Hugst!$R$4:$W$4,0))))</f>
        <v>1010.6620958790795</v>
      </c>
      <c r="I55" s="168">
        <f ca="1">IF($C55-I$1&lt;År1,0,H54*(1-VLOOKUP($A55,[1]Hugst!$R$5:$W$9,MATCH(ROUNDUP((I$1)/10,0)*10,[1]Hugst!$R$4:$W$4,0))))</f>
        <v>1042.8422575280617</v>
      </c>
      <c r="J55" s="168">
        <f ca="1">IF($C55-J$1&lt;År1,0,I54*(1-VLOOKUP($A55,[1]Hugst!$R$5:$W$9,MATCH(ROUNDUP((J$1)/10,0)*10,[1]Hugst!$R$4:$W$4,0))))</f>
        <v>1082.3445098945313</v>
      </c>
      <c r="K55" s="168">
        <f ca="1">IF($C55-K$1&lt;År1,0,J54*(1-VLOOKUP($A55,[1]Hugst!$R$5:$W$9,MATCH(ROUNDUP((K$1)/10,0)*10,[1]Hugst!$R$4:$W$4,0))))</f>
        <v>1130.9957427448178</v>
      </c>
      <c r="L55" s="168">
        <f ca="1">IF($C55-L$1&lt;År1,0,K54*(1-VLOOKUP($A55,[1]Hugst!$R$5:$W$9,MATCH(ROUNDUP((L$1)/10,0)*10,[1]Hugst!$R$4:$W$4,0))))</f>
        <v>1191.0795500309982</v>
      </c>
      <c r="M55" s="168">
        <f ca="1">IF($C55-M$1&lt;År1,0,L54*(1-VLOOKUP($A55,[1]Hugst!$R$5:$W$9,MATCH(ROUNDUP((M$1)/10,0)*10,[1]Hugst!$R$4:$W$4,0))))</f>
        <v>1265.4504058455825</v>
      </c>
      <c r="N55" s="168">
        <f ca="1">IF($C55-N$1&lt;År1,0,M54*(1-VLOOKUP($A55,[1]Hugst!$R$5:$W$9,MATCH(ROUNDUP((N$1)/10,0)*10,[1]Hugst!$R$4:$W$4,0))))</f>
        <v>1357.6763843644139</v>
      </c>
      <c r="O55" s="168">
        <f ca="1">IF($C55-O$1&lt;År1,0,N54*(1-VLOOKUP($A55,[1]Hugst!$R$5:$W$9,MATCH(ROUNDUP((O$1)/10,0)*10,[1]Hugst!$R$4:$W$4,0))))</f>
        <v>1472.217559774876</v>
      </c>
      <c r="P55" s="168">
        <f ca="1">IF($C55-P$1&lt;År1,0,O54*(1-VLOOKUP($A55,[1]Hugst!$R$5:$W$9,MATCH(ROUNDUP((P$1)/10,0)*10,[1]Hugst!$R$4:$W$4,0))))</f>
        <v>1614.6490061856086</v>
      </c>
      <c r="Q55" s="168">
        <f ca="1">IF($C55-Q$1&lt;År1,0,P54*(1-VLOOKUP($A55,[1]Hugst!$R$5:$W$9,MATCH(ROUNDUP((Q$1)/10,0)*10,[1]Hugst!$R$4:$W$4,0))))</f>
        <v>1791.9395475132505</v>
      </c>
      <c r="R55" s="168">
        <f ca="1">IF($C55-R$1&lt;År1,0,Q54*(1-VLOOKUP($A55,[1]Hugst!$R$5:$W$9,MATCH(ROUNDUP((R$1)/10,0)*10,[1]Hugst!$R$4:$W$4,0))))</f>
        <v>0</v>
      </c>
      <c r="S55" s="168">
        <f ca="1">IF($C55-S$1&lt;År1,0,R54*(1-VLOOKUP($A55,[1]Hugst!$R$5:$W$9,MATCH(ROUNDUP((S$1)/10,0)*10,[1]Hugst!$R$4:$W$4,0))))</f>
        <v>0</v>
      </c>
      <c r="T55" s="168">
        <f ca="1">IF($C55-T$1&lt;År1,0,S54*(1-VLOOKUP($A55,[1]Hugst!$R$5:$W$9,MATCH(ROUNDUP((T$1)/10,0)*10,[1]Hugst!$R$4:$W$4,0))))</f>
        <v>0</v>
      </c>
      <c r="U55" s="168">
        <f ca="1">IF($C55-U$1&lt;År1,0,T54*(1-VLOOKUP($A55,[1]Hugst!$R$5:$W$9,MATCH(ROUNDUP((U$1)/10,0)*10,[1]Hugst!$R$4:$W$4,0))))</f>
        <v>0</v>
      </c>
      <c r="V55" s="168">
        <f ca="1">IF($C55-V$1&lt;År1,0,U54*(1-VLOOKUP($A55,[1]Hugst!$R$5:$W$9,MATCH(ROUNDUP((V$1)/10,0)*10,[1]Hugst!$R$4:$W$4,0))))</f>
        <v>0</v>
      </c>
      <c r="W55" s="168">
        <f ca="1">IF($C55-W$1&lt;År1,0,V54*(1-VLOOKUP($A55,[1]Hugst!$R$5:$W$9,MATCH(ROUNDUP((W$1)/10,0)*10,[1]Hugst!$R$4:$W$4,0))))</f>
        <v>0</v>
      </c>
      <c r="X55" s="168">
        <f ca="1">IF($C55-X$1&lt;År1,0,W54*(1-VLOOKUP($A55,[1]Hugst!$R$5:$W$9,MATCH(ROUNDUP((X$1)/10,0)*10,[1]Hugst!$R$4:$W$4,0))))</f>
        <v>0</v>
      </c>
      <c r="Y55" s="168">
        <f ca="1">IF($C55-Y$1&lt;År1,0,X54*(1-VLOOKUP($A55,[1]Hugst!$R$5:$W$9,MATCH(ROUNDUP((Y$1)/10,0)*10,[1]Hugst!$R$4:$W$4,0))))</f>
        <v>0</v>
      </c>
      <c r="Z55" s="168">
        <f ca="1">IF($C55-Z$1&lt;År1,0,Y54*(1-VLOOKUP($A55,[1]Hugst!$R$5:$W$9,MATCH(ROUNDUP((Z$1)/10,0)*10,[1]Hugst!$R$4:$W$4,0))))</f>
        <v>0</v>
      </c>
      <c r="AA55" s="168">
        <f ca="1">IF($C55-AA$1&lt;År1,0,Z54*(1-VLOOKUP($A55,[1]Hugst!$R$5:$W$9,MATCH(ROUNDUP((AA$1)/10,0)*10,[1]Hugst!$R$4:$W$4,0))))</f>
        <v>0</v>
      </c>
      <c r="AB55" s="168">
        <f ca="1">IF($C55-AB$1&lt;År1,0,AA54*(1-VLOOKUP($A55,[1]Hugst!$R$5:$W$9,MATCH(ROUNDUP((AB$1)/10,0)*10,[1]Hugst!$R$4:$W$4,0))))</f>
        <v>0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638.3683954934736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944.84188774993504</v>
      </c>
      <c r="G56" s="168">
        <f ca="1">IF($C56-G$1&lt;År1,0,F55*(1-VLOOKUP($A56,[1]Hugst!$R$5:$W$9,MATCH(ROUNDUP((G$1)/10,0)*10,[1]Hugst!$R$4:$W$4,0))))</f>
        <v>962.7142301646611</v>
      </c>
      <c r="H56" s="168">
        <f ca="1">IF($C56-H$1&lt;År1,0,G55*(1-VLOOKUP($A56,[1]Hugst!$R$5:$W$9,MATCH(ROUNDUP((H$1)/10,0)*10,[1]Hugst!$R$4:$W$4,0))))</f>
        <v>984.34249860286695</v>
      </c>
      <c r="I56" s="168">
        <f ca="1">IF($C56-I$1&lt;År1,0,H55*(1-VLOOKUP($A56,[1]Hugst!$R$5:$W$9,MATCH(ROUNDUP((I$1)/10,0)*10,[1]Hugst!$R$4:$W$4,0))))</f>
        <v>1010.6620958790795</v>
      </c>
      <c r="J56" s="168">
        <f ca="1">IF($C56-J$1&lt;År1,0,I55*(1-VLOOKUP($A56,[1]Hugst!$R$5:$W$9,MATCH(ROUNDUP((J$1)/10,0)*10,[1]Hugst!$R$4:$W$4,0))))</f>
        <v>1042.8422575280617</v>
      </c>
      <c r="K56" s="168">
        <f ca="1">IF($C56-K$1&lt;År1,0,J55*(1-VLOOKUP($A56,[1]Hugst!$R$5:$W$9,MATCH(ROUNDUP((K$1)/10,0)*10,[1]Hugst!$R$4:$W$4,0))))</f>
        <v>1082.3445098945313</v>
      </c>
      <c r="L56" s="168">
        <f ca="1">IF($C56-L$1&lt;År1,0,K55*(1-VLOOKUP($A56,[1]Hugst!$R$5:$W$9,MATCH(ROUNDUP((L$1)/10,0)*10,[1]Hugst!$R$4:$W$4,0))))</f>
        <v>1130.9957427448178</v>
      </c>
      <c r="M56" s="168">
        <f ca="1">IF($C56-M$1&lt;År1,0,L55*(1-VLOOKUP($A56,[1]Hugst!$R$5:$W$9,MATCH(ROUNDUP((M$1)/10,0)*10,[1]Hugst!$R$4:$W$4,0))))</f>
        <v>1191.0795500309982</v>
      </c>
      <c r="N56" s="168">
        <f ca="1">IF($C56-N$1&lt;År1,0,M55*(1-VLOOKUP($A56,[1]Hugst!$R$5:$W$9,MATCH(ROUNDUP((N$1)/10,0)*10,[1]Hugst!$R$4:$W$4,0))))</f>
        <v>1265.4504058455825</v>
      </c>
      <c r="O56" s="168">
        <f ca="1">IF($C56-O$1&lt;År1,0,N55*(1-VLOOKUP($A56,[1]Hugst!$R$5:$W$9,MATCH(ROUNDUP((O$1)/10,0)*10,[1]Hugst!$R$4:$W$4,0))))</f>
        <v>1357.6763843644139</v>
      </c>
      <c r="P56" s="168">
        <f ca="1">IF($C56-P$1&lt;År1,0,O55*(1-VLOOKUP($A56,[1]Hugst!$R$5:$W$9,MATCH(ROUNDUP((P$1)/10,0)*10,[1]Hugst!$R$4:$W$4,0))))</f>
        <v>1472.217559774876</v>
      </c>
      <c r="Q56" s="168">
        <f ca="1">IF($C56-Q$1&lt;År1,0,P55*(1-VLOOKUP($A56,[1]Hugst!$R$5:$W$9,MATCH(ROUNDUP((Q$1)/10,0)*10,[1]Hugst!$R$4:$W$4,0))))</f>
        <v>1614.6490061856086</v>
      </c>
      <c r="R56" s="168">
        <f ca="1">IF($C56-R$1&lt;År1,0,Q55*(1-VLOOKUP($A56,[1]Hugst!$R$5:$W$9,MATCH(ROUNDUP((R$1)/10,0)*10,[1]Hugst!$R$4:$W$4,0))))</f>
        <v>1791.9395475132505</v>
      </c>
      <c r="S56" s="168">
        <f ca="1">IF($C56-S$1&lt;År1,0,R55*(1-VLOOKUP($A56,[1]Hugst!$R$5:$W$9,MATCH(ROUNDUP((S$1)/10,0)*10,[1]Hugst!$R$4:$W$4,0))))</f>
        <v>0</v>
      </c>
      <c r="T56" s="168">
        <f ca="1">IF($C56-T$1&lt;År1,0,S55*(1-VLOOKUP($A56,[1]Hugst!$R$5:$W$9,MATCH(ROUNDUP((T$1)/10,0)*10,[1]Hugst!$R$4:$W$4,0))))</f>
        <v>0</v>
      </c>
      <c r="U56" s="168">
        <f ca="1">IF($C56-U$1&lt;År1,0,T55*(1-VLOOKUP($A56,[1]Hugst!$R$5:$W$9,MATCH(ROUNDUP((U$1)/10,0)*10,[1]Hugst!$R$4:$W$4,0))))</f>
        <v>0</v>
      </c>
      <c r="V56" s="168">
        <f ca="1">IF($C56-V$1&lt;År1,0,U55*(1-VLOOKUP($A56,[1]Hugst!$R$5:$W$9,MATCH(ROUNDUP((V$1)/10,0)*10,[1]Hugst!$R$4:$W$4,0))))</f>
        <v>0</v>
      </c>
      <c r="W56" s="168">
        <f ca="1">IF($C56-W$1&lt;År1,0,V55*(1-VLOOKUP($A56,[1]Hugst!$R$5:$W$9,MATCH(ROUNDUP((W$1)/10,0)*10,[1]Hugst!$R$4:$W$4,0))))</f>
        <v>0</v>
      </c>
      <c r="X56" s="168">
        <f ca="1">IF($C56-X$1&lt;År1,0,W55*(1-VLOOKUP($A56,[1]Hugst!$R$5:$W$9,MATCH(ROUNDUP((X$1)/10,0)*10,[1]Hugst!$R$4:$W$4,0))))</f>
        <v>0</v>
      </c>
      <c r="Y56" s="168">
        <f ca="1">IF($C56-Y$1&lt;År1,0,X55*(1-VLOOKUP($A56,[1]Hugst!$R$5:$W$9,MATCH(ROUNDUP((Y$1)/10,0)*10,[1]Hugst!$R$4:$W$4,0))))</f>
        <v>0</v>
      </c>
      <c r="Z56" s="168">
        <f ca="1">IF($C56-Z$1&lt;År1,0,Y55*(1-VLOOKUP($A56,[1]Hugst!$R$5:$W$9,MATCH(ROUNDUP((Z$1)/10,0)*10,[1]Hugst!$R$4:$W$4,0))))</f>
        <v>0</v>
      </c>
      <c r="AA56" s="168">
        <f ca="1">IF($C56-AA$1&lt;År1,0,Z55*(1-VLOOKUP($A56,[1]Hugst!$R$5:$W$9,MATCH(ROUNDUP((AA$1)/10,0)*10,[1]Hugst!$R$4:$W$4,0))))</f>
        <v>0</v>
      </c>
      <c r="AB56" s="168">
        <f ca="1">IF($C56-AB$1&lt;År1,0,AA55*(1-VLOOKUP($A56,[1]Hugst!$R$5:$W$9,MATCH(ROUNDUP((AB$1)/10,0)*10,[1]Hugst!$R$4:$W$4,0))))</f>
        <v>0</v>
      </c>
      <c r="AC56" s="168">
        <f ca="1">IF($C56-AC$1&lt;År1,0,AB55*(1-VLOOKUP($A56,[1]Hugst!$R$5:$W$9,MATCH(ROUNDUP((AC$1)/10,0)*10,[1]Hugst!$R$4:$W$4,0))))</f>
        <v>0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623.50364253586054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929.97713479232198</v>
      </c>
      <c r="G57" s="168">
        <f ca="1">IF($C57-G$1&lt;År1,0,F56*(1-VLOOKUP($A57,[1]Hugst!$R$5:$W$9,MATCH(ROUNDUP((G$1)/10,0)*10,[1]Hugst!$R$4:$W$4,0))))</f>
        <v>944.84188774993504</v>
      </c>
      <c r="H57" s="168">
        <f ca="1">IF($C57-H$1&lt;År1,0,G56*(1-VLOOKUP($A57,[1]Hugst!$R$5:$W$9,MATCH(ROUNDUP((H$1)/10,0)*10,[1]Hugst!$R$4:$W$4,0))))</f>
        <v>962.7142301646611</v>
      </c>
      <c r="I57" s="168">
        <f ca="1">IF($C57-I$1&lt;År1,0,H56*(1-VLOOKUP($A57,[1]Hugst!$R$5:$W$9,MATCH(ROUNDUP((I$1)/10,0)*10,[1]Hugst!$R$4:$W$4,0))))</f>
        <v>984.34249860286695</v>
      </c>
      <c r="J57" s="168">
        <f ca="1">IF($C57-J$1&lt;År1,0,I56*(1-VLOOKUP($A57,[1]Hugst!$R$5:$W$9,MATCH(ROUNDUP((J$1)/10,0)*10,[1]Hugst!$R$4:$W$4,0))))</f>
        <v>1010.6620958790795</v>
      </c>
      <c r="K57" s="168">
        <f ca="1">IF($C57-K$1&lt;År1,0,J56*(1-VLOOKUP($A57,[1]Hugst!$R$5:$W$9,MATCH(ROUNDUP((K$1)/10,0)*10,[1]Hugst!$R$4:$W$4,0))))</f>
        <v>1042.8422575280617</v>
      </c>
      <c r="L57" s="168">
        <f ca="1">IF($C57-L$1&lt;År1,0,K56*(1-VLOOKUP($A57,[1]Hugst!$R$5:$W$9,MATCH(ROUNDUP((L$1)/10,0)*10,[1]Hugst!$R$4:$W$4,0))))</f>
        <v>1082.3445098945313</v>
      </c>
      <c r="M57" s="168">
        <f ca="1">IF($C57-M$1&lt;År1,0,L56*(1-VLOOKUP($A57,[1]Hugst!$R$5:$W$9,MATCH(ROUNDUP((M$1)/10,0)*10,[1]Hugst!$R$4:$W$4,0))))</f>
        <v>1130.9957427448178</v>
      </c>
      <c r="N57" s="168">
        <f ca="1">IF($C57-N$1&lt;År1,0,M56*(1-VLOOKUP($A57,[1]Hugst!$R$5:$W$9,MATCH(ROUNDUP((N$1)/10,0)*10,[1]Hugst!$R$4:$W$4,0))))</f>
        <v>1191.0795500309982</v>
      </c>
      <c r="O57" s="168">
        <f ca="1">IF($C57-O$1&lt;År1,0,N56*(1-VLOOKUP($A57,[1]Hugst!$R$5:$W$9,MATCH(ROUNDUP((O$1)/10,0)*10,[1]Hugst!$R$4:$W$4,0))))</f>
        <v>1265.4504058455825</v>
      </c>
      <c r="P57" s="168">
        <f ca="1">IF($C57-P$1&lt;År1,0,O56*(1-VLOOKUP($A57,[1]Hugst!$R$5:$W$9,MATCH(ROUNDUP((P$1)/10,0)*10,[1]Hugst!$R$4:$W$4,0))))</f>
        <v>1357.6763843644139</v>
      </c>
      <c r="Q57" s="168">
        <f ca="1">IF($C57-Q$1&lt;År1,0,P56*(1-VLOOKUP($A57,[1]Hugst!$R$5:$W$9,MATCH(ROUNDUP((Q$1)/10,0)*10,[1]Hugst!$R$4:$W$4,0))))</f>
        <v>1472.217559774876</v>
      </c>
      <c r="R57" s="168">
        <f ca="1">IF($C57-R$1&lt;År1,0,Q56*(1-VLOOKUP($A57,[1]Hugst!$R$5:$W$9,MATCH(ROUNDUP((R$1)/10,0)*10,[1]Hugst!$R$4:$W$4,0))))</f>
        <v>1614.6490061856086</v>
      </c>
      <c r="S57" s="168">
        <f ca="1">IF($C57-S$1&lt;År1,0,R56*(1-VLOOKUP($A57,[1]Hugst!$R$5:$W$9,MATCH(ROUNDUP((S$1)/10,0)*10,[1]Hugst!$R$4:$W$4,0))))</f>
        <v>1791.9395475132505</v>
      </c>
      <c r="T57" s="168">
        <f ca="1">IF($C57-T$1&lt;År1,0,S56*(1-VLOOKUP($A57,[1]Hugst!$R$5:$W$9,MATCH(ROUNDUP((T$1)/10,0)*10,[1]Hugst!$R$4:$W$4,0))))</f>
        <v>0</v>
      </c>
      <c r="U57" s="168">
        <f ca="1">IF($C57-U$1&lt;År1,0,T56*(1-VLOOKUP($A57,[1]Hugst!$R$5:$W$9,MATCH(ROUNDUP((U$1)/10,0)*10,[1]Hugst!$R$4:$W$4,0))))</f>
        <v>0</v>
      </c>
      <c r="V57" s="168">
        <f ca="1">IF($C57-V$1&lt;År1,0,U56*(1-VLOOKUP($A57,[1]Hugst!$R$5:$W$9,MATCH(ROUNDUP((V$1)/10,0)*10,[1]Hugst!$R$4:$W$4,0))))</f>
        <v>0</v>
      </c>
      <c r="W57" s="168">
        <f ca="1">IF($C57-W$1&lt;År1,0,V56*(1-VLOOKUP($A57,[1]Hugst!$R$5:$W$9,MATCH(ROUNDUP((W$1)/10,0)*10,[1]Hugst!$R$4:$W$4,0))))</f>
        <v>0</v>
      </c>
      <c r="X57" s="168">
        <f ca="1">IF($C57-X$1&lt;År1,0,W56*(1-VLOOKUP($A57,[1]Hugst!$R$5:$W$9,MATCH(ROUNDUP((X$1)/10,0)*10,[1]Hugst!$R$4:$W$4,0))))</f>
        <v>0</v>
      </c>
      <c r="Y57" s="168">
        <f ca="1">IF($C57-Y$1&lt;År1,0,X56*(1-VLOOKUP($A57,[1]Hugst!$R$5:$W$9,MATCH(ROUNDUP((Y$1)/10,0)*10,[1]Hugst!$R$4:$W$4,0))))</f>
        <v>0</v>
      </c>
      <c r="Z57" s="168">
        <f ca="1">IF($C57-Z$1&lt;År1,0,Y56*(1-VLOOKUP($A57,[1]Hugst!$R$5:$W$9,MATCH(ROUNDUP((Z$1)/10,0)*10,[1]Hugst!$R$4:$W$4,0))))</f>
        <v>0</v>
      </c>
      <c r="AA57" s="168">
        <f ca="1">IF($C57-AA$1&lt;År1,0,Z56*(1-VLOOKUP($A57,[1]Hugst!$R$5:$W$9,MATCH(ROUNDUP((AA$1)/10,0)*10,[1]Hugst!$R$4:$W$4,0))))</f>
        <v>0</v>
      </c>
      <c r="AB57" s="168">
        <f ca="1">IF($C57-AB$1&lt;År1,0,AA56*(1-VLOOKUP($A57,[1]Hugst!$R$5:$W$9,MATCH(ROUNDUP((AB$1)/10,0)*10,[1]Hugst!$R$4:$W$4,0))))</f>
        <v>0</v>
      </c>
      <c r="AC57" s="168">
        <f ca="1">IF($C57-AC$1&lt;År1,0,AB56*(1-VLOOKUP($A57,[1]Hugst!$R$5:$W$9,MATCH(ROUNDUP((AC$1)/10,0)*10,[1]Hugst!$R$4:$W$4,0))))</f>
        <v>0</v>
      </c>
      <c r="AD57" s="168">
        <f ca="1">IF($C57-AD$1&lt;År1,0,AC56*(1-VLOOKUP($A57,[1]Hugst!$R$5:$W$9,MATCH(ROUNDUP((AD$1)/10,0)*10,[1]Hugst!$R$4:$W$4,0))))</f>
        <v>0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611.04779553906189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917.52128779552345</v>
      </c>
      <c r="G58" s="168">
        <f ca="1">IF($C58-G$1&lt;År1,0,F57*(1-VLOOKUP($A58,[1]Hugst!$R$5:$W$9,MATCH(ROUNDUP((G$1)/10,0)*10,[1]Hugst!$R$4:$W$4,0))))</f>
        <v>929.97713479232198</v>
      </c>
      <c r="H58" s="168">
        <f ca="1">IF($C58-H$1&lt;År1,0,G57*(1-VLOOKUP($A58,[1]Hugst!$R$5:$W$9,MATCH(ROUNDUP((H$1)/10,0)*10,[1]Hugst!$R$4:$W$4,0))))</f>
        <v>944.84188774993504</v>
      </c>
      <c r="I58" s="168">
        <f ca="1">IF($C58-I$1&lt;År1,0,H57*(1-VLOOKUP($A58,[1]Hugst!$R$5:$W$9,MATCH(ROUNDUP((I$1)/10,0)*10,[1]Hugst!$R$4:$W$4,0))))</f>
        <v>962.7142301646611</v>
      </c>
      <c r="J58" s="168">
        <f ca="1">IF($C58-J$1&lt;År1,0,I57*(1-VLOOKUP($A58,[1]Hugst!$R$5:$W$9,MATCH(ROUNDUP((J$1)/10,0)*10,[1]Hugst!$R$4:$W$4,0))))</f>
        <v>984.34249860286695</v>
      </c>
      <c r="K58" s="168">
        <f ca="1">IF($C58-K$1&lt;År1,0,J57*(1-VLOOKUP($A58,[1]Hugst!$R$5:$W$9,MATCH(ROUNDUP((K$1)/10,0)*10,[1]Hugst!$R$4:$W$4,0))))</f>
        <v>1010.6620958790795</v>
      </c>
      <c r="L58" s="168">
        <f ca="1">IF($C58-L$1&lt;År1,0,K57*(1-VLOOKUP($A58,[1]Hugst!$R$5:$W$9,MATCH(ROUNDUP((L$1)/10,0)*10,[1]Hugst!$R$4:$W$4,0))))</f>
        <v>1042.8422575280617</v>
      </c>
      <c r="M58" s="168">
        <f ca="1">IF($C58-M$1&lt;År1,0,L57*(1-VLOOKUP($A58,[1]Hugst!$R$5:$W$9,MATCH(ROUNDUP((M$1)/10,0)*10,[1]Hugst!$R$4:$W$4,0))))</f>
        <v>1082.3445098945313</v>
      </c>
      <c r="N58" s="168">
        <f ca="1">IF($C58-N$1&lt;År1,0,M57*(1-VLOOKUP($A58,[1]Hugst!$R$5:$W$9,MATCH(ROUNDUP((N$1)/10,0)*10,[1]Hugst!$R$4:$W$4,0))))</f>
        <v>1130.9957427448178</v>
      </c>
      <c r="O58" s="168">
        <f ca="1">IF($C58-O$1&lt;År1,0,N57*(1-VLOOKUP($A58,[1]Hugst!$R$5:$W$9,MATCH(ROUNDUP((O$1)/10,0)*10,[1]Hugst!$R$4:$W$4,0))))</f>
        <v>1191.0795500309982</v>
      </c>
      <c r="P58" s="168">
        <f ca="1">IF($C58-P$1&lt;År1,0,O57*(1-VLOOKUP($A58,[1]Hugst!$R$5:$W$9,MATCH(ROUNDUP((P$1)/10,0)*10,[1]Hugst!$R$4:$W$4,0))))</f>
        <v>1265.4504058455825</v>
      </c>
      <c r="Q58" s="168">
        <f ca="1">IF($C58-Q$1&lt;År1,0,P57*(1-VLOOKUP($A58,[1]Hugst!$R$5:$W$9,MATCH(ROUNDUP((Q$1)/10,0)*10,[1]Hugst!$R$4:$W$4,0))))</f>
        <v>1357.6763843644139</v>
      </c>
      <c r="R58" s="168">
        <f ca="1">IF($C58-R$1&lt;År1,0,Q57*(1-VLOOKUP($A58,[1]Hugst!$R$5:$W$9,MATCH(ROUNDUP((R$1)/10,0)*10,[1]Hugst!$R$4:$W$4,0))))</f>
        <v>1472.217559774876</v>
      </c>
      <c r="S58" s="168">
        <f ca="1">IF($C58-S$1&lt;År1,0,R57*(1-VLOOKUP($A58,[1]Hugst!$R$5:$W$9,MATCH(ROUNDUP((S$1)/10,0)*10,[1]Hugst!$R$4:$W$4,0))))</f>
        <v>1614.6490061856086</v>
      </c>
      <c r="T58" s="168">
        <f ca="1">IF($C58-T$1&lt;År1,0,S57*(1-VLOOKUP($A58,[1]Hugst!$R$5:$W$9,MATCH(ROUNDUP((T$1)/10,0)*10,[1]Hugst!$R$4:$W$4,0))))</f>
        <v>1791.9395475132505</v>
      </c>
      <c r="U58" s="168">
        <f ca="1">IF($C58-U$1&lt;År1,0,T57*(1-VLOOKUP($A58,[1]Hugst!$R$5:$W$9,MATCH(ROUNDUP((U$1)/10,0)*10,[1]Hugst!$R$4:$W$4,0))))</f>
        <v>0</v>
      </c>
      <c r="V58" s="168">
        <f ca="1">IF($C58-V$1&lt;År1,0,U57*(1-VLOOKUP($A58,[1]Hugst!$R$5:$W$9,MATCH(ROUNDUP((V$1)/10,0)*10,[1]Hugst!$R$4:$W$4,0))))</f>
        <v>0</v>
      </c>
      <c r="W58" s="168">
        <f ca="1">IF($C58-W$1&lt;År1,0,V57*(1-VLOOKUP($A58,[1]Hugst!$R$5:$W$9,MATCH(ROUNDUP((W$1)/10,0)*10,[1]Hugst!$R$4:$W$4,0))))</f>
        <v>0</v>
      </c>
      <c r="X58" s="168">
        <f ca="1">IF($C58-X$1&lt;År1,0,W57*(1-VLOOKUP($A58,[1]Hugst!$R$5:$W$9,MATCH(ROUNDUP((X$1)/10,0)*10,[1]Hugst!$R$4:$W$4,0))))</f>
        <v>0</v>
      </c>
      <c r="Y58" s="168">
        <f ca="1">IF($C58-Y$1&lt;År1,0,X57*(1-VLOOKUP($A58,[1]Hugst!$R$5:$W$9,MATCH(ROUNDUP((Y$1)/10,0)*10,[1]Hugst!$R$4:$W$4,0))))</f>
        <v>0</v>
      </c>
      <c r="Z58" s="168">
        <f ca="1">IF($C58-Z$1&lt;År1,0,Y57*(1-VLOOKUP($A58,[1]Hugst!$R$5:$W$9,MATCH(ROUNDUP((Z$1)/10,0)*10,[1]Hugst!$R$4:$W$4,0))))</f>
        <v>0</v>
      </c>
      <c r="AA58" s="168">
        <f ca="1">IF($C58-AA$1&lt;År1,0,Z57*(1-VLOOKUP($A58,[1]Hugst!$R$5:$W$9,MATCH(ROUNDUP((AA$1)/10,0)*10,[1]Hugst!$R$4:$W$4,0))))</f>
        <v>0</v>
      </c>
      <c r="AB58" s="168">
        <f ca="1">IF($C58-AB$1&lt;År1,0,AA57*(1-VLOOKUP($A58,[1]Hugst!$R$5:$W$9,MATCH(ROUNDUP((AB$1)/10,0)*10,[1]Hugst!$R$4:$W$4,0))))</f>
        <v>0</v>
      </c>
      <c r="AC58" s="168">
        <f ca="1">IF($C58-AC$1&lt;År1,0,AB57*(1-VLOOKUP($A58,[1]Hugst!$R$5:$W$9,MATCH(ROUNDUP((AC$1)/10,0)*10,[1]Hugst!$R$4:$W$4,0))))</f>
        <v>0</v>
      </c>
      <c r="AD58" s="168">
        <f ca="1">IF($C58-AD$1&lt;År1,0,AC57*(1-VLOOKUP($A58,[1]Hugst!$R$5:$W$9,MATCH(ROUNDUP((AD$1)/10,0)*10,[1]Hugst!$R$4:$W$4,0))))</f>
        <v>0</v>
      </c>
      <c r="AE58" s="168">
        <f ca="1">IF($C58-AE$1&lt;År1,0,AD57*(1-VLOOKUP($A58,[1]Hugst!$R$5:$W$9,MATCH(ROUNDUP((AE$1)/10,0)*10,[1]Hugst!$R$4:$W$4,0))))</f>
        <v>0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600.52189353407778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906.99538579053933</v>
      </c>
      <c r="G59" s="168">
        <f ca="1">IF($C59-G$1&lt;År1,0,F58*(1-VLOOKUP($A59,[1]Hugst!$R$5:$W$9,MATCH(ROUNDUP((G$1)/10,0)*10,[1]Hugst!$R$4:$W$4,0))))</f>
        <v>917.52128779552345</v>
      </c>
      <c r="H59" s="168">
        <f ca="1">IF($C59-H$1&lt;År1,0,G58*(1-VLOOKUP($A59,[1]Hugst!$R$5:$W$9,MATCH(ROUNDUP((H$1)/10,0)*10,[1]Hugst!$R$4:$W$4,0))))</f>
        <v>929.97713479232198</v>
      </c>
      <c r="I59" s="168">
        <f ca="1">IF($C59-I$1&lt;År1,0,H58*(1-VLOOKUP($A59,[1]Hugst!$R$5:$W$9,MATCH(ROUNDUP((I$1)/10,0)*10,[1]Hugst!$R$4:$W$4,0))))</f>
        <v>944.84188774993504</v>
      </c>
      <c r="J59" s="168">
        <f ca="1">IF($C59-J$1&lt;År1,0,I58*(1-VLOOKUP($A59,[1]Hugst!$R$5:$W$9,MATCH(ROUNDUP((J$1)/10,0)*10,[1]Hugst!$R$4:$W$4,0))))</f>
        <v>962.7142301646611</v>
      </c>
      <c r="K59" s="168">
        <f ca="1">IF($C59-K$1&lt;År1,0,J58*(1-VLOOKUP($A59,[1]Hugst!$R$5:$W$9,MATCH(ROUNDUP((K$1)/10,0)*10,[1]Hugst!$R$4:$W$4,0))))</f>
        <v>984.34249860286695</v>
      </c>
      <c r="L59" s="168">
        <f ca="1">IF($C59-L$1&lt;År1,0,K58*(1-VLOOKUP($A59,[1]Hugst!$R$5:$W$9,MATCH(ROUNDUP((L$1)/10,0)*10,[1]Hugst!$R$4:$W$4,0))))</f>
        <v>1010.6620958790795</v>
      </c>
      <c r="M59" s="168">
        <f ca="1">IF($C59-M$1&lt;År1,0,L58*(1-VLOOKUP($A59,[1]Hugst!$R$5:$W$9,MATCH(ROUNDUP((M$1)/10,0)*10,[1]Hugst!$R$4:$W$4,0))))</f>
        <v>1042.8422575280617</v>
      </c>
      <c r="N59" s="168">
        <f ca="1">IF($C59-N$1&lt;År1,0,M58*(1-VLOOKUP($A59,[1]Hugst!$R$5:$W$9,MATCH(ROUNDUP((N$1)/10,0)*10,[1]Hugst!$R$4:$W$4,0))))</f>
        <v>1082.3445098945313</v>
      </c>
      <c r="O59" s="168">
        <f ca="1">IF($C59-O$1&lt;År1,0,N58*(1-VLOOKUP($A59,[1]Hugst!$R$5:$W$9,MATCH(ROUNDUP((O$1)/10,0)*10,[1]Hugst!$R$4:$W$4,0))))</f>
        <v>1130.9957427448178</v>
      </c>
      <c r="P59" s="168">
        <f ca="1">IF($C59-P$1&lt;År1,0,O58*(1-VLOOKUP($A59,[1]Hugst!$R$5:$W$9,MATCH(ROUNDUP((P$1)/10,0)*10,[1]Hugst!$R$4:$W$4,0))))</f>
        <v>1191.0795500309982</v>
      </c>
      <c r="Q59" s="168">
        <f ca="1">IF($C59-Q$1&lt;År1,0,P58*(1-VLOOKUP($A59,[1]Hugst!$R$5:$W$9,MATCH(ROUNDUP((Q$1)/10,0)*10,[1]Hugst!$R$4:$W$4,0))))</f>
        <v>1265.4504058455825</v>
      </c>
      <c r="R59" s="168">
        <f ca="1">IF($C59-R$1&lt;År1,0,Q58*(1-VLOOKUP($A59,[1]Hugst!$R$5:$W$9,MATCH(ROUNDUP((R$1)/10,0)*10,[1]Hugst!$R$4:$W$4,0))))</f>
        <v>1357.6763843644139</v>
      </c>
      <c r="S59" s="168">
        <f ca="1">IF($C59-S$1&lt;År1,0,R58*(1-VLOOKUP($A59,[1]Hugst!$R$5:$W$9,MATCH(ROUNDUP((S$1)/10,0)*10,[1]Hugst!$R$4:$W$4,0))))</f>
        <v>1472.217559774876</v>
      </c>
      <c r="T59" s="168">
        <f ca="1">IF($C59-T$1&lt;År1,0,S58*(1-VLOOKUP($A59,[1]Hugst!$R$5:$W$9,MATCH(ROUNDUP((T$1)/10,0)*10,[1]Hugst!$R$4:$W$4,0))))</f>
        <v>1614.6490061856086</v>
      </c>
      <c r="U59" s="168">
        <f ca="1">IF($C59-U$1&lt;År1,0,T58*(1-VLOOKUP($A59,[1]Hugst!$R$5:$W$9,MATCH(ROUNDUP((U$1)/10,0)*10,[1]Hugst!$R$4:$W$4,0))))</f>
        <v>1791.9395475132505</v>
      </c>
      <c r="V59" s="168">
        <f ca="1">IF($C59-V$1&lt;År1,0,U58*(1-VLOOKUP($A59,[1]Hugst!$R$5:$W$9,MATCH(ROUNDUP((V$1)/10,0)*10,[1]Hugst!$R$4:$W$4,0))))</f>
        <v>0</v>
      </c>
      <c r="W59" s="168">
        <f ca="1">IF($C59-W$1&lt;År1,0,V58*(1-VLOOKUP($A59,[1]Hugst!$R$5:$W$9,MATCH(ROUNDUP((W$1)/10,0)*10,[1]Hugst!$R$4:$W$4,0))))</f>
        <v>0</v>
      </c>
      <c r="X59" s="168">
        <f ca="1">IF($C59-X$1&lt;År1,0,W58*(1-VLOOKUP($A59,[1]Hugst!$R$5:$W$9,MATCH(ROUNDUP((X$1)/10,0)*10,[1]Hugst!$R$4:$W$4,0))))</f>
        <v>0</v>
      </c>
      <c r="Y59" s="168">
        <f ca="1">IF($C59-Y$1&lt;År1,0,X58*(1-VLOOKUP($A59,[1]Hugst!$R$5:$W$9,MATCH(ROUNDUP((Y$1)/10,0)*10,[1]Hugst!$R$4:$W$4,0))))</f>
        <v>0</v>
      </c>
      <c r="Z59" s="168">
        <f ca="1">IF($C59-Z$1&lt;År1,0,Y58*(1-VLOOKUP($A59,[1]Hugst!$R$5:$W$9,MATCH(ROUNDUP((Z$1)/10,0)*10,[1]Hugst!$R$4:$W$4,0))))</f>
        <v>0</v>
      </c>
      <c r="AA59" s="168">
        <f ca="1">IF($C59-AA$1&lt;År1,0,Z58*(1-VLOOKUP($A59,[1]Hugst!$R$5:$W$9,MATCH(ROUNDUP((AA$1)/10,0)*10,[1]Hugst!$R$4:$W$4,0))))</f>
        <v>0</v>
      </c>
      <c r="AB59" s="168">
        <f ca="1">IF($C59-AB$1&lt;År1,0,AA58*(1-VLOOKUP($A59,[1]Hugst!$R$5:$W$9,MATCH(ROUNDUP((AB$1)/10,0)*10,[1]Hugst!$R$4:$W$4,0))))</f>
        <v>0</v>
      </c>
      <c r="AC59" s="168">
        <f ca="1">IF($C59-AC$1&lt;År1,0,AB58*(1-VLOOKUP($A59,[1]Hugst!$R$5:$W$9,MATCH(ROUNDUP((AC$1)/10,0)*10,[1]Hugst!$R$4:$W$4,0))))</f>
        <v>0</v>
      </c>
      <c r="AD59" s="168">
        <f ca="1">IF($C59-AD$1&lt;År1,0,AC58*(1-VLOOKUP($A59,[1]Hugst!$R$5:$W$9,MATCH(ROUNDUP((AD$1)/10,0)*10,[1]Hugst!$R$4:$W$4,0))))</f>
        <v>0</v>
      </c>
      <c r="AE59" s="168">
        <f ca="1">IF($C59-AE$1&lt;År1,0,AD58*(1-VLOOKUP($A59,[1]Hugst!$R$5:$W$9,MATCH(ROUNDUP((AE$1)/10,0)*10,[1]Hugst!$R$4:$W$4,0))))</f>
        <v>0</v>
      </c>
      <c r="AF59" s="168">
        <f ca="1">IF($C59-AF$1&lt;År1,0,AE58*(1-VLOOKUP($A59,[1]Hugst!$R$5:$W$9,MATCH(ROUNDUP((AF$1)/10,0)*10,[1]Hugst!$R$4:$W$4,0))))</f>
        <v>0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591.54275364456669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898.01624590102824</v>
      </c>
      <c r="G60" s="168">
        <f ca="1">IF($C60-G$1&lt;År1,0,F59*(1-VLOOKUP($A60,[1]Hugst!$R$5:$W$9,MATCH(ROUNDUP((G$1)/10,0)*10,[1]Hugst!$R$4:$W$4,0))))</f>
        <v>906.99538579053933</v>
      </c>
      <c r="H60" s="168">
        <f ca="1">IF($C60-H$1&lt;År1,0,G59*(1-VLOOKUP($A60,[1]Hugst!$R$5:$W$9,MATCH(ROUNDUP((H$1)/10,0)*10,[1]Hugst!$R$4:$W$4,0))))</f>
        <v>917.52128779552345</v>
      </c>
      <c r="I60" s="168">
        <f ca="1">IF($C60-I$1&lt;År1,0,H59*(1-VLOOKUP($A60,[1]Hugst!$R$5:$W$9,MATCH(ROUNDUP((I$1)/10,0)*10,[1]Hugst!$R$4:$W$4,0))))</f>
        <v>929.97713479232198</v>
      </c>
      <c r="J60" s="168">
        <f ca="1">IF($C60-J$1&lt;År1,0,I59*(1-VLOOKUP($A60,[1]Hugst!$R$5:$W$9,MATCH(ROUNDUP((J$1)/10,0)*10,[1]Hugst!$R$4:$W$4,0))))</f>
        <v>944.84188774993504</v>
      </c>
      <c r="K60" s="168">
        <f ca="1">IF($C60-K$1&lt;År1,0,J59*(1-VLOOKUP($A60,[1]Hugst!$R$5:$W$9,MATCH(ROUNDUP((K$1)/10,0)*10,[1]Hugst!$R$4:$W$4,0))))</f>
        <v>962.7142301646611</v>
      </c>
      <c r="L60" s="168">
        <f ca="1">IF($C60-L$1&lt;År1,0,K59*(1-VLOOKUP($A60,[1]Hugst!$R$5:$W$9,MATCH(ROUNDUP((L$1)/10,0)*10,[1]Hugst!$R$4:$W$4,0))))</f>
        <v>984.34249860286695</v>
      </c>
      <c r="M60" s="168">
        <f ca="1">IF($C60-M$1&lt;År1,0,L59*(1-VLOOKUP($A60,[1]Hugst!$R$5:$W$9,MATCH(ROUNDUP((M$1)/10,0)*10,[1]Hugst!$R$4:$W$4,0))))</f>
        <v>1010.6620958790795</v>
      </c>
      <c r="N60" s="168">
        <f ca="1">IF($C60-N$1&lt;År1,0,M59*(1-VLOOKUP($A60,[1]Hugst!$R$5:$W$9,MATCH(ROUNDUP((N$1)/10,0)*10,[1]Hugst!$R$4:$W$4,0))))</f>
        <v>1042.8422575280617</v>
      </c>
      <c r="O60" s="168">
        <f ca="1">IF($C60-O$1&lt;År1,0,N59*(1-VLOOKUP($A60,[1]Hugst!$R$5:$W$9,MATCH(ROUNDUP((O$1)/10,0)*10,[1]Hugst!$R$4:$W$4,0))))</f>
        <v>1082.3445098945313</v>
      </c>
      <c r="P60" s="168">
        <f ca="1">IF($C60-P$1&lt;År1,0,O59*(1-VLOOKUP($A60,[1]Hugst!$R$5:$W$9,MATCH(ROUNDUP((P$1)/10,0)*10,[1]Hugst!$R$4:$W$4,0))))</f>
        <v>1130.9957427448178</v>
      </c>
      <c r="Q60" s="168">
        <f ca="1">IF($C60-Q$1&lt;År1,0,P59*(1-VLOOKUP($A60,[1]Hugst!$R$5:$W$9,MATCH(ROUNDUP((Q$1)/10,0)*10,[1]Hugst!$R$4:$W$4,0))))</f>
        <v>1191.0795500309982</v>
      </c>
      <c r="R60" s="168">
        <f ca="1">IF($C60-R$1&lt;År1,0,Q59*(1-VLOOKUP($A60,[1]Hugst!$R$5:$W$9,MATCH(ROUNDUP((R$1)/10,0)*10,[1]Hugst!$R$4:$W$4,0))))</f>
        <v>1265.4504058455825</v>
      </c>
      <c r="S60" s="168">
        <f ca="1">IF($C60-S$1&lt;År1,0,R59*(1-VLOOKUP($A60,[1]Hugst!$R$5:$W$9,MATCH(ROUNDUP((S$1)/10,0)*10,[1]Hugst!$R$4:$W$4,0))))</f>
        <v>1357.6763843644139</v>
      </c>
      <c r="T60" s="168">
        <f ca="1">IF($C60-T$1&lt;År1,0,S59*(1-VLOOKUP($A60,[1]Hugst!$R$5:$W$9,MATCH(ROUNDUP((T$1)/10,0)*10,[1]Hugst!$R$4:$W$4,0))))</f>
        <v>1472.217559774876</v>
      </c>
      <c r="U60" s="168">
        <f ca="1">IF($C60-U$1&lt;År1,0,T59*(1-VLOOKUP($A60,[1]Hugst!$R$5:$W$9,MATCH(ROUNDUP((U$1)/10,0)*10,[1]Hugst!$R$4:$W$4,0))))</f>
        <v>1614.6490061856086</v>
      </c>
      <c r="V60" s="168">
        <f ca="1">IF($C60-V$1&lt;År1,0,U59*(1-VLOOKUP($A60,[1]Hugst!$R$5:$W$9,MATCH(ROUNDUP((V$1)/10,0)*10,[1]Hugst!$R$4:$W$4,0))))</f>
        <v>1791.9395475132505</v>
      </c>
      <c r="W60" s="168">
        <f ca="1">IF($C60-W$1&lt;År1,0,V59*(1-VLOOKUP($A60,[1]Hugst!$R$5:$W$9,MATCH(ROUNDUP((W$1)/10,0)*10,[1]Hugst!$R$4:$W$4,0))))</f>
        <v>0</v>
      </c>
      <c r="X60" s="168">
        <f ca="1">IF($C60-X$1&lt;År1,0,W59*(1-VLOOKUP($A60,[1]Hugst!$R$5:$W$9,MATCH(ROUNDUP((X$1)/10,0)*10,[1]Hugst!$R$4:$W$4,0))))</f>
        <v>0</v>
      </c>
      <c r="Y60" s="168">
        <f ca="1">IF($C60-Y$1&lt;År1,0,X59*(1-VLOOKUP($A60,[1]Hugst!$R$5:$W$9,MATCH(ROUNDUP((Y$1)/10,0)*10,[1]Hugst!$R$4:$W$4,0))))</f>
        <v>0</v>
      </c>
      <c r="Z60" s="168">
        <f ca="1">IF($C60-Z$1&lt;År1,0,Y59*(1-VLOOKUP($A60,[1]Hugst!$R$5:$W$9,MATCH(ROUNDUP((Z$1)/10,0)*10,[1]Hugst!$R$4:$W$4,0))))</f>
        <v>0</v>
      </c>
      <c r="AA60" s="168">
        <f ca="1">IF($C60-AA$1&lt;År1,0,Z59*(1-VLOOKUP($A60,[1]Hugst!$R$5:$W$9,MATCH(ROUNDUP((AA$1)/10,0)*10,[1]Hugst!$R$4:$W$4,0))))</f>
        <v>0</v>
      </c>
      <c r="AB60" s="168">
        <f ca="1">IF($C60-AB$1&lt;År1,0,AA59*(1-VLOOKUP($A60,[1]Hugst!$R$5:$W$9,MATCH(ROUNDUP((AB$1)/10,0)*10,[1]Hugst!$R$4:$W$4,0))))</f>
        <v>0</v>
      </c>
      <c r="AC60" s="168">
        <f ca="1">IF($C60-AC$1&lt;År1,0,AB59*(1-VLOOKUP($A60,[1]Hugst!$R$5:$W$9,MATCH(ROUNDUP((AC$1)/10,0)*10,[1]Hugst!$R$4:$W$4,0))))</f>
        <v>0</v>
      </c>
      <c r="AD60" s="168">
        <f ca="1">IF($C60-AD$1&lt;År1,0,AC59*(1-VLOOKUP($A60,[1]Hugst!$R$5:$W$9,MATCH(ROUNDUP((AD$1)/10,0)*10,[1]Hugst!$R$4:$W$4,0))))</f>
        <v>0</v>
      </c>
      <c r="AE60" s="168">
        <f ca="1">IF($C60-AE$1&lt;År1,0,AD59*(1-VLOOKUP($A60,[1]Hugst!$R$5:$W$9,MATCH(ROUNDUP((AE$1)/10,0)*10,[1]Hugst!$R$4:$W$4,0))))</f>
        <v>0</v>
      </c>
      <c r="AF60" s="168">
        <f ca="1">IF($C60-AF$1&lt;År1,0,AE59*(1-VLOOKUP($A60,[1]Hugst!$R$5:$W$9,MATCH(ROUNDUP((AF$1)/10,0)*10,[1]Hugst!$R$4:$W$4,0))))</f>
        <v>0</v>
      </c>
      <c r="AG60" s="168">
        <f ca="1">IF($C60-AG$1&lt;År1,0,AF59*(1-VLOOKUP($A60,[1]Hugst!$R$5:$W$9,MATCH(ROUNDUP((AG$1)/10,0)*10,[1]Hugst!$R$4:$W$4,0))))</f>
        <v>0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583.80381553887491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890.27730779533636</v>
      </c>
      <c r="G61" s="168">
        <f ca="1">IF($C61-G$1&lt;År1,0,F60*(1-VLOOKUP($A61,[1]Hugst!$R$5:$W$9,MATCH(ROUNDUP((G$1)/10,0)*10,[1]Hugst!$R$4:$W$4,0))))</f>
        <v>898.01624590102824</v>
      </c>
      <c r="H61" s="168">
        <f ca="1">IF($C61-H$1&lt;År1,0,G60*(1-VLOOKUP($A61,[1]Hugst!$R$5:$W$9,MATCH(ROUNDUP((H$1)/10,0)*10,[1]Hugst!$R$4:$W$4,0))))</f>
        <v>906.99538579053933</v>
      </c>
      <c r="I61" s="168">
        <f ca="1">IF($C61-I$1&lt;År1,0,H60*(1-VLOOKUP($A61,[1]Hugst!$R$5:$W$9,MATCH(ROUNDUP((I$1)/10,0)*10,[1]Hugst!$R$4:$W$4,0))))</f>
        <v>917.52128779552345</v>
      </c>
      <c r="J61" s="168">
        <f ca="1">IF($C61-J$1&lt;År1,0,I60*(1-VLOOKUP($A61,[1]Hugst!$R$5:$W$9,MATCH(ROUNDUP((J$1)/10,0)*10,[1]Hugst!$R$4:$W$4,0))))</f>
        <v>929.97713479232198</v>
      </c>
      <c r="K61" s="168">
        <f ca="1">IF($C61-K$1&lt;År1,0,J60*(1-VLOOKUP($A61,[1]Hugst!$R$5:$W$9,MATCH(ROUNDUP((K$1)/10,0)*10,[1]Hugst!$R$4:$W$4,0))))</f>
        <v>944.84188774993504</v>
      </c>
      <c r="L61" s="168">
        <f ca="1">IF($C61-L$1&lt;År1,0,K60*(1-VLOOKUP($A61,[1]Hugst!$R$5:$W$9,MATCH(ROUNDUP((L$1)/10,0)*10,[1]Hugst!$R$4:$W$4,0))))</f>
        <v>962.7142301646611</v>
      </c>
      <c r="M61" s="168">
        <f ca="1">IF($C61-M$1&lt;År1,0,L60*(1-VLOOKUP($A61,[1]Hugst!$R$5:$W$9,MATCH(ROUNDUP((M$1)/10,0)*10,[1]Hugst!$R$4:$W$4,0))))</f>
        <v>984.34249860286695</v>
      </c>
      <c r="N61" s="168">
        <f ca="1">IF($C61-N$1&lt;År1,0,M60*(1-VLOOKUP($A61,[1]Hugst!$R$5:$W$9,MATCH(ROUNDUP((N$1)/10,0)*10,[1]Hugst!$R$4:$W$4,0))))</f>
        <v>1010.6620958790795</v>
      </c>
      <c r="O61" s="168">
        <f ca="1">IF($C61-O$1&lt;År1,0,N60*(1-VLOOKUP($A61,[1]Hugst!$R$5:$W$9,MATCH(ROUNDUP((O$1)/10,0)*10,[1]Hugst!$R$4:$W$4,0))))</f>
        <v>1042.8422575280617</v>
      </c>
      <c r="P61" s="168">
        <f ca="1">IF($C61-P$1&lt;År1,0,O60*(1-VLOOKUP($A61,[1]Hugst!$R$5:$W$9,MATCH(ROUNDUP((P$1)/10,0)*10,[1]Hugst!$R$4:$W$4,0))))</f>
        <v>1082.3445098945313</v>
      </c>
      <c r="Q61" s="168">
        <f ca="1">IF($C61-Q$1&lt;År1,0,P60*(1-VLOOKUP($A61,[1]Hugst!$R$5:$W$9,MATCH(ROUNDUP((Q$1)/10,0)*10,[1]Hugst!$R$4:$W$4,0))))</f>
        <v>1130.9957427448178</v>
      </c>
      <c r="R61" s="168">
        <f ca="1">IF($C61-R$1&lt;År1,0,Q60*(1-VLOOKUP($A61,[1]Hugst!$R$5:$W$9,MATCH(ROUNDUP((R$1)/10,0)*10,[1]Hugst!$R$4:$W$4,0))))</f>
        <v>1191.0795500309982</v>
      </c>
      <c r="S61" s="168">
        <f ca="1">IF($C61-S$1&lt;År1,0,R60*(1-VLOOKUP($A61,[1]Hugst!$R$5:$W$9,MATCH(ROUNDUP((S$1)/10,0)*10,[1]Hugst!$R$4:$W$4,0))))</f>
        <v>1265.4504058455825</v>
      </c>
      <c r="T61" s="168">
        <f ca="1">IF($C61-T$1&lt;År1,0,S60*(1-VLOOKUP($A61,[1]Hugst!$R$5:$W$9,MATCH(ROUNDUP((T$1)/10,0)*10,[1]Hugst!$R$4:$W$4,0))))</f>
        <v>1357.6763843644139</v>
      </c>
      <c r="U61" s="168">
        <f ca="1">IF($C61-U$1&lt;År1,0,T60*(1-VLOOKUP($A61,[1]Hugst!$R$5:$W$9,MATCH(ROUNDUP((U$1)/10,0)*10,[1]Hugst!$R$4:$W$4,0))))</f>
        <v>1472.217559774876</v>
      </c>
      <c r="V61" s="168">
        <f ca="1">IF($C61-V$1&lt;År1,0,U60*(1-VLOOKUP($A61,[1]Hugst!$R$5:$W$9,MATCH(ROUNDUP((V$1)/10,0)*10,[1]Hugst!$R$4:$W$4,0))))</f>
        <v>1614.6490061856086</v>
      </c>
      <c r="W61" s="168">
        <f ca="1">IF($C61-W$1&lt;År1,0,V60*(1-VLOOKUP($A61,[1]Hugst!$R$5:$W$9,MATCH(ROUNDUP((W$1)/10,0)*10,[1]Hugst!$R$4:$W$4,0))))</f>
        <v>1791.9395475132505</v>
      </c>
      <c r="X61" s="168">
        <f ca="1">IF($C61-X$1&lt;År1,0,W60*(1-VLOOKUP($A61,[1]Hugst!$R$5:$W$9,MATCH(ROUNDUP((X$1)/10,0)*10,[1]Hugst!$R$4:$W$4,0))))</f>
        <v>0</v>
      </c>
      <c r="Y61" s="168">
        <f ca="1">IF($C61-Y$1&lt;År1,0,X60*(1-VLOOKUP($A61,[1]Hugst!$R$5:$W$9,MATCH(ROUNDUP((Y$1)/10,0)*10,[1]Hugst!$R$4:$W$4,0))))</f>
        <v>0</v>
      </c>
      <c r="Z61" s="168">
        <f ca="1">IF($C61-Z$1&lt;År1,0,Y60*(1-VLOOKUP($A61,[1]Hugst!$R$5:$W$9,MATCH(ROUNDUP((Z$1)/10,0)*10,[1]Hugst!$R$4:$W$4,0))))</f>
        <v>0</v>
      </c>
      <c r="AA61" s="168">
        <f ca="1">IF($C61-AA$1&lt;År1,0,Z60*(1-VLOOKUP($A61,[1]Hugst!$R$5:$W$9,MATCH(ROUNDUP((AA$1)/10,0)*10,[1]Hugst!$R$4:$W$4,0))))</f>
        <v>0</v>
      </c>
      <c r="AB61" s="168">
        <f ca="1">IF($C61-AB$1&lt;År1,0,AA60*(1-VLOOKUP($A61,[1]Hugst!$R$5:$W$9,MATCH(ROUNDUP((AB$1)/10,0)*10,[1]Hugst!$R$4:$W$4,0))))</f>
        <v>0</v>
      </c>
      <c r="AC61" s="168">
        <f ca="1">IF($C61-AC$1&lt;År1,0,AB60*(1-VLOOKUP($A61,[1]Hugst!$R$5:$W$9,MATCH(ROUNDUP((AC$1)/10,0)*10,[1]Hugst!$R$4:$W$4,0))))</f>
        <v>0</v>
      </c>
      <c r="AD61" s="168">
        <f ca="1">IF($C61-AD$1&lt;År1,0,AC60*(1-VLOOKUP($A61,[1]Hugst!$R$5:$W$9,MATCH(ROUNDUP((AD$1)/10,0)*10,[1]Hugst!$R$4:$W$4,0))))</f>
        <v>0</v>
      </c>
      <c r="AE61" s="168">
        <f ca="1">IF($C61-AE$1&lt;År1,0,AD60*(1-VLOOKUP($A61,[1]Hugst!$R$5:$W$9,MATCH(ROUNDUP((AE$1)/10,0)*10,[1]Hugst!$R$4:$W$4,0))))</f>
        <v>0</v>
      </c>
      <c r="AF61" s="168">
        <f ca="1">IF($C61-AF$1&lt;År1,0,AE60*(1-VLOOKUP($A61,[1]Hugst!$R$5:$W$9,MATCH(ROUNDUP((AF$1)/10,0)*10,[1]Hugst!$R$4:$W$4,0))))</f>
        <v>0</v>
      </c>
      <c r="AG61" s="168">
        <f ca="1">IF($C61-AG$1&lt;År1,0,AF60*(1-VLOOKUP($A61,[1]Hugst!$R$5:$W$9,MATCH(ROUNDUP((AG$1)/10,0)*10,[1]Hugst!$R$4:$W$4,0))))</f>
        <v>0</v>
      </c>
      <c r="AH61" s="168">
        <f ca="1">IF($C61-AH$1&lt;År1,0,AG60*(1-VLOOKUP($A61,[1]Hugst!$R$5:$W$9,MATCH(ROUNDUP((AH$1)/10,0)*10,[1]Hugst!$R$4:$W$4,0))))</f>
        <v>0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577.059816991209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883.53330924767056</v>
      </c>
      <c r="G62" s="168">
        <f ca="1">IF($C62-G$1&lt;År1,0,F61*(1-VLOOKUP($A62,[1]Hugst!$R$5:$W$9,MATCH(ROUNDUP((G$1)/10,0)*10,[1]Hugst!$R$4:$W$4,0))))</f>
        <v>890.27730779533636</v>
      </c>
      <c r="H62" s="168">
        <f ca="1">IF($C62-H$1&lt;År1,0,G61*(1-VLOOKUP($A62,[1]Hugst!$R$5:$W$9,MATCH(ROUNDUP((H$1)/10,0)*10,[1]Hugst!$R$4:$W$4,0))))</f>
        <v>898.01624590102824</v>
      </c>
      <c r="I62" s="168">
        <f ca="1">IF($C62-I$1&lt;År1,0,H61*(1-VLOOKUP($A62,[1]Hugst!$R$5:$W$9,MATCH(ROUNDUP((I$1)/10,0)*10,[1]Hugst!$R$4:$W$4,0))))</f>
        <v>906.99538579053933</v>
      </c>
      <c r="J62" s="168">
        <f ca="1">IF($C62-J$1&lt;År1,0,I61*(1-VLOOKUP($A62,[1]Hugst!$R$5:$W$9,MATCH(ROUNDUP((J$1)/10,0)*10,[1]Hugst!$R$4:$W$4,0))))</f>
        <v>917.52128779552345</v>
      </c>
      <c r="K62" s="168">
        <f ca="1">IF($C62-K$1&lt;År1,0,J61*(1-VLOOKUP($A62,[1]Hugst!$R$5:$W$9,MATCH(ROUNDUP((K$1)/10,0)*10,[1]Hugst!$R$4:$W$4,0))))</f>
        <v>929.97713479232198</v>
      </c>
      <c r="L62" s="168">
        <f ca="1">IF($C62-L$1&lt;År1,0,K61*(1-VLOOKUP($A62,[1]Hugst!$R$5:$W$9,MATCH(ROUNDUP((L$1)/10,0)*10,[1]Hugst!$R$4:$W$4,0))))</f>
        <v>944.84188774993504</v>
      </c>
      <c r="M62" s="168">
        <f ca="1">IF($C62-M$1&lt;År1,0,L61*(1-VLOOKUP($A62,[1]Hugst!$R$5:$W$9,MATCH(ROUNDUP((M$1)/10,0)*10,[1]Hugst!$R$4:$W$4,0))))</f>
        <v>962.7142301646611</v>
      </c>
      <c r="N62" s="168">
        <f ca="1">IF($C62-N$1&lt;År1,0,M61*(1-VLOOKUP($A62,[1]Hugst!$R$5:$W$9,MATCH(ROUNDUP((N$1)/10,0)*10,[1]Hugst!$R$4:$W$4,0))))</f>
        <v>984.34249860286695</v>
      </c>
      <c r="O62" s="168">
        <f ca="1">IF($C62-O$1&lt;År1,0,N61*(1-VLOOKUP($A62,[1]Hugst!$R$5:$W$9,MATCH(ROUNDUP((O$1)/10,0)*10,[1]Hugst!$R$4:$W$4,0))))</f>
        <v>1010.6620958790795</v>
      </c>
      <c r="P62" s="168">
        <f ca="1">IF($C62-P$1&lt;År1,0,O61*(1-VLOOKUP($A62,[1]Hugst!$R$5:$W$9,MATCH(ROUNDUP((P$1)/10,0)*10,[1]Hugst!$R$4:$W$4,0))))</f>
        <v>1042.8422575280617</v>
      </c>
      <c r="Q62" s="168">
        <f ca="1">IF($C62-Q$1&lt;År1,0,P61*(1-VLOOKUP($A62,[1]Hugst!$R$5:$W$9,MATCH(ROUNDUP((Q$1)/10,0)*10,[1]Hugst!$R$4:$W$4,0))))</f>
        <v>1082.3445098945313</v>
      </c>
      <c r="R62" s="168">
        <f ca="1">IF($C62-R$1&lt;År1,0,Q61*(1-VLOOKUP($A62,[1]Hugst!$R$5:$W$9,MATCH(ROUNDUP((R$1)/10,0)*10,[1]Hugst!$R$4:$W$4,0))))</f>
        <v>1130.9957427448178</v>
      </c>
      <c r="S62" s="168">
        <f ca="1">IF($C62-S$1&lt;År1,0,R61*(1-VLOOKUP($A62,[1]Hugst!$R$5:$W$9,MATCH(ROUNDUP((S$1)/10,0)*10,[1]Hugst!$R$4:$W$4,0))))</f>
        <v>1191.0795500309982</v>
      </c>
      <c r="T62" s="168">
        <f ca="1">IF($C62-T$1&lt;År1,0,S61*(1-VLOOKUP($A62,[1]Hugst!$R$5:$W$9,MATCH(ROUNDUP((T$1)/10,0)*10,[1]Hugst!$R$4:$W$4,0))))</f>
        <v>1265.4504058455825</v>
      </c>
      <c r="U62" s="168">
        <f ca="1">IF($C62-U$1&lt;År1,0,T61*(1-VLOOKUP($A62,[1]Hugst!$R$5:$W$9,MATCH(ROUNDUP((U$1)/10,0)*10,[1]Hugst!$R$4:$W$4,0))))</f>
        <v>1357.6763843644139</v>
      </c>
      <c r="V62" s="168">
        <f ca="1">IF($C62-V$1&lt;År1,0,U61*(1-VLOOKUP($A62,[1]Hugst!$R$5:$W$9,MATCH(ROUNDUP((V$1)/10,0)*10,[1]Hugst!$R$4:$W$4,0))))</f>
        <v>1472.217559774876</v>
      </c>
      <c r="W62" s="168">
        <f ca="1">IF($C62-W$1&lt;År1,0,V61*(1-VLOOKUP($A62,[1]Hugst!$R$5:$W$9,MATCH(ROUNDUP((W$1)/10,0)*10,[1]Hugst!$R$4:$W$4,0))))</f>
        <v>1614.6490061856086</v>
      </c>
      <c r="X62" s="168">
        <f ca="1">IF($C62-X$1&lt;År1,0,W61*(1-VLOOKUP($A62,[1]Hugst!$R$5:$W$9,MATCH(ROUNDUP((X$1)/10,0)*10,[1]Hugst!$R$4:$W$4,0))))</f>
        <v>1791.9395475132505</v>
      </c>
      <c r="Y62" s="168">
        <f ca="1">IF($C62-Y$1&lt;År1,0,X61*(1-VLOOKUP($A62,[1]Hugst!$R$5:$W$9,MATCH(ROUNDUP((Y$1)/10,0)*10,[1]Hugst!$R$4:$W$4,0))))</f>
        <v>0</v>
      </c>
      <c r="Z62" s="168">
        <f ca="1">IF($C62-Z$1&lt;År1,0,Y61*(1-VLOOKUP($A62,[1]Hugst!$R$5:$W$9,MATCH(ROUNDUP((Z$1)/10,0)*10,[1]Hugst!$R$4:$W$4,0))))</f>
        <v>0</v>
      </c>
      <c r="AA62" s="168">
        <f ca="1">IF($C62-AA$1&lt;År1,0,Z61*(1-VLOOKUP($A62,[1]Hugst!$R$5:$W$9,MATCH(ROUNDUP((AA$1)/10,0)*10,[1]Hugst!$R$4:$W$4,0))))</f>
        <v>0</v>
      </c>
      <c r="AB62" s="168">
        <f ca="1">IF($C62-AB$1&lt;År1,0,AA61*(1-VLOOKUP($A62,[1]Hugst!$R$5:$W$9,MATCH(ROUNDUP((AB$1)/10,0)*10,[1]Hugst!$R$4:$W$4,0))))</f>
        <v>0</v>
      </c>
      <c r="AC62" s="168">
        <f ca="1">IF($C62-AC$1&lt;År1,0,AB61*(1-VLOOKUP($A62,[1]Hugst!$R$5:$W$9,MATCH(ROUNDUP((AC$1)/10,0)*10,[1]Hugst!$R$4:$W$4,0))))</f>
        <v>0</v>
      </c>
      <c r="AD62" s="168">
        <f ca="1">IF($C62-AD$1&lt;År1,0,AC61*(1-VLOOKUP($A62,[1]Hugst!$R$5:$W$9,MATCH(ROUNDUP((AD$1)/10,0)*10,[1]Hugst!$R$4:$W$4,0))))</f>
        <v>0</v>
      </c>
      <c r="AE62" s="168">
        <f ca="1">IF($C62-AE$1&lt;År1,0,AD61*(1-VLOOKUP($A62,[1]Hugst!$R$5:$W$9,MATCH(ROUNDUP((AE$1)/10,0)*10,[1]Hugst!$R$4:$W$4,0))))</f>
        <v>0</v>
      </c>
      <c r="AF62" s="168">
        <f ca="1">IF($C62-AF$1&lt;År1,0,AE61*(1-VLOOKUP($A62,[1]Hugst!$R$5:$W$9,MATCH(ROUNDUP((AF$1)/10,0)*10,[1]Hugst!$R$4:$W$4,0))))</f>
        <v>0</v>
      </c>
      <c r="AG62" s="168">
        <f ca="1">IF($C62-AG$1&lt;År1,0,AF61*(1-VLOOKUP($A62,[1]Hugst!$R$5:$W$9,MATCH(ROUNDUP((AG$1)/10,0)*10,[1]Hugst!$R$4:$W$4,0))))</f>
        <v>0</v>
      </c>
      <c r="AH62" s="168">
        <f ca="1">IF($C62-AH$1&lt;År1,0,AG61*(1-VLOOKUP($A62,[1]Hugst!$R$5:$W$9,MATCH(ROUNDUP((AH$1)/10,0)*10,[1]Hugst!$R$4:$W$4,0))))</f>
        <v>0</v>
      </c>
      <c r="AI62" s="168">
        <f ca="1">IF($C62-AI$1&lt;År1,0,AH61*(1-VLOOKUP($A62,[1]Hugst!$R$5:$W$9,MATCH(ROUNDUP((AI$1)/10,0)*10,[1]Hugst!$R$4:$W$4,0))))</f>
        <v>0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571.11453433027566</v>
      </c>
      <c r="E63" s="168">
        <f t="shared" ca="1" si="0"/>
        <v>0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877.58802658673721</v>
      </c>
      <c r="G63" s="168">
        <f ca="1">IF($C63-G$1&lt;År1,0,F62*(1-VLOOKUP($A63,[1]Hugst!$R$5:$W$9,MATCH(ROUNDUP((G$1)/10,0)*10,[1]Hugst!$R$4:$W$4,0))))</f>
        <v>883.53330924767056</v>
      </c>
      <c r="H63" s="168">
        <f ca="1">IF($C63-H$1&lt;År1,0,G62*(1-VLOOKUP($A63,[1]Hugst!$R$5:$W$9,MATCH(ROUNDUP((H$1)/10,0)*10,[1]Hugst!$R$4:$W$4,0))))</f>
        <v>890.27730779533636</v>
      </c>
      <c r="I63" s="168">
        <f ca="1">IF($C63-I$1&lt;År1,0,H62*(1-VLOOKUP($A63,[1]Hugst!$R$5:$W$9,MATCH(ROUNDUP((I$1)/10,0)*10,[1]Hugst!$R$4:$W$4,0))))</f>
        <v>898.01624590102824</v>
      </c>
      <c r="J63" s="168">
        <f ca="1">IF($C63-J$1&lt;År1,0,I62*(1-VLOOKUP($A63,[1]Hugst!$R$5:$W$9,MATCH(ROUNDUP((J$1)/10,0)*10,[1]Hugst!$R$4:$W$4,0))))</f>
        <v>906.99538579053933</v>
      </c>
      <c r="K63" s="168">
        <f ca="1">IF($C63-K$1&lt;År1,0,J62*(1-VLOOKUP($A63,[1]Hugst!$R$5:$W$9,MATCH(ROUNDUP((K$1)/10,0)*10,[1]Hugst!$R$4:$W$4,0))))</f>
        <v>917.52128779552345</v>
      </c>
      <c r="L63" s="168">
        <f ca="1">IF($C63-L$1&lt;År1,0,K62*(1-VLOOKUP($A63,[1]Hugst!$R$5:$W$9,MATCH(ROUNDUP((L$1)/10,0)*10,[1]Hugst!$R$4:$W$4,0))))</f>
        <v>929.97713479232198</v>
      </c>
      <c r="M63" s="168">
        <f ca="1">IF($C63-M$1&lt;År1,0,L62*(1-VLOOKUP($A63,[1]Hugst!$R$5:$W$9,MATCH(ROUNDUP((M$1)/10,0)*10,[1]Hugst!$R$4:$W$4,0))))</f>
        <v>944.84188774993504</v>
      </c>
      <c r="N63" s="168">
        <f ca="1">IF($C63-N$1&lt;År1,0,M62*(1-VLOOKUP($A63,[1]Hugst!$R$5:$W$9,MATCH(ROUNDUP((N$1)/10,0)*10,[1]Hugst!$R$4:$W$4,0))))</f>
        <v>962.7142301646611</v>
      </c>
      <c r="O63" s="168">
        <f ca="1">IF($C63-O$1&lt;År1,0,N62*(1-VLOOKUP($A63,[1]Hugst!$R$5:$W$9,MATCH(ROUNDUP((O$1)/10,0)*10,[1]Hugst!$R$4:$W$4,0))))</f>
        <v>984.34249860286695</v>
      </c>
      <c r="P63" s="168">
        <f ca="1">IF($C63-P$1&lt;År1,0,O62*(1-VLOOKUP($A63,[1]Hugst!$R$5:$W$9,MATCH(ROUNDUP((P$1)/10,0)*10,[1]Hugst!$R$4:$W$4,0))))</f>
        <v>1010.6620958790795</v>
      </c>
      <c r="Q63" s="168">
        <f ca="1">IF($C63-Q$1&lt;År1,0,P62*(1-VLOOKUP($A63,[1]Hugst!$R$5:$W$9,MATCH(ROUNDUP((Q$1)/10,0)*10,[1]Hugst!$R$4:$W$4,0))))</f>
        <v>1042.8422575280617</v>
      </c>
      <c r="R63" s="168">
        <f ca="1">IF($C63-R$1&lt;År1,0,Q62*(1-VLOOKUP($A63,[1]Hugst!$R$5:$W$9,MATCH(ROUNDUP((R$1)/10,0)*10,[1]Hugst!$R$4:$W$4,0))))</f>
        <v>1082.3445098945313</v>
      </c>
      <c r="S63" s="168">
        <f ca="1">IF($C63-S$1&lt;År1,0,R62*(1-VLOOKUP($A63,[1]Hugst!$R$5:$W$9,MATCH(ROUNDUP((S$1)/10,0)*10,[1]Hugst!$R$4:$W$4,0))))</f>
        <v>1130.9957427448178</v>
      </c>
      <c r="T63" s="168">
        <f ca="1">IF($C63-T$1&lt;År1,0,S62*(1-VLOOKUP($A63,[1]Hugst!$R$5:$W$9,MATCH(ROUNDUP((T$1)/10,0)*10,[1]Hugst!$R$4:$W$4,0))))</f>
        <v>1191.0795500309982</v>
      </c>
      <c r="U63" s="168">
        <f ca="1">IF($C63-U$1&lt;År1,0,T62*(1-VLOOKUP($A63,[1]Hugst!$R$5:$W$9,MATCH(ROUNDUP((U$1)/10,0)*10,[1]Hugst!$R$4:$W$4,0))))</f>
        <v>1265.4504058455825</v>
      </c>
      <c r="V63" s="168">
        <f ca="1">IF($C63-V$1&lt;År1,0,U62*(1-VLOOKUP($A63,[1]Hugst!$R$5:$W$9,MATCH(ROUNDUP((V$1)/10,0)*10,[1]Hugst!$R$4:$W$4,0))))</f>
        <v>1357.6763843644139</v>
      </c>
      <c r="W63" s="168">
        <f ca="1">IF($C63-W$1&lt;År1,0,V62*(1-VLOOKUP($A63,[1]Hugst!$R$5:$W$9,MATCH(ROUNDUP((W$1)/10,0)*10,[1]Hugst!$R$4:$W$4,0))))</f>
        <v>1472.217559774876</v>
      </c>
      <c r="X63" s="168">
        <f ca="1">IF($C63-X$1&lt;År1,0,W62*(1-VLOOKUP($A63,[1]Hugst!$R$5:$W$9,MATCH(ROUNDUP((X$1)/10,0)*10,[1]Hugst!$R$4:$W$4,0))))</f>
        <v>1614.6490061856086</v>
      </c>
      <c r="Y63" s="168">
        <f ca="1">IF($C63-Y$1&lt;År1,0,X62*(1-VLOOKUP($A63,[1]Hugst!$R$5:$W$9,MATCH(ROUNDUP((Y$1)/10,0)*10,[1]Hugst!$R$4:$W$4,0))))</f>
        <v>1791.9395475132505</v>
      </c>
      <c r="Z63" s="168">
        <f ca="1">IF($C63-Z$1&lt;År1,0,Y62*(1-VLOOKUP($A63,[1]Hugst!$R$5:$W$9,MATCH(ROUNDUP((Z$1)/10,0)*10,[1]Hugst!$R$4:$W$4,0))))</f>
        <v>0</v>
      </c>
      <c r="AA63" s="168">
        <f ca="1">IF($C63-AA$1&lt;År1,0,Z62*(1-VLOOKUP($A63,[1]Hugst!$R$5:$W$9,MATCH(ROUNDUP((AA$1)/10,0)*10,[1]Hugst!$R$4:$W$4,0))))</f>
        <v>0</v>
      </c>
      <c r="AB63" s="168">
        <f ca="1">IF($C63-AB$1&lt;År1,0,AA62*(1-VLOOKUP($A63,[1]Hugst!$R$5:$W$9,MATCH(ROUNDUP((AB$1)/10,0)*10,[1]Hugst!$R$4:$W$4,0))))</f>
        <v>0</v>
      </c>
      <c r="AC63" s="168">
        <f ca="1">IF($C63-AC$1&lt;År1,0,AB62*(1-VLOOKUP($A63,[1]Hugst!$R$5:$W$9,MATCH(ROUNDUP((AC$1)/10,0)*10,[1]Hugst!$R$4:$W$4,0))))</f>
        <v>0</v>
      </c>
      <c r="AD63" s="168">
        <f ca="1">IF($C63-AD$1&lt;År1,0,AC62*(1-VLOOKUP($A63,[1]Hugst!$R$5:$W$9,MATCH(ROUNDUP((AD$1)/10,0)*10,[1]Hugst!$R$4:$W$4,0))))</f>
        <v>0</v>
      </c>
      <c r="AE63" s="168">
        <f ca="1">IF($C63-AE$1&lt;År1,0,AD62*(1-VLOOKUP($A63,[1]Hugst!$R$5:$W$9,MATCH(ROUNDUP((AE$1)/10,0)*10,[1]Hugst!$R$4:$W$4,0))))</f>
        <v>0</v>
      </c>
      <c r="AF63" s="168">
        <f ca="1">IF($C63-AF$1&lt;År1,0,AE62*(1-VLOOKUP($A63,[1]Hugst!$R$5:$W$9,MATCH(ROUNDUP((AF$1)/10,0)*10,[1]Hugst!$R$4:$W$4,0))))</f>
        <v>0</v>
      </c>
      <c r="AG63" s="168">
        <f ca="1">IF($C63-AG$1&lt;År1,0,AF62*(1-VLOOKUP($A63,[1]Hugst!$R$5:$W$9,MATCH(ROUNDUP((AG$1)/10,0)*10,[1]Hugst!$R$4:$W$4,0))))</f>
        <v>0</v>
      </c>
      <c r="AH63" s="168">
        <f ca="1">IF($C63-AH$1&lt;År1,0,AG62*(1-VLOOKUP($A63,[1]Hugst!$R$5:$W$9,MATCH(ROUNDUP((AH$1)/10,0)*10,[1]Hugst!$R$4:$W$4,0))))</f>
        <v>0</v>
      </c>
      <c r="AI63" s="168">
        <f ca="1">IF($C63-AI$1&lt;År1,0,AH62*(1-VLOOKUP($A63,[1]Hugst!$R$5:$W$9,MATCH(ROUNDUP((AI$1)/10,0)*10,[1]Hugst!$R$4:$W$4,0))))</f>
        <v>0</v>
      </c>
      <c r="AJ63" s="168">
        <f ca="1">IF($C63-AJ$1&lt;År1,0,AI62*(1-VLOOKUP($A63,[1]Hugst!$R$5:$W$9,MATCH(ROUNDUP((AJ$1)/10,0)*10,[1]Hugst!$R$4:$W$4,0))))</f>
        <v>0</v>
      </c>
      <c r="AL63" s="168">
        <f ca="1">SUM(F63:AJ63)</f>
        <v>22155.664374187843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1086.6749999999884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7651.8155662188337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1624.5791249999893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8189.7196912188347</v>
      </c>
      <c r="G65" s="168">
        <f ca="1">IF($C65-G$1&lt;År1,0,F64*(1-VLOOKUP($A65,[1]Hugst!$R$5:$W$9,MATCH(ROUNDUP((G$1)/10,0)*10,[1]Hugst!$R$4:$W$4,0))))</f>
        <v>7651.8155662188337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1888.1249793750176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8453.265545593862</v>
      </c>
      <c r="G66" s="168">
        <f ca="1">IF($C66-G$1&lt;År1,0,F65*(1-VLOOKUP($A66,[1]Hugst!$R$5:$W$9,MATCH(ROUNDUP((G$1)/10,0)*10,[1]Hugst!$R$4:$W$4,0))))</f>
        <v>8189.7196912188347</v>
      </c>
      <c r="H66" s="168">
        <f ca="1">IF($C66-H$1&lt;År1,0,G65*(1-VLOOKUP($A66,[1]Hugst!$R$5:$W$9,MATCH(ROUNDUP((H$1)/10,0)*10,[1]Hugst!$R$4:$W$4,0))))</f>
        <v>7651.8155662188337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2014.5187294781063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8579.6592956969507</v>
      </c>
      <c r="G67" s="168">
        <f ca="1">IF($C67-G$1&lt;År1,0,F66*(1-VLOOKUP($A67,[1]Hugst!$R$5:$W$9,MATCH(ROUNDUP((G$1)/10,0)*10,[1]Hugst!$R$4:$W$4,0))))</f>
        <v>8453.265545593862</v>
      </c>
      <c r="H67" s="168">
        <f ca="1">IF($C67-H$1&lt;År1,0,G66*(1-VLOOKUP($A67,[1]Hugst!$R$5:$W$9,MATCH(ROUNDUP((H$1)/10,0)*10,[1]Hugst!$R$4:$W$4,0))))</f>
        <v>8189.7196912188347</v>
      </c>
      <c r="I67" s="168">
        <f ca="1">IF($C67-I$1&lt;År1,0,H66*(1-VLOOKUP($A67,[1]Hugst!$R$5:$W$9,MATCH(ROUNDUP((I$1)/10,0)*10,[1]Hugst!$R$4:$W$4,0))))</f>
        <v>7651.8155662188337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2072.3633233307264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8637.5038895495709</v>
      </c>
      <c r="G68" s="168">
        <f ca="1">IF($C68-G$1&lt;År1,0,F67*(1-VLOOKUP($A68,[1]Hugst!$R$5:$W$9,MATCH(ROUNDUP((G$1)/10,0)*10,[1]Hugst!$R$4:$W$4,0))))</f>
        <v>8579.6592956969507</v>
      </c>
      <c r="H68" s="168">
        <f ca="1">IF($C68-H$1&lt;År1,0,G67*(1-VLOOKUP($A68,[1]Hugst!$R$5:$W$9,MATCH(ROUNDUP((H$1)/10,0)*10,[1]Hugst!$R$4:$W$4,0))))</f>
        <v>8453.265545593862</v>
      </c>
      <c r="I68" s="168">
        <f ca="1">IF($C68-I$1&lt;År1,0,H67*(1-VLOOKUP($A68,[1]Hugst!$R$5:$W$9,MATCH(ROUNDUP((I$1)/10,0)*10,[1]Hugst!$R$4:$W$4,0))))</f>
        <v>8189.7196912188347</v>
      </c>
      <c r="J68" s="168">
        <f ca="1">IF($C68-J$1&lt;År1,0,I67*(1-VLOOKUP($A68,[1]Hugst!$R$5:$W$9,MATCH(ROUNDUP((J$1)/10,0)*10,[1]Hugst!$R$4:$W$4,0))))</f>
        <v>7651.8155662188337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2095.9601004640681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8661.1006666829126</v>
      </c>
      <c r="G69" s="168">
        <f ca="1">IF($C69-G$1&lt;År1,0,F68*(1-VLOOKUP($A69,[1]Hugst!$R$5:$W$9,MATCH(ROUNDUP((G$1)/10,0)*10,[1]Hugst!$R$4:$W$4,0))))</f>
        <v>8637.5038895495709</v>
      </c>
      <c r="H69" s="168">
        <f ca="1">IF($C69-H$1&lt;År1,0,G68*(1-VLOOKUP($A69,[1]Hugst!$R$5:$W$9,MATCH(ROUNDUP((H$1)/10,0)*10,[1]Hugst!$R$4:$W$4,0))))</f>
        <v>8579.6592956969507</v>
      </c>
      <c r="I69" s="168">
        <f ca="1">IF($C69-I$1&lt;År1,0,H68*(1-VLOOKUP($A69,[1]Hugst!$R$5:$W$9,MATCH(ROUNDUP((I$1)/10,0)*10,[1]Hugst!$R$4:$W$4,0))))</f>
        <v>8453.265545593862</v>
      </c>
      <c r="J69" s="168">
        <f ca="1">IF($C69-J$1&lt;År1,0,I68*(1-VLOOKUP($A69,[1]Hugst!$R$5:$W$9,MATCH(ROUNDUP((J$1)/10,0)*10,[1]Hugst!$R$4:$W$4,0))))</f>
        <v>8189.7196912188347</v>
      </c>
      <c r="K69" s="168">
        <f ca="1">IF($C69-K$1&lt;År1,0,J68*(1-VLOOKUP($A69,[1]Hugst!$R$5:$W$9,MATCH(ROUNDUP((K$1)/10,0)*10,[1]Hugst!$R$4:$W$4,0))))</f>
        <v>7651.8155662188337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2102.4595968367703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8667.6001630556166</v>
      </c>
      <c r="G70" s="168">
        <f ca="1">IF($C70-G$1&lt;År1,0,F69*(1-VLOOKUP($A70,[1]Hugst!$R$5:$W$9,MATCH(ROUNDUP((G$1)/10,0)*10,[1]Hugst!$R$4:$W$4,0))))</f>
        <v>8661.1006666829126</v>
      </c>
      <c r="H70" s="168">
        <f ca="1">IF($C70-H$1&lt;År1,0,G69*(1-VLOOKUP($A70,[1]Hugst!$R$5:$W$9,MATCH(ROUNDUP((H$1)/10,0)*10,[1]Hugst!$R$4:$W$4,0))))</f>
        <v>8637.5038895495709</v>
      </c>
      <c r="I70" s="168">
        <f ca="1">IF($C70-I$1&lt;År1,0,H69*(1-VLOOKUP($A70,[1]Hugst!$R$5:$W$9,MATCH(ROUNDUP((I$1)/10,0)*10,[1]Hugst!$R$4:$W$4,0))))</f>
        <v>8579.6592956969507</v>
      </c>
      <c r="J70" s="168">
        <f ca="1">IF($C70-J$1&lt;År1,0,I69*(1-VLOOKUP($A70,[1]Hugst!$R$5:$W$9,MATCH(ROUNDUP((J$1)/10,0)*10,[1]Hugst!$R$4:$W$4,0))))</f>
        <v>8453.265545593862</v>
      </c>
      <c r="K70" s="168">
        <f ca="1">IF($C70-K$1&lt;År1,0,J69*(1-VLOOKUP($A70,[1]Hugst!$R$5:$W$9,MATCH(ROUNDUP((K$1)/10,0)*10,[1]Hugst!$R$4:$W$4,0))))</f>
        <v>8189.7196912188347</v>
      </c>
      <c r="L70" s="168">
        <f ca="1">IF($C70-L$1&lt;År1,0,K69*(1-VLOOKUP($A70,[1]Hugst!$R$5:$W$9,MATCH(ROUNDUP((L$1)/10,0)*10,[1]Hugst!$R$4:$W$4,0))))</f>
        <v>7651.8155662188337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2100.4369472900898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8665.5775135089352</v>
      </c>
      <c r="G71" s="168">
        <f ca="1">IF($C71-G$1&lt;År1,0,F70*(1-VLOOKUP($A71,[1]Hugst!$R$5:$W$9,MATCH(ROUNDUP((G$1)/10,0)*10,[1]Hugst!$R$4:$W$4,0))))</f>
        <v>8667.6001630556166</v>
      </c>
      <c r="H71" s="168">
        <f ca="1">IF($C71-H$1&lt;År1,0,G70*(1-VLOOKUP($A71,[1]Hugst!$R$5:$W$9,MATCH(ROUNDUP((H$1)/10,0)*10,[1]Hugst!$R$4:$W$4,0))))</f>
        <v>8661.1006666829126</v>
      </c>
      <c r="I71" s="168">
        <f ca="1">IF($C71-I$1&lt;År1,0,H70*(1-VLOOKUP($A71,[1]Hugst!$R$5:$W$9,MATCH(ROUNDUP((I$1)/10,0)*10,[1]Hugst!$R$4:$W$4,0))))</f>
        <v>8637.5038895495709</v>
      </c>
      <c r="J71" s="168">
        <f ca="1">IF($C71-J$1&lt;År1,0,I70*(1-VLOOKUP($A71,[1]Hugst!$R$5:$W$9,MATCH(ROUNDUP((J$1)/10,0)*10,[1]Hugst!$R$4:$W$4,0))))</f>
        <v>8579.6592956969507</v>
      </c>
      <c r="K71" s="168">
        <f ca="1">IF($C71-K$1&lt;År1,0,J70*(1-VLOOKUP($A71,[1]Hugst!$R$5:$W$9,MATCH(ROUNDUP((K$1)/10,0)*10,[1]Hugst!$R$4:$W$4,0))))</f>
        <v>8453.265545593862</v>
      </c>
      <c r="L71" s="168">
        <f ca="1">IF($C71-L$1&lt;År1,0,K70*(1-VLOOKUP($A71,[1]Hugst!$R$5:$W$9,MATCH(ROUNDUP((L$1)/10,0)*10,[1]Hugst!$R$4:$W$4,0))))</f>
        <v>8189.7196912188347</v>
      </c>
      <c r="M71" s="168">
        <f ca="1">IF($C71-M$1&lt;År1,0,L70*(1-VLOOKUP($A71,[1]Hugst!$R$5:$W$9,MATCH(ROUNDUP((M$1)/10,0)*10,[1]Hugst!$R$4:$W$4,0))))</f>
        <v>7651.8155662188337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2094.1795867723722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8659.3201529912185</v>
      </c>
      <c r="G72" s="168">
        <f ca="1">IF($C72-G$1&lt;År1,0,F71*(1-VLOOKUP($A72,[1]Hugst!$R$5:$W$9,MATCH(ROUNDUP((G$1)/10,0)*10,[1]Hugst!$R$4:$W$4,0))))</f>
        <v>8665.5775135089352</v>
      </c>
      <c r="H72" s="168">
        <f ca="1">IF($C72-H$1&lt;År1,0,G71*(1-VLOOKUP($A72,[1]Hugst!$R$5:$W$9,MATCH(ROUNDUP((H$1)/10,0)*10,[1]Hugst!$R$4:$W$4,0))))</f>
        <v>8667.6001630556166</v>
      </c>
      <c r="I72" s="168">
        <f ca="1">IF($C72-I$1&lt;År1,0,H71*(1-VLOOKUP($A72,[1]Hugst!$R$5:$W$9,MATCH(ROUNDUP((I$1)/10,0)*10,[1]Hugst!$R$4:$W$4,0))))</f>
        <v>8661.1006666829126</v>
      </c>
      <c r="J72" s="168">
        <f ca="1">IF($C72-J$1&lt;År1,0,I71*(1-VLOOKUP($A72,[1]Hugst!$R$5:$W$9,MATCH(ROUNDUP((J$1)/10,0)*10,[1]Hugst!$R$4:$W$4,0))))</f>
        <v>8637.5038895495709</v>
      </c>
      <c r="K72" s="168">
        <f ca="1">IF($C72-K$1&lt;År1,0,J71*(1-VLOOKUP($A72,[1]Hugst!$R$5:$W$9,MATCH(ROUNDUP((K$1)/10,0)*10,[1]Hugst!$R$4:$W$4,0))))</f>
        <v>8579.6592956969507</v>
      </c>
      <c r="L72" s="168">
        <f ca="1">IF($C72-L$1&lt;År1,0,K71*(1-VLOOKUP($A72,[1]Hugst!$R$5:$W$9,MATCH(ROUNDUP((L$1)/10,0)*10,[1]Hugst!$R$4:$W$4,0))))</f>
        <v>8453.265545593862</v>
      </c>
      <c r="M72" s="168">
        <f ca="1">IF($C72-M$1&lt;År1,0,L71*(1-VLOOKUP($A72,[1]Hugst!$R$5:$W$9,MATCH(ROUNDUP((M$1)/10,0)*10,[1]Hugst!$R$4:$W$4,0))))</f>
        <v>8189.7196912188347</v>
      </c>
      <c r="N72" s="168">
        <f ca="1">IF($C72-N$1&lt;År1,0,M71*(1-VLOOKUP($A72,[1]Hugst!$R$5:$W$9,MATCH(ROUNDUP((N$1)/10,0)*10,[1]Hugst!$R$4:$W$4,0))))</f>
        <v>7651.8155662188337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2085.8311009478784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8650.9716671667229</v>
      </c>
      <c r="G73" s="168">
        <f ca="1">IF($C73-G$1&lt;År1,0,F72*(1-VLOOKUP($A73,[1]Hugst!$R$5:$W$9,MATCH(ROUNDUP((G$1)/10,0)*10,[1]Hugst!$R$4:$W$4,0))))</f>
        <v>8659.3201529912185</v>
      </c>
      <c r="H73" s="168">
        <f ca="1">IF($C73-H$1&lt;År1,0,G72*(1-VLOOKUP($A73,[1]Hugst!$R$5:$W$9,MATCH(ROUNDUP((H$1)/10,0)*10,[1]Hugst!$R$4:$W$4,0))))</f>
        <v>8665.5775135089352</v>
      </c>
      <c r="I73" s="168">
        <f ca="1">IF($C73-I$1&lt;År1,0,H72*(1-VLOOKUP($A73,[1]Hugst!$R$5:$W$9,MATCH(ROUNDUP((I$1)/10,0)*10,[1]Hugst!$R$4:$W$4,0))))</f>
        <v>8667.6001630556166</v>
      </c>
      <c r="J73" s="168">
        <f ca="1">IF($C73-J$1&lt;År1,0,I72*(1-VLOOKUP($A73,[1]Hugst!$R$5:$W$9,MATCH(ROUNDUP((J$1)/10,0)*10,[1]Hugst!$R$4:$W$4,0))))</f>
        <v>8661.1006666829126</v>
      </c>
      <c r="K73" s="168">
        <f ca="1">IF($C73-K$1&lt;År1,0,J72*(1-VLOOKUP($A73,[1]Hugst!$R$5:$W$9,MATCH(ROUNDUP((K$1)/10,0)*10,[1]Hugst!$R$4:$W$4,0))))</f>
        <v>8637.5038895495709</v>
      </c>
      <c r="L73" s="168">
        <f ca="1">IF($C73-L$1&lt;År1,0,K72*(1-VLOOKUP($A73,[1]Hugst!$R$5:$W$9,MATCH(ROUNDUP((L$1)/10,0)*10,[1]Hugst!$R$4:$W$4,0))))</f>
        <v>8579.6592956969507</v>
      </c>
      <c r="M73" s="168">
        <f ca="1">IF($C73-M$1&lt;År1,0,L72*(1-VLOOKUP($A73,[1]Hugst!$R$5:$W$9,MATCH(ROUNDUP((M$1)/10,0)*10,[1]Hugst!$R$4:$W$4,0))))</f>
        <v>8453.265545593862</v>
      </c>
      <c r="N73" s="168">
        <f ca="1">IF($C73-N$1&lt;År1,0,M72*(1-VLOOKUP($A73,[1]Hugst!$R$5:$W$9,MATCH(ROUNDUP((N$1)/10,0)*10,[1]Hugst!$R$4:$W$4,0))))</f>
        <v>8189.7196912188347</v>
      </c>
      <c r="O73" s="168">
        <f ca="1">IF($C73-O$1&lt;År1,0,N72*(1-VLOOKUP($A73,[1]Hugst!$R$5:$W$9,MATCH(ROUNDUP((O$1)/10,0)*10,[1]Hugst!$R$4:$W$4,0))))</f>
        <v>7651.8155662188337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2076.463151497861</v>
      </c>
      <c r="E74" s="168">
        <f t="shared" ca="1" si="1"/>
        <v>11.67226103322173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8653.2759787499272</v>
      </c>
      <c r="G74" s="168">
        <f ca="1">IF($C74-G$1&lt;År1,0,F73*(1-VLOOKUP($A74,[1]Hugst!$R$5:$W$9,MATCH(ROUNDUP((G$1)/10,0)*10,[1]Hugst!$R$4:$W$4,0))))</f>
        <v>8650.9716671667229</v>
      </c>
      <c r="H74" s="168">
        <f ca="1">IF($C74-H$1&lt;År1,0,G73*(1-VLOOKUP($A74,[1]Hugst!$R$5:$W$9,MATCH(ROUNDUP((H$1)/10,0)*10,[1]Hugst!$R$4:$W$4,0))))</f>
        <v>8659.3201529912185</v>
      </c>
      <c r="I74" s="168">
        <f ca="1">IF($C74-I$1&lt;År1,0,H73*(1-VLOOKUP($A74,[1]Hugst!$R$5:$W$9,MATCH(ROUNDUP((I$1)/10,0)*10,[1]Hugst!$R$4:$W$4,0))))</f>
        <v>8665.5775135089352</v>
      </c>
      <c r="J74" s="168">
        <f ca="1">IF($C74-J$1&lt;År1,0,I73*(1-VLOOKUP($A74,[1]Hugst!$R$5:$W$9,MATCH(ROUNDUP((J$1)/10,0)*10,[1]Hugst!$R$4:$W$4,0))))</f>
        <v>8667.6001630556166</v>
      </c>
      <c r="K74" s="168">
        <f ca="1">IF($C74-K$1&lt;År1,0,J73*(1-VLOOKUP($A74,[1]Hugst!$R$5:$W$9,MATCH(ROUNDUP((K$1)/10,0)*10,[1]Hugst!$R$4:$W$4,0))))</f>
        <v>8661.1006666829126</v>
      </c>
      <c r="L74" s="168">
        <f ca="1">IF($C74-L$1&lt;År1,0,K73*(1-VLOOKUP($A74,[1]Hugst!$R$5:$W$9,MATCH(ROUNDUP((L$1)/10,0)*10,[1]Hugst!$R$4:$W$4,0))))</f>
        <v>8637.5038895495709</v>
      </c>
      <c r="M74" s="168">
        <f ca="1">IF($C74-M$1&lt;År1,0,L73*(1-VLOOKUP($A74,[1]Hugst!$R$5:$W$9,MATCH(ROUNDUP((M$1)/10,0)*10,[1]Hugst!$R$4:$W$4,0))))</f>
        <v>8579.6592956969507</v>
      </c>
      <c r="N74" s="168">
        <f ca="1">IF($C74-N$1&lt;År1,0,M73*(1-VLOOKUP($A74,[1]Hugst!$R$5:$W$9,MATCH(ROUNDUP((N$1)/10,0)*10,[1]Hugst!$R$4:$W$4,0))))</f>
        <v>8453.265545593862</v>
      </c>
      <c r="O74" s="168">
        <f ca="1">IF($C74-O$1&lt;År1,0,N73*(1-VLOOKUP($A74,[1]Hugst!$R$5:$W$9,MATCH(ROUNDUP((O$1)/10,0)*10,[1]Hugst!$R$4:$W$4,0))))</f>
        <v>8189.7196912188347</v>
      </c>
      <c r="P74" s="168">
        <f ca="1">IF($C74-P$1&lt;År1,0,O73*(1-VLOOKUP($A74,[1]Hugst!$R$5:$W$9,MATCH(ROUNDUP((P$1)/10,0)*10,[1]Hugst!$R$4:$W$4,0))))</f>
        <v>7640.1433051856184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1239.9668632606094</v>
      </c>
      <c r="E75" s="168">
        <f t="shared" ca="1" si="1"/>
        <v>24.147248638590099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5529.4038735145077</v>
      </c>
      <c r="G75" s="168">
        <f ca="1">IF($C75-G$1&lt;År1,0,F74*(1-VLOOKUP($A75,[1]Hugst!$R$5:$W$9,MATCH(ROUNDUP((G$1)/10,0)*10,[1]Hugst!$R$4:$W$4,0))))</f>
        <v>8653.2759787499272</v>
      </c>
      <c r="H75" s="168">
        <f ca="1">IF($C75-H$1&lt;År1,0,G74*(1-VLOOKUP($A75,[1]Hugst!$R$5:$W$9,MATCH(ROUNDUP((H$1)/10,0)*10,[1]Hugst!$R$4:$W$4,0))))</f>
        <v>8650.9716671667229</v>
      </c>
      <c r="I75" s="168">
        <f ca="1">IF($C75-I$1&lt;År1,0,H74*(1-VLOOKUP($A75,[1]Hugst!$R$5:$W$9,MATCH(ROUNDUP((I$1)/10,0)*10,[1]Hugst!$R$4:$W$4,0))))</f>
        <v>8659.3201529912185</v>
      </c>
      <c r="J75" s="168">
        <f ca="1">IF($C75-J$1&lt;År1,0,I74*(1-VLOOKUP($A75,[1]Hugst!$R$5:$W$9,MATCH(ROUNDUP((J$1)/10,0)*10,[1]Hugst!$R$4:$W$4,0))))</f>
        <v>8665.5775135089352</v>
      </c>
      <c r="K75" s="168">
        <f ca="1">IF($C75-K$1&lt;År1,0,J74*(1-VLOOKUP($A75,[1]Hugst!$R$5:$W$9,MATCH(ROUNDUP((K$1)/10,0)*10,[1]Hugst!$R$4:$W$4,0))))</f>
        <v>8667.6001630556166</v>
      </c>
      <c r="L75" s="168">
        <f ca="1">IF($C75-L$1&lt;År1,0,K74*(1-VLOOKUP($A75,[1]Hugst!$R$5:$W$9,MATCH(ROUNDUP((L$1)/10,0)*10,[1]Hugst!$R$4:$W$4,0))))</f>
        <v>8661.1006666829126</v>
      </c>
      <c r="M75" s="168">
        <f ca="1">IF($C75-M$1&lt;År1,0,L74*(1-VLOOKUP($A75,[1]Hugst!$R$5:$W$9,MATCH(ROUNDUP((M$1)/10,0)*10,[1]Hugst!$R$4:$W$4,0))))</f>
        <v>8637.5038895495709</v>
      </c>
      <c r="N75" s="168">
        <f ca="1">IF($C75-N$1&lt;År1,0,M74*(1-VLOOKUP($A75,[1]Hugst!$R$5:$W$9,MATCH(ROUNDUP((N$1)/10,0)*10,[1]Hugst!$R$4:$W$4,0))))</f>
        <v>8579.6592956969507</v>
      </c>
      <c r="O75" s="168">
        <f ca="1">IF($C75-O$1&lt;År1,0,N74*(1-VLOOKUP($A75,[1]Hugst!$R$5:$W$9,MATCH(ROUNDUP((O$1)/10,0)*10,[1]Hugst!$R$4:$W$4,0))))</f>
        <v>8453.265545593862</v>
      </c>
      <c r="P75" s="168">
        <f ca="1">IF($C75-P$1&lt;År1,0,O74*(1-VLOOKUP($A75,[1]Hugst!$R$5:$W$9,MATCH(ROUNDUP((P$1)/10,0)*10,[1]Hugst!$R$4:$W$4,0))))</f>
        <v>8177.2268984695174</v>
      </c>
      <c r="Q75" s="168">
        <f ca="1">IF($C75-Q$1&lt;År1,0,P74*(1-VLOOKUP($A75,[1]Hugst!$R$5:$W$9,MATCH(ROUNDUP((Q$1)/10,0)*10,[1]Hugst!$R$4:$W$4,0))))</f>
        <v>7628.4888492963519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1481.9195825046259</v>
      </c>
      <c r="E76" s="168">
        <f t="shared" ca="1" si="1"/>
        <v>37.005225701723248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5784.2145698216573</v>
      </c>
      <c r="G76" s="168">
        <f ca="1">IF($C76-G$1&lt;År1,0,F75*(1-VLOOKUP($A76,[1]Hugst!$R$5:$W$9,MATCH(ROUNDUP((G$1)/10,0)*10,[1]Hugst!$R$4:$W$4,0))))</f>
        <v>5529.4038735145077</v>
      </c>
      <c r="H76" s="168">
        <f ca="1">IF($C76-H$1&lt;År1,0,G75*(1-VLOOKUP($A76,[1]Hugst!$R$5:$W$9,MATCH(ROUNDUP((H$1)/10,0)*10,[1]Hugst!$R$4:$W$4,0))))</f>
        <v>8653.2759787499272</v>
      </c>
      <c r="I76" s="168">
        <f ca="1">IF($C76-I$1&lt;År1,0,H75*(1-VLOOKUP($A76,[1]Hugst!$R$5:$W$9,MATCH(ROUNDUP((I$1)/10,0)*10,[1]Hugst!$R$4:$W$4,0))))</f>
        <v>8650.9716671667229</v>
      </c>
      <c r="J76" s="168">
        <f ca="1">IF($C76-J$1&lt;År1,0,I75*(1-VLOOKUP($A76,[1]Hugst!$R$5:$W$9,MATCH(ROUNDUP((J$1)/10,0)*10,[1]Hugst!$R$4:$W$4,0))))</f>
        <v>8659.3201529912185</v>
      </c>
      <c r="K76" s="168">
        <f ca="1">IF($C76-K$1&lt;År1,0,J75*(1-VLOOKUP($A76,[1]Hugst!$R$5:$W$9,MATCH(ROUNDUP((K$1)/10,0)*10,[1]Hugst!$R$4:$W$4,0))))</f>
        <v>8665.5775135089352</v>
      </c>
      <c r="L76" s="168">
        <f ca="1">IF($C76-L$1&lt;År1,0,K75*(1-VLOOKUP($A76,[1]Hugst!$R$5:$W$9,MATCH(ROUNDUP((L$1)/10,0)*10,[1]Hugst!$R$4:$W$4,0))))</f>
        <v>8667.6001630556166</v>
      </c>
      <c r="M76" s="168">
        <f ca="1">IF($C76-M$1&lt;År1,0,L75*(1-VLOOKUP($A76,[1]Hugst!$R$5:$W$9,MATCH(ROUNDUP((M$1)/10,0)*10,[1]Hugst!$R$4:$W$4,0))))</f>
        <v>8661.1006666829126</v>
      </c>
      <c r="N76" s="168">
        <f ca="1">IF($C76-N$1&lt;År1,0,M75*(1-VLOOKUP($A76,[1]Hugst!$R$5:$W$9,MATCH(ROUNDUP((N$1)/10,0)*10,[1]Hugst!$R$4:$W$4,0))))</f>
        <v>8637.5038895495709</v>
      </c>
      <c r="O76" s="168">
        <f ca="1">IF($C76-O$1&lt;År1,0,N75*(1-VLOOKUP($A76,[1]Hugst!$R$5:$W$9,MATCH(ROUNDUP((O$1)/10,0)*10,[1]Hugst!$R$4:$W$4,0))))</f>
        <v>8579.6592956969507</v>
      </c>
      <c r="P76" s="168">
        <f ca="1">IF($C76-P$1&lt;År1,0,O75*(1-VLOOKUP($A76,[1]Hugst!$R$5:$W$9,MATCH(ROUNDUP((P$1)/10,0)*10,[1]Hugst!$R$4:$W$4,0))))</f>
        <v>8440.3707337446504</v>
      </c>
      <c r="Q76" s="168">
        <f ca="1">IF($C76-Q$1&lt;År1,0,P75*(1-VLOOKUP($A76,[1]Hugst!$R$5:$W$9,MATCH(ROUNDUP((Q$1)/10,0)*10,[1]Hugst!$R$4:$W$4,0))))</f>
        <v>8164.7531625226993</v>
      </c>
      <c r="R76" s="168">
        <f ca="1">IF($C76-R$1&lt;År1,0,Q75*(1-VLOOKUP($A76,[1]Hugst!$R$5:$W$9,MATCH(ROUNDUP((R$1)/10,0)*10,[1]Hugst!$R$4:$W$4,0))))</f>
        <v>7616.8521713906457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1648.2167720843313</v>
      </c>
      <c r="E77" s="168">
        <f t="shared" ca="1" si="1"/>
        <v>50.0363929271698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5963.5429266268093</v>
      </c>
      <c r="G77" s="168">
        <f ca="1">IF($C77-G$1&lt;År1,0,F76*(1-VLOOKUP($A77,[1]Hugst!$R$5:$W$9,MATCH(ROUNDUP((G$1)/10,0)*10,[1]Hugst!$R$4:$W$4,0))))</f>
        <v>5784.2145698216573</v>
      </c>
      <c r="H77" s="168">
        <f ca="1">IF($C77-H$1&lt;År1,0,G76*(1-VLOOKUP($A77,[1]Hugst!$R$5:$W$9,MATCH(ROUNDUP((H$1)/10,0)*10,[1]Hugst!$R$4:$W$4,0))))</f>
        <v>5529.4038735145077</v>
      </c>
      <c r="I77" s="168">
        <f ca="1">IF($C77-I$1&lt;År1,0,H76*(1-VLOOKUP($A77,[1]Hugst!$R$5:$W$9,MATCH(ROUNDUP((I$1)/10,0)*10,[1]Hugst!$R$4:$W$4,0))))</f>
        <v>8653.2759787499272</v>
      </c>
      <c r="J77" s="168">
        <f ca="1">IF($C77-J$1&lt;År1,0,I76*(1-VLOOKUP($A77,[1]Hugst!$R$5:$W$9,MATCH(ROUNDUP((J$1)/10,0)*10,[1]Hugst!$R$4:$W$4,0))))</f>
        <v>8650.9716671667229</v>
      </c>
      <c r="K77" s="168">
        <f ca="1">IF($C77-K$1&lt;År1,0,J76*(1-VLOOKUP($A77,[1]Hugst!$R$5:$W$9,MATCH(ROUNDUP((K$1)/10,0)*10,[1]Hugst!$R$4:$W$4,0))))</f>
        <v>8659.3201529912185</v>
      </c>
      <c r="L77" s="168">
        <f ca="1">IF($C77-L$1&lt;År1,0,K76*(1-VLOOKUP($A77,[1]Hugst!$R$5:$W$9,MATCH(ROUNDUP((L$1)/10,0)*10,[1]Hugst!$R$4:$W$4,0))))</f>
        <v>8665.5775135089352</v>
      </c>
      <c r="M77" s="168">
        <f ca="1">IF($C77-M$1&lt;År1,0,L76*(1-VLOOKUP($A77,[1]Hugst!$R$5:$W$9,MATCH(ROUNDUP((M$1)/10,0)*10,[1]Hugst!$R$4:$W$4,0))))</f>
        <v>8667.6001630556166</v>
      </c>
      <c r="N77" s="168">
        <f ca="1">IF($C77-N$1&lt;År1,0,M76*(1-VLOOKUP($A77,[1]Hugst!$R$5:$W$9,MATCH(ROUNDUP((N$1)/10,0)*10,[1]Hugst!$R$4:$W$4,0))))</f>
        <v>8661.1006666829126</v>
      </c>
      <c r="O77" s="168">
        <f ca="1">IF($C77-O$1&lt;År1,0,N76*(1-VLOOKUP($A77,[1]Hugst!$R$5:$W$9,MATCH(ROUNDUP((O$1)/10,0)*10,[1]Hugst!$R$4:$W$4,0))))</f>
        <v>8637.5038895495709</v>
      </c>
      <c r="P77" s="168">
        <f ca="1">IF($C77-P$1&lt;År1,0,O76*(1-VLOOKUP($A77,[1]Hugst!$R$5:$W$9,MATCH(ROUNDUP((P$1)/10,0)*10,[1]Hugst!$R$4:$W$4,0))))</f>
        <v>8566.5716798221583</v>
      </c>
      <c r="Q77" s="168">
        <f ca="1">IF($C77-Q$1&lt;År1,0,P76*(1-VLOOKUP($A77,[1]Hugst!$R$5:$W$9,MATCH(ROUNDUP((Q$1)/10,0)*10,[1]Hugst!$R$4:$W$4,0))))</f>
        <v>8427.4955919474123</v>
      </c>
      <c r="R77" s="168">
        <f ca="1">IF($C77-R$1&lt;År1,0,Q76*(1-VLOOKUP($A77,[1]Hugst!$R$5:$W$9,MATCH(ROUNDUP((R$1)/10,0)*10,[1]Hugst!$R$4:$W$4,0))))</f>
        <v>8152.2984543086814</v>
      </c>
      <c r="S77" s="168">
        <f ca="1">IF($C77-S$1&lt;År1,0,R76*(1-VLOOKUP($A77,[1]Hugst!$R$5:$W$9,MATCH(ROUNDUP((S$1)/10,0)*10,[1]Hugst!$R$4:$W$4,0))))</f>
        <v>7605.2332443495407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1761.5704394684747</v>
      </c>
      <c r="E78" s="168">
        <f t="shared" ca="1" si="1"/>
        <v>63.135919616892352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6089.9961207006754</v>
      </c>
      <c r="G78" s="168">
        <f ca="1">IF($C78-G$1&lt;År1,0,F77*(1-VLOOKUP($A78,[1]Hugst!$R$5:$W$9,MATCH(ROUNDUP((G$1)/10,0)*10,[1]Hugst!$R$4:$W$4,0))))</f>
        <v>5963.5429266268093</v>
      </c>
      <c r="H78" s="168">
        <f ca="1">IF($C78-H$1&lt;År1,0,G77*(1-VLOOKUP($A78,[1]Hugst!$R$5:$W$9,MATCH(ROUNDUP((H$1)/10,0)*10,[1]Hugst!$R$4:$W$4,0))))</f>
        <v>5784.2145698216573</v>
      </c>
      <c r="I78" s="168">
        <f ca="1">IF($C78-I$1&lt;År1,0,H77*(1-VLOOKUP($A78,[1]Hugst!$R$5:$W$9,MATCH(ROUNDUP((I$1)/10,0)*10,[1]Hugst!$R$4:$W$4,0))))</f>
        <v>5529.4038735145077</v>
      </c>
      <c r="J78" s="168">
        <f ca="1">IF($C78-J$1&lt;År1,0,I77*(1-VLOOKUP($A78,[1]Hugst!$R$5:$W$9,MATCH(ROUNDUP((J$1)/10,0)*10,[1]Hugst!$R$4:$W$4,0))))</f>
        <v>8653.2759787499272</v>
      </c>
      <c r="K78" s="168">
        <f ca="1">IF($C78-K$1&lt;År1,0,J77*(1-VLOOKUP($A78,[1]Hugst!$R$5:$W$9,MATCH(ROUNDUP((K$1)/10,0)*10,[1]Hugst!$R$4:$W$4,0))))</f>
        <v>8650.9716671667229</v>
      </c>
      <c r="L78" s="168">
        <f ca="1">IF($C78-L$1&lt;År1,0,K77*(1-VLOOKUP($A78,[1]Hugst!$R$5:$W$9,MATCH(ROUNDUP((L$1)/10,0)*10,[1]Hugst!$R$4:$W$4,0))))</f>
        <v>8659.3201529912185</v>
      </c>
      <c r="M78" s="168">
        <f ca="1">IF($C78-M$1&lt;År1,0,L77*(1-VLOOKUP($A78,[1]Hugst!$R$5:$W$9,MATCH(ROUNDUP((M$1)/10,0)*10,[1]Hugst!$R$4:$W$4,0))))</f>
        <v>8665.5775135089352</v>
      </c>
      <c r="N78" s="168">
        <f ca="1">IF($C78-N$1&lt;År1,0,M77*(1-VLOOKUP($A78,[1]Hugst!$R$5:$W$9,MATCH(ROUNDUP((N$1)/10,0)*10,[1]Hugst!$R$4:$W$4,0))))</f>
        <v>8667.6001630556166</v>
      </c>
      <c r="O78" s="168">
        <f ca="1">IF($C78-O$1&lt;År1,0,N77*(1-VLOOKUP($A78,[1]Hugst!$R$5:$W$9,MATCH(ROUNDUP((O$1)/10,0)*10,[1]Hugst!$R$4:$W$4,0))))</f>
        <v>8661.1006666829126</v>
      </c>
      <c r="P78" s="168">
        <f ca="1">IF($C78-P$1&lt;År1,0,O77*(1-VLOOKUP($A78,[1]Hugst!$R$5:$W$9,MATCH(ROUNDUP((P$1)/10,0)*10,[1]Hugst!$R$4:$W$4,0))))</f>
        <v>8624.3280361587331</v>
      </c>
      <c r="Q78" s="168">
        <f ca="1">IF($C78-Q$1&lt;År1,0,P77*(1-VLOOKUP($A78,[1]Hugst!$R$5:$W$9,MATCH(ROUNDUP((Q$1)/10,0)*10,[1]Hugst!$R$4:$W$4,0))))</f>
        <v>8553.5040281071742</v>
      </c>
      <c r="R78" s="168">
        <f ca="1">IF($C78-R$1&lt;År1,0,Q77*(1-VLOOKUP($A78,[1]Hugst!$R$5:$W$9,MATCH(ROUNDUP((R$1)/10,0)*10,[1]Hugst!$R$4:$W$4,0))))</f>
        <v>8414.6400901969846</v>
      </c>
      <c r="S78" s="168">
        <f ca="1">IF($C78-S$1&lt;År1,0,R77*(1-VLOOKUP($A78,[1]Hugst!$R$5:$W$9,MATCH(ROUNDUP((S$1)/10,0)*10,[1]Hugst!$R$4:$W$4,0))))</f>
        <v>8139.8627448021089</v>
      </c>
      <c r="T78" s="168">
        <f ca="1">IF($C78-T$1&lt;År1,0,S77*(1-VLOOKUP($A78,[1]Hugst!$R$5:$W$9,MATCH(ROUNDUP((T$1)/10,0)*10,[1]Hugst!$R$4:$W$4,0))))</f>
        <v>7593.6320410954477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1837.878913142325</v>
      </c>
      <c r="E79" s="168">
        <f t="shared" ca="1" si="1"/>
        <v>76.251459061604692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6179.4201338192379</v>
      </c>
      <c r="G79" s="168">
        <f ca="1">IF($C79-G$1&lt;År1,0,F78*(1-VLOOKUP($A79,[1]Hugst!$R$5:$W$9,MATCH(ROUNDUP((G$1)/10,0)*10,[1]Hugst!$R$4:$W$4,0))))</f>
        <v>6089.9961207006754</v>
      </c>
      <c r="H79" s="168">
        <f ca="1">IF($C79-H$1&lt;År1,0,G78*(1-VLOOKUP($A79,[1]Hugst!$R$5:$W$9,MATCH(ROUNDUP((H$1)/10,0)*10,[1]Hugst!$R$4:$W$4,0))))</f>
        <v>5963.5429266268093</v>
      </c>
      <c r="I79" s="168">
        <f ca="1">IF($C79-I$1&lt;År1,0,H78*(1-VLOOKUP($A79,[1]Hugst!$R$5:$W$9,MATCH(ROUNDUP((I$1)/10,0)*10,[1]Hugst!$R$4:$W$4,0))))</f>
        <v>5784.2145698216573</v>
      </c>
      <c r="J79" s="168">
        <f ca="1">IF($C79-J$1&lt;År1,0,I78*(1-VLOOKUP($A79,[1]Hugst!$R$5:$W$9,MATCH(ROUNDUP((J$1)/10,0)*10,[1]Hugst!$R$4:$W$4,0))))</f>
        <v>5529.4038735145077</v>
      </c>
      <c r="K79" s="168">
        <f ca="1">IF($C79-K$1&lt;År1,0,J78*(1-VLOOKUP($A79,[1]Hugst!$R$5:$W$9,MATCH(ROUNDUP((K$1)/10,0)*10,[1]Hugst!$R$4:$W$4,0))))</f>
        <v>8653.2759787499272</v>
      </c>
      <c r="L79" s="168">
        <f ca="1">IF($C79-L$1&lt;År1,0,K78*(1-VLOOKUP($A79,[1]Hugst!$R$5:$W$9,MATCH(ROUNDUP((L$1)/10,0)*10,[1]Hugst!$R$4:$W$4,0))))</f>
        <v>8650.9716671667229</v>
      </c>
      <c r="M79" s="168">
        <f ca="1">IF($C79-M$1&lt;År1,0,L78*(1-VLOOKUP($A79,[1]Hugst!$R$5:$W$9,MATCH(ROUNDUP((M$1)/10,0)*10,[1]Hugst!$R$4:$W$4,0))))</f>
        <v>8659.3201529912185</v>
      </c>
      <c r="N79" s="168">
        <f ca="1">IF($C79-N$1&lt;År1,0,M78*(1-VLOOKUP($A79,[1]Hugst!$R$5:$W$9,MATCH(ROUNDUP((N$1)/10,0)*10,[1]Hugst!$R$4:$W$4,0))))</f>
        <v>8665.5775135089352</v>
      </c>
      <c r="O79" s="168">
        <f ca="1">IF($C79-O$1&lt;År1,0,N78*(1-VLOOKUP($A79,[1]Hugst!$R$5:$W$9,MATCH(ROUNDUP((O$1)/10,0)*10,[1]Hugst!$R$4:$W$4,0))))</f>
        <v>8667.6001630556166</v>
      </c>
      <c r="P79" s="168">
        <f ca="1">IF($C79-P$1&lt;År1,0,O78*(1-VLOOKUP($A79,[1]Hugst!$R$5:$W$9,MATCH(ROUNDUP((P$1)/10,0)*10,[1]Hugst!$R$4:$W$4,0))))</f>
        <v>8647.8888182083119</v>
      </c>
      <c r="Q79" s="168">
        <f ca="1">IF($C79-Q$1&lt;År1,0,P78*(1-VLOOKUP($A79,[1]Hugst!$R$5:$W$9,MATCH(ROUNDUP((Q$1)/10,0)*10,[1]Hugst!$R$4:$W$4,0))))</f>
        <v>8611.1722815273042</v>
      </c>
      <c r="R79" s="168">
        <f ca="1">IF($C79-R$1&lt;År1,0,Q78*(1-VLOOKUP($A79,[1]Hugst!$R$5:$W$9,MATCH(ROUNDUP((R$1)/10,0)*10,[1]Hugst!$R$4:$W$4,0))))</f>
        <v>8540.4563100981977</v>
      </c>
      <c r="S79" s="168">
        <f ca="1">IF($C79-S$1&lt;År1,0,R78*(1-VLOOKUP($A79,[1]Hugst!$R$5:$W$9,MATCH(ROUNDUP((S$1)/10,0)*10,[1]Hugst!$R$4:$W$4,0))))</f>
        <v>8401.8041985339714</v>
      </c>
      <c r="T79" s="168">
        <f ca="1">IF($C79-T$1&lt;År1,0,S78*(1-VLOOKUP($A79,[1]Hugst!$R$5:$W$9,MATCH(ROUNDUP((T$1)/10,0)*10,[1]Hugst!$R$4:$W$4,0))))</f>
        <v>8127.4460050219022</v>
      </c>
      <c r="U79" s="168">
        <f ca="1">IF($C79-U$1&lt;År1,0,T78*(1-VLOOKUP($A79,[1]Hugst!$R$5:$W$9,MATCH(ROUNDUP((U$1)/10,0)*10,[1]Hugst!$R$4:$W$4,0))))</f>
        <v>7582.0485345920815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1888.270946686451</v>
      </c>
      <c r="E80" s="168">
        <f t="shared" ca="1" si="1"/>
        <v>89.356906237153453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6242.9176145389129</v>
      </c>
      <c r="G80" s="168">
        <f ca="1">IF($C80-G$1&lt;År1,0,F79*(1-VLOOKUP($A80,[1]Hugst!$R$5:$W$9,MATCH(ROUNDUP((G$1)/10,0)*10,[1]Hugst!$R$4:$W$4,0))))</f>
        <v>6179.4201338192379</v>
      </c>
      <c r="H80" s="168">
        <f ca="1">IF($C80-H$1&lt;År1,0,G79*(1-VLOOKUP($A80,[1]Hugst!$R$5:$W$9,MATCH(ROUNDUP((H$1)/10,0)*10,[1]Hugst!$R$4:$W$4,0))))</f>
        <v>6089.9961207006754</v>
      </c>
      <c r="I80" s="168">
        <f ca="1">IF($C80-I$1&lt;År1,0,H79*(1-VLOOKUP($A80,[1]Hugst!$R$5:$W$9,MATCH(ROUNDUP((I$1)/10,0)*10,[1]Hugst!$R$4:$W$4,0))))</f>
        <v>5963.5429266268093</v>
      </c>
      <c r="J80" s="168">
        <f ca="1">IF($C80-J$1&lt;År1,0,I79*(1-VLOOKUP($A80,[1]Hugst!$R$5:$W$9,MATCH(ROUNDUP((J$1)/10,0)*10,[1]Hugst!$R$4:$W$4,0))))</f>
        <v>5784.2145698216573</v>
      </c>
      <c r="K80" s="168">
        <f ca="1">IF($C80-K$1&lt;År1,0,J79*(1-VLOOKUP($A80,[1]Hugst!$R$5:$W$9,MATCH(ROUNDUP((K$1)/10,0)*10,[1]Hugst!$R$4:$W$4,0))))</f>
        <v>5529.4038735145077</v>
      </c>
      <c r="L80" s="168">
        <f ca="1">IF($C80-L$1&lt;År1,0,K79*(1-VLOOKUP($A80,[1]Hugst!$R$5:$W$9,MATCH(ROUNDUP((L$1)/10,0)*10,[1]Hugst!$R$4:$W$4,0))))</f>
        <v>8653.2759787499272</v>
      </c>
      <c r="M80" s="168">
        <f ca="1">IF($C80-M$1&lt;År1,0,L79*(1-VLOOKUP($A80,[1]Hugst!$R$5:$W$9,MATCH(ROUNDUP((M$1)/10,0)*10,[1]Hugst!$R$4:$W$4,0))))</f>
        <v>8650.9716671667229</v>
      </c>
      <c r="N80" s="168">
        <f ca="1">IF($C80-N$1&lt;År1,0,M79*(1-VLOOKUP($A80,[1]Hugst!$R$5:$W$9,MATCH(ROUNDUP((N$1)/10,0)*10,[1]Hugst!$R$4:$W$4,0))))</f>
        <v>8659.3201529912185</v>
      </c>
      <c r="O80" s="168">
        <f ca="1">IF($C80-O$1&lt;År1,0,N79*(1-VLOOKUP($A80,[1]Hugst!$R$5:$W$9,MATCH(ROUNDUP((O$1)/10,0)*10,[1]Hugst!$R$4:$W$4,0))))</f>
        <v>8665.5775135089352</v>
      </c>
      <c r="P80" s="168">
        <f ca="1">IF($C80-P$1&lt;År1,0,O79*(1-VLOOKUP($A80,[1]Hugst!$R$5:$W$9,MATCH(ROUNDUP((P$1)/10,0)*10,[1]Hugst!$R$4:$W$4,0))))</f>
        <v>8654.3784000950236</v>
      </c>
      <c r="Q80" s="168">
        <f ca="1">IF($C80-Q$1&lt;År1,0,P79*(1-VLOOKUP($A80,[1]Hugst!$R$5:$W$9,MATCH(ROUNDUP((Q$1)/10,0)*10,[1]Hugst!$R$4:$W$4,0))))</f>
        <v>8634.6971234008761</v>
      </c>
      <c r="R80" s="168">
        <f ca="1">IF($C80-R$1&lt;År1,0,Q79*(1-VLOOKUP($A80,[1]Hugst!$R$5:$W$9,MATCH(ROUNDUP((R$1)/10,0)*10,[1]Hugst!$R$4:$W$4,0))))</f>
        <v>8598.0365949961615</v>
      </c>
      <c r="S80" s="168">
        <f ca="1">IF($C80-S$1&lt;År1,0,R79*(1-VLOOKUP($A80,[1]Hugst!$R$5:$W$9,MATCH(ROUNDUP((S$1)/10,0)*10,[1]Hugst!$R$4:$W$4,0))))</f>
        <v>8527.4284953878778</v>
      </c>
      <c r="T80" s="168">
        <f ca="1">IF($C80-T$1&lt;År1,0,S79*(1-VLOOKUP($A80,[1]Hugst!$R$5:$W$9,MATCH(ROUNDUP((T$1)/10,0)*10,[1]Hugst!$R$4:$W$4,0))))</f>
        <v>8388.9878870446828</v>
      </c>
      <c r="U80" s="168">
        <f ca="1">IF($C80-U$1&lt;År1,0,T79*(1-VLOOKUP($A80,[1]Hugst!$R$5:$W$9,MATCH(ROUNDUP((U$1)/10,0)*10,[1]Hugst!$R$4:$W$4,0))))</f>
        <v>8115.0482060311906</v>
      </c>
      <c r="V80" s="168">
        <f ca="1">IF($C80-V$1&lt;År1,0,U79*(1-VLOOKUP($A80,[1]Hugst!$R$5:$W$9,MATCH(ROUNDUP((V$1)/10,0)*10,[1]Hugst!$R$4:$W$4,0))))</f>
        <v>7570.4826978443989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1920.5365916299079</v>
      </c>
      <c r="E81" s="168">
        <f t="shared" ca="1" si="1"/>
        <v>102.43927665505907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6288.2656299002756</v>
      </c>
      <c r="G81" s="168">
        <f ca="1">IF($C81-G$1&lt;År1,0,F80*(1-VLOOKUP($A81,[1]Hugst!$R$5:$W$9,MATCH(ROUNDUP((G$1)/10,0)*10,[1]Hugst!$R$4:$W$4,0))))</f>
        <v>6242.9176145389129</v>
      </c>
      <c r="H81" s="168">
        <f ca="1">IF($C81-H$1&lt;År1,0,G80*(1-VLOOKUP($A81,[1]Hugst!$R$5:$W$9,MATCH(ROUNDUP((H$1)/10,0)*10,[1]Hugst!$R$4:$W$4,0))))</f>
        <v>6179.4201338192379</v>
      </c>
      <c r="I81" s="168">
        <f ca="1">IF($C81-I$1&lt;År1,0,H80*(1-VLOOKUP($A81,[1]Hugst!$R$5:$W$9,MATCH(ROUNDUP((I$1)/10,0)*10,[1]Hugst!$R$4:$W$4,0))))</f>
        <v>6089.9961207006754</v>
      </c>
      <c r="J81" s="168">
        <f ca="1">IF($C81-J$1&lt;År1,0,I80*(1-VLOOKUP($A81,[1]Hugst!$R$5:$W$9,MATCH(ROUNDUP((J$1)/10,0)*10,[1]Hugst!$R$4:$W$4,0))))</f>
        <v>5963.5429266268093</v>
      </c>
      <c r="K81" s="168">
        <f ca="1">IF($C81-K$1&lt;År1,0,J80*(1-VLOOKUP($A81,[1]Hugst!$R$5:$W$9,MATCH(ROUNDUP((K$1)/10,0)*10,[1]Hugst!$R$4:$W$4,0))))</f>
        <v>5784.2145698216573</v>
      </c>
      <c r="L81" s="168">
        <f ca="1">IF($C81-L$1&lt;År1,0,K80*(1-VLOOKUP($A81,[1]Hugst!$R$5:$W$9,MATCH(ROUNDUP((L$1)/10,0)*10,[1]Hugst!$R$4:$W$4,0))))</f>
        <v>5529.4038735145077</v>
      </c>
      <c r="M81" s="168">
        <f ca="1">IF($C81-M$1&lt;År1,0,L80*(1-VLOOKUP($A81,[1]Hugst!$R$5:$W$9,MATCH(ROUNDUP((M$1)/10,0)*10,[1]Hugst!$R$4:$W$4,0))))</f>
        <v>8653.2759787499272</v>
      </c>
      <c r="N81" s="168">
        <f ca="1">IF($C81-N$1&lt;År1,0,M80*(1-VLOOKUP($A81,[1]Hugst!$R$5:$W$9,MATCH(ROUNDUP((N$1)/10,0)*10,[1]Hugst!$R$4:$W$4,0))))</f>
        <v>8650.9716671667229</v>
      </c>
      <c r="O81" s="168">
        <f ca="1">IF($C81-O$1&lt;År1,0,N80*(1-VLOOKUP($A81,[1]Hugst!$R$5:$W$9,MATCH(ROUNDUP((O$1)/10,0)*10,[1]Hugst!$R$4:$W$4,0))))</f>
        <v>8659.3201529912185</v>
      </c>
      <c r="P81" s="168">
        <f ca="1">IF($C81-P$1&lt;År1,0,O80*(1-VLOOKUP($A81,[1]Hugst!$R$5:$W$9,MATCH(ROUNDUP((P$1)/10,0)*10,[1]Hugst!$R$4:$W$4,0))))</f>
        <v>8652.3588359459554</v>
      </c>
      <c r="Q81" s="168">
        <f ca="1">IF($C81-Q$1&lt;År1,0,P80*(1-VLOOKUP($A81,[1]Hugst!$R$5:$W$9,MATCH(ROUNDUP((Q$1)/10,0)*10,[1]Hugst!$R$4:$W$4,0))))</f>
        <v>8641.1768059253864</v>
      </c>
      <c r="R81" s="168">
        <f ca="1">IF($C81-R$1&lt;År1,0,Q80*(1-VLOOKUP($A81,[1]Hugst!$R$5:$W$9,MATCH(ROUNDUP((R$1)/10,0)*10,[1]Hugst!$R$4:$W$4,0))))</f>
        <v>8621.5255515177214</v>
      </c>
      <c r="S81" s="168">
        <f ca="1">IF($C81-S$1&lt;År1,0,R80*(1-VLOOKUP($A81,[1]Hugst!$R$5:$W$9,MATCH(ROUNDUP((S$1)/10,0)*10,[1]Hugst!$R$4:$W$4,0))))</f>
        <v>8584.9209459529466</v>
      </c>
      <c r="T81" s="168">
        <f ca="1">IF($C81-T$1&lt;År1,0,S80*(1-VLOOKUP($A81,[1]Hugst!$R$5:$W$9,MATCH(ROUNDUP((T$1)/10,0)*10,[1]Hugst!$R$4:$W$4,0))))</f>
        <v>8514.4205536152513</v>
      </c>
      <c r="U81" s="168">
        <f ca="1">IF($C81-U$1&lt;År1,0,T80*(1-VLOOKUP($A81,[1]Hugst!$R$5:$W$9,MATCH(ROUNDUP((U$1)/10,0)*10,[1]Hugst!$R$4:$W$4,0))))</f>
        <v>8376.1911258610544</v>
      </c>
      <c r="V81" s="168">
        <f ca="1">IF($C81-V$1&lt;År1,0,U80*(1-VLOOKUP($A81,[1]Hugst!$R$5:$W$9,MATCH(ROUNDUP((V$1)/10,0)*10,[1]Hugst!$R$4:$W$4,0))))</f>
        <v>8102.6693189372445</v>
      </c>
      <c r="W81" s="168">
        <f ca="1">IF($C81-W$1&lt;År1,0,V80*(1-VLOOKUP($A81,[1]Hugst!$R$5:$W$9,MATCH(ROUNDUP((W$1)/10,0)*10,[1]Hugst!$R$4:$W$4,0))))</f>
        <v>7558.9345038985339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1940.1288084455853</v>
      </c>
      <c r="E82" s="168">
        <f t="shared" ca="1" si="1"/>
        <v>115.4921457884484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6320.9107158493425</v>
      </c>
      <c r="G82" s="168">
        <f ca="1">IF($C82-G$1&lt;År1,0,F81*(1-VLOOKUP($A82,[1]Hugst!$R$5:$W$9,MATCH(ROUNDUP((G$1)/10,0)*10,[1]Hugst!$R$4:$W$4,0))))</f>
        <v>6288.2656299002756</v>
      </c>
      <c r="H82" s="168">
        <f ca="1">IF($C82-H$1&lt;År1,0,G81*(1-VLOOKUP($A82,[1]Hugst!$R$5:$W$9,MATCH(ROUNDUP((H$1)/10,0)*10,[1]Hugst!$R$4:$W$4,0))))</f>
        <v>6242.9176145389129</v>
      </c>
      <c r="I82" s="168">
        <f ca="1">IF($C82-I$1&lt;År1,0,H81*(1-VLOOKUP($A82,[1]Hugst!$R$5:$W$9,MATCH(ROUNDUP((I$1)/10,0)*10,[1]Hugst!$R$4:$W$4,0))))</f>
        <v>6179.4201338192379</v>
      </c>
      <c r="J82" s="168">
        <f ca="1">IF($C82-J$1&lt;År1,0,I81*(1-VLOOKUP($A82,[1]Hugst!$R$5:$W$9,MATCH(ROUNDUP((J$1)/10,0)*10,[1]Hugst!$R$4:$W$4,0))))</f>
        <v>6089.9961207006754</v>
      </c>
      <c r="K82" s="168">
        <f ca="1">IF($C82-K$1&lt;År1,0,J81*(1-VLOOKUP($A82,[1]Hugst!$R$5:$W$9,MATCH(ROUNDUP((K$1)/10,0)*10,[1]Hugst!$R$4:$W$4,0))))</f>
        <v>5963.5429266268093</v>
      </c>
      <c r="L82" s="168">
        <f ca="1">IF($C82-L$1&lt;År1,0,K81*(1-VLOOKUP($A82,[1]Hugst!$R$5:$W$9,MATCH(ROUNDUP((L$1)/10,0)*10,[1]Hugst!$R$4:$W$4,0))))</f>
        <v>5784.2145698216573</v>
      </c>
      <c r="M82" s="168">
        <f ca="1">IF($C82-M$1&lt;År1,0,L81*(1-VLOOKUP($A82,[1]Hugst!$R$5:$W$9,MATCH(ROUNDUP((M$1)/10,0)*10,[1]Hugst!$R$4:$W$4,0))))</f>
        <v>5529.4038735145077</v>
      </c>
      <c r="N82" s="168">
        <f ca="1">IF($C82-N$1&lt;År1,0,M81*(1-VLOOKUP($A82,[1]Hugst!$R$5:$W$9,MATCH(ROUNDUP((N$1)/10,0)*10,[1]Hugst!$R$4:$W$4,0))))</f>
        <v>8653.2759787499272</v>
      </c>
      <c r="O82" s="168">
        <f ca="1">IF($C82-O$1&lt;År1,0,N81*(1-VLOOKUP($A82,[1]Hugst!$R$5:$W$9,MATCH(ROUNDUP((O$1)/10,0)*10,[1]Hugst!$R$4:$W$4,0))))</f>
        <v>8650.9716671667229</v>
      </c>
      <c r="P82" s="168">
        <f ca="1">IF($C82-P$1&lt;År1,0,O81*(1-VLOOKUP($A82,[1]Hugst!$R$5:$W$9,MATCH(ROUNDUP((P$1)/10,0)*10,[1]Hugst!$R$4:$W$4,0))))</f>
        <v>8646.1110205544519</v>
      </c>
      <c r="Q82" s="168">
        <f ca="1">IF($C82-Q$1&lt;År1,0,P81*(1-VLOOKUP($A82,[1]Hugst!$R$5:$W$9,MATCH(ROUNDUP((Q$1)/10,0)*10,[1]Hugst!$R$4:$W$4,0))))</f>
        <v>8639.1603224673927</v>
      </c>
      <c r="R82" s="168">
        <f ca="1">IF($C82-R$1&lt;År1,0,Q81*(1-VLOOKUP($A82,[1]Hugst!$R$5:$W$9,MATCH(ROUNDUP((R$1)/10,0)*10,[1]Hugst!$R$4:$W$4,0))))</f>
        <v>8627.9953497807546</v>
      </c>
      <c r="S82" s="168">
        <f ca="1">IF($C82-S$1&lt;År1,0,R81*(1-VLOOKUP($A82,[1]Hugst!$R$5:$W$9,MATCH(ROUNDUP((S$1)/10,0)*10,[1]Hugst!$R$4:$W$4,0))))</f>
        <v>8608.3740718628633</v>
      </c>
      <c r="T82" s="168">
        <f ca="1">IF($C82-T$1&lt;År1,0,S81*(1-VLOOKUP($A82,[1]Hugst!$R$5:$W$9,MATCH(ROUNDUP((T$1)/10,0)*10,[1]Hugst!$R$4:$W$4,0))))</f>
        <v>8571.8253038320017</v>
      </c>
      <c r="U82" s="168">
        <f ca="1">IF($C82-U$1&lt;År1,0,T81*(1-VLOOKUP($A82,[1]Hugst!$R$5:$W$9,MATCH(ROUNDUP((U$1)/10,0)*10,[1]Hugst!$R$4:$W$4,0))))</f>
        <v>8501.4324544656683</v>
      </c>
      <c r="V82" s="168">
        <f ca="1">IF($C82-V$1&lt;År1,0,U81*(1-VLOOKUP($A82,[1]Hugst!$R$5:$W$9,MATCH(ROUNDUP((V$1)/10,0)*10,[1]Hugst!$R$4:$W$4,0))))</f>
        <v>8363.4138851605876</v>
      </c>
      <c r="W82" s="168">
        <f ca="1">IF($C82-W$1&lt;År1,0,V81*(1-VLOOKUP($A82,[1]Hugst!$R$5:$W$9,MATCH(ROUNDUP((W$1)/10,0)*10,[1]Hugst!$R$4:$W$4,0))))</f>
        <v>8090.3093148914077</v>
      </c>
      <c r="X82" s="168">
        <f ca="1">IF($C82-X$1&lt;År1,0,W81*(1-VLOOKUP($A82,[1]Hugst!$R$5:$W$9,MATCH(ROUNDUP((X$1)/10,0)*10,[1]Hugst!$R$4:$W$4,0))))</f>
        <v>7547.4039258417397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1950.8645942450064</v>
      </c>
      <c r="E83" s="168">
        <f t="shared" ca="1" si="1"/>
        <v>128.51236878716736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6344.6667246474826</v>
      </c>
      <c r="G83" s="168">
        <f ca="1">IF($C83-G$1&lt;År1,0,F82*(1-VLOOKUP($A83,[1]Hugst!$R$5:$W$9,MATCH(ROUNDUP((G$1)/10,0)*10,[1]Hugst!$R$4:$W$4,0))))</f>
        <v>6320.9107158493425</v>
      </c>
      <c r="H83" s="168">
        <f ca="1">IF($C83-H$1&lt;År1,0,G82*(1-VLOOKUP($A83,[1]Hugst!$R$5:$W$9,MATCH(ROUNDUP((H$1)/10,0)*10,[1]Hugst!$R$4:$W$4,0))))</f>
        <v>6288.2656299002756</v>
      </c>
      <c r="I83" s="168">
        <f ca="1">IF($C83-I$1&lt;År1,0,H82*(1-VLOOKUP($A83,[1]Hugst!$R$5:$W$9,MATCH(ROUNDUP((I$1)/10,0)*10,[1]Hugst!$R$4:$W$4,0))))</f>
        <v>6242.9176145389129</v>
      </c>
      <c r="J83" s="168">
        <f ca="1">IF($C83-J$1&lt;År1,0,I82*(1-VLOOKUP($A83,[1]Hugst!$R$5:$W$9,MATCH(ROUNDUP((J$1)/10,0)*10,[1]Hugst!$R$4:$W$4,0))))</f>
        <v>6179.4201338192379</v>
      </c>
      <c r="K83" s="168">
        <f ca="1">IF($C83-K$1&lt;År1,0,J82*(1-VLOOKUP($A83,[1]Hugst!$R$5:$W$9,MATCH(ROUNDUP((K$1)/10,0)*10,[1]Hugst!$R$4:$W$4,0))))</f>
        <v>6089.9961207006754</v>
      </c>
      <c r="L83" s="168">
        <f ca="1">IF($C83-L$1&lt;År1,0,K82*(1-VLOOKUP($A83,[1]Hugst!$R$5:$W$9,MATCH(ROUNDUP((L$1)/10,0)*10,[1]Hugst!$R$4:$W$4,0))))</f>
        <v>5963.5429266268093</v>
      </c>
      <c r="M83" s="168">
        <f ca="1">IF($C83-M$1&lt;År1,0,L82*(1-VLOOKUP($A83,[1]Hugst!$R$5:$W$9,MATCH(ROUNDUP((M$1)/10,0)*10,[1]Hugst!$R$4:$W$4,0))))</f>
        <v>5784.2145698216573</v>
      </c>
      <c r="N83" s="168">
        <f ca="1">IF($C83-N$1&lt;År1,0,M82*(1-VLOOKUP($A83,[1]Hugst!$R$5:$W$9,MATCH(ROUNDUP((N$1)/10,0)*10,[1]Hugst!$R$4:$W$4,0))))</f>
        <v>5529.4038735145077</v>
      </c>
      <c r="O83" s="168">
        <f ca="1">IF($C83-O$1&lt;År1,0,N82*(1-VLOOKUP($A83,[1]Hugst!$R$5:$W$9,MATCH(ROUNDUP((O$1)/10,0)*10,[1]Hugst!$R$4:$W$4,0))))</f>
        <v>8653.2759787499272</v>
      </c>
      <c r="P83" s="168">
        <f ca="1">IF($C83-P$1&lt;År1,0,O82*(1-VLOOKUP($A83,[1]Hugst!$R$5:$W$9,MATCH(ROUNDUP((P$1)/10,0)*10,[1]Hugst!$R$4:$W$4,0))))</f>
        <v>8637.7752697083324</v>
      </c>
      <c r="Q83" s="168">
        <f ca="1">IF($C83-Q$1&lt;År1,0,P82*(1-VLOOKUP($A83,[1]Hugst!$R$5:$W$9,MATCH(ROUNDUP((Q$1)/10,0)*10,[1]Hugst!$R$4:$W$4,0))))</f>
        <v>8632.9220376417416</v>
      </c>
      <c r="R83" s="168">
        <f ca="1">IF($C83-R$1&lt;År1,0,Q82*(1-VLOOKUP($A83,[1]Hugst!$R$5:$W$9,MATCH(ROUNDUP((R$1)/10,0)*10,[1]Hugst!$R$4:$W$4,0))))</f>
        <v>8625.9819423144763</v>
      </c>
      <c r="S83" s="168">
        <f ca="1">IF($C83-S$1&lt;År1,0,R82*(1-VLOOKUP($A83,[1]Hugst!$R$5:$W$9,MATCH(ROUNDUP((S$1)/10,0)*10,[1]Hugst!$R$4:$W$4,0))))</f>
        <v>8614.8340009421063</v>
      </c>
      <c r="T83" s="168">
        <f ca="1">IF($C83-T$1&lt;År1,0,S82*(1-VLOOKUP($A83,[1]Hugst!$R$5:$W$9,MATCH(ROUNDUP((T$1)/10,0)*10,[1]Hugst!$R$4:$W$4,0))))</f>
        <v>8595.2426537871397</v>
      </c>
      <c r="U83" s="168">
        <f ca="1">IF($C83-U$1&lt;År1,0,T82*(1-VLOOKUP($A83,[1]Hugst!$R$5:$W$9,MATCH(ROUNDUP((U$1)/10,0)*10,[1]Hugst!$R$4:$W$4,0))))</f>
        <v>8558.7496381142919</v>
      </c>
      <c r="V83" s="168">
        <f ca="1">IF($C83-V$1&lt;År1,0,U82*(1-VLOOKUP($A83,[1]Hugst!$R$5:$W$9,MATCH(ROUNDUP((V$1)/10,0)*10,[1]Hugst!$R$4:$W$4,0))))</f>
        <v>8488.4641676707197</v>
      </c>
      <c r="W83" s="168">
        <f ca="1">IF($C83-W$1&lt;År1,0,V82*(1-VLOOKUP($A83,[1]Hugst!$R$5:$W$9,MATCH(ROUNDUP((W$1)/10,0)*10,[1]Hugst!$R$4:$W$4,0))))</f>
        <v>8350.6561351662749</v>
      </c>
      <c r="X83" s="168">
        <f ca="1">IF($C83-X$1&lt;År1,0,W82*(1-VLOOKUP($A83,[1]Hugst!$R$5:$W$9,MATCH(ROUNDUP((X$1)/10,0)*10,[1]Hugst!$R$4:$W$4,0))))</f>
        <v>8077.9681650890307</v>
      </c>
      <c r="Y83" s="168">
        <f ca="1">IF($C83-Y$1&lt;År1,0,X82*(1-VLOOKUP($A83,[1]Hugst!$R$5:$W$9,MATCH(ROUNDUP((Y$1)/10,0)*10,[1]Hugst!$R$4:$W$4,0))))</f>
        <v>7535.8909368023196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1955.415772162954</v>
      </c>
      <c r="E84" s="168">
        <f t="shared" ca="1" si="1"/>
        <v>143.11283254317823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6363.8183663214404</v>
      </c>
      <c r="G84" s="168">
        <f ca="1">IF($C84-G$1&lt;År1,0,F83*(1-VLOOKUP($A84,[1]Hugst!$R$5:$W$9,MATCH(ROUNDUP((G$1)/10,0)*10,[1]Hugst!$R$4:$W$4,0))))</f>
        <v>6344.6667246474826</v>
      </c>
      <c r="H84" s="168">
        <f ca="1">IF($C84-H$1&lt;År1,0,G83*(1-VLOOKUP($A84,[1]Hugst!$R$5:$W$9,MATCH(ROUNDUP((H$1)/10,0)*10,[1]Hugst!$R$4:$W$4,0))))</f>
        <v>6320.9107158493425</v>
      </c>
      <c r="I84" s="168">
        <f ca="1">IF($C84-I$1&lt;År1,0,H83*(1-VLOOKUP($A84,[1]Hugst!$R$5:$W$9,MATCH(ROUNDUP((I$1)/10,0)*10,[1]Hugst!$R$4:$W$4,0))))</f>
        <v>6288.2656299002756</v>
      </c>
      <c r="J84" s="168">
        <f ca="1">IF($C84-J$1&lt;År1,0,I83*(1-VLOOKUP($A84,[1]Hugst!$R$5:$W$9,MATCH(ROUNDUP((J$1)/10,0)*10,[1]Hugst!$R$4:$W$4,0))))</f>
        <v>6242.9176145389129</v>
      </c>
      <c r="K84" s="168">
        <f ca="1">IF($C84-K$1&lt;År1,0,J83*(1-VLOOKUP($A84,[1]Hugst!$R$5:$W$9,MATCH(ROUNDUP((K$1)/10,0)*10,[1]Hugst!$R$4:$W$4,0))))</f>
        <v>6179.4201338192379</v>
      </c>
      <c r="L84" s="168">
        <f ca="1">IF($C84-L$1&lt;År1,0,K83*(1-VLOOKUP($A84,[1]Hugst!$R$5:$W$9,MATCH(ROUNDUP((L$1)/10,0)*10,[1]Hugst!$R$4:$W$4,0))))</f>
        <v>6089.9961207006754</v>
      </c>
      <c r="M84" s="168">
        <f ca="1">IF($C84-M$1&lt;År1,0,L83*(1-VLOOKUP($A84,[1]Hugst!$R$5:$W$9,MATCH(ROUNDUP((M$1)/10,0)*10,[1]Hugst!$R$4:$W$4,0))))</f>
        <v>5963.5429266268093</v>
      </c>
      <c r="N84" s="168">
        <f ca="1">IF($C84-N$1&lt;År1,0,M83*(1-VLOOKUP($A84,[1]Hugst!$R$5:$W$9,MATCH(ROUNDUP((N$1)/10,0)*10,[1]Hugst!$R$4:$W$4,0))))</f>
        <v>5784.2145698216573</v>
      </c>
      <c r="O84" s="168">
        <f ca="1">IF($C84-O$1&lt;År1,0,N83*(1-VLOOKUP($A84,[1]Hugst!$R$5:$W$9,MATCH(ROUNDUP((O$1)/10,0)*10,[1]Hugst!$R$4:$W$4,0))))</f>
        <v>5529.4038735145077</v>
      </c>
      <c r="P84" s="168">
        <f ca="1">IF($C84-P$1&lt;År1,0,O83*(1-VLOOKUP($A84,[1]Hugst!$R$5:$W$9,MATCH(ROUNDUP((P$1)/10,0)*10,[1]Hugst!$R$4:$W$4,0))))</f>
        <v>8640.0760662399698</v>
      </c>
      <c r="Q84" s="168">
        <f ca="1">IF($C84-Q$1&lt;År1,0,P83*(1-VLOOKUP($A84,[1]Hugst!$R$5:$W$9,MATCH(ROUNDUP((Q$1)/10,0)*10,[1]Hugst!$R$4:$W$4,0))))</f>
        <v>8624.5990023477607</v>
      </c>
      <c r="R84" s="168">
        <f ca="1">IF($C84-R$1&lt;År1,0,Q83*(1-VLOOKUP($A84,[1]Hugst!$R$5:$W$9,MATCH(ROUNDUP((R$1)/10,0)*10,[1]Hugst!$R$4:$W$4,0))))</f>
        <v>8619.7531735165248</v>
      </c>
      <c r="S84" s="168">
        <f ca="1">IF($C84-S$1&lt;År1,0,R83*(1-VLOOKUP($A84,[1]Hugst!$R$5:$W$9,MATCH(ROUNDUP((S$1)/10,0)*10,[1]Hugst!$R$4:$W$4,0))))</f>
        <v>8612.8236647753529</v>
      </c>
      <c r="T84" s="168">
        <f ca="1">IF($C84-T$1&lt;År1,0,S83*(1-VLOOKUP($A84,[1]Hugst!$R$5:$W$9,MATCH(ROUNDUP((T$1)/10,0)*10,[1]Hugst!$R$4:$W$4,0))))</f>
        <v>8601.6927287372782</v>
      </c>
      <c r="U84" s="168">
        <f ca="1">IF($C84-U$1&lt;År1,0,T83*(1-VLOOKUP($A84,[1]Hugst!$R$5:$W$9,MATCH(ROUNDUP((U$1)/10,0)*10,[1]Hugst!$R$4:$W$4,0))))</f>
        <v>8582.1312666881422</v>
      </c>
      <c r="V84" s="168">
        <f ca="1">IF($C84-V$1&lt;År1,0,U83*(1-VLOOKUP($A84,[1]Hugst!$R$5:$W$9,MATCH(ROUNDUP((V$1)/10,0)*10,[1]Hugst!$R$4:$W$4,0))))</f>
        <v>8545.6939183273371</v>
      </c>
      <c r="W84" s="168">
        <f ca="1">IF($C84-W$1&lt;År1,0,V83*(1-VLOOKUP($A84,[1]Hugst!$R$5:$W$9,MATCH(ROUNDUP((W$1)/10,0)*10,[1]Hugst!$R$4:$W$4,0))))</f>
        <v>8475.515663008171</v>
      </c>
      <c r="X84" s="168">
        <f ca="1">IF($C84-X$1&lt;År1,0,W83*(1-VLOOKUP($A84,[1]Hugst!$R$5:$W$9,MATCH(ROUNDUP((X$1)/10,0)*10,[1]Hugst!$R$4:$W$4,0))))</f>
        <v>8337.917846146529</v>
      </c>
      <c r="Y84" s="168">
        <f ca="1">IF($C84-Y$1&lt;År1,0,X83*(1-VLOOKUP($A84,[1]Hugst!$R$5:$W$9,MATCH(ROUNDUP((Y$1)/10,0)*10,[1]Hugst!$R$4:$W$4,0))))</f>
        <v>8065.6458407694026</v>
      </c>
      <c r="Z84" s="168">
        <f ca="1">IF($C84-Z$1&lt;År1,0,Y83*(1-VLOOKUP($A84,[1]Hugst!$R$5:$W$9,MATCH(ROUNDUP((Z$1)/10,0)*10,[1]Hugst!$R$4:$W$4,0))))</f>
        <v>7522.7989228866882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1955.6525439245647</v>
      </c>
      <c r="E85" s="168">
        <f t="shared" ca="1" si="1"/>
        <v>153.03525824702228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6373.9775637868952</v>
      </c>
      <c r="G85" s="168">
        <f ca="1">IF($C85-G$1&lt;År1,0,F84*(1-VLOOKUP($A85,[1]Hugst!$R$5:$W$9,MATCH(ROUNDUP((G$1)/10,0)*10,[1]Hugst!$R$4:$W$4,0))))</f>
        <v>6363.8183663214404</v>
      </c>
      <c r="H85" s="168">
        <f ca="1">IF($C85-H$1&lt;År1,0,G84*(1-VLOOKUP($A85,[1]Hugst!$R$5:$W$9,MATCH(ROUNDUP((H$1)/10,0)*10,[1]Hugst!$R$4:$W$4,0))))</f>
        <v>6344.6667246474826</v>
      </c>
      <c r="I85" s="168">
        <f ca="1">IF($C85-I$1&lt;År1,0,H84*(1-VLOOKUP($A85,[1]Hugst!$R$5:$W$9,MATCH(ROUNDUP((I$1)/10,0)*10,[1]Hugst!$R$4:$W$4,0))))</f>
        <v>6320.9107158493425</v>
      </c>
      <c r="J85" s="168">
        <f ca="1">IF($C85-J$1&lt;År1,0,I84*(1-VLOOKUP($A85,[1]Hugst!$R$5:$W$9,MATCH(ROUNDUP((J$1)/10,0)*10,[1]Hugst!$R$4:$W$4,0))))</f>
        <v>6288.2656299002756</v>
      </c>
      <c r="K85" s="168">
        <f ca="1">IF($C85-K$1&lt;År1,0,J84*(1-VLOOKUP($A85,[1]Hugst!$R$5:$W$9,MATCH(ROUNDUP((K$1)/10,0)*10,[1]Hugst!$R$4:$W$4,0))))</f>
        <v>6242.9176145389129</v>
      </c>
      <c r="L85" s="168">
        <f ca="1">IF($C85-L$1&lt;År1,0,K84*(1-VLOOKUP($A85,[1]Hugst!$R$5:$W$9,MATCH(ROUNDUP((L$1)/10,0)*10,[1]Hugst!$R$4:$W$4,0))))</f>
        <v>6179.4201338192379</v>
      </c>
      <c r="M85" s="168">
        <f ca="1">IF($C85-M$1&lt;År1,0,L84*(1-VLOOKUP($A85,[1]Hugst!$R$5:$W$9,MATCH(ROUNDUP((M$1)/10,0)*10,[1]Hugst!$R$4:$W$4,0))))</f>
        <v>6089.9961207006754</v>
      </c>
      <c r="N85" s="168">
        <f ca="1">IF($C85-N$1&lt;År1,0,M84*(1-VLOOKUP($A85,[1]Hugst!$R$5:$W$9,MATCH(ROUNDUP((N$1)/10,0)*10,[1]Hugst!$R$4:$W$4,0))))</f>
        <v>5963.5429266268093</v>
      </c>
      <c r="O85" s="168">
        <f ca="1">IF($C85-O$1&lt;År1,0,N84*(1-VLOOKUP($A85,[1]Hugst!$R$5:$W$9,MATCH(ROUNDUP((O$1)/10,0)*10,[1]Hugst!$R$4:$W$4,0))))</f>
        <v>5784.2145698216573</v>
      </c>
      <c r="P85" s="168">
        <f ca="1">IF($C85-P$1&lt;År1,0,O84*(1-VLOOKUP($A85,[1]Hugst!$R$5:$W$9,MATCH(ROUNDUP((P$1)/10,0)*10,[1]Hugst!$R$4:$W$4,0))))</f>
        <v>5520.9691896396553</v>
      </c>
      <c r="Q85" s="168">
        <f ca="1">IF($C85-Q$1&lt;År1,0,P84*(1-VLOOKUP($A85,[1]Hugst!$R$5:$W$9,MATCH(ROUNDUP((Q$1)/10,0)*10,[1]Hugst!$R$4:$W$4,0))))</f>
        <v>8626.8962891897736</v>
      </c>
      <c r="R85" s="168">
        <f ca="1">IF($C85-R$1&lt;År1,0,Q84*(1-VLOOKUP($A85,[1]Hugst!$R$5:$W$9,MATCH(ROUNDUP((R$1)/10,0)*10,[1]Hugst!$R$4:$W$4,0))))</f>
        <v>8611.4428343780783</v>
      </c>
      <c r="S85" s="168">
        <f ca="1">IF($C85-S$1&lt;År1,0,R84*(1-VLOOKUP($A85,[1]Hugst!$R$5:$W$9,MATCH(ROUNDUP((S$1)/10,0)*10,[1]Hugst!$R$4:$W$4,0))))</f>
        <v>8606.6043974891272</v>
      </c>
      <c r="T85" s="168">
        <f ca="1">IF($C85-T$1&lt;År1,0,S84*(1-VLOOKUP($A85,[1]Hugst!$R$5:$W$9,MATCH(ROUNDUP((T$1)/10,0)*10,[1]Hugst!$R$4:$W$4,0))))</f>
        <v>8599.685459185017</v>
      </c>
      <c r="U85" s="168">
        <f ca="1">IF($C85-U$1&lt;År1,0,T84*(1-VLOOKUP($A85,[1]Hugst!$R$5:$W$9,MATCH(ROUNDUP((U$1)/10,0)*10,[1]Hugst!$R$4:$W$4,0))))</f>
        <v>8588.571502540899</v>
      </c>
      <c r="V85" s="168">
        <f ca="1">IF($C85-V$1&lt;År1,0,U84*(1-VLOOKUP($A85,[1]Hugst!$R$5:$W$9,MATCH(ROUNDUP((V$1)/10,0)*10,[1]Hugst!$R$4:$W$4,0))))</f>
        <v>8569.039880010143</v>
      </c>
      <c r="W85" s="168">
        <f ca="1">IF($C85-W$1&lt;År1,0,V84*(1-VLOOKUP($A85,[1]Hugst!$R$5:$W$9,MATCH(ROUNDUP((W$1)/10,0)*10,[1]Hugst!$R$4:$W$4,0))))</f>
        <v>8532.6581140451417</v>
      </c>
      <c r="X85" s="168">
        <f ca="1">IF($C85-X$1&lt;År1,0,W84*(1-VLOOKUP($A85,[1]Hugst!$R$5:$W$9,MATCH(ROUNDUP((X$1)/10,0)*10,[1]Hugst!$R$4:$W$4,0))))</f>
        <v>8462.5869103018867</v>
      </c>
      <c r="Y85" s="168">
        <f ca="1">IF($C85-Y$1&lt;År1,0,X84*(1-VLOOKUP($A85,[1]Hugst!$R$5:$W$9,MATCH(ROUNDUP((Y$1)/10,0)*10,[1]Hugst!$R$4:$W$4,0))))</f>
        <v>8325.1989884151189</v>
      </c>
      <c r="Z85" s="168">
        <f ca="1">IF($C85-Z$1&lt;År1,0,Y84*(1-VLOOKUP($A85,[1]Hugst!$R$5:$W$9,MATCH(ROUNDUP((Z$1)/10,0)*10,[1]Hugst!$R$4:$W$4,0))))</f>
        <v>8051.6334899443364</v>
      </c>
      <c r="AA85" s="168">
        <f ca="1">IF($C85-AA$1&lt;År1,0,Z84*(1-VLOOKUP($A85,[1]Hugst!$R$5:$W$9,MATCH(ROUNDUP((AA$1)/10,0)*10,[1]Hugst!$R$4:$W$4,0))))</f>
        <v>7509.7296535715031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1952.8839766406554</v>
      </c>
      <c r="E86" s="168">
        <f t="shared" ca="1" si="1"/>
        <v>163.38326850367594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6381.55700675964</v>
      </c>
      <c r="G86" s="168">
        <f ca="1">IF($C86-G$1&lt;År1,0,F85*(1-VLOOKUP($A86,[1]Hugst!$R$5:$W$9,MATCH(ROUNDUP((G$1)/10,0)*10,[1]Hugst!$R$4:$W$4,0))))</f>
        <v>6373.9775637868952</v>
      </c>
      <c r="H86" s="168">
        <f ca="1">IF($C86-H$1&lt;År1,0,G85*(1-VLOOKUP($A86,[1]Hugst!$R$5:$W$9,MATCH(ROUNDUP((H$1)/10,0)*10,[1]Hugst!$R$4:$W$4,0))))</f>
        <v>6363.8183663214404</v>
      </c>
      <c r="I86" s="168">
        <f ca="1">IF($C86-I$1&lt;År1,0,H85*(1-VLOOKUP($A86,[1]Hugst!$R$5:$W$9,MATCH(ROUNDUP((I$1)/10,0)*10,[1]Hugst!$R$4:$W$4,0))))</f>
        <v>6344.6667246474826</v>
      </c>
      <c r="J86" s="168">
        <f ca="1">IF($C86-J$1&lt;År1,0,I85*(1-VLOOKUP($A86,[1]Hugst!$R$5:$W$9,MATCH(ROUNDUP((J$1)/10,0)*10,[1]Hugst!$R$4:$W$4,0))))</f>
        <v>6320.9107158493425</v>
      </c>
      <c r="K86" s="168">
        <f ca="1">IF($C86-K$1&lt;År1,0,J85*(1-VLOOKUP($A86,[1]Hugst!$R$5:$W$9,MATCH(ROUNDUP((K$1)/10,0)*10,[1]Hugst!$R$4:$W$4,0))))</f>
        <v>6288.2656299002756</v>
      </c>
      <c r="L86" s="168">
        <f ca="1">IF($C86-L$1&lt;År1,0,K85*(1-VLOOKUP($A86,[1]Hugst!$R$5:$W$9,MATCH(ROUNDUP((L$1)/10,0)*10,[1]Hugst!$R$4:$W$4,0))))</f>
        <v>6242.9176145389129</v>
      </c>
      <c r="M86" s="168">
        <f ca="1">IF($C86-M$1&lt;År1,0,L85*(1-VLOOKUP($A86,[1]Hugst!$R$5:$W$9,MATCH(ROUNDUP((M$1)/10,0)*10,[1]Hugst!$R$4:$W$4,0))))</f>
        <v>6179.4201338192379</v>
      </c>
      <c r="N86" s="168">
        <f ca="1">IF($C86-N$1&lt;År1,0,M85*(1-VLOOKUP($A86,[1]Hugst!$R$5:$W$9,MATCH(ROUNDUP((N$1)/10,0)*10,[1]Hugst!$R$4:$W$4,0))))</f>
        <v>6089.9961207006754</v>
      </c>
      <c r="O86" s="168">
        <f ca="1">IF($C86-O$1&lt;År1,0,N85*(1-VLOOKUP($A86,[1]Hugst!$R$5:$W$9,MATCH(ROUNDUP((O$1)/10,0)*10,[1]Hugst!$R$4:$W$4,0))))</f>
        <v>5963.5429266268093</v>
      </c>
      <c r="P86" s="168">
        <f ca="1">IF($C86-P$1&lt;År1,0,O85*(1-VLOOKUP($A86,[1]Hugst!$R$5:$W$9,MATCH(ROUNDUP((P$1)/10,0)*10,[1]Hugst!$R$4:$W$4,0))))</f>
        <v>5775.3911916643019</v>
      </c>
      <c r="Q86" s="168">
        <f ca="1">IF($C86-Q$1&lt;År1,0,P85*(1-VLOOKUP($A86,[1]Hugst!$R$5:$W$9,MATCH(ROUNDUP((Q$1)/10,0)*10,[1]Hugst!$R$4:$W$4,0))))</f>
        <v>5512.5473722317302</v>
      </c>
      <c r="R86" s="168">
        <f ca="1">IF($C86-R$1&lt;År1,0,Q85*(1-VLOOKUP($A86,[1]Hugst!$R$5:$W$9,MATCH(ROUNDUP((R$1)/10,0)*10,[1]Hugst!$R$4:$W$4,0))))</f>
        <v>8613.7366168842291</v>
      </c>
      <c r="S86" s="168">
        <f ca="1">IF($C86-S$1&lt;År1,0,R85*(1-VLOOKUP($A86,[1]Hugst!$R$5:$W$9,MATCH(ROUNDUP((S$1)/10,0)*10,[1]Hugst!$R$4:$W$4,0))))</f>
        <v>8598.3067351391965</v>
      </c>
      <c r="T86" s="168">
        <f ca="1">IF($C86-T$1&lt;År1,0,S85*(1-VLOOKUP($A86,[1]Hugst!$R$5:$W$9,MATCH(ROUNDUP((T$1)/10,0)*10,[1]Hugst!$R$4:$W$4,0))))</f>
        <v>8593.4756789166859</v>
      </c>
      <c r="U86" s="168">
        <f ca="1">IF($C86-U$1&lt;År1,0,T85*(1-VLOOKUP($A86,[1]Hugst!$R$5:$W$9,MATCH(ROUNDUP((U$1)/10,0)*10,[1]Hugst!$R$4:$W$4,0))))</f>
        <v>8586.5672949252421</v>
      </c>
      <c r="V86" s="168">
        <f ca="1">IF($C86-V$1&lt;År1,0,U85*(1-VLOOKUP($A86,[1]Hugst!$R$5:$W$9,MATCH(ROUNDUP((V$1)/10,0)*10,[1]Hugst!$R$4:$W$4,0))))</f>
        <v>8575.4702917743107</v>
      </c>
      <c r="W86" s="168">
        <f ca="1">IF($C86-W$1&lt;År1,0,V85*(1-VLOOKUP($A86,[1]Hugst!$R$5:$W$9,MATCH(ROUNDUP((W$1)/10,0)*10,[1]Hugst!$R$4:$W$4,0))))</f>
        <v>8555.9684632440258</v>
      </c>
      <c r="X86" s="168">
        <f ca="1">IF($C86-X$1&lt;År1,0,W85*(1-VLOOKUP($A86,[1]Hugst!$R$5:$W$9,MATCH(ROUNDUP((X$1)/10,0)*10,[1]Hugst!$R$4:$W$4,0))))</f>
        <v>8519.6421948881234</v>
      </c>
      <c r="Y86" s="168">
        <f ca="1">IF($C86-Y$1&lt;År1,0,X85*(1-VLOOKUP($A86,[1]Hugst!$R$5:$W$9,MATCH(ROUNDUP((Y$1)/10,0)*10,[1]Hugst!$R$4:$W$4,0))))</f>
        <v>8449.6778794217644</v>
      </c>
      <c r="Z86" s="168">
        <f ca="1">IF($C86-Z$1&lt;År1,0,Y85*(1-VLOOKUP($A86,[1]Hugst!$R$5:$W$9,MATCH(ROUNDUP((Z$1)/10,0)*10,[1]Hugst!$R$4:$W$4,0))))</f>
        <v>8310.7357189860923</v>
      </c>
      <c r="AA86" s="168">
        <f ca="1">IF($C86-AA$1&lt;År1,0,Z85*(1-VLOOKUP($A86,[1]Hugst!$R$5:$W$9,MATCH(ROUNDUP((AA$1)/10,0)*10,[1]Hugst!$R$4:$W$4,0))))</f>
        <v>8037.6454826101108</v>
      </c>
      <c r="AB86" s="168">
        <f ca="1">IF($C86-AB$1&lt;År1,0,AA85*(1-VLOOKUP($A86,[1]Hugst!$R$5:$W$9,MATCH(ROUNDUP((AB$1)/10,0)*10,[1]Hugst!$R$4:$W$4,0))))</f>
        <v>7496.6830893428405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1948.0263435624211</v>
      </c>
      <c r="E87" s="168">
        <f t="shared" ca="1" si="1"/>
        <v>174.0123637529905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6387.3284689307202</v>
      </c>
      <c r="G87" s="168">
        <f ca="1">IF($C87-G$1&lt;År1,0,F86*(1-VLOOKUP($A87,[1]Hugst!$R$5:$W$9,MATCH(ROUNDUP((G$1)/10,0)*10,[1]Hugst!$R$4:$W$4,0))))</f>
        <v>6381.55700675964</v>
      </c>
      <c r="H87" s="168">
        <f ca="1">IF($C87-H$1&lt;År1,0,G86*(1-VLOOKUP($A87,[1]Hugst!$R$5:$W$9,MATCH(ROUNDUP((H$1)/10,0)*10,[1]Hugst!$R$4:$W$4,0))))</f>
        <v>6373.9775637868952</v>
      </c>
      <c r="I87" s="168">
        <f ca="1">IF($C87-I$1&lt;År1,0,H86*(1-VLOOKUP($A87,[1]Hugst!$R$5:$W$9,MATCH(ROUNDUP((I$1)/10,0)*10,[1]Hugst!$R$4:$W$4,0))))</f>
        <v>6363.8183663214404</v>
      </c>
      <c r="J87" s="168">
        <f ca="1">IF($C87-J$1&lt;År1,0,I86*(1-VLOOKUP($A87,[1]Hugst!$R$5:$W$9,MATCH(ROUNDUP((J$1)/10,0)*10,[1]Hugst!$R$4:$W$4,0))))</f>
        <v>6344.6667246474826</v>
      </c>
      <c r="K87" s="168">
        <f ca="1">IF($C87-K$1&lt;År1,0,J86*(1-VLOOKUP($A87,[1]Hugst!$R$5:$W$9,MATCH(ROUNDUP((K$1)/10,0)*10,[1]Hugst!$R$4:$W$4,0))))</f>
        <v>6320.9107158493425</v>
      </c>
      <c r="L87" s="168">
        <f ca="1">IF($C87-L$1&lt;År1,0,K86*(1-VLOOKUP($A87,[1]Hugst!$R$5:$W$9,MATCH(ROUNDUP((L$1)/10,0)*10,[1]Hugst!$R$4:$W$4,0))))</f>
        <v>6288.2656299002756</v>
      </c>
      <c r="M87" s="168">
        <f ca="1">IF($C87-M$1&lt;År1,0,L86*(1-VLOOKUP($A87,[1]Hugst!$R$5:$W$9,MATCH(ROUNDUP((M$1)/10,0)*10,[1]Hugst!$R$4:$W$4,0))))</f>
        <v>6242.9176145389129</v>
      </c>
      <c r="N87" s="168">
        <f ca="1">IF($C87-N$1&lt;År1,0,M86*(1-VLOOKUP($A87,[1]Hugst!$R$5:$W$9,MATCH(ROUNDUP((N$1)/10,0)*10,[1]Hugst!$R$4:$W$4,0))))</f>
        <v>6179.4201338192379</v>
      </c>
      <c r="O87" s="168">
        <f ca="1">IF($C87-O$1&lt;År1,0,N86*(1-VLOOKUP($A87,[1]Hugst!$R$5:$W$9,MATCH(ROUNDUP((O$1)/10,0)*10,[1]Hugst!$R$4:$W$4,0))))</f>
        <v>6089.9961207006754</v>
      </c>
      <c r="P87" s="168">
        <f ca="1">IF($C87-P$1&lt;År1,0,O86*(1-VLOOKUP($A87,[1]Hugst!$R$5:$W$9,MATCH(ROUNDUP((P$1)/10,0)*10,[1]Hugst!$R$4:$W$4,0))))</f>
        <v>5954.4459967387347</v>
      </c>
      <c r="Q87" s="168">
        <f ca="1">IF($C87-Q$1&lt;År1,0,P86*(1-VLOOKUP($A87,[1]Hugst!$R$5:$W$9,MATCH(ROUNDUP((Q$1)/10,0)*10,[1]Hugst!$R$4:$W$4,0))))</f>
        <v>5766.581272897356</v>
      </c>
      <c r="R87" s="168">
        <f ca="1">IF($C87-R$1&lt;År1,0,Q86*(1-VLOOKUP($A87,[1]Hugst!$R$5:$W$9,MATCH(ROUNDUP((R$1)/10,0)*10,[1]Hugst!$R$4:$W$4,0))))</f>
        <v>5504.1384016639186</v>
      </c>
      <c r="S87" s="168">
        <f ca="1">IF($C87-S$1&lt;År1,0,R86*(1-VLOOKUP($A87,[1]Hugst!$R$5:$W$9,MATCH(ROUNDUP((S$1)/10,0)*10,[1]Hugst!$R$4:$W$4,0))))</f>
        <v>8600.597018655084</v>
      </c>
      <c r="T87" s="168">
        <f ca="1">IF($C87-T$1&lt;År1,0,S86*(1-VLOOKUP($A87,[1]Hugst!$R$5:$W$9,MATCH(ROUNDUP((T$1)/10,0)*10,[1]Hugst!$R$4:$W$4,0))))</f>
        <v>8585.1906740177983</v>
      </c>
      <c r="U87" s="168">
        <f ca="1">IF($C87-U$1&lt;År1,0,T86*(1-VLOOKUP($A87,[1]Hugst!$R$5:$W$9,MATCH(ROUNDUP((U$1)/10,0)*10,[1]Hugst!$R$4:$W$4,0))))</f>
        <v>8580.3669872030841</v>
      </c>
      <c r="V87" s="168">
        <f ca="1">IF($C87-V$1&lt;År1,0,U86*(1-VLOOKUP($A87,[1]Hugst!$R$5:$W$9,MATCH(ROUNDUP((V$1)/10,0)*10,[1]Hugst!$R$4:$W$4,0))))</f>
        <v>8573.4691414245081</v>
      </c>
      <c r="W87" s="168">
        <f ca="1">IF($C87-W$1&lt;År1,0,V86*(1-VLOOKUP($A87,[1]Hugst!$R$5:$W$9,MATCH(ROUNDUP((W$1)/10,0)*10,[1]Hugst!$R$4:$W$4,0))))</f>
        <v>8562.3890659055014</v>
      </c>
      <c r="X87" s="168">
        <f ca="1">IF($C87-X$1&lt;År1,0,W86*(1-VLOOKUP($A87,[1]Hugst!$R$5:$W$9,MATCH(ROUNDUP((X$1)/10,0)*10,[1]Hugst!$R$4:$W$4,0))))</f>
        <v>8542.9169859272133</v>
      </c>
      <c r="Y87" s="168">
        <f ca="1">IF($C87-Y$1&lt;År1,0,X86*(1-VLOOKUP($A87,[1]Hugst!$R$5:$W$9,MATCH(ROUNDUP((Y$1)/10,0)*10,[1]Hugst!$R$4:$W$4,0))))</f>
        <v>8506.6461305230387</v>
      </c>
      <c r="Z87" s="168">
        <f ca="1">IF($C87-Z$1&lt;År1,0,Y86*(1-VLOOKUP($A87,[1]Hugst!$R$5:$W$9,MATCH(ROUNDUP((Z$1)/10,0)*10,[1]Hugst!$R$4:$W$4,0))))</f>
        <v>8434.99835429226</v>
      </c>
      <c r="AA87" s="168">
        <f ca="1">IF($C87-AA$1&lt;År1,0,Z86*(1-VLOOKUP($A87,[1]Hugst!$R$5:$W$9,MATCH(ROUNDUP((AA$1)/10,0)*10,[1]Hugst!$R$4:$W$4,0))))</f>
        <v>8296.297576423447</v>
      </c>
      <c r="AB87" s="168">
        <f ca="1">IF($C87-AB$1&lt;År1,0,AA86*(1-VLOOKUP($A87,[1]Hugst!$R$5:$W$9,MATCH(ROUNDUP((AB$1)/10,0)*10,[1]Hugst!$R$4:$W$4,0))))</f>
        <v>8023.6817764750676</v>
      </c>
      <c r="AC87" s="168">
        <f ca="1">IF($C87-AC$1&lt;År1,0,AB86*(1-VLOOKUP($A87,[1]Hugst!$R$5:$W$9,MATCH(ROUNDUP((AC$1)/10,0)*10,[1]Hugst!$R$4:$W$4,0))))</f>
        <v>7483.659190755423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1941.7209626080969</v>
      </c>
      <c r="E88" s="168">
        <f t="shared" ca="1" si="1"/>
        <v>184.82711458107224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6391.8378388044775</v>
      </c>
      <c r="G88" s="168">
        <f ca="1">IF($C88-G$1&lt;År1,0,F87*(1-VLOOKUP($A88,[1]Hugst!$R$5:$W$9,MATCH(ROUNDUP((G$1)/10,0)*10,[1]Hugst!$R$4:$W$4,0))))</f>
        <v>6387.3284689307202</v>
      </c>
      <c r="H88" s="168">
        <f ca="1">IF($C88-H$1&lt;År1,0,G87*(1-VLOOKUP($A88,[1]Hugst!$R$5:$W$9,MATCH(ROUNDUP((H$1)/10,0)*10,[1]Hugst!$R$4:$W$4,0))))</f>
        <v>6381.55700675964</v>
      </c>
      <c r="I88" s="168">
        <f ca="1">IF($C88-I$1&lt;År1,0,H87*(1-VLOOKUP($A88,[1]Hugst!$R$5:$W$9,MATCH(ROUNDUP((I$1)/10,0)*10,[1]Hugst!$R$4:$W$4,0))))</f>
        <v>6373.9775637868952</v>
      </c>
      <c r="J88" s="168">
        <f ca="1">IF($C88-J$1&lt;År1,0,I87*(1-VLOOKUP($A88,[1]Hugst!$R$5:$W$9,MATCH(ROUNDUP((J$1)/10,0)*10,[1]Hugst!$R$4:$W$4,0))))</f>
        <v>6363.8183663214404</v>
      </c>
      <c r="K88" s="168">
        <f ca="1">IF($C88-K$1&lt;År1,0,J87*(1-VLOOKUP($A88,[1]Hugst!$R$5:$W$9,MATCH(ROUNDUP((K$1)/10,0)*10,[1]Hugst!$R$4:$W$4,0))))</f>
        <v>6344.6667246474826</v>
      </c>
      <c r="L88" s="168">
        <f ca="1">IF($C88-L$1&lt;År1,0,K87*(1-VLOOKUP($A88,[1]Hugst!$R$5:$W$9,MATCH(ROUNDUP((L$1)/10,0)*10,[1]Hugst!$R$4:$W$4,0))))</f>
        <v>6320.9107158493425</v>
      </c>
      <c r="M88" s="168">
        <f ca="1">IF($C88-M$1&lt;År1,0,L87*(1-VLOOKUP($A88,[1]Hugst!$R$5:$W$9,MATCH(ROUNDUP((M$1)/10,0)*10,[1]Hugst!$R$4:$W$4,0))))</f>
        <v>6288.2656299002756</v>
      </c>
      <c r="N88" s="168">
        <f ca="1">IF($C88-N$1&lt;År1,0,M87*(1-VLOOKUP($A88,[1]Hugst!$R$5:$W$9,MATCH(ROUNDUP((N$1)/10,0)*10,[1]Hugst!$R$4:$W$4,0))))</f>
        <v>6242.9176145389129</v>
      </c>
      <c r="O88" s="168">
        <f ca="1">IF($C88-O$1&lt;År1,0,N87*(1-VLOOKUP($A88,[1]Hugst!$R$5:$W$9,MATCH(ROUNDUP((O$1)/10,0)*10,[1]Hugst!$R$4:$W$4,0))))</f>
        <v>6179.4201338192379</v>
      </c>
      <c r="P88" s="168">
        <f ca="1">IF($C88-P$1&lt;År1,0,O87*(1-VLOOKUP($A88,[1]Hugst!$R$5:$W$9,MATCH(ROUNDUP((P$1)/10,0)*10,[1]Hugst!$R$4:$W$4,0))))</f>
        <v>6080.7062961097763</v>
      </c>
      <c r="Q88" s="168">
        <f ca="1">IF($C88-Q$1&lt;År1,0,P87*(1-VLOOKUP($A88,[1]Hugst!$R$5:$W$9,MATCH(ROUNDUP((Q$1)/10,0)*10,[1]Hugst!$R$4:$W$4,0))))</f>
        <v>5945.3629435233706</v>
      </c>
      <c r="R88" s="168">
        <f ca="1">IF($C88-R$1&lt;År1,0,Q87*(1-VLOOKUP($A88,[1]Hugst!$R$5:$W$9,MATCH(ROUNDUP((R$1)/10,0)*10,[1]Hugst!$R$4:$W$4,0))))</f>
        <v>5757.7847929895461</v>
      </c>
      <c r="S88" s="168">
        <f ca="1">IF($C88-S$1&lt;År1,0,R87*(1-VLOOKUP($A88,[1]Hugst!$R$5:$W$9,MATCH(ROUNDUP((S$1)/10,0)*10,[1]Hugst!$R$4:$W$4,0))))</f>
        <v>5495.7422583393463</v>
      </c>
      <c r="T88" s="168">
        <f ca="1">IF($C88-T$1&lt;År1,0,S87*(1-VLOOKUP($A88,[1]Hugst!$R$5:$W$9,MATCH(ROUNDUP((T$1)/10,0)*10,[1]Hugst!$R$4:$W$4,0))))</f>
        <v>8587.4774638808649</v>
      </c>
      <c r="U88" s="168">
        <f ca="1">IF($C88-U$1&lt;År1,0,T87*(1-VLOOKUP($A88,[1]Hugst!$R$5:$W$9,MATCH(ROUNDUP((U$1)/10,0)*10,[1]Hugst!$R$4:$W$4,0))))</f>
        <v>8572.0946204472621</v>
      </c>
      <c r="V88" s="168">
        <f ca="1">IF($C88-V$1&lt;År1,0,U87*(1-VLOOKUP($A88,[1]Hugst!$R$5:$W$9,MATCH(ROUNDUP((V$1)/10,0)*10,[1]Hugst!$R$4:$W$4,0))))</f>
        <v>8567.2782917988752</v>
      </c>
      <c r="W88" s="168">
        <f ca="1">IF($C88-W$1&lt;År1,0,V87*(1-VLOOKUP($A88,[1]Hugst!$R$5:$W$9,MATCH(ROUNDUP((W$1)/10,0)*10,[1]Hugst!$R$4:$W$4,0))))</f>
        <v>8560.390968157928</v>
      </c>
      <c r="X88" s="168">
        <f ca="1">IF($C88-X$1&lt;År1,0,W87*(1-VLOOKUP($A88,[1]Hugst!$R$5:$W$9,MATCH(ROUNDUP((X$1)/10,0)*10,[1]Hugst!$R$4:$W$4,0))))</f>
        <v>8549.3277944490346</v>
      </c>
      <c r="Y88" s="168">
        <f ca="1">IF($C88-Y$1&lt;År1,0,X87*(1-VLOOKUP($A88,[1]Hugst!$R$5:$W$9,MATCH(ROUNDUP((Y$1)/10,0)*10,[1]Hugst!$R$4:$W$4,0))))</f>
        <v>8529.8854176435962</v>
      </c>
      <c r="Z88" s="168">
        <f ca="1">IF($C88-Z$1&lt;År1,0,Y87*(1-VLOOKUP($A88,[1]Hugst!$R$5:$W$9,MATCH(ROUNDUP((Z$1)/10,0)*10,[1]Hugst!$R$4:$W$4,0))))</f>
        <v>8491.8676351267914</v>
      </c>
      <c r="AA88" s="168">
        <f ca="1">IF($C88-AA$1&lt;År1,0,Z87*(1-VLOOKUP($A88,[1]Hugst!$R$5:$W$9,MATCH(ROUNDUP((AA$1)/10,0)*10,[1]Hugst!$R$4:$W$4,0))))</f>
        <v>8420.3443317275996</v>
      </c>
      <c r="AB88" s="168">
        <f ca="1">IF($C88-AB$1&lt;År1,0,AA87*(1-VLOOKUP($A88,[1]Hugst!$R$5:$W$9,MATCH(ROUNDUP((AB$1)/10,0)*10,[1]Hugst!$R$4:$W$4,0))))</f>
        <v>8281.8845170745753</v>
      </c>
      <c r="AC88" s="168">
        <f ca="1">IF($C88-AC$1&lt;År1,0,AB87*(1-VLOOKUP($A88,[1]Hugst!$R$5:$W$9,MATCH(ROUNDUP((AC$1)/10,0)*10,[1]Hugst!$R$4:$W$4,0))))</f>
        <v>8009.7423293210213</v>
      </c>
      <c r="AD88" s="168">
        <f ca="1">IF($C88-AD$1&lt;År1,0,AC87*(1-VLOOKUP($A88,[1]Hugst!$R$5:$W$9,MATCH(ROUNDUP((AD$1)/10,0)*10,[1]Hugst!$R$4:$W$4,0))))</f>
        <v>7470.6579184325001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1934.4166833294948</v>
      </c>
      <c r="E89" s="168">
        <f t="shared" ca="1" si="1"/>
        <v>195.76359103425057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6395.470035979054</v>
      </c>
      <c r="G89" s="168">
        <f ca="1">IF($C89-G$1&lt;År1,0,F88*(1-VLOOKUP($A89,[1]Hugst!$R$5:$W$9,MATCH(ROUNDUP((G$1)/10,0)*10,[1]Hugst!$R$4:$W$4,0))))</f>
        <v>6391.8378388044775</v>
      </c>
      <c r="H89" s="168">
        <f ca="1">IF($C89-H$1&lt;År1,0,G88*(1-VLOOKUP($A89,[1]Hugst!$R$5:$W$9,MATCH(ROUNDUP((H$1)/10,0)*10,[1]Hugst!$R$4:$W$4,0))))</f>
        <v>6387.3284689307202</v>
      </c>
      <c r="I89" s="168">
        <f ca="1">IF($C89-I$1&lt;År1,0,H88*(1-VLOOKUP($A89,[1]Hugst!$R$5:$W$9,MATCH(ROUNDUP((I$1)/10,0)*10,[1]Hugst!$R$4:$W$4,0))))</f>
        <v>6381.55700675964</v>
      </c>
      <c r="J89" s="168">
        <f ca="1">IF($C89-J$1&lt;År1,0,I88*(1-VLOOKUP($A89,[1]Hugst!$R$5:$W$9,MATCH(ROUNDUP((J$1)/10,0)*10,[1]Hugst!$R$4:$W$4,0))))</f>
        <v>6373.9775637868952</v>
      </c>
      <c r="K89" s="168">
        <f ca="1">IF($C89-K$1&lt;År1,0,J88*(1-VLOOKUP($A89,[1]Hugst!$R$5:$W$9,MATCH(ROUNDUP((K$1)/10,0)*10,[1]Hugst!$R$4:$W$4,0))))</f>
        <v>6363.8183663214404</v>
      </c>
      <c r="L89" s="168">
        <f ca="1">IF($C89-L$1&lt;År1,0,K88*(1-VLOOKUP($A89,[1]Hugst!$R$5:$W$9,MATCH(ROUNDUP((L$1)/10,0)*10,[1]Hugst!$R$4:$W$4,0))))</f>
        <v>6344.6667246474826</v>
      </c>
      <c r="M89" s="168">
        <f ca="1">IF($C89-M$1&lt;År1,0,L88*(1-VLOOKUP($A89,[1]Hugst!$R$5:$W$9,MATCH(ROUNDUP((M$1)/10,0)*10,[1]Hugst!$R$4:$W$4,0))))</f>
        <v>6320.9107158493425</v>
      </c>
      <c r="N89" s="168">
        <f ca="1">IF($C89-N$1&lt;År1,0,M88*(1-VLOOKUP($A89,[1]Hugst!$R$5:$W$9,MATCH(ROUNDUP((N$1)/10,0)*10,[1]Hugst!$R$4:$W$4,0))))</f>
        <v>6288.2656299002756</v>
      </c>
      <c r="O89" s="168">
        <f ca="1">IF($C89-O$1&lt;År1,0,N88*(1-VLOOKUP($A89,[1]Hugst!$R$5:$W$9,MATCH(ROUNDUP((O$1)/10,0)*10,[1]Hugst!$R$4:$W$4,0))))</f>
        <v>6242.9176145389129</v>
      </c>
      <c r="P89" s="168">
        <f ca="1">IF($C89-P$1&lt;År1,0,O88*(1-VLOOKUP($A89,[1]Hugst!$R$5:$W$9,MATCH(ROUNDUP((P$1)/10,0)*10,[1]Hugst!$R$4:$W$4,0))))</f>
        <v>6169.9938997168019</v>
      </c>
      <c r="Q89" s="168">
        <f ca="1">IF($C89-Q$1&lt;År1,0,P88*(1-VLOOKUP($A89,[1]Hugst!$R$5:$W$9,MATCH(ROUNDUP((Q$1)/10,0)*10,[1]Hugst!$R$4:$W$4,0))))</f>
        <v>6071.4306424377446</v>
      </c>
      <c r="R89" s="168">
        <f ca="1">IF($C89-R$1&lt;År1,0,Q88*(1-VLOOKUP($A89,[1]Hugst!$R$5:$W$9,MATCH(ROUNDUP((R$1)/10,0)*10,[1]Hugst!$R$4:$W$4,0))))</f>
        <v>5936.2937458129109</v>
      </c>
      <c r="S89" s="168">
        <f ca="1">IF($C89-S$1&lt;År1,0,R88*(1-VLOOKUP($A89,[1]Hugst!$R$5:$W$9,MATCH(ROUNDUP((S$1)/10,0)*10,[1]Hugst!$R$4:$W$4,0))))</f>
        <v>5749.0017314409179</v>
      </c>
      <c r="T89" s="168">
        <f ca="1">IF($C89-T$1&lt;År1,0,S88*(1-VLOOKUP($A89,[1]Hugst!$R$5:$W$9,MATCH(ROUNDUP((T$1)/10,0)*10,[1]Hugst!$R$4:$W$4,0))))</f>
        <v>5487.3589226910317</v>
      </c>
      <c r="U89" s="168">
        <f ca="1">IF($C89-U$1&lt;År1,0,T88*(1-VLOOKUP($A89,[1]Hugst!$R$5:$W$9,MATCH(ROUNDUP((U$1)/10,0)*10,[1]Hugst!$R$4:$W$4,0))))</f>
        <v>8574.3779219868084</v>
      </c>
      <c r="V89" s="168">
        <f ca="1">IF($C89-V$1&lt;År1,0,U88*(1-VLOOKUP($A89,[1]Hugst!$R$5:$W$9,MATCH(ROUNDUP((V$1)/10,0)*10,[1]Hugst!$R$4:$W$4,0))))</f>
        <v>8559.0185439075958</v>
      </c>
      <c r="W89" s="168">
        <f ca="1">IF($C89-W$1&lt;År1,0,V88*(1-VLOOKUP($A89,[1]Hugst!$R$5:$W$9,MATCH(ROUNDUP((W$1)/10,0)*10,[1]Hugst!$R$4:$W$4,0))))</f>
        <v>8554.2095622012148</v>
      </c>
      <c r="X89" s="168">
        <f ca="1">IF($C89-X$1&lt;År1,0,W88*(1-VLOOKUP($A89,[1]Hugst!$R$5:$W$9,MATCH(ROUNDUP((X$1)/10,0)*10,[1]Hugst!$R$4:$W$4,0))))</f>
        <v>8547.3327446471776</v>
      </c>
      <c r="Y89" s="168">
        <f ca="1">IF($C89-Y$1&lt;År1,0,X88*(1-VLOOKUP($A89,[1]Hugst!$R$5:$W$9,MATCH(ROUNDUP((Y$1)/10,0)*10,[1]Hugst!$R$4:$W$4,0))))</f>
        <v>8536.2864469659762</v>
      </c>
      <c r="Z89" s="168">
        <f ca="1">IF($C89-Z$1&lt;År1,0,Y88*(1-VLOOKUP($A89,[1]Hugst!$R$5:$W$9,MATCH(ROUNDUP((Z$1)/10,0)*10,[1]Hugst!$R$4:$W$4,0))))</f>
        <v>8515.0665489095536</v>
      </c>
      <c r="AA89" s="168">
        <f ca="1">IF($C89-AA$1&lt;År1,0,Z88*(1-VLOOKUP($A89,[1]Hugst!$R$5:$W$9,MATCH(ROUNDUP((AA$1)/10,0)*10,[1]Hugst!$R$4:$W$4,0))))</f>
        <v>8477.1148142352577</v>
      </c>
      <c r="AB89" s="168">
        <f ca="1">IF($C89-AB$1&lt;År1,0,AA88*(1-VLOOKUP($A89,[1]Hugst!$R$5:$W$9,MATCH(ROUNDUP((AB$1)/10,0)*10,[1]Hugst!$R$4:$W$4,0))))</f>
        <v>8405.71576742248</v>
      </c>
      <c r="AC89" s="168">
        <f ca="1">IF($C89-AC$1&lt;År1,0,AB88*(1-VLOOKUP($A89,[1]Hugst!$R$5:$W$9,MATCH(ROUNDUP((AC$1)/10,0)*10,[1]Hugst!$R$4:$W$4,0))))</f>
        <v>8267.4964973627084</v>
      </c>
      <c r="AD89" s="168">
        <f ca="1">IF($C89-AD$1&lt;År1,0,AC88*(1-VLOOKUP($A89,[1]Hugst!$R$5:$W$9,MATCH(ROUNDUP((AD$1)/10,0)*10,[1]Hugst!$R$4:$W$4,0))))</f>
        <v>7995.8270990031324</v>
      </c>
      <c r="AE89" s="168">
        <f ca="1">IF($C89-AE$1&lt;År1,0,AD88*(1-VLOOKUP($A89,[1]Hugst!$R$5:$W$9,MATCH(ROUNDUP((AE$1)/10,0)*10,[1]Hugst!$R$4:$W$4,0))))</f>
        <v>7457.6792330657318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1926.4276277869712</v>
      </c>
      <c r="E90" s="168">
        <f t="shared" ca="1" si="1"/>
        <v>206.77848790434655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6398.4958773066264</v>
      </c>
      <c r="G90" s="168">
        <f ca="1">IF($C90-G$1&lt;År1,0,F89*(1-VLOOKUP($A90,[1]Hugst!$R$5:$W$9,MATCH(ROUNDUP((G$1)/10,0)*10,[1]Hugst!$R$4:$W$4,0))))</f>
        <v>6395.470035979054</v>
      </c>
      <c r="H90" s="168">
        <f ca="1">IF($C90-H$1&lt;År1,0,G89*(1-VLOOKUP($A90,[1]Hugst!$R$5:$W$9,MATCH(ROUNDUP((H$1)/10,0)*10,[1]Hugst!$R$4:$W$4,0))))</f>
        <v>6391.8378388044775</v>
      </c>
      <c r="I90" s="168">
        <f ca="1">IF($C90-I$1&lt;År1,0,H89*(1-VLOOKUP($A90,[1]Hugst!$R$5:$W$9,MATCH(ROUNDUP((I$1)/10,0)*10,[1]Hugst!$R$4:$W$4,0))))</f>
        <v>6387.3284689307202</v>
      </c>
      <c r="J90" s="168">
        <f ca="1">IF($C90-J$1&lt;År1,0,I89*(1-VLOOKUP($A90,[1]Hugst!$R$5:$W$9,MATCH(ROUNDUP((J$1)/10,0)*10,[1]Hugst!$R$4:$W$4,0))))</f>
        <v>6381.55700675964</v>
      </c>
      <c r="K90" s="168">
        <f ca="1">IF($C90-K$1&lt;År1,0,J89*(1-VLOOKUP($A90,[1]Hugst!$R$5:$W$9,MATCH(ROUNDUP((K$1)/10,0)*10,[1]Hugst!$R$4:$W$4,0))))</f>
        <v>6373.9775637868952</v>
      </c>
      <c r="L90" s="168">
        <f ca="1">IF($C90-L$1&lt;År1,0,K89*(1-VLOOKUP($A90,[1]Hugst!$R$5:$W$9,MATCH(ROUNDUP((L$1)/10,0)*10,[1]Hugst!$R$4:$W$4,0))))</f>
        <v>6363.8183663214404</v>
      </c>
      <c r="M90" s="168">
        <f ca="1">IF($C90-M$1&lt;År1,0,L89*(1-VLOOKUP($A90,[1]Hugst!$R$5:$W$9,MATCH(ROUNDUP((M$1)/10,0)*10,[1]Hugst!$R$4:$W$4,0))))</f>
        <v>6344.6667246474826</v>
      </c>
      <c r="N90" s="168">
        <f ca="1">IF($C90-N$1&lt;År1,0,M89*(1-VLOOKUP($A90,[1]Hugst!$R$5:$W$9,MATCH(ROUNDUP((N$1)/10,0)*10,[1]Hugst!$R$4:$W$4,0))))</f>
        <v>6320.9107158493425</v>
      </c>
      <c r="O90" s="168">
        <f ca="1">IF($C90-O$1&lt;År1,0,N89*(1-VLOOKUP($A90,[1]Hugst!$R$5:$W$9,MATCH(ROUNDUP((O$1)/10,0)*10,[1]Hugst!$R$4:$W$4,0))))</f>
        <v>6288.2656299002756</v>
      </c>
      <c r="P90" s="168">
        <f ca="1">IF($C90-P$1&lt;År1,0,O89*(1-VLOOKUP($A90,[1]Hugst!$R$5:$W$9,MATCH(ROUNDUP((P$1)/10,0)*10,[1]Hugst!$R$4:$W$4,0))))</f>
        <v>6233.3945198726669</v>
      </c>
      <c r="Q90" s="168">
        <f ca="1">IF($C90-Q$1&lt;År1,0,P89*(1-VLOOKUP($A90,[1]Hugst!$R$5:$W$9,MATCH(ROUNDUP((Q$1)/10,0)*10,[1]Hugst!$R$4:$W$4,0))))</f>
        <v>6160.5820446155385</v>
      </c>
      <c r="R90" s="168">
        <f ca="1">IF($C90-R$1&lt;År1,0,Q89*(1-VLOOKUP($A90,[1]Hugst!$R$5:$W$9,MATCH(ROUNDUP((R$1)/10,0)*10,[1]Hugst!$R$4:$W$4,0))))</f>
        <v>6062.169138067924</v>
      </c>
      <c r="S90" s="168">
        <f ca="1">IF($C90-S$1&lt;År1,0,R89*(1-VLOOKUP($A90,[1]Hugst!$R$5:$W$9,MATCH(ROUNDUP((S$1)/10,0)*10,[1]Hugst!$R$4:$W$4,0))))</f>
        <v>5927.2383824718399</v>
      </c>
      <c r="T90" s="168">
        <f ca="1">IF($C90-T$1&lt;År1,0,S89*(1-VLOOKUP($A90,[1]Hugst!$R$5:$W$9,MATCH(ROUNDUP((T$1)/10,0)*10,[1]Hugst!$R$4:$W$4,0))))</f>
        <v>5740.2320677827875</v>
      </c>
      <c r="U90" s="168">
        <f ca="1">IF($C90-U$1&lt;År1,0,T89*(1-VLOOKUP($A90,[1]Hugst!$R$5:$W$9,MATCH(ROUNDUP((U$1)/10,0)*10,[1]Hugst!$R$4:$W$4,0))))</f>
        <v>5478.9883751818415</v>
      </c>
      <c r="V90" s="168">
        <f ca="1">IF($C90-V$1&lt;År1,0,U89*(1-VLOOKUP($A90,[1]Hugst!$R$5:$W$9,MATCH(ROUNDUP((V$1)/10,0)*10,[1]Hugst!$R$4:$W$4,0))))</f>
        <v>8561.2983624447952</v>
      </c>
      <c r="W90" s="168">
        <f ca="1">IF($C90-W$1&lt;År1,0,V89*(1-VLOOKUP($A90,[1]Hugst!$R$5:$W$9,MATCH(ROUNDUP((W$1)/10,0)*10,[1]Hugst!$R$4:$W$4,0))))</f>
        <v>8545.9624139253629</v>
      </c>
      <c r="X90" s="168">
        <f ca="1">IF($C90-X$1&lt;År1,0,W89*(1-VLOOKUP($A90,[1]Hugst!$R$5:$W$9,MATCH(ROUNDUP((X$1)/10,0)*10,[1]Hugst!$R$4:$W$4,0))))</f>
        <v>8541.1607679537883</v>
      </c>
      <c r="Y90" s="168">
        <f ca="1">IF($C90-Y$1&lt;År1,0,X89*(1-VLOOKUP($A90,[1]Hugst!$R$5:$W$9,MATCH(ROUNDUP((Y$1)/10,0)*10,[1]Hugst!$R$4:$W$4,0))))</f>
        <v>8534.2944404604277</v>
      </c>
      <c r="Z90" s="168">
        <f ca="1">IF($C90-Z$1&lt;År1,0,Y89*(1-VLOOKUP($A90,[1]Hugst!$R$5:$W$9,MATCH(ROUNDUP((Z$1)/10,0)*10,[1]Hugst!$R$4:$W$4,0))))</f>
        <v>8521.4564577996371</v>
      </c>
      <c r="AA90" s="168">
        <f ca="1">IF($C90-AA$1&lt;År1,0,Z89*(1-VLOOKUP($A90,[1]Hugst!$R$5:$W$9,MATCH(ROUNDUP((AA$1)/10,0)*10,[1]Hugst!$R$4:$W$4,0))))</f>
        <v>8500.2734248203451</v>
      </c>
      <c r="AB90" s="168">
        <f ca="1">IF($C90-AB$1&lt;År1,0,AA89*(1-VLOOKUP($A90,[1]Hugst!$R$5:$W$9,MATCH(ROUNDUP((AB$1)/10,0)*10,[1]Hugst!$R$4:$W$4,0))))</f>
        <v>8462.3876232444254</v>
      </c>
      <c r="AC90" s="168">
        <f ca="1">IF($C90-AC$1&lt;År1,0,AB89*(1-VLOOKUP($A90,[1]Hugst!$R$5:$W$9,MATCH(ROUNDUP((AC$1)/10,0)*10,[1]Hugst!$R$4:$W$4,0))))</f>
        <v>8391.1126171485685</v>
      </c>
      <c r="AD90" s="168">
        <f ca="1">IF($C90-AD$1&lt;År1,0,AC89*(1-VLOOKUP($A90,[1]Hugst!$R$5:$W$9,MATCH(ROUNDUP((AD$1)/10,0)*10,[1]Hugst!$R$4:$W$4,0))))</f>
        <v>8253.1334737867819</v>
      </c>
      <c r="AE90" s="168">
        <f ca="1">IF($C90-AE$1&lt;År1,0,AD89*(1-VLOOKUP($A90,[1]Hugst!$R$5:$W$9,MATCH(ROUNDUP((AE$1)/10,0)*10,[1]Hugst!$R$4:$W$4,0))))</f>
        <v>7981.9360434497794</v>
      </c>
      <c r="AF90" s="168">
        <f ca="1">IF($C90-AF$1&lt;År1,0,AE89*(1-VLOOKUP($A90,[1]Hugst!$R$5:$W$9,MATCH(ROUNDUP((AF$1)/10,0)*10,[1]Hugst!$R$4:$W$4,0))))</f>
        <v>7444.7230954150664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1917.9736091598941</v>
      </c>
      <c r="E91" s="168">
        <f t="shared" ca="1" si="1"/>
        <v>217.84222480937024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6401.1055955845732</v>
      </c>
      <c r="G91" s="168">
        <f ca="1">IF($C91-G$1&lt;År1,0,F90*(1-VLOOKUP($A91,[1]Hugst!$R$5:$W$9,MATCH(ROUNDUP((G$1)/10,0)*10,[1]Hugst!$R$4:$W$4,0))))</f>
        <v>6398.4958773066264</v>
      </c>
      <c r="H91" s="168">
        <f ca="1">IF($C91-H$1&lt;År1,0,G90*(1-VLOOKUP($A91,[1]Hugst!$R$5:$W$9,MATCH(ROUNDUP((H$1)/10,0)*10,[1]Hugst!$R$4:$W$4,0))))</f>
        <v>6395.470035979054</v>
      </c>
      <c r="I91" s="168">
        <f ca="1">IF($C91-I$1&lt;År1,0,H90*(1-VLOOKUP($A91,[1]Hugst!$R$5:$W$9,MATCH(ROUNDUP((I$1)/10,0)*10,[1]Hugst!$R$4:$W$4,0))))</f>
        <v>6391.8378388044775</v>
      </c>
      <c r="J91" s="168">
        <f ca="1">IF($C91-J$1&lt;År1,0,I90*(1-VLOOKUP($A91,[1]Hugst!$R$5:$W$9,MATCH(ROUNDUP((J$1)/10,0)*10,[1]Hugst!$R$4:$W$4,0))))</f>
        <v>6387.3284689307202</v>
      </c>
      <c r="K91" s="168">
        <f ca="1">IF($C91-K$1&lt;År1,0,J90*(1-VLOOKUP($A91,[1]Hugst!$R$5:$W$9,MATCH(ROUNDUP((K$1)/10,0)*10,[1]Hugst!$R$4:$W$4,0))))</f>
        <v>6381.55700675964</v>
      </c>
      <c r="L91" s="168">
        <f ca="1">IF($C91-L$1&lt;År1,0,K90*(1-VLOOKUP($A91,[1]Hugst!$R$5:$W$9,MATCH(ROUNDUP((L$1)/10,0)*10,[1]Hugst!$R$4:$W$4,0))))</f>
        <v>6373.9775637868952</v>
      </c>
      <c r="M91" s="168">
        <f ca="1">IF($C91-M$1&lt;År1,0,L90*(1-VLOOKUP($A91,[1]Hugst!$R$5:$W$9,MATCH(ROUNDUP((M$1)/10,0)*10,[1]Hugst!$R$4:$W$4,0))))</f>
        <v>6363.8183663214404</v>
      </c>
      <c r="N91" s="168">
        <f ca="1">IF($C91-N$1&lt;År1,0,M90*(1-VLOOKUP($A91,[1]Hugst!$R$5:$W$9,MATCH(ROUNDUP((N$1)/10,0)*10,[1]Hugst!$R$4:$W$4,0))))</f>
        <v>6344.6667246474826</v>
      </c>
      <c r="O91" s="168">
        <f ca="1">IF($C91-O$1&lt;År1,0,N90*(1-VLOOKUP($A91,[1]Hugst!$R$5:$W$9,MATCH(ROUNDUP((O$1)/10,0)*10,[1]Hugst!$R$4:$W$4,0))))</f>
        <v>6320.9107158493425</v>
      </c>
      <c r="P91" s="168">
        <f ca="1">IF($C91-P$1&lt;År1,0,O90*(1-VLOOKUP($A91,[1]Hugst!$R$5:$W$9,MATCH(ROUNDUP((P$1)/10,0)*10,[1]Hugst!$R$4:$W$4,0))))</f>
        <v>6278.6733602953427</v>
      </c>
      <c r="Q91" s="168">
        <f ca="1">IF($C91-Q$1&lt;År1,0,P90*(1-VLOOKUP($A91,[1]Hugst!$R$5:$W$9,MATCH(ROUNDUP((Q$1)/10,0)*10,[1]Hugst!$R$4:$W$4,0))))</f>
        <v>6223.8859519609969</v>
      </c>
      <c r="R91" s="168">
        <f ca="1">IF($C91-R$1&lt;År1,0,Q90*(1-VLOOKUP($A91,[1]Hugst!$R$5:$W$9,MATCH(ROUNDUP((R$1)/10,0)*10,[1]Hugst!$R$4:$W$4,0))))</f>
        <v>6151.1845465813794</v>
      </c>
      <c r="S91" s="168">
        <f ca="1">IF($C91-S$1&lt;År1,0,R90*(1-VLOOKUP($A91,[1]Hugst!$R$5:$W$9,MATCH(ROUNDUP((S$1)/10,0)*10,[1]Hugst!$R$4:$W$4,0))))</f>
        <v>6052.9217614166337</v>
      </c>
      <c r="T91" s="168">
        <f ca="1">IF($C91-T$1&lt;År1,0,S90*(1-VLOOKUP($A91,[1]Hugst!$R$5:$W$9,MATCH(ROUNDUP((T$1)/10,0)*10,[1]Hugst!$R$4:$W$4,0))))</f>
        <v>5918.1968323968831</v>
      </c>
      <c r="U91" s="168">
        <f ca="1">IF($C91-U$1&lt;År1,0,T90*(1-VLOOKUP($A91,[1]Hugst!$R$5:$W$9,MATCH(ROUNDUP((U$1)/10,0)*10,[1]Hugst!$R$4:$W$4,0))))</f>
        <v>5731.4757815776948</v>
      </c>
      <c r="V91" s="168">
        <f ca="1">IF($C91-V$1&lt;År1,0,U90*(1-VLOOKUP($A91,[1]Hugst!$R$5:$W$9,MATCH(ROUNDUP((V$1)/10,0)*10,[1]Hugst!$R$4:$W$4,0))))</f>
        <v>5470.6305963044451</v>
      </c>
      <c r="W91" s="168">
        <f ca="1">IF($C91-W$1&lt;År1,0,V90*(1-VLOOKUP($A91,[1]Hugst!$R$5:$W$9,MATCH(ROUNDUP((W$1)/10,0)*10,[1]Hugst!$R$4:$W$4,0))))</f>
        <v>8548.2387547732687</v>
      </c>
      <c r="X91" s="168">
        <f ca="1">IF($C91-X$1&lt;År1,0,W90*(1-VLOOKUP($A91,[1]Hugst!$R$5:$W$9,MATCH(ROUNDUP((X$1)/10,0)*10,[1]Hugst!$R$4:$W$4,0))))</f>
        <v>8532.9262000736126</v>
      </c>
      <c r="Y91" s="168">
        <f ca="1">IF($C91-Y$1&lt;År1,0,X90*(1-VLOOKUP($A91,[1]Hugst!$R$5:$W$9,MATCH(ROUNDUP((Y$1)/10,0)*10,[1]Hugst!$R$4:$W$4,0))))</f>
        <v>8528.13187864674</v>
      </c>
      <c r="Z91" s="168">
        <f ca="1">IF($C91-Z$1&lt;År1,0,Y90*(1-VLOOKUP($A91,[1]Hugst!$R$5:$W$9,MATCH(ROUNDUP((Z$1)/10,0)*10,[1]Hugst!$R$4:$W$4,0))))</f>
        <v>8519.4679119833563</v>
      </c>
      <c r="AA91" s="168">
        <f ca="1">IF($C91-AA$1&lt;År1,0,Z90*(1-VLOOKUP($A91,[1]Hugst!$R$5:$W$9,MATCH(ROUNDUP((AA$1)/10,0)*10,[1]Hugst!$R$4:$W$4,0))))</f>
        <v>8506.6522325975275</v>
      </c>
      <c r="AB91" s="168">
        <f ca="1">IF($C91-AB$1&lt;År1,0,AA90*(1-VLOOKUP($A91,[1]Hugst!$R$5:$W$9,MATCH(ROUNDUP((AB$1)/10,0)*10,[1]Hugst!$R$4:$W$4,0))))</f>
        <v>8485.5060006501062</v>
      </c>
      <c r="AC91" s="168">
        <f ca="1">IF($C91-AC$1&lt;År1,0,AB90*(1-VLOOKUP($A91,[1]Hugst!$R$5:$W$9,MATCH(ROUNDUP((AC$1)/10,0)*10,[1]Hugst!$R$4:$W$4,0))))</f>
        <v>8447.6860176277714</v>
      </c>
      <c r="AD91" s="168">
        <f ca="1">IF($C91-AD$1&lt;År1,0,AC90*(1-VLOOKUP($A91,[1]Hugst!$R$5:$W$9,MATCH(ROUNDUP((AD$1)/10,0)*10,[1]Hugst!$R$4:$W$4,0))))</f>
        <v>8376.5348367543702</v>
      </c>
      <c r="AE91" s="168">
        <f ca="1">IF($C91-AE$1&lt;År1,0,AD90*(1-VLOOKUP($A91,[1]Hugst!$R$5:$W$9,MATCH(ROUNDUP((AE$1)/10,0)*10,[1]Hugst!$R$4:$W$4,0))))</f>
        <v>8238.7954029213051</v>
      </c>
      <c r="AF91" s="168">
        <f ca="1">IF($C91-AF$1&lt;År1,0,AE90*(1-VLOOKUP($A91,[1]Hugst!$R$5:$W$9,MATCH(ROUNDUP((AF$1)/10,0)*10,[1]Hugst!$R$4:$W$4,0))))</f>
        <v>7968.0691206624297</v>
      </c>
      <c r="AG91" s="168">
        <f ca="1">IF($C91-AG$1&lt;År1,0,AF90*(1-VLOOKUP($A91,[1]Hugst!$R$5:$W$9,MATCH(ROUNDUP((AG$1)/10,0)*10,[1]Hugst!$R$4:$W$4,0))))</f>
        <v>7431.7894663086245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1909.2084247724042</v>
      </c>
      <c r="E92" s="168">
        <f t="shared" ca="1" si="1"/>
        <v>228.93447244228446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6403.4326588299973</v>
      </c>
      <c r="G92" s="168">
        <f ca="1">IF($C92-G$1&lt;År1,0,F91*(1-VLOOKUP($A92,[1]Hugst!$R$5:$W$9,MATCH(ROUNDUP((G$1)/10,0)*10,[1]Hugst!$R$4:$W$4,0))))</f>
        <v>6401.1055955845732</v>
      </c>
      <c r="H92" s="168">
        <f ca="1">IF($C92-H$1&lt;År1,0,G91*(1-VLOOKUP($A92,[1]Hugst!$R$5:$W$9,MATCH(ROUNDUP((H$1)/10,0)*10,[1]Hugst!$R$4:$W$4,0))))</f>
        <v>6398.4958773066264</v>
      </c>
      <c r="I92" s="168">
        <f ca="1">IF($C92-I$1&lt;År1,0,H91*(1-VLOOKUP($A92,[1]Hugst!$R$5:$W$9,MATCH(ROUNDUP((I$1)/10,0)*10,[1]Hugst!$R$4:$W$4,0))))</f>
        <v>6395.470035979054</v>
      </c>
      <c r="J92" s="168">
        <f ca="1">IF($C92-J$1&lt;År1,0,I91*(1-VLOOKUP($A92,[1]Hugst!$R$5:$W$9,MATCH(ROUNDUP((J$1)/10,0)*10,[1]Hugst!$R$4:$W$4,0))))</f>
        <v>6391.8378388044775</v>
      </c>
      <c r="K92" s="168">
        <f ca="1">IF($C92-K$1&lt;År1,0,J91*(1-VLOOKUP($A92,[1]Hugst!$R$5:$W$9,MATCH(ROUNDUP((K$1)/10,0)*10,[1]Hugst!$R$4:$W$4,0))))</f>
        <v>6387.3284689307202</v>
      </c>
      <c r="L92" s="168">
        <f ca="1">IF($C92-L$1&lt;År1,0,K91*(1-VLOOKUP($A92,[1]Hugst!$R$5:$W$9,MATCH(ROUNDUP((L$1)/10,0)*10,[1]Hugst!$R$4:$W$4,0))))</f>
        <v>6381.55700675964</v>
      </c>
      <c r="M92" s="168">
        <f ca="1">IF($C92-M$1&lt;År1,0,L91*(1-VLOOKUP($A92,[1]Hugst!$R$5:$W$9,MATCH(ROUNDUP((M$1)/10,0)*10,[1]Hugst!$R$4:$W$4,0))))</f>
        <v>6373.9775637868952</v>
      </c>
      <c r="N92" s="168">
        <f ca="1">IF($C92-N$1&lt;År1,0,M91*(1-VLOOKUP($A92,[1]Hugst!$R$5:$W$9,MATCH(ROUNDUP((N$1)/10,0)*10,[1]Hugst!$R$4:$W$4,0))))</f>
        <v>6363.8183663214404</v>
      </c>
      <c r="O92" s="168">
        <f ca="1">IF($C92-O$1&lt;År1,0,N91*(1-VLOOKUP($A92,[1]Hugst!$R$5:$W$9,MATCH(ROUNDUP((O$1)/10,0)*10,[1]Hugst!$R$4:$W$4,0))))</f>
        <v>6344.6667246474826</v>
      </c>
      <c r="P92" s="168">
        <f ca="1">IF($C92-P$1&lt;År1,0,O91*(1-VLOOKUP($A92,[1]Hugst!$R$5:$W$9,MATCH(ROUNDUP((P$1)/10,0)*10,[1]Hugst!$R$4:$W$4,0))))</f>
        <v>6311.268648655674</v>
      </c>
      <c r="Q92" s="168">
        <f ca="1">IF($C92-Q$1&lt;År1,0,P91*(1-VLOOKUP($A92,[1]Hugst!$R$5:$W$9,MATCH(ROUNDUP((Q$1)/10,0)*10,[1]Hugst!$R$4:$W$4,0))))</f>
        <v>6269.095722966078</v>
      </c>
      <c r="R92" s="168">
        <f ca="1">IF($C92-R$1&lt;År1,0,Q91*(1-VLOOKUP($A92,[1]Hugst!$R$5:$W$9,MATCH(ROUNDUP((R$1)/10,0)*10,[1]Hugst!$R$4:$W$4,0))))</f>
        <v>6214.3918886444462</v>
      </c>
      <c r="S92" s="168">
        <f ca="1">IF($C92-S$1&lt;År1,0,R91*(1-VLOOKUP($A92,[1]Hugst!$R$5:$W$9,MATCH(ROUNDUP((S$1)/10,0)*10,[1]Hugst!$R$4:$W$4,0))))</f>
        <v>6141.8013837137123</v>
      </c>
      <c r="T92" s="168">
        <f ca="1">IF($C92-T$1&lt;År1,0,S91*(1-VLOOKUP($A92,[1]Hugst!$R$5:$W$9,MATCH(ROUNDUP((T$1)/10,0)*10,[1]Hugst!$R$4:$W$4,0))))</f>
        <v>6043.6884909331166</v>
      </c>
      <c r="U92" s="168">
        <f ca="1">IF($C92-U$1&lt;År1,0,T91*(1-VLOOKUP($A92,[1]Hugst!$R$5:$W$9,MATCH(ROUNDUP((U$1)/10,0)*10,[1]Hugst!$R$4:$W$4,0))))</f>
        <v>5909.1690745169553</v>
      </c>
      <c r="V92" s="168">
        <f ca="1">IF($C92-V$1&lt;År1,0,U91*(1-VLOOKUP($A92,[1]Hugst!$R$5:$W$9,MATCH(ROUNDUP((V$1)/10,0)*10,[1]Hugst!$R$4:$W$4,0))))</f>
        <v>5722.7328524193554</v>
      </c>
      <c r="W92" s="168">
        <f ca="1">IF($C92-W$1&lt;År1,0,V91*(1-VLOOKUP($A92,[1]Hugst!$R$5:$W$9,MATCH(ROUNDUP((W$1)/10,0)*10,[1]Hugst!$R$4:$W$4,0))))</f>
        <v>5462.2855665812685</v>
      </c>
      <c r="X92" s="168">
        <f ca="1">IF($C92-X$1&lt;År1,0,W91*(1-VLOOKUP($A92,[1]Hugst!$R$5:$W$9,MATCH(ROUNDUP((X$1)/10,0)*10,[1]Hugst!$R$4:$W$4,0))))</f>
        <v>8535.1990685371729</v>
      </c>
      <c r="Y92" s="168">
        <f ca="1">IF($C92-Y$1&lt;År1,0,X91*(1-VLOOKUP($A92,[1]Hugst!$R$5:$W$9,MATCH(ROUNDUP((Y$1)/10,0)*10,[1]Hugst!$R$4:$W$4,0))))</f>
        <v>8519.9098719718058</v>
      </c>
      <c r="Z92" s="168">
        <f ca="1">IF($C92-Z$1&lt;År1,0,Y91*(1-VLOOKUP($A92,[1]Hugst!$R$5:$W$9,MATCH(ROUNDUP((Z$1)/10,0)*10,[1]Hugst!$R$4:$W$4,0))))</f>
        <v>8513.3160563151923</v>
      </c>
      <c r="AA92" s="168">
        <f ca="1">IF($C92-AA$1&lt;År1,0,Z91*(1-VLOOKUP($A92,[1]Hugst!$R$5:$W$9,MATCH(ROUNDUP((AA$1)/10,0)*10,[1]Hugst!$R$4:$W$4,0))))</f>
        <v>8504.6671414582997</v>
      </c>
      <c r="AB92" s="168">
        <f ca="1">IF($C92-AB$1&lt;År1,0,AA91*(1-VLOOKUP($A92,[1]Hugst!$R$5:$W$9,MATCH(ROUNDUP((AB$1)/10,0)*10,[1]Hugst!$R$4:$W$4,0))))</f>
        <v>8491.8737266002172</v>
      </c>
      <c r="AC92" s="168">
        <f ca="1">IF($C92-AC$1&lt;År1,0,AB91*(1-VLOOKUP($A92,[1]Hugst!$R$5:$W$9,MATCH(ROUNDUP((AC$1)/10,0)*10,[1]Hugst!$R$4:$W$4,0))))</f>
        <v>8470.7642317506707</v>
      </c>
      <c r="AD92" s="168">
        <f ca="1">IF($C92-AD$1&lt;År1,0,AC91*(1-VLOOKUP($A92,[1]Hugst!$R$5:$W$9,MATCH(ROUNDUP((AD$1)/10,0)*10,[1]Hugst!$R$4:$W$4,0))))</f>
        <v>8433.0099529361305</v>
      </c>
      <c r="AE92" s="168">
        <f ca="1">IF($C92-AE$1&lt;År1,0,AD91*(1-VLOOKUP($A92,[1]Hugst!$R$5:$W$9,MATCH(ROUNDUP((AE$1)/10,0)*10,[1]Hugst!$R$4:$W$4,0))))</f>
        <v>8361.9823821650934</v>
      </c>
      <c r="AF92" s="168">
        <f ca="1">IF($C92-AF$1&lt;År1,0,AE91*(1-VLOOKUP($A92,[1]Hugst!$R$5:$W$9,MATCH(ROUNDUP((AF$1)/10,0)*10,[1]Hugst!$R$4:$W$4,0))))</f>
        <v>8224.48224141623</v>
      </c>
      <c r="AG92" s="168">
        <f ca="1">IF($C92-AG$1&lt;År1,0,AF91*(1-VLOOKUP($A92,[1]Hugst!$R$5:$W$9,MATCH(ROUNDUP((AG$1)/10,0)*10,[1]Hugst!$R$4:$W$4,0))))</f>
        <v>7954.2262887155157</v>
      </c>
      <c r="AH92" s="168">
        <f ca="1">IF($C92-AH$1&lt;År1,0,AG91*(1-VLOOKUP($A92,[1]Hugst!$R$5:$W$9,MATCH(ROUNDUP((AH$1)/10,0)*10,[1]Hugst!$R$4:$W$4,0))))</f>
        <v>7418.8783066425794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1900.2396612093798</v>
      </c>
      <c r="E93" s="168">
        <f t="shared" ca="1" si="1"/>
        <v>240.04119904144318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6405.5706218661317</v>
      </c>
      <c r="G93" s="168">
        <f ca="1">IF($C93-G$1&lt;År1,0,F92*(1-VLOOKUP($A93,[1]Hugst!$R$5:$W$9,MATCH(ROUNDUP((G$1)/10,0)*10,[1]Hugst!$R$4:$W$4,0))))</f>
        <v>6403.4326588299973</v>
      </c>
      <c r="H93" s="168">
        <f ca="1">IF($C93-H$1&lt;År1,0,G92*(1-VLOOKUP($A93,[1]Hugst!$R$5:$W$9,MATCH(ROUNDUP((H$1)/10,0)*10,[1]Hugst!$R$4:$W$4,0))))</f>
        <v>6401.1055955845732</v>
      </c>
      <c r="I93" s="168">
        <f ca="1">IF($C93-I$1&lt;År1,0,H92*(1-VLOOKUP($A93,[1]Hugst!$R$5:$W$9,MATCH(ROUNDUP((I$1)/10,0)*10,[1]Hugst!$R$4:$W$4,0))))</f>
        <v>6398.4958773066264</v>
      </c>
      <c r="J93" s="168">
        <f ca="1">IF($C93-J$1&lt;År1,0,I92*(1-VLOOKUP($A93,[1]Hugst!$R$5:$W$9,MATCH(ROUNDUP((J$1)/10,0)*10,[1]Hugst!$R$4:$W$4,0))))</f>
        <v>6395.470035979054</v>
      </c>
      <c r="K93" s="168">
        <f ca="1">IF($C93-K$1&lt;År1,0,J92*(1-VLOOKUP($A93,[1]Hugst!$R$5:$W$9,MATCH(ROUNDUP((K$1)/10,0)*10,[1]Hugst!$R$4:$W$4,0))))</f>
        <v>6391.8378388044775</v>
      </c>
      <c r="L93" s="168">
        <f ca="1">IF($C93-L$1&lt;År1,0,K92*(1-VLOOKUP($A93,[1]Hugst!$R$5:$W$9,MATCH(ROUNDUP((L$1)/10,0)*10,[1]Hugst!$R$4:$W$4,0))))</f>
        <v>6387.3284689307202</v>
      </c>
      <c r="M93" s="168">
        <f ca="1">IF($C93-M$1&lt;År1,0,L92*(1-VLOOKUP($A93,[1]Hugst!$R$5:$W$9,MATCH(ROUNDUP((M$1)/10,0)*10,[1]Hugst!$R$4:$W$4,0))))</f>
        <v>6381.55700675964</v>
      </c>
      <c r="N93" s="168">
        <f ca="1">IF($C93-N$1&lt;År1,0,M92*(1-VLOOKUP($A93,[1]Hugst!$R$5:$W$9,MATCH(ROUNDUP((N$1)/10,0)*10,[1]Hugst!$R$4:$W$4,0))))</f>
        <v>6373.9775637868952</v>
      </c>
      <c r="O93" s="168">
        <f ca="1">IF($C93-O$1&lt;År1,0,N92*(1-VLOOKUP($A93,[1]Hugst!$R$5:$W$9,MATCH(ROUNDUP((O$1)/10,0)*10,[1]Hugst!$R$4:$W$4,0))))</f>
        <v>6363.8183663214404</v>
      </c>
      <c r="P93" s="168">
        <f ca="1">IF($C93-P$1&lt;År1,0,O92*(1-VLOOKUP($A93,[1]Hugst!$R$5:$W$9,MATCH(ROUNDUP((P$1)/10,0)*10,[1]Hugst!$R$4:$W$4,0))))</f>
        <v>6334.9884194742917</v>
      </c>
      <c r="Q93" s="168">
        <f ca="1">IF($C93-Q$1&lt;År1,0,P92*(1-VLOOKUP($A93,[1]Hugst!$R$5:$W$9,MATCH(ROUNDUP((Q$1)/10,0)*10,[1]Hugst!$R$4:$W$4,0))))</f>
        <v>6301.6412897000973</v>
      </c>
      <c r="R93" s="168">
        <f ca="1">IF($C93-R$1&lt;År1,0,Q92*(1-VLOOKUP($A93,[1]Hugst!$R$5:$W$9,MATCH(ROUNDUP((R$1)/10,0)*10,[1]Hugst!$R$4:$W$4,0))))</f>
        <v>6259.5326955920618</v>
      </c>
      <c r="S93" s="168">
        <f ca="1">IF($C93-S$1&lt;År1,0,R92*(1-VLOOKUP($A93,[1]Hugst!$R$5:$W$9,MATCH(ROUNDUP((S$1)/10,0)*10,[1]Hugst!$R$4:$W$4,0))))</f>
        <v>6204.9123077973609</v>
      </c>
      <c r="T93" s="168">
        <f ca="1">IF($C93-T$1&lt;År1,0,S92*(1-VLOOKUP($A93,[1]Hugst!$R$5:$W$9,MATCH(ROUNDUP((T$1)/10,0)*10,[1]Hugst!$R$4:$W$4,0))))</f>
        <v>6132.432534145335</v>
      </c>
      <c r="U93" s="168">
        <f ca="1">IF($C93-U$1&lt;År1,0,T92*(1-VLOOKUP($A93,[1]Hugst!$R$5:$W$9,MATCH(ROUNDUP((U$1)/10,0)*10,[1]Hugst!$R$4:$W$4,0))))</f>
        <v>6034.4693050994892</v>
      </c>
      <c r="V93" s="168">
        <f ca="1">IF($C93-V$1&lt;År1,0,U92*(1-VLOOKUP($A93,[1]Hugst!$R$5:$W$9,MATCH(ROUNDUP((V$1)/10,0)*10,[1]Hugst!$R$4:$W$4,0))))</f>
        <v>5900.1550877931159</v>
      </c>
      <c r="W93" s="168">
        <f ca="1">IF($C93-W$1&lt;År1,0,V92*(1-VLOOKUP($A93,[1]Hugst!$R$5:$W$9,MATCH(ROUNDUP((W$1)/10,0)*10,[1]Hugst!$R$4:$W$4,0))))</f>
        <v>5714.0032599326141</v>
      </c>
      <c r="X93" s="168">
        <f ca="1">IF($C93-X$1&lt;År1,0,W92*(1-VLOOKUP($A93,[1]Hugst!$R$5:$W$9,MATCH(ROUNDUP((X$1)/10,0)*10,[1]Hugst!$R$4:$W$4,0))))</f>
        <v>5453.9532665644492</v>
      </c>
      <c r="Y93" s="168">
        <f ca="1">IF($C93-Y$1&lt;År1,0,X92*(1-VLOOKUP($A93,[1]Hugst!$R$5:$W$9,MATCH(ROUNDUP((Y$1)/10,0)*10,[1]Hugst!$R$4:$W$4,0))))</f>
        <v>8522.1792733478778</v>
      </c>
      <c r="Z93" s="168">
        <f ca="1">IF($C93-Z$1&lt;År1,0,Y92*(1-VLOOKUP($A93,[1]Hugst!$R$5:$W$9,MATCH(ROUNDUP((Z$1)/10,0)*10,[1]Hugst!$R$4:$W$4,0))))</f>
        <v>8505.1083336349056</v>
      </c>
      <c r="AA93" s="168">
        <f ca="1">IF($C93-AA$1&lt;År1,0,Z92*(1-VLOOKUP($A93,[1]Hugst!$R$5:$W$9,MATCH(ROUNDUP((AA$1)/10,0)*10,[1]Hugst!$R$4:$W$4,0))))</f>
        <v>8498.5259733359999</v>
      </c>
      <c r="AB93" s="168">
        <f ca="1">IF($C93-AB$1&lt;År1,0,AA92*(1-VLOOKUP($A93,[1]Hugst!$R$5:$W$9,MATCH(ROUNDUP((AB$1)/10,0)*10,[1]Hugst!$R$4:$W$4,0))))</f>
        <v>8489.8920841362742</v>
      </c>
      <c r="AC93" s="168">
        <f ca="1">IF($C93-AC$1&lt;År1,0,AB92*(1-VLOOKUP($A93,[1]Hugst!$R$5:$W$9,MATCH(ROUNDUP((AC$1)/10,0)*10,[1]Hugst!$R$4:$W$4,0))))</f>
        <v>8477.1208951260378</v>
      </c>
      <c r="AD93" s="168">
        <f ca="1">IF($C93-AD$1&lt;År1,0,AC92*(1-VLOOKUP($A93,[1]Hugst!$R$5:$W$9,MATCH(ROUNDUP((AD$1)/10,0)*10,[1]Hugst!$R$4:$W$4,0))))</f>
        <v>8456.0480735514429</v>
      </c>
      <c r="AE93" s="168">
        <f ca="1">IF($C93-AE$1&lt;År1,0,AD92*(1-VLOOKUP($A93,[1]Hugst!$R$5:$W$9,MATCH(ROUNDUP((AE$1)/10,0)*10,[1]Hugst!$R$4:$W$4,0))))</f>
        <v>8418.3593847975553</v>
      </c>
      <c r="AF93" s="168">
        <f ca="1">IF($C93-AF$1&lt;År1,0,AE92*(1-VLOOKUP($A93,[1]Hugst!$R$5:$W$9,MATCH(ROUNDUP((AF$1)/10,0)*10,[1]Hugst!$R$4:$W$4,0))))</f>
        <v>8347.4552093825187</v>
      </c>
      <c r="AG93" s="168">
        <f ca="1">IF($C93-AG$1&lt;År1,0,AF92*(1-VLOOKUP($A93,[1]Hugst!$R$5:$W$9,MATCH(ROUNDUP((AG$1)/10,0)*10,[1]Hugst!$R$4:$W$4,0))))</f>
        <v>8210.1939459968198</v>
      </c>
      <c r="AH93" s="168">
        <f ca="1">IF($C93-AH$1&lt;År1,0,AG92*(1-VLOOKUP($A93,[1]Hugst!$R$5:$W$9,MATCH(ROUNDUP((AH$1)/10,0)*10,[1]Hugst!$R$4:$W$4,0))))</f>
        <v>7940.4075057563059</v>
      </c>
      <c r="AI93" s="168">
        <f ca="1">IF($C93-AI$1&lt;År1,0,AH92*(1-VLOOKUP($A93,[1]Hugst!$R$5:$W$9,MATCH(ROUNDUP((AI$1)/10,0)*10,[1]Hugst!$R$4:$W$4,0))))</f>
        <v>7405.9895773810395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1891.1425578959074</v>
      </c>
      <c r="E94" s="168">
        <f t="shared" ca="1" si="1"/>
        <v>244.8813277175359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6401.3136472287515</v>
      </c>
      <c r="G94" s="168">
        <f ca="1">IF($C94-G$1&lt;År1,0,F93*(1-VLOOKUP($A94,[1]Hugst!$R$5:$W$9,MATCH(ROUNDUP((G$1)/10,0)*10,[1]Hugst!$R$4:$W$4,0))))</f>
        <v>6405.5706218661317</v>
      </c>
      <c r="H94" s="168">
        <f ca="1">IF($C94-H$1&lt;År1,0,G93*(1-VLOOKUP($A94,[1]Hugst!$R$5:$W$9,MATCH(ROUNDUP((H$1)/10,0)*10,[1]Hugst!$R$4:$W$4,0))))</f>
        <v>6403.4326588299973</v>
      </c>
      <c r="I94" s="168">
        <f ca="1">IF($C94-I$1&lt;År1,0,H93*(1-VLOOKUP($A94,[1]Hugst!$R$5:$W$9,MATCH(ROUNDUP((I$1)/10,0)*10,[1]Hugst!$R$4:$W$4,0))))</f>
        <v>6401.1055955845732</v>
      </c>
      <c r="J94" s="168">
        <f ca="1">IF($C94-J$1&lt;År1,0,I93*(1-VLOOKUP($A94,[1]Hugst!$R$5:$W$9,MATCH(ROUNDUP((J$1)/10,0)*10,[1]Hugst!$R$4:$W$4,0))))</f>
        <v>6398.4958773066264</v>
      </c>
      <c r="K94" s="168">
        <f ca="1">IF($C94-K$1&lt;År1,0,J93*(1-VLOOKUP($A94,[1]Hugst!$R$5:$W$9,MATCH(ROUNDUP((K$1)/10,0)*10,[1]Hugst!$R$4:$W$4,0))))</f>
        <v>6395.470035979054</v>
      </c>
      <c r="L94" s="168">
        <f ca="1">IF($C94-L$1&lt;År1,0,K93*(1-VLOOKUP($A94,[1]Hugst!$R$5:$W$9,MATCH(ROUNDUP((L$1)/10,0)*10,[1]Hugst!$R$4:$W$4,0))))</f>
        <v>6391.8378388044775</v>
      </c>
      <c r="M94" s="168">
        <f ca="1">IF($C94-M$1&lt;År1,0,L93*(1-VLOOKUP($A94,[1]Hugst!$R$5:$W$9,MATCH(ROUNDUP((M$1)/10,0)*10,[1]Hugst!$R$4:$W$4,0))))</f>
        <v>6387.3284689307202</v>
      </c>
      <c r="N94" s="168">
        <f ca="1">IF($C94-N$1&lt;År1,0,M93*(1-VLOOKUP($A94,[1]Hugst!$R$5:$W$9,MATCH(ROUNDUP((N$1)/10,0)*10,[1]Hugst!$R$4:$W$4,0))))</f>
        <v>6381.55700675964</v>
      </c>
      <c r="O94" s="168">
        <f ca="1">IF($C94-O$1&lt;År1,0,N93*(1-VLOOKUP($A94,[1]Hugst!$R$5:$W$9,MATCH(ROUNDUP((O$1)/10,0)*10,[1]Hugst!$R$4:$W$4,0))))</f>
        <v>6373.9775637868952</v>
      </c>
      <c r="P94" s="168">
        <f ca="1">IF($C94-P$1&lt;År1,0,O93*(1-VLOOKUP($A94,[1]Hugst!$R$5:$W$9,MATCH(ROUNDUP((P$1)/10,0)*10,[1]Hugst!$R$4:$W$4,0))))</f>
        <v>6354.1108467795939</v>
      </c>
      <c r="Q94" s="168">
        <f ca="1">IF($C94-Q$1&lt;År1,0,P93*(1-VLOOKUP($A94,[1]Hugst!$R$5:$W$9,MATCH(ROUNDUP((Q$1)/10,0)*10,[1]Hugst!$R$4:$W$4,0))))</f>
        <v>6325.3248778174666</v>
      </c>
      <c r="R94" s="168">
        <f ca="1">IF($C94-R$1&lt;År1,0,Q93*(1-VLOOKUP($A94,[1]Hugst!$R$5:$W$9,MATCH(ROUNDUP((R$1)/10,0)*10,[1]Hugst!$R$4:$W$4,0))))</f>
        <v>6292.0286165463176</v>
      </c>
      <c r="S94" s="168">
        <f ca="1">IF($C94-S$1&lt;År1,0,R93*(1-VLOOKUP($A94,[1]Hugst!$R$5:$W$9,MATCH(ROUNDUP((S$1)/10,0)*10,[1]Hugst!$R$4:$W$4,0))))</f>
        <v>6249.9842558869213</v>
      </c>
      <c r="T94" s="168">
        <f ca="1">IF($C94-T$1&lt;År1,0,S93*(1-VLOOKUP($A94,[1]Hugst!$R$5:$W$9,MATCH(ROUNDUP((T$1)/10,0)*10,[1]Hugst!$R$4:$W$4,0))))</f>
        <v>6195.4471873278389</v>
      </c>
      <c r="U94" s="168">
        <f ca="1">IF($C94-U$1&lt;År1,0,T93*(1-VLOOKUP($A94,[1]Hugst!$R$5:$W$9,MATCH(ROUNDUP((U$1)/10,0)*10,[1]Hugst!$R$4:$W$4,0))))</f>
        <v>6123.0779760424011</v>
      </c>
      <c r="V94" s="168">
        <f ca="1">IF($C94-V$1&lt;År1,0,U93*(1-VLOOKUP($A94,[1]Hugst!$R$5:$W$9,MATCH(ROUNDUP((V$1)/10,0)*10,[1]Hugst!$R$4:$W$4,0))))</f>
        <v>6025.2641824306929</v>
      </c>
      <c r="W94" s="168">
        <f ca="1">IF($C94-W$1&lt;År1,0,V93*(1-VLOOKUP($A94,[1]Hugst!$R$5:$W$9,MATCH(ROUNDUP((W$1)/10,0)*10,[1]Hugst!$R$4:$W$4,0))))</f>
        <v>5891.1548512185163</v>
      </c>
      <c r="X94" s="168">
        <f ca="1">IF($C94-X$1&lt;År1,0,W93*(1-VLOOKUP($A94,[1]Hugst!$R$5:$W$9,MATCH(ROUNDUP((X$1)/10,0)*10,[1]Hugst!$R$4:$W$4,0))))</f>
        <v>5705.2869837733951</v>
      </c>
      <c r="Y94" s="168">
        <f ca="1">IF($C94-Y$1&lt;År1,0,X93*(1-VLOOKUP($A94,[1]Hugst!$R$5:$W$9,MATCH(ROUNDUP((Y$1)/10,0)*10,[1]Hugst!$R$4:$W$4,0))))</f>
        <v>5445.6336768357914</v>
      </c>
      <c r="Z94" s="168">
        <f ca="1">IF($C94-Z$1&lt;År1,0,Y93*(1-VLOOKUP($A94,[1]Hugst!$R$5:$W$9,MATCH(ROUNDUP((Z$1)/10,0)*10,[1]Hugst!$R$4:$W$4,0))))</f>
        <v>8507.3737924068919</v>
      </c>
      <c r="AA94" s="168">
        <f ca="1">IF($C94-AA$1&lt;År1,0,Z93*(1-VLOOKUP($A94,[1]Hugst!$R$5:$W$9,MATCH(ROUNDUP((AA$1)/10,0)*10,[1]Hugst!$R$4:$W$4,0))))</f>
        <v>8490.3325098349469</v>
      </c>
      <c r="AB94" s="168">
        <f ca="1">IF($C94-AB$1&lt;År1,0,AA93*(1-VLOOKUP($A94,[1]Hugst!$R$5:$W$9,MATCH(ROUNDUP((AB$1)/10,0)*10,[1]Hugst!$R$4:$W$4,0))))</f>
        <v>8483.7615849924914</v>
      </c>
      <c r="AC94" s="168">
        <f ca="1">IF($C94-AC$1&lt;År1,0,AB93*(1-VLOOKUP($A94,[1]Hugst!$R$5:$W$9,MATCH(ROUNDUP((AC$1)/10,0)*10,[1]Hugst!$R$4:$W$4,0))))</f>
        <v>8475.1426953460377</v>
      </c>
      <c r="AD94" s="168">
        <f ca="1">IF($C94-AD$1&lt;År1,0,AC93*(1-VLOOKUP($A94,[1]Hugst!$R$5:$W$9,MATCH(ROUNDUP((AD$1)/10,0)*10,[1]Hugst!$R$4:$W$4,0))))</f>
        <v>8462.3936935709462</v>
      </c>
      <c r="AE94" s="168">
        <f ca="1">IF($C94-AE$1&lt;År1,0,AD93*(1-VLOOKUP($A94,[1]Hugst!$R$5:$W$9,MATCH(ROUNDUP((AE$1)/10,0)*10,[1]Hugst!$R$4:$W$4,0))))</f>
        <v>8441.3574815592565</v>
      </c>
      <c r="AF94" s="168">
        <f ca="1">IF($C94-AF$1&lt;År1,0,AE93*(1-VLOOKUP($A94,[1]Hugst!$R$5:$W$9,MATCH(ROUNDUP((AF$1)/10,0)*10,[1]Hugst!$R$4:$W$4,0))))</f>
        <v>8403.7342689171855</v>
      </c>
      <c r="AG94" s="168">
        <f ca="1">IF($C94-AG$1&lt;År1,0,AF93*(1-VLOOKUP($A94,[1]Hugst!$R$5:$W$9,MATCH(ROUNDUP((AG$1)/10,0)*10,[1]Hugst!$R$4:$W$4,0))))</f>
        <v>8332.953274484862</v>
      </c>
      <c r="AH94" s="168">
        <f ca="1">IF($C94-AH$1&lt;År1,0,AG93*(1-VLOOKUP($A94,[1]Hugst!$R$5:$W$9,MATCH(ROUNDUP((AH$1)/10,0)*10,[1]Hugst!$R$4:$W$4,0))))</f>
        <v>8195.9304734635207</v>
      </c>
      <c r="AI94" s="168">
        <f ca="1">IF($C94-AI$1&lt;År1,0,AH93*(1-VLOOKUP($A94,[1]Hugst!$R$5:$W$9,MATCH(ROUNDUP((AI$1)/10,0)*10,[1]Hugst!$R$4:$W$4,0))))</f>
        <v>7926.6127300047801</v>
      </c>
      <c r="AJ94" s="168">
        <f ca="1">IF($C94-AJ$1&lt;År1,0,AI93*(1-VLOOKUP($A94,[1]Hugst!$R$5:$W$9,MATCH(ROUNDUP((AJ$1)/10,0)*10,[1]Hugst!$R$4:$W$4,0))))</f>
        <v>7399.399501909641</v>
      </c>
      <c r="AK94" s="168"/>
      <c r="AL94" s="168">
        <f ca="1">SUM(F94:AJ94)</f>
        <v>215666.39477622634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318.07499999999709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1025.6617065084229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475.52212499999587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1183.1088315084216</v>
      </c>
      <c r="G96" s="168">
        <f ca="1">IF($C96-G$1&lt;År1,0,F95*(1-VLOOKUP($A96,[1]Hugst!$R$5:$W$9,MATCH(ROUNDUP((G$1)/10,0)*10,[1]Hugst!$R$4:$W$4,0))))</f>
        <v>1025.6617065084229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552.66326437500175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1260.2499708834275</v>
      </c>
      <c r="G97" s="168">
        <f ca="1">IF($C97-G$1&lt;År1,0,F96*(1-VLOOKUP($A97,[1]Hugst!$R$5:$W$9,MATCH(ROUNDUP((G$1)/10,0)*10,[1]Hugst!$R$4:$W$4,0))))</f>
        <v>1183.1088315084216</v>
      </c>
      <c r="H97" s="168">
        <f ca="1">IF($C97-H$1&lt;År1,0,G96*(1-VLOOKUP($A97,[1]Hugst!$R$5:$W$9,MATCH(ROUNDUP((H$1)/10,0)*10,[1]Hugst!$R$4:$W$4,0))))</f>
        <v>1025.6617065084229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589.65932305312708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1297.2460295615529</v>
      </c>
      <c r="G98" s="168">
        <f ca="1">IF($C98-G$1&lt;År1,0,F97*(1-VLOOKUP($A98,[1]Hugst!$R$5:$W$9,MATCH(ROUNDUP((G$1)/10,0)*10,[1]Hugst!$R$4:$W$4,0))))</f>
        <v>1260.2499708834275</v>
      </c>
      <c r="H98" s="168">
        <f ca="1">IF($C98-H$1&lt;År1,0,G97*(1-VLOOKUP($A98,[1]Hugst!$R$5:$W$9,MATCH(ROUNDUP((H$1)/10,0)*10,[1]Hugst!$R$4:$W$4,0))))</f>
        <v>1183.1088315084216</v>
      </c>
      <c r="I98" s="168">
        <f ca="1">IF($C98-I$1&lt;År1,0,H97*(1-VLOOKUP($A98,[1]Hugst!$R$5:$W$9,MATCH(ROUNDUP((I$1)/10,0)*10,[1]Hugst!$R$4:$W$4,0))))</f>
        <v>1025.6617065084229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606.59071393785325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1314.177420446279</v>
      </c>
      <c r="G99" s="168">
        <f ca="1">IF($C99-G$1&lt;År1,0,F98*(1-VLOOKUP($A99,[1]Hugst!$R$5:$W$9,MATCH(ROUNDUP((G$1)/10,0)*10,[1]Hugst!$R$4:$W$4,0))))</f>
        <v>1297.2460295615529</v>
      </c>
      <c r="H99" s="168">
        <f ca="1">IF($C99-H$1&lt;År1,0,G98*(1-VLOOKUP($A99,[1]Hugst!$R$5:$W$9,MATCH(ROUNDUP((H$1)/10,0)*10,[1]Hugst!$R$4:$W$4,0))))</f>
        <v>1260.2499708834275</v>
      </c>
      <c r="I99" s="168">
        <f ca="1">IF($C99-I$1&lt;År1,0,H98*(1-VLOOKUP($A99,[1]Hugst!$R$5:$W$9,MATCH(ROUNDUP((I$1)/10,0)*10,[1]Hugst!$R$4:$W$4,0))))</f>
        <v>1183.1088315084216</v>
      </c>
      <c r="J99" s="168">
        <f ca="1">IF($C99-J$1&lt;År1,0,I98*(1-VLOOKUP($A99,[1]Hugst!$R$5:$W$9,MATCH(ROUNDUP((J$1)/10,0)*10,[1]Hugst!$R$4:$W$4,0))))</f>
        <v>1025.6617065084229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613.49760411816487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1321.0843106265906</v>
      </c>
      <c r="G100" s="168">
        <f ca="1">IF($C100-G$1&lt;År1,0,F99*(1-VLOOKUP($A100,[1]Hugst!$R$5:$W$9,MATCH(ROUNDUP((G$1)/10,0)*10,[1]Hugst!$R$4:$W$4,0))))</f>
        <v>1314.177420446279</v>
      </c>
      <c r="H100" s="168">
        <f ca="1">IF($C100-H$1&lt;År1,0,G99*(1-VLOOKUP($A100,[1]Hugst!$R$5:$W$9,MATCH(ROUNDUP((H$1)/10,0)*10,[1]Hugst!$R$4:$W$4,0))))</f>
        <v>1297.2460295615529</v>
      </c>
      <c r="I100" s="168">
        <f ca="1">IF($C100-I$1&lt;År1,0,H99*(1-VLOOKUP($A100,[1]Hugst!$R$5:$W$9,MATCH(ROUNDUP((I$1)/10,0)*10,[1]Hugst!$R$4:$W$4,0))))</f>
        <v>1260.2499708834275</v>
      </c>
      <c r="J100" s="168">
        <f ca="1">IF($C100-J$1&lt;År1,0,I99*(1-VLOOKUP($A100,[1]Hugst!$R$5:$W$9,MATCH(ROUNDUP((J$1)/10,0)*10,[1]Hugst!$R$4:$W$4,0))))</f>
        <v>1183.1088315084216</v>
      </c>
      <c r="K100" s="168">
        <f ca="1">IF($C100-K$1&lt;År1,0,J99*(1-VLOOKUP($A100,[1]Hugst!$R$5:$W$9,MATCH(ROUNDUP((K$1)/10,0)*10,[1]Hugst!$R$4:$W$4,0))))</f>
        <v>1025.6617065084229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615.40003797258373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1322.9867444810097</v>
      </c>
      <c r="G101" s="168">
        <f ca="1">IF($C101-G$1&lt;År1,0,F100*(1-VLOOKUP($A101,[1]Hugst!$R$5:$W$9,MATCH(ROUNDUP((G$1)/10,0)*10,[1]Hugst!$R$4:$W$4,0))))</f>
        <v>1321.0843106265906</v>
      </c>
      <c r="H101" s="168">
        <f ca="1">IF($C101-H$1&lt;År1,0,G100*(1-VLOOKUP($A101,[1]Hugst!$R$5:$W$9,MATCH(ROUNDUP((H$1)/10,0)*10,[1]Hugst!$R$4:$W$4,0))))</f>
        <v>1314.177420446279</v>
      </c>
      <c r="I101" s="168">
        <f ca="1">IF($C101-I$1&lt;År1,0,H100*(1-VLOOKUP($A101,[1]Hugst!$R$5:$W$9,MATCH(ROUNDUP((I$1)/10,0)*10,[1]Hugst!$R$4:$W$4,0))))</f>
        <v>1297.2460295615529</v>
      </c>
      <c r="J101" s="168">
        <f ca="1">IF($C101-J$1&lt;År1,0,I100*(1-VLOOKUP($A101,[1]Hugst!$R$5:$W$9,MATCH(ROUNDUP((J$1)/10,0)*10,[1]Hugst!$R$4:$W$4,0))))</f>
        <v>1260.2499708834275</v>
      </c>
      <c r="K101" s="168">
        <f ca="1">IF($C101-K$1&lt;År1,0,J100*(1-VLOOKUP($A101,[1]Hugst!$R$5:$W$9,MATCH(ROUNDUP((K$1)/10,0)*10,[1]Hugst!$R$4:$W$4,0))))</f>
        <v>1183.1088315084216</v>
      </c>
      <c r="L101" s="168">
        <f ca="1">IF($C101-L$1&lt;År1,0,K100*(1-VLOOKUP($A101,[1]Hugst!$R$5:$W$9,MATCH(ROUNDUP((L$1)/10,0)*10,[1]Hugst!$R$4:$W$4,0))))</f>
        <v>1025.6617065084229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614.80799872021817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1322.3947052286439</v>
      </c>
      <c r="G102" s="168">
        <f ca="1">IF($C102-G$1&lt;År1,0,F101*(1-VLOOKUP($A102,[1]Hugst!$R$5:$W$9,MATCH(ROUNDUP((G$1)/10,0)*10,[1]Hugst!$R$4:$W$4,0))))</f>
        <v>1322.9867444810097</v>
      </c>
      <c r="H102" s="168">
        <f ca="1">IF($C102-H$1&lt;År1,0,G101*(1-VLOOKUP($A102,[1]Hugst!$R$5:$W$9,MATCH(ROUNDUP((H$1)/10,0)*10,[1]Hugst!$R$4:$W$4,0))))</f>
        <v>1321.0843106265906</v>
      </c>
      <c r="I102" s="168">
        <f ca="1">IF($C102-I$1&lt;År1,0,H101*(1-VLOOKUP($A102,[1]Hugst!$R$5:$W$9,MATCH(ROUNDUP((I$1)/10,0)*10,[1]Hugst!$R$4:$W$4,0))))</f>
        <v>1314.177420446279</v>
      </c>
      <c r="J102" s="168">
        <f ca="1">IF($C102-J$1&lt;År1,0,I101*(1-VLOOKUP($A102,[1]Hugst!$R$5:$W$9,MATCH(ROUNDUP((J$1)/10,0)*10,[1]Hugst!$R$4:$W$4,0))))</f>
        <v>1297.2460295615529</v>
      </c>
      <c r="K102" s="168">
        <f ca="1">IF($C102-K$1&lt;År1,0,J101*(1-VLOOKUP($A102,[1]Hugst!$R$5:$W$9,MATCH(ROUNDUP((K$1)/10,0)*10,[1]Hugst!$R$4:$W$4,0))))</f>
        <v>1260.2499708834275</v>
      </c>
      <c r="L102" s="168">
        <f ca="1">IF($C102-L$1&lt;År1,0,K101*(1-VLOOKUP($A102,[1]Hugst!$R$5:$W$9,MATCH(ROUNDUP((L$1)/10,0)*10,[1]Hugst!$R$4:$W$4,0))))</f>
        <v>1183.1088315084216</v>
      </c>
      <c r="M102" s="168">
        <f ca="1">IF($C102-M$1&lt;År1,0,L101*(1-VLOOKUP($A102,[1]Hugst!$R$5:$W$9,MATCH(ROUNDUP((M$1)/10,0)*10,[1]Hugst!$R$4:$W$4,0))))</f>
        <v>1025.6617065084229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612.9764391953704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1320.5631457037962</v>
      </c>
      <c r="G103" s="168">
        <f ca="1">IF($C103-G$1&lt;År1,0,F102*(1-VLOOKUP($A103,[1]Hugst!$R$5:$W$9,MATCH(ROUNDUP((G$1)/10,0)*10,[1]Hugst!$R$4:$W$4,0))))</f>
        <v>1322.3947052286439</v>
      </c>
      <c r="H103" s="168">
        <f ca="1">IF($C103-H$1&lt;År1,0,G102*(1-VLOOKUP($A103,[1]Hugst!$R$5:$W$9,MATCH(ROUNDUP((H$1)/10,0)*10,[1]Hugst!$R$4:$W$4,0))))</f>
        <v>1322.9867444810097</v>
      </c>
      <c r="I103" s="168">
        <f ca="1">IF($C103-I$1&lt;År1,0,H102*(1-VLOOKUP($A103,[1]Hugst!$R$5:$W$9,MATCH(ROUNDUP((I$1)/10,0)*10,[1]Hugst!$R$4:$W$4,0))))</f>
        <v>1321.0843106265906</v>
      </c>
      <c r="J103" s="168">
        <f ca="1">IF($C103-J$1&lt;År1,0,I102*(1-VLOOKUP($A103,[1]Hugst!$R$5:$W$9,MATCH(ROUNDUP((J$1)/10,0)*10,[1]Hugst!$R$4:$W$4,0))))</f>
        <v>1314.177420446279</v>
      </c>
      <c r="K103" s="168">
        <f ca="1">IF($C103-K$1&lt;År1,0,J102*(1-VLOOKUP($A103,[1]Hugst!$R$5:$W$9,MATCH(ROUNDUP((K$1)/10,0)*10,[1]Hugst!$R$4:$W$4,0))))</f>
        <v>1297.2460295615529</v>
      </c>
      <c r="L103" s="168">
        <f ca="1">IF($C103-L$1&lt;År1,0,K102*(1-VLOOKUP($A103,[1]Hugst!$R$5:$W$9,MATCH(ROUNDUP((L$1)/10,0)*10,[1]Hugst!$R$4:$W$4,0))))</f>
        <v>1260.2499708834275</v>
      </c>
      <c r="M103" s="168">
        <f ca="1">IF($C103-M$1&lt;År1,0,L102*(1-VLOOKUP($A103,[1]Hugst!$R$5:$W$9,MATCH(ROUNDUP((M$1)/10,0)*10,[1]Hugst!$R$4:$W$4,0))))</f>
        <v>1183.1088315084216</v>
      </c>
      <c r="N103" s="168">
        <f ca="1">IF($C103-N$1&lt;År1,0,M102*(1-VLOOKUP($A103,[1]Hugst!$R$5:$W$9,MATCH(ROUNDUP((N$1)/10,0)*10,[1]Hugst!$R$4:$W$4,0))))</f>
        <v>1025.6617065084229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610.53279723375726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1318.119503742183</v>
      </c>
      <c r="G104" s="168">
        <f ca="1">IF($C104-G$1&lt;År1,0,F103*(1-VLOOKUP($A104,[1]Hugst!$R$5:$W$9,MATCH(ROUNDUP((G$1)/10,0)*10,[1]Hugst!$R$4:$W$4,0))))</f>
        <v>1320.5631457037962</v>
      </c>
      <c r="H104" s="168">
        <f ca="1">IF($C104-H$1&lt;År1,0,G103*(1-VLOOKUP($A104,[1]Hugst!$R$5:$W$9,MATCH(ROUNDUP((H$1)/10,0)*10,[1]Hugst!$R$4:$W$4,0))))</f>
        <v>1322.3947052286439</v>
      </c>
      <c r="I104" s="168">
        <f ca="1">IF($C104-I$1&lt;År1,0,H103*(1-VLOOKUP($A104,[1]Hugst!$R$5:$W$9,MATCH(ROUNDUP((I$1)/10,0)*10,[1]Hugst!$R$4:$W$4,0))))</f>
        <v>1322.9867444810097</v>
      </c>
      <c r="J104" s="168">
        <f ca="1">IF($C104-J$1&lt;År1,0,I103*(1-VLOOKUP($A104,[1]Hugst!$R$5:$W$9,MATCH(ROUNDUP((J$1)/10,0)*10,[1]Hugst!$R$4:$W$4,0))))</f>
        <v>1321.0843106265906</v>
      </c>
      <c r="K104" s="168">
        <f ca="1">IF($C104-K$1&lt;År1,0,J103*(1-VLOOKUP($A104,[1]Hugst!$R$5:$W$9,MATCH(ROUNDUP((K$1)/10,0)*10,[1]Hugst!$R$4:$W$4,0))))</f>
        <v>1314.177420446279</v>
      </c>
      <c r="L104" s="168">
        <f ca="1">IF($C104-L$1&lt;År1,0,K103*(1-VLOOKUP($A104,[1]Hugst!$R$5:$W$9,MATCH(ROUNDUP((L$1)/10,0)*10,[1]Hugst!$R$4:$W$4,0))))</f>
        <v>1297.2460295615529</v>
      </c>
      <c r="M104" s="168">
        <f ca="1">IF($C104-M$1&lt;År1,0,L103*(1-VLOOKUP($A104,[1]Hugst!$R$5:$W$9,MATCH(ROUNDUP((M$1)/10,0)*10,[1]Hugst!$R$4:$W$4,0))))</f>
        <v>1260.2499708834275</v>
      </c>
      <c r="N104" s="168">
        <f ca="1">IF($C104-N$1&lt;År1,0,M103*(1-VLOOKUP($A104,[1]Hugst!$R$5:$W$9,MATCH(ROUNDUP((N$1)/10,0)*10,[1]Hugst!$R$4:$W$4,0))))</f>
        <v>1183.1088315084216</v>
      </c>
      <c r="O104" s="168">
        <f ca="1">IF($C104-O$1&lt;År1,0,N103*(1-VLOOKUP($A104,[1]Hugst!$R$5:$W$9,MATCH(ROUNDUP((O$1)/10,0)*10,[1]Hugst!$R$4:$W$4,0))))</f>
        <v>1025.6617065084229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607.79075336478263</v>
      </c>
      <c r="E105" s="168">
        <f t="shared" ca="1" si="2"/>
        <v>1.564568704843623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1316.942028578052</v>
      </c>
      <c r="G105" s="168">
        <f ca="1">IF($C105-G$1&lt;År1,0,F104*(1-VLOOKUP($A105,[1]Hugst!$R$5:$W$9,MATCH(ROUNDUP((G$1)/10,0)*10,[1]Hugst!$R$4:$W$4,0))))</f>
        <v>1318.119503742183</v>
      </c>
      <c r="H105" s="168">
        <f ca="1">IF($C105-H$1&lt;År1,0,G104*(1-VLOOKUP($A105,[1]Hugst!$R$5:$W$9,MATCH(ROUNDUP((H$1)/10,0)*10,[1]Hugst!$R$4:$W$4,0))))</f>
        <v>1320.5631457037962</v>
      </c>
      <c r="I105" s="168">
        <f ca="1">IF($C105-I$1&lt;År1,0,H104*(1-VLOOKUP($A105,[1]Hugst!$R$5:$W$9,MATCH(ROUNDUP((I$1)/10,0)*10,[1]Hugst!$R$4:$W$4,0))))</f>
        <v>1322.3947052286439</v>
      </c>
      <c r="J105" s="168">
        <f ca="1">IF($C105-J$1&lt;År1,0,I104*(1-VLOOKUP($A105,[1]Hugst!$R$5:$W$9,MATCH(ROUNDUP((J$1)/10,0)*10,[1]Hugst!$R$4:$W$4,0))))</f>
        <v>1322.9867444810097</v>
      </c>
      <c r="K105" s="168">
        <f ca="1">IF($C105-K$1&lt;År1,0,J104*(1-VLOOKUP($A105,[1]Hugst!$R$5:$W$9,MATCH(ROUNDUP((K$1)/10,0)*10,[1]Hugst!$R$4:$W$4,0))))</f>
        <v>1321.0843106265906</v>
      </c>
      <c r="L105" s="168">
        <f ca="1">IF($C105-L$1&lt;År1,0,K104*(1-VLOOKUP($A105,[1]Hugst!$R$5:$W$9,MATCH(ROUNDUP((L$1)/10,0)*10,[1]Hugst!$R$4:$W$4,0))))</f>
        <v>1314.177420446279</v>
      </c>
      <c r="M105" s="168">
        <f ca="1">IF($C105-M$1&lt;År1,0,L104*(1-VLOOKUP($A105,[1]Hugst!$R$5:$W$9,MATCH(ROUNDUP((M$1)/10,0)*10,[1]Hugst!$R$4:$W$4,0))))</f>
        <v>1297.2460295615529</v>
      </c>
      <c r="N105" s="168">
        <f ca="1">IF($C105-N$1&lt;År1,0,M104*(1-VLOOKUP($A105,[1]Hugst!$R$5:$W$9,MATCH(ROUNDUP((N$1)/10,0)*10,[1]Hugst!$R$4:$W$4,0))))</f>
        <v>1260.2499708834275</v>
      </c>
      <c r="O105" s="168">
        <f ca="1">IF($C105-O$1&lt;År1,0,N104*(1-VLOOKUP($A105,[1]Hugst!$R$5:$W$9,MATCH(ROUNDUP((O$1)/10,0)*10,[1]Hugst!$R$4:$W$4,0))))</f>
        <v>1183.1088315084216</v>
      </c>
      <c r="P105" s="168">
        <f ca="1">IF($C105-P$1&lt;År1,0,O104*(1-VLOOKUP($A105,[1]Hugst!$R$5:$W$9,MATCH(ROUNDUP((P$1)/10,0)*10,[1]Hugst!$R$4:$W$4,0))))</f>
        <v>1024.0971378035795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362.94426579392803</v>
      </c>
      <c r="E106" s="168">
        <f t="shared" ca="1" si="2"/>
        <v>3.3669243599670153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826.02142853858732</v>
      </c>
      <c r="G106" s="168">
        <f ca="1">IF($C106-G$1&lt;År1,0,F105*(1-VLOOKUP($A106,[1]Hugst!$R$5:$W$9,MATCH(ROUNDUP((G$1)/10,0)*10,[1]Hugst!$R$4:$W$4,0))))</f>
        <v>1316.942028578052</v>
      </c>
      <c r="H106" s="168">
        <f ca="1">IF($C106-H$1&lt;År1,0,G105*(1-VLOOKUP($A106,[1]Hugst!$R$5:$W$9,MATCH(ROUNDUP((H$1)/10,0)*10,[1]Hugst!$R$4:$W$4,0))))</f>
        <v>1318.119503742183</v>
      </c>
      <c r="I106" s="168">
        <f ca="1">IF($C106-I$1&lt;År1,0,H105*(1-VLOOKUP($A106,[1]Hugst!$R$5:$W$9,MATCH(ROUNDUP((I$1)/10,0)*10,[1]Hugst!$R$4:$W$4,0))))</f>
        <v>1320.5631457037962</v>
      </c>
      <c r="J106" s="168">
        <f ca="1">IF($C106-J$1&lt;År1,0,I105*(1-VLOOKUP($A106,[1]Hugst!$R$5:$W$9,MATCH(ROUNDUP((J$1)/10,0)*10,[1]Hugst!$R$4:$W$4,0))))</f>
        <v>1322.3947052286439</v>
      </c>
      <c r="K106" s="168">
        <f ca="1">IF($C106-K$1&lt;År1,0,J105*(1-VLOOKUP($A106,[1]Hugst!$R$5:$W$9,MATCH(ROUNDUP((K$1)/10,0)*10,[1]Hugst!$R$4:$W$4,0))))</f>
        <v>1322.9867444810097</v>
      </c>
      <c r="L106" s="168">
        <f ca="1">IF($C106-L$1&lt;År1,0,K105*(1-VLOOKUP($A106,[1]Hugst!$R$5:$W$9,MATCH(ROUNDUP((L$1)/10,0)*10,[1]Hugst!$R$4:$W$4,0))))</f>
        <v>1321.0843106265906</v>
      </c>
      <c r="M106" s="168">
        <f ca="1">IF($C106-M$1&lt;År1,0,L105*(1-VLOOKUP($A106,[1]Hugst!$R$5:$W$9,MATCH(ROUNDUP((M$1)/10,0)*10,[1]Hugst!$R$4:$W$4,0))))</f>
        <v>1314.177420446279</v>
      </c>
      <c r="N106" s="168">
        <f ca="1">IF($C106-N$1&lt;År1,0,M105*(1-VLOOKUP($A106,[1]Hugst!$R$5:$W$9,MATCH(ROUNDUP((N$1)/10,0)*10,[1]Hugst!$R$4:$W$4,0))))</f>
        <v>1297.2460295615529</v>
      </c>
      <c r="O106" s="168">
        <f ca="1">IF($C106-O$1&lt;År1,0,N105*(1-VLOOKUP($A106,[1]Hugst!$R$5:$W$9,MATCH(ROUNDUP((O$1)/10,0)*10,[1]Hugst!$R$4:$W$4,0))))</f>
        <v>1260.2499708834275</v>
      </c>
      <c r="P106" s="168">
        <f ca="1">IF($C106-P$1&lt;År1,0,O105*(1-VLOOKUP($A106,[1]Hugst!$R$5:$W$9,MATCH(ROUNDUP((P$1)/10,0)*10,[1]Hugst!$R$4:$W$4,0))))</f>
        <v>1181.3040892230697</v>
      </c>
      <c r="Q106" s="168">
        <f ca="1">IF($C106-Q$1&lt;År1,0,P105*(1-VLOOKUP($A106,[1]Hugst!$R$5:$W$9,MATCH(ROUNDUP((Q$1)/10,0)*10,[1]Hugst!$R$4:$W$4,0))))</f>
        <v>1022.5349557289638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433.76499064132378</v>
      </c>
      <c r="E107" s="168">
        <f t="shared" ca="1" si="2"/>
        <v>5.2842035834801209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898.75943260949612</v>
      </c>
      <c r="G107" s="168">
        <f ca="1">IF($C107-G$1&lt;År1,0,F106*(1-VLOOKUP($A107,[1]Hugst!$R$5:$W$9,MATCH(ROUNDUP((G$1)/10,0)*10,[1]Hugst!$R$4:$W$4,0))))</f>
        <v>826.02142853858732</v>
      </c>
      <c r="H107" s="168">
        <f ca="1">IF($C107-H$1&lt;År1,0,G106*(1-VLOOKUP($A107,[1]Hugst!$R$5:$W$9,MATCH(ROUNDUP((H$1)/10,0)*10,[1]Hugst!$R$4:$W$4,0))))</f>
        <v>1316.942028578052</v>
      </c>
      <c r="I107" s="168">
        <f ca="1">IF($C107-I$1&lt;År1,0,H106*(1-VLOOKUP($A107,[1]Hugst!$R$5:$W$9,MATCH(ROUNDUP((I$1)/10,0)*10,[1]Hugst!$R$4:$W$4,0))))</f>
        <v>1318.119503742183</v>
      </c>
      <c r="J107" s="168">
        <f ca="1">IF($C107-J$1&lt;År1,0,I106*(1-VLOOKUP($A107,[1]Hugst!$R$5:$W$9,MATCH(ROUNDUP((J$1)/10,0)*10,[1]Hugst!$R$4:$W$4,0))))</f>
        <v>1320.5631457037962</v>
      </c>
      <c r="K107" s="168">
        <f ca="1">IF($C107-K$1&lt;År1,0,J106*(1-VLOOKUP($A107,[1]Hugst!$R$5:$W$9,MATCH(ROUNDUP((K$1)/10,0)*10,[1]Hugst!$R$4:$W$4,0))))</f>
        <v>1322.3947052286439</v>
      </c>
      <c r="L107" s="168">
        <f ca="1">IF($C107-L$1&lt;År1,0,K106*(1-VLOOKUP($A107,[1]Hugst!$R$5:$W$9,MATCH(ROUNDUP((L$1)/10,0)*10,[1]Hugst!$R$4:$W$4,0))))</f>
        <v>1322.9867444810097</v>
      </c>
      <c r="M107" s="168">
        <f ca="1">IF($C107-M$1&lt;År1,0,L106*(1-VLOOKUP($A107,[1]Hugst!$R$5:$W$9,MATCH(ROUNDUP((M$1)/10,0)*10,[1]Hugst!$R$4:$W$4,0))))</f>
        <v>1321.0843106265906</v>
      </c>
      <c r="N107" s="168">
        <f ca="1">IF($C107-N$1&lt;År1,0,M106*(1-VLOOKUP($A107,[1]Hugst!$R$5:$W$9,MATCH(ROUNDUP((N$1)/10,0)*10,[1]Hugst!$R$4:$W$4,0))))</f>
        <v>1314.177420446279</v>
      </c>
      <c r="O107" s="168">
        <f ca="1">IF($C107-O$1&lt;År1,0,N106*(1-VLOOKUP($A107,[1]Hugst!$R$5:$W$9,MATCH(ROUNDUP((O$1)/10,0)*10,[1]Hugst!$R$4:$W$4,0))))</f>
        <v>1297.2460295615529</v>
      </c>
      <c r="P107" s="168">
        <f ca="1">IF($C107-P$1&lt;År1,0,O106*(1-VLOOKUP($A107,[1]Hugst!$R$5:$W$9,MATCH(ROUNDUP((P$1)/10,0)*10,[1]Hugst!$R$4:$W$4,0))))</f>
        <v>1258.3275556736053</v>
      </c>
      <c r="Q107" s="168">
        <f ca="1">IF($C107-Q$1&lt;År1,0,P106*(1-VLOOKUP($A107,[1]Hugst!$R$5:$W$9,MATCH(ROUNDUP((Q$1)/10,0)*10,[1]Hugst!$R$4:$W$4,0))))</f>
        <v>1179.5020999344242</v>
      </c>
      <c r="R107" s="168">
        <f ca="1">IF($C107-R$1&lt;År1,0,Q106*(1-VLOOKUP($A107,[1]Hugst!$R$5:$W$9,MATCH(ROUNDUP((R$1)/10,0)*10,[1]Hugst!$R$4:$W$4,0))))</f>
        <v>1020.9751566439535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482.44097801157181</v>
      </c>
      <c r="E108" s="168">
        <f t="shared" ca="1" si="2"/>
        <v>7.2549928095450014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949.40620920580909</v>
      </c>
      <c r="G108" s="168">
        <f ca="1">IF($C108-G$1&lt;År1,0,F107*(1-VLOOKUP($A108,[1]Hugst!$R$5:$W$9,MATCH(ROUNDUP((G$1)/10,0)*10,[1]Hugst!$R$4:$W$4,0))))</f>
        <v>898.75943260949612</v>
      </c>
      <c r="H108" s="168">
        <f ca="1">IF($C108-H$1&lt;År1,0,G107*(1-VLOOKUP($A108,[1]Hugst!$R$5:$W$9,MATCH(ROUNDUP((H$1)/10,0)*10,[1]Hugst!$R$4:$W$4,0))))</f>
        <v>826.02142853858732</v>
      </c>
      <c r="I108" s="168">
        <f ca="1">IF($C108-I$1&lt;År1,0,H107*(1-VLOOKUP($A108,[1]Hugst!$R$5:$W$9,MATCH(ROUNDUP((I$1)/10,0)*10,[1]Hugst!$R$4:$W$4,0))))</f>
        <v>1316.942028578052</v>
      </c>
      <c r="J108" s="168">
        <f ca="1">IF($C108-J$1&lt;År1,0,I107*(1-VLOOKUP($A108,[1]Hugst!$R$5:$W$9,MATCH(ROUNDUP((J$1)/10,0)*10,[1]Hugst!$R$4:$W$4,0))))</f>
        <v>1318.119503742183</v>
      </c>
      <c r="K108" s="168">
        <f ca="1">IF($C108-K$1&lt;År1,0,J107*(1-VLOOKUP($A108,[1]Hugst!$R$5:$W$9,MATCH(ROUNDUP((K$1)/10,0)*10,[1]Hugst!$R$4:$W$4,0))))</f>
        <v>1320.5631457037962</v>
      </c>
      <c r="L108" s="168">
        <f ca="1">IF($C108-L$1&lt;År1,0,K107*(1-VLOOKUP($A108,[1]Hugst!$R$5:$W$9,MATCH(ROUNDUP((L$1)/10,0)*10,[1]Hugst!$R$4:$W$4,0))))</f>
        <v>1322.3947052286439</v>
      </c>
      <c r="M108" s="168">
        <f ca="1">IF($C108-M$1&lt;År1,0,L107*(1-VLOOKUP($A108,[1]Hugst!$R$5:$W$9,MATCH(ROUNDUP((M$1)/10,0)*10,[1]Hugst!$R$4:$W$4,0))))</f>
        <v>1322.9867444810097</v>
      </c>
      <c r="N108" s="168">
        <f ca="1">IF($C108-N$1&lt;År1,0,M107*(1-VLOOKUP($A108,[1]Hugst!$R$5:$W$9,MATCH(ROUNDUP((N$1)/10,0)*10,[1]Hugst!$R$4:$W$4,0))))</f>
        <v>1321.0843106265906</v>
      </c>
      <c r="O108" s="168">
        <f ca="1">IF($C108-O$1&lt;År1,0,N107*(1-VLOOKUP($A108,[1]Hugst!$R$5:$W$9,MATCH(ROUNDUP((O$1)/10,0)*10,[1]Hugst!$R$4:$W$4,0))))</f>
        <v>1314.177420446279</v>
      </c>
      <c r="P108" s="168">
        <f ca="1">IF($C108-P$1&lt;År1,0,O107*(1-VLOOKUP($A108,[1]Hugst!$R$5:$W$9,MATCH(ROUNDUP((P$1)/10,0)*10,[1]Hugst!$R$4:$W$4,0))))</f>
        <v>1295.2671796859504</v>
      </c>
      <c r="Q108" s="168">
        <f ca="1">IF($C108-Q$1&lt;År1,0,P107*(1-VLOOKUP($A108,[1]Hugst!$R$5:$W$9,MATCH(ROUNDUP((Q$1)/10,0)*10,[1]Hugst!$R$4:$W$4,0))))</f>
        <v>1256.4080729615607</v>
      </c>
      <c r="R108" s="168">
        <f ca="1">IF($C108-R$1&lt;År1,0,Q107*(1-VLOOKUP($A108,[1]Hugst!$R$5:$W$9,MATCH(ROUNDUP((R$1)/10,0)*10,[1]Hugst!$R$4:$W$4,0))))</f>
        <v>1177.7028594429987</v>
      </c>
      <c r="S108" s="168">
        <f ca="1">IF($C108-S$1&lt;År1,0,R107*(1-VLOOKUP($A108,[1]Hugst!$R$5:$W$9,MATCH(ROUNDUP((S$1)/10,0)*10,[1]Hugst!$R$4:$W$4,0))))</f>
        <v>1019.4177369134796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515.6201417479316</v>
      </c>
      <c r="E109" s="168">
        <f t="shared" ca="1" si="2"/>
        <v>9.2486032923843595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984.57898342500812</v>
      </c>
      <c r="G109" s="168">
        <f ca="1">IF($C109-G$1&lt;År1,0,F108*(1-VLOOKUP($A109,[1]Hugst!$R$5:$W$9,MATCH(ROUNDUP((G$1)/10,0)*10,[1]Hugst!$R$4:$W$4,0))))</f>
        <v>949.40620920580909</v>
      </c>
      <c r="H109" s="168">
        <f ca="1">IF($C109-H$1&lt;År1,0,G108*(1-VLOOKUP($A109,[1]Hugst!$R$5:$W$9,MATCH(ROUNDUP((H$1)/10,0)*10,[1]Hugst!$R$4:$W$4,0))))</f>
        <v>898.75943260949612</v>
      </c>
      <c r="I109" s="168">
        <f ca="1">IF($C109-I$1&lt;År1,0,H108*(1-VLOOKUP($A109,[1]Hugst!$R$5:$W$9,MATCH(ROUNDUP((I$1)/10,0)*10,[1]Hugst!$R$4:$W$4,0))))</f>
        <v>826.02142853858732</v>
      </c>
      <c r="J109" s="168">
        <f ca="1">IF($C109-J$1&lt;År1,0,I108*(1-VLOOKUP($A109,[1]Hugst!$R$5:$W$9,MATCH(ROUNDUP((J$1)/10,0)*10,[1]Hugst!$R$4:$W$4,0))))</f>
        <v>1316.942028578052</v>
      </c>
      <c r="K109" s="168">
        <f ca="1">IF($C109-K$1&lt;År1,0,J108*(1-VLOOKUP($A109,[1]Hugst!$R$5:$W$9,MATCH(ROUNDUP((K$1)/10,0)*10,[1]Hugst!$R$4:$W$4,0))))</f>
        <v>1318.119503742183</v>
      </c>
      <c r="L109" s="168">
        <f ca="1">IF($C109-L$1&lt;År1,0,K108*(1-VLOOKUP($A109,[1]Hugst!$R$5:$W$9,MATCH(ROUNDUP((L$1)/10,0)*10,[1]Hugst!$R$4:$W$4,0))))</f>
        <v>1320.5631457037962</v>
      </c>
      <c r="M109" s="168">
        <f ca="1">IF($C109-M$1&lt;År1,0,L108*(1-VLOOKUP($A109,[1]Hugst!$R$5:$W$9,MATCH(ROUNDUP((M$1)/10,0)*10,[1]Hugst!$R$4:$W$4,0))))</f>
        <v>1322.3947052286439</v>
      </c>
      <c r="N109" s="168">
        <f ca="1">IF($C109-N$1&lt;År1,0,M108*(1-VLOOKUP($A109,[1]Hugst!$R$5:$W$9,MATCH(ROUNDUP((N$1)/10,0)*10,[1]Hugst!$R$4:$W$4,0))))</f>
        <v>1322.9867444810097</v>
      </c>
      <c r="O109" s="168">
        <f ca="1">IF($C109-O$1&lt;År1,0,N108*(1-VLOOKUP($A109,[1]Hugst!$R$5:$W$9,MATCH(ROUNDUP((O$1)/10,0)*10,[1]Hugst!$R$4:$W$4,0))))</f>
        <v>1321.0843106265906</v>
      </c>
      <c r="P109" s="168">
        <f ca="1">IF($C109-P$1&lt;År1,0,O108*(1-VLOOKUP($A109,[1]Hugst!$R$5:$W$9,MATCH(ROUNDUP((P$1)/10,0)*10,[1]Hugst!$R$4:$W$4,0))))</f>
        <v>1312.1727430252593</v>
      </c>
      <c r="Q109" s="168">
        <f ca="1">IF($C109-Q$1&lt;År1,0,P108*(1-VLOOKUP($A109,[1]Hugst!$R$5:$W$9,MATCH(ROUNDUP((Q$1)/10,0)*10,[1]Hugst!$R$4:$W$4,0))))</f>
        <v>1293.2913483949039</v>
      </c>
      <c r="R109" s="168">
        <f ca="1">IF($C109-R$1&lt;År1,0,Q108*(1-VLOOKUP($A109,[1]Hugst!$R$5:$W$9,MATCH(ROUNDUP((R$1)/10,0)*10,[1]Hugst!$R$4:$W$4,0))))</f>
        <v>1254.4915182739921</v>
      </c>
      <c r="S109" s="168">
        <f ca="1">IF($C109-S$1&lt;År1,0,R108*(1-VLOOKUP($A109,[1]Hugst!$R$5:$W$9,MATCH(ROUNDUP((S$1)/10,0)*10,[1]Hugst!$R$4:$W$4,0))))</f>
        <v>1175.9063635557127</v>
      </c>
      <c r="T109" s="168">
        <f ca="1">IF($C109-T$1&lt;År1,0,S108*(1-VLOOKUP($A109,[1]Hugst!$R$5:$W$9,MATCH(ROUNDUP((T$1)/10,0)*10,[1]Hugst!$R$4:$W$4,0))))</f>
        <v>1017.8626929080184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537.95599907769076</v>
      </c>
      <c r="E110" s="168">
        <f t="shared" ca="1" si="2"/>
        <v>11.249708608655055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1008.915946071038</v>
      </c>
      <c r="G110" s="168">
        <f ca="1">IF($C110-G$1&lt;År1,0,F109*(1-VLOOKUP($A110,[1]Hugst!$R$5:$W$9,MATCH(ROUNDUP((G$1)/10,0)*10,[1]Hugst!$R$4:$W$4,0))))</f>
        <v>984.57898342500812</v>
      </c>
      <c r="H110" s="168">
        <f ca="1">IF($C110-H$1&lt;År1,0,G109*(1-VLOOKUP($A110,[1]Hugst!$R$5:$W$9,MATCH(ROUNDUP((H$1)/10,0)*10,[1]Hugst!$R$4:$W$4,0))))</f>
        <v>949.40620920580909</v>
      </c>
      <c r="I110" s="168">
        <f ca="1">IF($C110-I$1&lt;År1,0,H109*(1-VLOOKUP($A110,[1]Hugst!$R$5:$W$9,MATCH(ROUNDUP((I$1)/10,0)*10,[1]Hugst!$R$4:$W$4,0))))</f>
        <v>898.75943260949612</v>
      </c>
      <c r="J110" s="168">
        <f ca="1">IF($C110-J$1&lt;År1,0,I109*(1-VLOOKUP($A110,[1]Hugst!$R$5:$W$9,MATCH(ROUNDUP((J$1)/10,0)*10,[1]Hugst!$R$4:$W$4,0))))</f>
        <v>826.02142853858732</v>
      </c>
      <c r="K110" s="168">
        <f ca="1">IF($C110-K$1&lt;År1,0,J109*(1-VLOOKUP($A110,[1]Hugst!$R$5:$W$9,MATCH(ROUNDUP((K$1)/10,0)*10,[1]Hugst!$R$4:$W$4,0))))</f>
        <v>1316.942028578052</v>
      </c>
      <c r="L110" s="168">
        <f ca="1">IF($C110-L$1&lt;År1,0,K109*(1-VLOOKUP($A110,[1]Hugst!$R$5:$W$9,MATCH(ROUNDUP((L$1)/10,0)*10,[1]Hugst!$R$4:$W$4,0))))</f>
        <v>1318.119503742183</v>
      </c>
      <c r="M110" s="168">
        <f ca="1">IF($C110-M$1&lt;År1,0,L109*(1-VLOOKUP($A110,[1]Hugst!$R$5:$W$9,MATCH(ROUNDUP((M$1)/10,0)*10,[1]Hugst!$R$4:$W$4,0))))</f>
        <v>1320.5631457037962</v>
      </c>
      <c r="N110" s="168">
        <f ca="1">IF($C110-N$1&lt;År1,0,M109*(1-VLOOKUP($A110,[1]Hugst!$R$5:$W$9,MATCH(ROUNDUP((N$1)/10,0)*10,[1]Hugst!$R$4:$W$4,0))))</f>
        <v>1322.3947052286439</v>
      </c>
      <c r="O110" s="168">
        <f ca="1">IF($C110-O$1&lt;År1,0,N109*(1-VLOOKUP($A110,[1]Hugst!$R$5:$W$9,MATCH(ROUNDUP((O$1)/10,0)*10,[1]Hugst!$R$4:$W$4,0))))</f>
        <v>1322.9867444810097</v>
      </c>
      <c r="P110" s="168">
        <f ca="1">IF($C110-P$1&lt;År1,0,O109*(1-VLOOKUP($A110,[1]Hugst!$R$5:$W$9,MATCH(ROUNDUP((P$1)/10,0)*10,[1]Hugst!$R$4:$W$4,0))))</f>
        <v>1319.0690972713976</v>
      </c>
      <c r="Q110" s="168">
        <f ca="1">IF($C110-Q$1&lt;År1,0,P109*(1-VLOOKUP($A110,[1]Hugst!$R$5:$W$9,MATCH(ROUNDUP((Q$1)/10,0)*10,[1]Hugst!$R$4:$W$4,0))))</f>
        <v>1310.171123586746</v>
      </c>
      <c r="R110" s="168">
        <f ca="1">IF($C110-R$1&lt;År1,0,Q109*(1-VLOOKUP($A110,[1]Hugst!$R$5:$W$9,MATCH(ROUNDUP((R$1)/10,0)*10,[1]Hugst!$R$4:$W$4,0))))</f>
        <v>1291.318531083793</v>
      </c>
      <c r="S110" s="168">
        <f ca="1">IF($C110-S$1&lt;År1,0,R109*(1-VLOOKUP($A110,[1]Hugst!$R$5:$W$9,MATCH(ROUNDUP((S$1)/10,0)*10,[1]Hugst!$R$4:$W$4,0))))</f>
        <v>1252.5778871444215</v>
      </c>
      <c r="T110" s="168">
        <f ca="1">IF($C110-T$1&lt;År1,0,S109*(1-VLOOKUP($A110,[1]Hugst!$R$5:$W$9,MATCH(ROUNDUP((T$1)/10,0)*10,[1]Hugst!$R$4:$W$4,0))))</f>
        <v>1174.1126080858819</v>
      </c>
      <c r="U110" s="168">
        <f ca="1">IF($C110-U$1&lt;År1,0,T109*(1-VLOOKUP($A110,[1]Hugst!$R$5:$W$9,MATCH(ROUNDUP((U$1)/10,0)*10,[1]Hugst!$R$4:$W$4,0))))</f>
        <v>1016.3100210035824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552.70598970924311</v>
      </c>
      <c r="E111" s="168">
        <f t="shared" ca="1" si="2"/>
        <v>13.250663409136905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1025.6668915030723</v>
      </c>
      <c r="G111" s="168">
        <f ca="1">IF($C111-G$1&lt;År1,0,F110*(1-VLOOKUP($A111,[1]Hugst!$R$5:$W$9,MATCH(ROUNDUP((G$1)/10,0)*10,[1]Hugst!$R$4:$W$4,0))))</f>
        <v>1008.915946071038</v>
      </c>
      <c r="H111" s="168">
        <f ca="1">IF($C111-H$1&lt;År1,0,G110*(1-VLOOKUP($A111,[1]Hugst!$R$5:$W$9,MATCH(ROUNDUP((H$1)/10,0)*10,[1]Hugst!$R$4:$W$4,0))))</f>
        <v>984.57898342500812</v>
      </c>
      <c r="I111" s="168">
        <f ca="1">IF($C111-I$1&lt;År1,0,H110*(1-VLOOKUP($A111,[1]Hugst!$R$5:$W$9,MATCH(ROUNDUP((I$1)/10,0)*10,[1]Hugst!$R$4:$W$4,0))))</f>
        <v>949.40620920580909</v>
      </c>
      <c r="J111" s="168">
        <f ca="1">IF($C111-J$1&lt;År1,0,I110*(1-VLOOKUP($A111,[1]Hugst!$R$5:$W$9,MATCH(ROUNDUP((J$1)/10,0)*10,[1]Hugst!$R$4:$W$4,0))))</f>
        <v>898.75943260949612</v>
      </c>
      <c r="K111" s="168">
        <f ca="1">IF($C111-K$1&lt;År1,0,J110*(1-VLOOKUP($A111,[1]Hugst!$R$5:$W$9,MATCH(ROUNDUP((K$1)/10,0)*10,[1]Hugst!$R$4:$W$4,0))))</f>
        <v>826.02142853858732</v>
      </c>
      <c r="L111" s="168">
        <f ca="1">IF($C111-L$1&lt;År1,0,K110*(1-VLOOKUP($A111,[1]Hugst!$R$5:$W$9,MATCH(ROUNDUP((L$1)/10,0)*10,[1]Hugst!$R$4:$W$4,0))))</f>
        <v>1316.942028578052</v>
      </c>
      <c r="M111" s="168">
        <f ca="1">IF($C111-M$1&lt;År1,0,L110*(1-VLOOKUP($A111,[1]Hugst!$R$5:$W$9,MATCH(ROUNDUP((M$1)/10,0)*10,[1]Hugst!$R$4:$W$4,0))))</f>
        <v>1318.119503742183</v>
      </c>
      <c r="N111" s="168">
        <f ca="1">IF($C111-N$1&lt;År1,0,M110*(1-VLOOKUP($A111,[1]Hugst!$R$5:$W$9,MATCH(ROUNDUP((N$1)/10,0)*10,[1]Hugst!$R$4:$W$4,0))))</f>
        <v>1320.5631457037962</v>
      </c>
      <c r="O111" s="168">
        <f ca="1">IF($C111-O$1&lt;År1,0,N110*(1-VLOOKUP($A111,[1]Hugst!$R$5:$W$9,MATCH(ROUNDUP((O$1)/10,0)*10,[1]Hugst!$R$4:$W$4,0))))</f>
        <v>1322.3947052286439</v>
      </c>
      <c r="P111" s="168">
        <f ca="1">IF($C111-P$1&lt;År1,0,O110*(1-VLOOKUP($A111,[1]Hugst!$R$5:$W$9,MATCH(ROUNDUP((P$1)/10,0)*10,[1]Hugst!$R$4:$W$4,0))))</f>
        <v>1320.9686291080725</v>
      </c>
      <c r="Q111" s="168">
        <f ca="1">IF($C111-Q$1&lt;År1,0,P110*(1-VLOOKUP($A111,[1]Hugst!$R$5:$W$9,MATCH(ROUNDUP((Q$1)/10,0)*10,[1]Hugst!$R$4:$W$4,0))))</f>
        <v>1317.0569579704752</v>
      </c>
      <c r="R111" s="168">
        <f ca="1">IF($C111-R$1&lt;År1,0,Q110*(1-VLOOKUP($A111,[1]Hugst!$R$5:$W$9,MATCH(ROUNDUP((R$1)/10,0)*10,[1]Hugst!$R$4:$W$4,0))))</f>
        <v>1308.1725574660204</v>
      </c>
      <c r="S111" s="168">
        <f ca="1">IF($C111-S$1&lt;År1,0,R110*(1-VLOOKUP($A111,[1]Hugst!$R$5:$W$9,MATCH(ROUNDUP((S$1)/10,0)*10,[1]Hugst!$R$4:$W$4,0))))</f>
        <v>1289.3487231550212</v>
      </c>
      <c r="T111" s="168">
        <f ca="1">IF($C111-T$1&lt;År1,0,S110*(1-VLOOKUP($A111,[1]Hugst!$R$5:$W$9,MATCH(ROUNDUP((T$1)/10,0)*10,[1]Hugst!$R$4:$W$4,0))))</f>
        <v>1250.6671751131842</v>
      </c>
      <c r="U111" s="168">
        <f ca="1">IF($C111-U$1&lt;År1,0,T110*(1-VLOOKUP($A111,[1]Hugst!$R$5:$W$9,MATCH(ROUNDUP((U$1)/10,0)*10,[1]Hugst!$R$4:$W$4,0))))</f>
        <v>1172.3215888532086</v>
      </c>
      <c r="V111" s="168">
        <f ca="1">IF($C111-V$1&lt;År1,0,U110*(1-VLOOKUP($A111,[1]Hugst!$R$5:$W$9,MATCH(ROUNDUP((V$1)/10,0)*10,[1]Hugst!$R$4:$W$4,0))))</f>
        <v>1014.7597175817125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562.15029919956066</v>
      </c>
      <c r="E112" s="168">
        <f t="shared" ca="1" si="2"/>
        <v>15.247662794965436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1037.1082003792183</v>
      </c>
      <c r="G112" s="168">
        <f ca="1">IF($C112-G$1&lt;År1,0,F111*(1-VLOOKUP($A112,[1]Hugst!$R$5:$W$9,MATCH(ROUNDUP((G$1)/10,0)*10,[1]Hugst!$R$4:$W$4,0))))</f>
        <v>1025.6668915030723</v>
      </c>
      <c r="H112" s="168">
        <f ca="1">IF($C112-H$1&lt;År1,0,G111*(1-VLOOKUP($A112,[1]Hugst!$R$5:$W$9,MATCH(ROUNDUP((H$1)/10,0)*10,[1]Hugst!$R$4:$W$4,0))))</f>
        <v>1008.915946071038</v>
      </c>
      <c r="I112" s="168">
        <f ca="1">IF($C112-I$1&lt;År1,0,H111*(1-VLOOKUP($A112,[1]Hugst!$R$5:$W$9,MATCH(ROUNDUP((I$1)/10,0)*10,[1]Hugst!$R$4:$W$4,0))))</f>
        <v>984.57898342500812</v>
      </c>
      <c r="J112" s="168">
        <f ca="1">IF($C112-J$1&lt;År1,0,I111*(1-VLOOKUP($A112,[1]Hugst!$R$5:$W$9,MATCH(ROUNDUP((J$1)/10,0)*10,[1]Hugst!$R$4:$W$4,0))))</f>
        <v>949.40620920580909</v>
      </c>
      <c r="K112" s="168">
        <f ca="1">IF($C112-K$1&lt;År1,0,J111*(1-VLOOKUP($A112,[1]Hugst!$R$5:$W$9,MATCH(ROUNDUP((K$1)/10,0)*10,[1]Hugst!$R$4:$W$4,0))))</f>
        <v>898.75943260949612</v>
      </c>
      <c r="L112" s="168">
        <f ca="1">IF($C112-L$1&lt;År1,0,K111*(1-VLOOKUP($A112,[1]Hugst!$R$5:$W$9,MATCH(ROUNDUP((L$1)/10,0)*10,[1]Hugst!$R$4:$W$4,0))))</f>
        <v>826.02142853858732</v>
      </c>
      <c r="M112" s="168">
        <f ca="1">IF($C112-M$1&lt;År1,0,L111*(1-VLOOKUP($A112,[1]Hugst!$R$5:$W$9,MATCH(ROUNDUP((M$1)/10,0)*10,[1]Hugst!$R$4:$W$4,0))))</f>
        <v>1316.942028578052</v>
      </c>
      <c r="N112" s="168">
        <f ca="1">IF($C112-N$1&lt;År1,0,M111*(1-VLOOKUP($A112,[1]Hugst!$R$5:$W$9,MATCH(ROUNDUP((N$1)/10,0)*10,[1]Hugst!$R$4:$W$4,0))))</f>
        <v>1318.119503742183</v>
      </c>
      <c r="O112" s="168">
        <f ca="1">IF($C112-O$1&lt;År1,0,N111*(1-VLOOKUP($A112,[1]Hugst!$R$5:$W$9,MATCH(ROUNDUP((O$1)/10,0)*10,[1]Hugst!$R$4:$W$4,0))))</f>
        <v>1320.5631457037962</v>
      </c>
      <c r="P112" s="168">
        <f ca="1">IF($C112-P$1&lt;År1,0,O111*(1-VLOOKUP($A112,[1]Hugst!$R$5:$W$9,MATCH(ROUNDUP((P$1)/10,0)*10,[1]Hugst!$R$4:$W$4,0))))</f>
        <v>1320.3774929664307</v>
      </c>
      <c r="Q112" s="168">
        <f ca="1">IF($C112-Q$1&lt;År1,0,P111*(1-VLOOKUP($A112,[1]Hugst!$R$5:$W$9,MATCH(ROUNDUP((Q$1)/10,0)*10,[1]Hugst!$R$4:$W$4,0))))</f>
        <v>1318.9535922162127</v>
      </c>
      <c r="R112" s="168">
        <f ca="1">IF($C112-R$1&lt;År1,0,Q111*(1-VLOOKUP($A112,[1]Hugst!$R$5:$W$9,MATCH(ROUNDUP((R$1)/10,0)*10,[1]Hugst!$R$4:$W$4,0))))</f>
        <v>1315.0478880345879</v>
      </c>
      <c r="S112" s="168">
        <f ca="1">IF($C112-S$1&lt;År1,0,R111*(1-VLOOKUP($A112,[1]Hugst!$R$5:$W$9,MATCH(ROUNDUP((S$1)/10,0)*10,[1]Hugst!$R$4:$W$4,0))))</f>
        <v>1306.1770400054791</v>
      </c>
      <c r="T112" s="168">
        <f ca="1">IF($C112-T$1&lt;År1,0,S111*(1-VLOOKUP($A112,[1]Hugst!$R$5:$W$9,MATCH(ROUNDUP((T$1)/10,0)*10,[1]Hugst!$R$4:$W$4,0))))</f>
        <v>1287.3819200180051</v>
      </c>
      <c r="U112" s="168">
        <f ca="1">IF($C112-U$1&lt;År1,0,T111*(1-VLOOKUP($A112,[1]Hugst!$R$5:$W$9,MATCH(ROUNDUP((U$1)/10,0)*10,[1]Hugst!$R$4:$W$4,0))))</f>
        <v>1248.7593777274183</v>
      </c>
      <c r="V112" s="168">
        <f ca="1">IF($C112-V$1&lt;År1,0,U111*(1-VLOOKUP($A112,[1]Hugst!$R$5:$W$9,MATCH(ROUNDUP((V$1)/10,0)*10,[1]Hugst!$R$4:$W$4,0))))</f>
        <v>1170.5333016837715</v>
      </c>
      <c r="W112" s="168">
        <f ca="1">IF($C112-W$1&lt;År1,0,V111*(1-VLOOKUP($A112,[1]Hugst!$R$5:$W$9,MATCH(ROUNDUP((W$1)/10,0)*10,[1]Hugst!$R$4:$W$4,0))))</f>
        <v>1013.2117790294692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567.88503531076947</v>
      </c>
      <c r="E113" s="168">
        <f t="shared" ca="1" si="2"/>
        <v>17.238822006183909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1044.8340957016455</v>
      </c>
      <c r="G113" s="168">
        <f ca="1">IF($C113-G$1&lt;År1,0,F112*(1-VLOOKUP($A113,[1]Hugst!$R$5:$W$9,MATCH(ROUNDUP((G$1)/10,0)*10,[1]Hugst!$R$4:$W$4,0))))</f>
        <v>1037.1082003792183</v>
      </c>
      <c r="H113" s="168">
        <f ca="1">IF($C113-H$1&lt;År1,0,G112*(1-VLOOKUP($A113,[1]Hugst!$R$5:$W$9,MATCH(ROUNDUP((H$1)/10,0)*10,[1]Hugst!$R$4:$W$4,0))))</f>
        <v>1025.6668915030723</v>
      </c>
      <c r="I113" s="168">
        <f ca="1">IF($C113-I$1&lt;År1,0,H112*(1-VLOOKUP($A113,[1]Hugst!$R$5:$W$9,MATCH(ROUNDUP((I$1)/10,0)*10,[1]Hugst!$R$4:$W$4,0))))</f>
        <v>1008.915946071038</v>
      </c>
      <c r="J113" s="168">
        <f ca="1">IF($C113-J$1&lt;År1,0,I112*(1-VLOOKUP($A113,[1]Hugst!$R$5:$W$9,MATCH(ROUNDUP((J$1)/10,0)*10,[1]Hugst!$R$4:$W$4,0))))</f>
        <v>984.57898342500812</v>
      </c>
      <c r="K113" s="168">
        <f ca="1">IF($C113-K$1&lt;År1,0,J112*(1-VLOOKUP($A113,[1]Hugst!$R$5:$W$9,MATCH(ROUNDUP((K$1)/10,0)*10,[1]Hugst!$R$4:$W$4,0))))</f>
        <v>949.40620920580909</v>
      </c>
      <c r="L113" s="168">
        <f ca="1">IF($C113-L$1&lt;År1,0,K112*(1-VLOOKUP($A113,[1]Hugst!$R$5:$W$9,MATCH(ROUNDUP((L$1)/10,0)*10,[1]Hugst!$R$4:$W$4,0))))</f>
        <v>898.75943260949612</v>
      </c>
      <c r="M113" s="168">
        <f ca="1">IF($C113-M$1&lt;År1,0,L112*(1-VLOOKUP($A113,[1]Hugst!$R$5:$W$9,MATCH(ROUNDUP((M$1)/10,0)*10,[1]Hugst!$R$4:$W$4,0))))</f>
        <v>826.02142853858732</v>
      </c>
      <c r="N113" s="168">
        <f ca="1">IF($C113-N$1&lt;År1,0,M112*(1-VLOOKUP($A113,[1]Hugst!$R$5:$W$9,MATCH(ROUNDUP((N$1)/10,0)*10,[1]Hugst!$R$4:$W$4,0))))</f>
        <v>1316.942028578052</v>
      </c>
      <c r="O113" s="168">
        <f ca="1">IF($C113-O$1&lt;År1,0,N112*(1-VLOOKUP($A113,[1]Hugst!$R$5:$W$9,MATCH(ROUNDUP((O$1)/10,0)*10,[1]Hugst!$R$4:$W$4,0))))</f>
        <v>1318.119503742183</v>
      </c>
      <c r="P113" s="168">
        <f ca="1">IF($C113-P$1&lt;År1,0,O112*(1-VLOOKUP($A113,[1]Hugst!$R$5:$W$9,MATCH(ROUNDUP((P$1)/10,0)*10,[1]Hugst!$R$4:$W$4,0))))</f>
        <v>1318.5487273459428</v>
      </c>
      <c r="Q113" s="168">
        <f ca="1">IF($C113-Q$1&lt;År1,0,P112*(1-VLOOKUP($A113,[1]Hugst!$R$5:$W$9,MATCH(ROUNDUP((Q$1)/10,0)*10,[1]Hugst!$R$4:$W$4,0))))</f>
        <v>1318.3633578076683</v>
      </c>
      <c r="R113" s="168">
        <f ca="1">IF($C113-R$1&lt;År1,0,Q112*(1-VLOOKUP($A113,[1]Hugst!$R$5:$W$9,MATCH(ROUNDUP((R$1)/10,0)*10,[1]Hugst!$R$4:$W$4,0))))</f>
        <v>1316.9416291094421</v>
      </c>
      <c r="S113" s="168">
        <f ca="1">IF($C113-S$1&lt;År1,0,R112*(1-VLOOKUP($A113,[1]Hugst!$R$5:$W$9,MATCH(ROUNDUP((S$1)/10,0)*10,[1]Hugst!$R$4:$W$4,0))))</f>
        <v>1313.0418827816538</v>
      </c>
      <c r="T113" s="168">
        <f ca="1">IF($C113-T$1&lt;År1,0,S112*(1-VLOOKUP($A113,[1]Hugst!$R$5:$W$9,MATCH(ROUNDUP((T$1)/10,0)*10,[1]Hugst!$R$4:$W$4,0))))</f>
        <v>1304.1845665546232</v>
      </c>
      <c r="U113" s="168">
        <f ca="1">IF($C113-U$1&lt;År1,0,T112*(1-VLOOKUP($A113,[1]Hugst!$R$5:$W$9,MATCH(ROUNDUP((U$1)/10,0)*10,[1]Hugst!$R$4:$W$4,0))))</f>
        <v>1285.4181170891641</v>
      </c>
      <c r="V113" s="168">
        <f ca="1">IF($C113-V$1&lt;År1,0,U112*(1-VLOOKUP($A113,[1]Hugst!$R$5:$W$9,MATCH(ROUNDUP((V$1)/10,0)*10,[1]Hugst!$R$4:$W$4,0))))</f>
        <v>1246.8544905410545</v>
      </c>
      <c r="W113" s="168">
        <f ca="1">IF($C113-W$1&lt;År1,0,V112*(1-VLOOKUP($A113,[1]Hugst!$R$5:$W$9,MATCH(ROUNDUP((W$1)/10,0)*10,[1]Hugst!$R$4:$W$4,0))))</f>
        <v>1168.7477424100166</v>
      </c>
      <c r="X113" s="168">
        <f ca="1">IF($C113-X$1&lt;År1,0,W112*(1-VLOOKUP($A113,[1]Hugst!$R$5:$W$9,MATCH(ROUNDUP((X$1)/10,0)*10,[1]Hugst!$R$4:$W$4,0))))</f>
        <v>1011.6662017394242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571.0274514592553</v>
      </c>
      <c r="E114" s="168">
        <f t="shared" ca="1" si="2"/>
        <v>19.223216266458621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1049.9609061104061</v>
      </c>
      <c r="G114" s="168">
        <f ca="1">IF($C114-G$1&lt;År1,0,F113*(1-VLOOKUP($A114,[1]Hugst!$R$5:$W$9,MATCH(ROUNDUP((G$1)/10,0)*10,[1]Hugst!$R$4:$W$4,0))))</f>
        <v>1044.8340957016455</v>
      </c>
      <c r="H114" s="168">
        <f ca="1">IF($C114-H$1&lt;År1,0,G113*(1-VLOOKUP($A114,[1]Hugst!$R$5:$W$9,MATCH(ROUNDUP((H$1)/10,0)*10,[1]Hugst!$R$4:$W$4,0))))</f>
        <v>1037.1082003792183</v>
      </c>
      <c r="I114" s="168">
        <f ca="1">IF($C114-I$1&lt;År1,0,H113*(1-VLOOKUP($A114,[1]Hugst!$R$5:$W$9,MATCH(ROUNDUP((I$1)/10,0)*10,[1]Hugst!$R$4:$W$4,0))))</f>
        <v>1025.6668915030723</v>
      </c>
      <c r="J114" s="168">
        <f ca="1">IF($C114-J$1&lt;År1,0,I113*(1-VLOOKUP($A114,[1]Hugst!$R$5:$W$9,MATCH(ROUNDUP((J$1)/10,0)*10,[1]Hugst!$R$4:$W$4,0))))</f>
        <v>1008.915946071038</v>
      </c>
      <c r="K114" s="168">
        <f ca="1">IF($C114-K$1&lt;År1,0,J113*(1-VLOOKUP($A114,[1]Hugst!$R$5:$W$9,MATCH(ROUNDUP((K$1)/10,0)*10,[1]Hugst!$R$4:$W$4,0))))</f>
        <v>984.57898342500812</v>
      </c>
      <c r="L114" s="168">
        <f ca="1">IF($C114-L$1&lt;År1,0,K113*(1-VLOOKUP($A114,[1]Hugst!$R$5:$W$9,MATCH(ROUNDUP((L$1)/10,0)*10,[1]Hugst!$R$4:$W$4,0))))</f>
        <v>949.40620920580909</v>
      </c>
      <c r="M114" s="168">
        <f ca="1">IF($C114-M$1&lt;År1,0,L113*(1-VLOOKUP($A114,[1]Hugst!$R$5:$W$9,MATCH(ROUNDUP((M$1)/10,0)*10,[1]Hugst!$R$4:$W$4,0))))</f>
        <v>898.75943260949612</v>
      </c>
      <c r="N114" s="168">
        <f ca="1">IF($C114-N$1&lt;År1,0,M113*(1-VLOOKUP($A114,[1]Hugst!$R$5:$W$9,MATCH(ROUNDUP((N$1)/10,0)*10,[1]Hugst!$R$4:$W$4,0))))</f>
        <v>826.02142853858732</v>
      </c>
      <c r="O114" s="168">
        <f ca="1">IF($C114-O$1&lt;År1,0,N113*(1-VLOOKUP($A114,[1]Hugst!$R$5:$W$9,MATCH(ROUNDUP((O$1)/10,0)*10,[1]Hugst!$R$4:$W$4,0))))</f>
        <v>1316.942028578052</v>
      </c>
      <c r="P114" s="168">
        <f ca="1">IF($C114-P$1&lt;År1,0,O113*(1-VLOOKUP($A114,[1]Hugst!$R$5:$W$9,MATCH(ROUNDUP((P$1)/10,0)*10,[1]Hugst!$R$4:$W$4,0))))</f>
        <v>1316.1088129737627</v>
      </c>
      <c r="Q114" s="168">
        <f ca="1">IF($C114-Q$1&lt;År1,0,P113*(1-VLOOKUP($A114,[1]Hugst!$R$5:$W$9,MATCH(ROUNDUP((Q$1)/10,0)*10,[1]Hugst!$R$4:$W$4,0))))</f>
        <v>1316.5373818296523</v>
      </c>
      <c r="R114" s="168">
        <f ca="1">IF($C114-R$1&lt;År1,0,Q113*(1-VLOOKUP($A114,[1]Hugst!$R$5:$W$9,MATCH(ROUNDUP((R$1)/10,0)*10,[1]Hugst!$R$4:$W$4,0))))</f>
        <v>1316.3522950584702</v>
      </c>
      <c r="S114" s="168">
        <f ca="1">IF($C114-S$1&lt;År1,0,R113*(1-VLOOKUP($A114,[1]Hugst!$R$5:$W$9,MATCH(ROUNDUP((S$1)/10,0)*10,[1]Hugst!$R$4:$W$4,0))))</f>
        <v>1314.9327350989361</v>
      </c>
      <c r="T114" s="168">
        <f ca="1">IF($C114-T$1&lt;År1,0,S113*(1-VLOOKUP($A114,[1]Hugst!$R$5:$W$9,MATCH(ROUNDUP((T$1)/10,0)*10,[1]Hugst!$R$4:$W$4,0))))</f>
        <v>1311.0389375367326</v>
      </c>
      <c r="U114" s="168">
        <f ca="1">IF($C114-U$1&lt;År1,0,T113*(1-VLOOKUP($A114,[1]Hugst!$R$5:$W$9,MATCH(ROUNDUP((U$1)/10,0)*10,[1]Hugst!$R$4:$W$4,0))))</f>
        <v>1302.1951324700483</v>
      </c>
      <c r="V114" s="168">
        <f ca="1">IF($C114-V$1&lt;År1,0,U113*(1-VLOOKUP($A114,[1]Hugst!$R$5:$W$9,MATCH(ROUNDUP((V$1)/10,0)*10,[1]Hugst!$R$4:$W$4,0))))</f>
        <v>1283.4573097919094</v>
      </c>
      <c r="W114" s="168">
        <f ca="1">IF($C114-W$1&lt;År1,0,V113*(1-VLOOKUP($A114,[1]Hugst!$R$5:$W$9,MATCH(ROUNDUP((W$1)/10,0)*10,[1]Hugst!$R$4:$W$4,0))))</f>
        <v>1244.9525091148055</v>
      </c>
      <c r="X114" s="168">
        <f ca="1">IF($C114-X$1&lt;År1,0,W113*(1-VLOOKUP($A114,[1]Hugst!$R$5:$W$9,MATCH(ROUNDUP((X$1)/10,0)*10,[1]Hugst!$R$4:$W$4,0))))</f>
        <v>1166.964906870747</v>
      </c>
      <c r="Y114" s="168">
        <f ca="1">IF($C114-Y$1&lt;År1,0,X113*(1-VLOOKUP($A114,[1]Hugst!$R$5:$W$9,MATCH(ROUNDUP((Y$1)/10,0)*10,[1]Hugst!$R$4:$W$4,0))))</f>
        <v>1010.1229821096522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572.35960312948555</v>
      </c>
      <c r="E115" s="168">
        <f t="shared" ca="1" si="2"/>
        <v>21.416796442470513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1053.4866379566483</v>
      </c>
      <c r="G115" s="168">
        <f ca="1">IF($C115-G$1&lt;År1,0,F114*(1-VLOOKUP($A115,[1]Hugst!$R$5:$W$9,MATCH(ROUNDUP((G$1)/10,0)*10,[1]Hugst!$R$4:$W$4,0))))</f>
        <v>1049.9609061104061</v>
      </c>
      <c r="H115" s="168">
        <f ca="1">IF($C115-H$1&lt;År1,0,G114*(1-VLOOKUP($A115,[1]Hugst!$R$5:$W$9,MATCH(ROUNDUP((H$1)/10,0)*10,[1]Hugst!$R$4:$W$4,0))))</f>
        <v>1044.8340957016455</v>
      </c>
      <c r="I115" s="168">
        <f ca="1">IF($C115-I$1&lt;År1,0,H114*(1-VLOOKUP($A115,[1]Hugst!$R$5:$W$9,MATCH(ROUNDUP((I$1)/10,0)*10,[1]Hugst!$R$4:$W$4,0))))</f>
        <v>1037.1082003792183</v>
      </c>
      <c r="J115" s="168">
        <f ca="1">IF($C115-J$1&lt;År1,0,I114*(1-VLOOKUP($A115,[1]Hugst!$R$5:$W$9,MATCH(ROUNDUP((J$1)/10,0)*10,[1]Hugst!$R$4:$W$4,0))))</f>
        <v>1025.6668915030723</v>
      </c>
      <c r="K115" s="168">
        <f ca="1">IF($C115-K$1&lt;År1,0,J114*(1-VLOOKUP($A115,[1]Hugst!$R$5:$W$9,MATCH(ROUNDUP((K$1)/10,0)*10,[1]Hugst!$R$4:$W$4,0))))</f>
        <v>1008.915946071038</v>
      </c>
      <c r="L115" s="168">
        <f ca="1">IF($C115-L$1&lt;År1,0,K114*(1-VLOOKUP($A115,[1]Hugst!$R$5:$W$9,MATCH(ROUNDUP((L$1)/10,0)*10,[1]Hugst!$R$4:$W$4,0))))</f>
        <v>984.57898342500812</v>
      </c>
      <c r="M115" s="168">
        <f ca="1">IF($C115-M$1&lt;År1,0,L114*(1-VLOOKUP($A115,[1]Hugst!$R$5:$W$9,MATCH(ROUNDUP((M$1)/10,0)*10,[1]Hugst!$R$4:$W$4,0))))</f>
        <v>949.40620920580909</v>
      </c>
      <c r="N115" s="168">
        <f ca="1">IF($C115-N$1&lt;År1,0,M114*(1-VLOOKUP($A115,[1]Hugst!$R$5:$W$9,MATCH(ROUNDUP((N$1)/10,0)*10,[1]Hugst!$R$4:$W$4,0))))</f>
        <v>898.75943260949612</v>
      </c>
      <c r="O115" s="168">
        <f ca="1">IF($C115-O$1&lt;År1,0,N114*(1-VLOOKUP($A115,[1]Hugst!$R$5:$W$9,MATCH(ROUNDUP((O$1)/10,0)*10,[1]Hugst!$R$4:$W$4,0))))</f>
        <v>826.02142853858732</v>
      </c>
      <c r="P115" s="168">
        <f ca="1">IF($C115-P$1&lt;År1,0,O114*(1-VLOOKUP($A115,[1]Hugst!$R$5:$W$9,MATCH(ROUNDUP((P$1)/10,0)*10,[1]Hugst!$R$4:$W$4,0))))</f>
        <v>1314.9331339581872</v>
      </c>
      <c r="Q115" s="168">
        <f ca="1">IF($C115-Q$1&lt;År1,0,P114*(1-VLOOKUP($A115,[1]Hugst!$R$5:$W$9,MATCH(ROUNDUP((Q$1)/10,0)*10,[1]Hugst!$R$4:$W$4,0))))</f>
        <v>1314.101189360752</v>
      </c>
      <c r="R115" s="168">
        <f ca="1">IF($C115-R$1&lt;År1,0,Q114*(1-VLOOKUP($A115,[1]Hugst!$R$5:$W$9,MATCH(ROUNDUP((R$1)/10,0)*10,[1]Hugst!$R$4:$W$4,0))))</f>
        <v>1314.5291044675391</v>
      </c>
      <c r="S115" s="168">
        <f ca="1">IF($C115-S$1&lt;År1,0,R114*(1-VLOOKUP($A115,[1]Hugst!$R$5:$W$9,MATCH(ROUNDUP((S$1)/10,0)*10,[1]Hugst!$R$4:$W$4,0))))</f>
        <v>1314.3443000321097</v>
      </c>
      <c r="T115" s="168">
        <f ca="1">IF($C115-T$1&lt;År1,0,S114*(1-VLOOKUP($A115,[1]Hugst!$R$5:$W$9,MATCH(ROUNDUP((T$1)/10,0)*10,[1]Hugst!$R$4:$W$4,0))))</f>
        <v>1312.9269055030225</v>
      </c>
      <c r="U115" s="168">
        <f ca="1">IF($C115-U$1&lt;År1,0,T114*(1-VLOOKUP($A115,[1]Hugst!$R$5:$W$9,MATCH(ROUNDUP((U$1)/10,0)*10,[1]Hugst!$R$4:$W$4,0))))</f>
        <v>1309.0390476320156</v>
      </c>
      <c r="V115" s="168">
        <f ca="1">IF($C115-V$1&lt;År1,0,U114*(1-VLOOKUP($A115,[1]Hugst!$R$5:$W$9,MATCH(ROUNDUP((V$1)/10,0)*10,[1]Hugst!$R$4:$W$4,0))))</f>
        <v>1300.208733115433</v>
      </c>
      <c r="W115" s="168">
        <f ca="1">IF($C115-W$1&lt;År1,0,V114*(1-VLOOKUP($A115,[1]Hugst!$R$5:$W$9,MATCH(ROUNDUP((W$1)/10,0)*10,[1]Hugst!$R$4:$W$4,0))))</f>
        <v>1281.4994935566335</v>
      </c>
      <c r="X115" s="168">
        <f ca="1">IF($C115-X$1&lt;År1,0,W114*(1-VLOOKUP($A115,[1]Hugst!$R$5:$W$9,MATCH(ROUNDUP((X$1)/10,0)*10,[1]Hugst!$R$4:$W$4,0))))</f>
        <v>1243.0534290161556</v>
      </c>
      <c r="Y115" s="168">
        <f ca="1">IF($C115-Y$1&lt;År1,0,X114*(1-VLOOKUP($A115,[1]Hugst!$R$5:$W$9,MATCH(ROUNDUP((Y$1)/10,0)*10,[1]Hugst!$R$4:$W$4,0))))</f>
        <v>1165.1847909111136</v>
      </c>
      <c r="Z115" s="168">
        <f ca="1">IF($C115-Z$1&lt;År1,0,Y114*(1-VLOOKUP($A115,[1]Hugst!$R$5:$W$9,MATCH(ROUNDUP((Z$1)/10,0)*10,[1]Hugst!$R$4:$W$4,0))))</f>
        <v>1008.368107437343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572.42890736310676</v>
      </c>
      <c r="E116" s="168">
        <f t="shared" ca="1" si="2"/>
        <v>22.890648829608836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1055.0297945774078</v>
      </c>
      <c r="G116" s="168">
        <f ca="1">IF($C116-G$1&lt;År1,0,F115*(1-VLOOKUP($A116,[1]Hugst!$R$5:$W$9,MATCH(ROUNDUP((G$1)/10,0)*10,[1]Hugst!$R$4:$W$4,0))))</f>
        <v>1053.4866379566483</v>
      </c>
      <c r="H116" s="168">
        <f ca="1">IF($C116-H$1&lt;År1,0,G115*(1-VLOOKUP($A116,[1]Hugst!$R$5:$W$9,MATCH(ROUNDUP((H$1)/10,0)*10,[1]Hugst!$R$4:$W$4,0))))</f>
        <v>1049.9609061104061</v>
      </c>
      <c r="I116" s="168">
        <f ca="1">IF($C116-I$1&lt;År1,0,H115*(1-VLOOKUP($A116,[1]Hugst!$R$5:$W$9,MATCH(ROUNDUP((I$1)/10,0)*10,[1]Hugst!$R$4:$W$4,0))))</f>
        <v>1044.8340957016455</v>
      </c>
      <c r="J116" s="168">
        <f ca="1">IF($C116-J$1&lt;År1,0,I115*(1-VLOOKUP($A116,[1]Hugst!$R$5:$W$9,MATCH(ROUNDUP((J$1)/10,0)*10,[1]Hugst!$R$4:$W$4,0))))</f>
        <v>1037.1082003792183</v>
      </c>
      <c r="K116" s="168">
        <f ca="1">IF($C116-K$1&lt;År1,0,J115*(1-VLOOKUP($A116,[1]Hugst!$R$5:$W$9,MATCH(ROUNDUP((K$1)/10,0)*10,[1]Hugst!$R$4:$W$4,0))))</f>
        <v>1025.6668915030723</v>
      </c>
      <c r="L116" s="168">
        <f ca="1">IF($C116-L$1&lt;År1,0,K115*(1-VLOOKUP($A116,[1]Hugst!$R$5:$W$9,MATCH(ROUNDUP((L$1)/10,0)*10,[1]Hugst!$R$4:$W$4,0))))</f>
        <v>1008.915946071038</v>
      </c>
      <c r="M116" s="168">
        <f ca="1">IF($C116-M$1&lt;År1,0,L115*(1-VLOOKUP($A116,[1]Hugst!$R$5:$W$9,MATCH(ROUNDUP((M$1)/10,0)*10,[1]Hugst!$R$4:$W$4,0))))</f>
        <v>984.57898342500812</v>
      </c>
      <c r="N116" s="168">
        <f ca="1">IF($C116-N$1&lt;År1,0,M115*(1-VLOOKUP($A116,[1]Hugst!$R$5:$W$9,MATCH(ROUNDUP((N$1)/10,0)*10,[1]Hugst!$R$4:$W$4,0))))</f>
        <v>949.40620920580909</v>
      </c>
      <c r="O116" s="168">
        <f ca="1">IF($C116-O$1&lt;År1,0,N115*(1-VLOOKUP($A116,[1]Hugst!$R$5:$W$9,MATCH(ROUNDUP((O$1)/10,0)*10,[1]Hugst!$R$4:$W$4,0))))</f>
        <v>898.75943260949612</v>
      </c>
      <c r="P116" s="168">
        <f ca="1">IF($C116-P$1&lt;År1,0,O115*(1-VLOOKUP($A116,[1]Hugst!$R$5:$W$9,MATCH(ROUNDUP((P$1)/10,0)*10,[1]Hugst!$R$4:$W$4,0))))</f>
        <v>824.7613958509861</v>
      </c>
      <c r="Q116" s="168">
        <f ca="1">IF($C116-Q$1&lt;År1,0,P115*(1-VLOOKUP($A116,[1]Hugst!$R$5:$W$9,MATCH(ROUNDUP((Q$1)/10,0)*10,[1]Hugst!$R$4:$W$4,0))))</f>
        <v>1312.9273037538442</v>
      </c>
      <c r="R116" s="168">
        <f ca="1">IF($C116-R$1&lt;År1,0,Q115*(1-VLOOKUP($A116,[1]Hugst!$R$5:$W$9,MATCH(ROUNDUP((R$1)/10,0)*10,[1]Hugst!$R$4:$W$4,0))))</f>
        <v>1312.096628224439</v>
      </c>
      <c r="S116" s="168">
        <f ca="1">IF($C116-S$1&lt;År1,0,R115*(1-VLOOKUP($A116,[1]Hugst!$R$5:$W$9,MATCH(ROUNDUP((S$1)/10,0)*10,[1]Hugst!$R$4:$W$4,0))))</f>
        <v>1312.5238905793683</v>
      </c>
      <c r="T116" s="168">
        <f ca="1">IF($C116-T$1&lt;År1,0,S115*(1-VLOOKUP($A116,[1]Hugst!$R$5:$W$9,MATCH(ROUNDUP((T$1)/10,0)*10,[1]Hugst!$R$4:$W$4,0))))</f>
        <v>1312.3393680490099</v>
      </c>
      <c r="U116" s="168">
        <f ca="1">IF($C116-U$1&lt;År1,0,T115*(1-VLOOKUP($A116,[1]Hugst!$R$5:$W$9,MATCH(ROUNDUP((U$1)/10,0)*10,[1]Hugst!$R$4:$W$4,0))))</f>
        <v>1310.9241356471703</v>
      </c>
      <c r="V116" s="168">
        <f ca="1">IF($C116-V$1&lt;År1,0,U115*(1-VLOOKUP($A116,[1]Hugst!$R$5:$W$9,MATCH(ROUNDUP((V$1)/10,0)*10,[1]Hugst!$R$4:$W$4,0))))</f>
        <v>1307.0422084068141</v>
      </c>
      <c r="W116" s="168">
        <f ca="1">IF($C116-W$1&lt;År1,0,V115*(1-VLOOKUP($A116,[1]Hugst!$R$5:$W$9,MATCH(ROUNDUP((W$1)/10,0)*10,[1]Hugst!$R$4:$W$4,0))))</f>
        <v>1298.225363861528</v>
      </c>
      <c r="X116" s="168">
        <f ca="1">IF($C116-X$1&lt;År1,0,W115*(1-VLOOKUP($A116,[1]Hugst!$R$5:$W$9,MATCH(ROUNDUP((X$1)/10,0)*10,[1]Hugst!$R$4:$W$4,0))))</f>
        <v>1279.5446638206997</v>
      </c>
      <c r="Y116" s="168">
        <f ca="1">IF($C116-Y$1&lt;År1,0,X115*(1-VLOOKUP($A116,[1]Hugst!$R$5:$W$9,MATCH(ROUNDUP((Y$1)/10,0)*10,[1]Hugst!$R$4:$W$4,0))))</f>
        <v>1241.1572458193514</v>
      </c>
      <c r="Z116" s="168">
        <f ca="1">IF($C116-Z$1&lt;År1,0,Y115*(1-VLOOKUP($A116,[1]Hugst!$R$5:$W$9,MATCH(ROUNDUP((Z$1)/10,0)*10,[1]Hugst!$R$4:$W$4,0))))</f>
        <v>1163.16052919809</v>
      </c>
      <c r="AA116" s="168">
        <f ca="1">IF($C116-AA$1&lt;År1,0,Z115*(1-VLOOKUP($A116,[1]Hugst!$R$5:$W$9,MATCH(ROUNDUP((AA$1)/10,0)*10,[1]Hugst!$R$4:$W$4,0))))</f>
        <v>1006.6162814879815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571.61853440078778</v>
      </c>
      <c r="E117" s="168">
        <f t="shared" ca="1" si="2"/>
        <v>24.48887688074683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1055.8176496662268</v>
      </c>
      <c r="G117" s="168">
        <f ca="1">IF($C117-G$1&lt;År1,0,F116*(1-VLOOKUP($A117,[1]Hugst!$R$5:$W$9,MATCH(ROUNDUP((G$1)/10,0)*10,[1]Hugst!$R$4:$W$4,0))))</f>
        <v>1055.0297945774078</v>
      </c>
      <c r="H117" s="168">
        <f ca="1">IF($C117-H$1&lt;År1,0,G116*(1-VLOOKUP($A117,[1]Hugst!$R$5:$W$9,MATCH(ROUNDUP((H$1)/10,0)*10,[1]Hugst!$R$4:$W$4,0))))</f>
        <v>1053.4866379566483</v>
      </c>
      <c r="I117" s="168">
        <f ca="1">IF($C117-I$1&lt;År1,0,H116*(1-VLOOKUP($A117,[1]Hugst!$R$5:$W$9,MATCH(ROUNDUP((I$1)/10,0)*10,[1]Hugst!$R$4:$W$4,0))))</f>
        <v>1049.9609061104061</v>
      </c>
      <c r="J117" s="168">
        <f ca="1">IF($C117-J$1&lt;År1,0,I116*(1-VLOOKUP($A117,[1]Hugst!$R$5:$W$9,MATCH(ROUNDUP((J$1)/10,0)*10,[1]Hugst!$R$4:$W$4,0))))</f>
        <v>1044.8340957016455</v>
      </c>
      <c r="K117" s="168">
        <f ca="1">IF($C117-K$1&lt;År1,0,J116*(1-VLOOKUP($A117,[1]Hugst!$R$5:$W$9,MATCH(ROUNDUP((K$1)/10,0)*10,[1]Hugst!$R$4:$W$4,0))))</f>
        <v>1037.1082003792183</v>
      </c>
      <c r="L117" s="168">
        <f ca="1">IF($C117-L$1&lt;År1,0,K116*(1-VLOOKUP($A117,[1]Hugst!$R$5:$W$9,MATCH(ROUNDUP((L$1)/10,0)*10,[1]Hugst!$R$4:$W$4,0))))</f>
        <v>1025.6668915030723</v>
      </c>
      <c r="M117" s="168">
        <f ca="1">IF($C117-M$1&lt;År1,0,L116*(1-VLOOKUP($A117,[1]Hugst!$R$5:$W$9,MATCH(ROUNDUP((M$1)/10,0)*10,[1]Hugst!$R$4:$W$4,0))))</f>
        <v>1008.915946071038</v>
      </c>
      <c r="N117" s="168">
        <f ca="1">IF($C117-N$1&lt;År1,0,M116*(1-VLOOKUP($A117,[1]Hugst!$R$5:$W$9,MATCH(ROUNDUP((N$1)/10,0)*10,[1]Hugst!$R$4:$W$4,0))))</f>
        <v>984.57898342500812</v>
      </c>
      <c r="O117" s="168">
        <f ca="1">IF($C117-O$1&lt;År1,0,N116*(1-VLOOKUP($A117,[1]Hugst!$R$5:$W$9,MATCH(ROUNDUP((O$1)/10,0)*10,[1]Hugst!$R$4:$W$4,0))))</f>
        <v>949.40620920580909</v>
      </c>
      <c r="P117" s="168">
        <f ca="1">IF($C117-P$1&lt;År1,0,O116*(1-VLOOKUP($A117,[1]Hugst!$R$5:$W$9,MATCH(ROUNDUP((P$1)/10,0)*10,[1]Hugst!$R$4:$W$4,0))))</f>
        <v>897.38844364449858</v>
      </c>
      <c r="Q117" s="168">
        <f ca="1">IF($C117-Q$1&lt;År1,0,P116*(1-VLOOKUP($A117,[1]Hugst!$R$5:$W$9,MATCH(ROUNDUP((Q$1)/10,0)*10,[1]Hugst!$R$4:$W$4,0))))</f>
        <v>823.50328524714564</v>
      </c>
      <c r="R117" s="168">
        <f ca="1">IF($C117-R$1&lt;År1,0,Q116*(1-VLOOKUP($A117,[1]Hugst!$R$5:$W$9,MATCH(ROUNDUP((R$1)/10,0)*10,[1]Hugst!$R$4:$W$4,0))))</f>
        <v>1310.9245332904909</v>
      </c>
      <c r="S117" s="168">
        <f ca="1">IF($C117-S$1&lt;År1,0,R116*(1-VLOOKUP($A117,[1]Hugst!$R$5:$W$9,MATCH(ROUNDUP((S$1)/10,0)*10,[1]Hugst!$R$4:$W$4,0))))</f>
        <v>1310.095124893249</v>
      </c>
      <c r="T117" s="168">
        <f ca="1">IF($C117-T$1&lt;År1,0,S116*(1-VLOOKUP($A117,[1]Hugst!$R$5:$W$9,MATCH(ROUNDUP((T$1)/10,0)*10,[1]Hugst!$R$4:$W$4,0))))</f>
        <v>1310.5217354920437</v>
      </c>
      <c r="U117" s="168">
        <f ca="1">IF($C117-U$1&lt;År1,0,T116*(1-VLOOKUP($A117,[1]Hugst!$R$5:$W$9,MATCH(ROUNDUP((U$1)/10,0)*10,[1]Hugst!$R$4:$W$4,0))))</f>
        <v>1310.3374944367317</v>
      </c>
      <c r="V117" s="168">
        <f ca="1">IF($C117-V$1&lt;År1,0,U116*(1-VLOOKUP($A117,[1]Hugst!$R$5:$W$9,MATCH(ROUNDUP((V$1)/10,0)*10,[1]Hugst!$R$4:$W$4,0))))</f>
        <v>1308.9244208639795</v>
      </c>
      <c r="W117" s="168">
        <f ca="1">IF($C117-W$1&lt;År1,0,V116*(1-VLOOKUP($A117,[1]Hugst!$R$5:$W$9,MATCH(ROUNDUP((W$1)/10,0)*10,[1]Hugst!$R$4:$W$4,0))))</f>
        <v>1305.0484152075494</v>
      </c>
      <c r="X117" s="168">
        <f ca="1">IF($C117-X$1&lt;År1,0,W116*(1-VLOOKUP($A117,[1]Hugst!$R$5:$W$9,MATCH(ROUNDUP((X$1)/10,0)*10,[1]Hugst!$R$4:$W$4,0))))</f>
        <v>1296.245020086146</v>
      </c>
      <c r="Y117" s="168">
        <f ca="1">IF($C117-Y$1&lt;År1,0,X116*(1-VLOOKUP($A117,[1]Hugst!$R$5:$W$9,MATCH(ROUNDUP((Y$1)/10,0)*10,[1]Hugst!$R$4:$W$4,0))))</f>
        <v>1277.5928160284309</v>
      </c>
      <c r="Z117" s="168">
        <f ca="1">IF($C117-Z$1&lt;År1,0,Y116*(1-VLOOKUP($A117,[1]Hugst!$R$5:$W$9,MATCH(ROUNDUP((Z$1)/10,0)*10,[1]Hugst!$R$4:$W$4,0))))</f>
        <v>1239.0009980617838</v>
      </c>
      <c r="AA117" s="168">
        <f ca="1">IF($C117-AA$1&lt;År1,0,Z116*(1-VLOOKUP($A117,[1]Hugst!$R$5:$W$9,MATCH(ROUNDUP((AA$1)/10,0)*10,[1]Hugst!$R$4:$W$4,0))))</f>
        <v>1161.1397842109238</v>
      </c>
      <c r="AB117" s="168">
        <f ca="1">IF($C117-AB$1&lt;År1,0,AA116*(1-VLOOKUP($A117,[1]Hugst!$R$5:$W$9,MATCH(ROUNDUP((AB$1)/10,0)*10,[1]Hugst!$R$4:$W$4,0))))</f>
        <v>1004.8674989650574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570.19668183092199</v>
      </c>
      <c r="E118" s="168">
        <f t="shared" ca="1" si="2"/>
        <v>26.169188709875016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1056.0761089254893</v>
      </c>
      <c r="G118" s="168">
        <f ca="1">IF($C118-G$1&lt;År1,0,F117*(1-VLOOKUP($A118,[1]Hugst!$R$5:$W$9,MATCH(ROUNDUP((G$1)/10,0)*10,[1]Hugst!$R$4:$W$4,0))))</f>
        <v>1055.8176496662268</v>
      </c>
      <c r="H118" s="168">
        <f ca="1">IF($C118-H$1&lt;År1,0,G117*(1-VLOOKUP($A118,[1]Hugst!$R$5:$W$9,MATCH(ROUNDUP((H$1)/10,0)*10,[1]Hugst!$R$4:$W$4,0))))</f>
        <v>1055.0297945774078</v>
      </c>
      <c r="I118" s="168">
        <f ca="1">IF($C118-I$1&lt;År1,0,H117*(1-VLOOKUP($A118,[1]Hugst!$R$5:$W$9,MATCH(ROUNDUP((I$1)/10,0)*10,[1]Hugst!$R$4:$W$4,0))))</f>
        <v>1053.4866379566483</v>
      </c>
      <c r="J118" s="168">
        <f ca="1">IF($C118-J$1&lt;År1,0,I117*(1-VLOOKUP($A118,[1]Hugst!$R$5:$W$9,MATCH(ROUNDUP((J$1)/10,0)*10,[1]Hugst!$R$4:$W$4,0))))</f>
        <v>1049.9609061104061</v>
      </c>
      <c r="K118" s="168">
        <f ca="1">IF($C118-K$1&lt;År1,0,J117*(1-VLOOKUP($A118,[1]Hugst!$R$5:$W$9,MATCH(ROUNDUP((K$1)/10,0)*10,[1]Hugst!$R$4:$W$4,0))))</f>
        <v>1044.8340957016455</v>
      </c>
      <c r="L118" s="168">
        <f ca="1">IF($C118-L$1&lt;År1,0,K117*(1-VLOOKUP($A118,[1]Hugst!$R$5:$W$9,MATCH(ROUNDUP((L$1)/10,0)*10,[1]Hugst!$R$4:$W$4,0))))</f>
        <v>1037.1082003792183</v>
      </c>
      <c r="M118" s="168">
        <f ca="1">IF($C118-M$1&lt;År1,0,L117*(1-VLOOKUP($A118,[1]Hugst!$R$5:$W$9,MATCH(ROUNDUP((M$1)/10,0)*10,[1]Hugst!$R$4:$W$4,0))))</f>
        <v>1025.6668915030723</v>
      </c>
      <c r="N118" s="168">
        <f ca="1">IF($C118-N$1&lt;År1,0,M117*(1-VLOOKUP($A118,[1]Hugst!$R$5:$W$9,MATCH(ROUNDUP((N$1)/10,0)*10,[1]Hugst!$R$4:$W$4,0))))</f>
        <v>1008.915946071038</v>
      </c>
      <c r="O118" s="168">
        <f ca="1">IF($C118-O$1&lt;År1,0,N117*(1-VLOOKUP($A118,[1]Hugst!$R$5:$W$9,MATCH(ROUNDUP((O$1)/10,0)*10,[1]Hugst!$R$4:$W$4,0))))</f>
        <v>984.57898342500812</v>
      </c>
      <c r="P118" s="168">
        <f ca="1">IF($C118-P$1&lt;År1,0,O117*(1-VLOOKUP($A118,[1]Hugst!$R$5:$W$9,MATCH(ROUNDUP((P$1)/10,0)*10,[1]Hugst!$R$4:$W$4,0))))</f>
        <v>947.95796244600353</v>
      </c>
      <c r="Q118" s="168">
        <f ca="1">IF($C118-Q$1&lt;År1,0,P117*(1-VLOOKUP($A118,[1]Hugst!$R$5:$W$9,MATCH(ROUNDUP((Q$1)/10,0)*10,[1]Hugst!$R$4:$W$4,0))))</f>
        <v>896.01954601860018</v>
      </c>
      <c r="R118" s="168">
        <f ca="1">IF($C118-R$1&lt;År1,0,Q117*(1-VLOOKUP($A118,[1]Hugst!$R$5:$W$9,MATCH(ROUNDUP((R$1)/10,0)*10,[1]Hugst!$R$4:$W$4,0))))</f>
        <v>822.24709379507374</v>
      </c>
      <c r="S118" s="168">
        <f ca="1">IF($C118-S$1&lt;År1,0,R117*(1-VLOOKUP($A118,[1]Hugst!$R$5:$W$9,MATCH(ROUNDUP((S$1)/10,0)*10,[1]Hugst!$R$4:$W$4,0))))</f>
        <v>1308.9248179007257</v>
      </c>
      <c r="T118" s="168">
        <f ca="1">IF($C118-T$1&lt;År1,0,S117*(1-VLOOKUP($A118,[1]Hugst!$R$5:$W$9,MATCH(ROUNDUP((T$1)/10,0)*10,[1]Hugst!$R$4:$W$4,0))))</f>
        <v>1308.0966747027339</v>
      </c>
      <c r="U118" s="168">
        <f ca="1">IF($C118-U$1&lt;År1,0,T117*(1-VLOOKUP($A118,[1]Hugst!$R$5:$W$9,MATCH(ROUNDUP((U$1)/10,0)*10,[1]Hugst!$R$4:$W$4,0))))</f>
        <v>1308.5226345395981</v>
      </c>
      <c r="V118" s="168">
        <f ca="1">IF($C118-V$1&lt;År1,0,U117*(1-VLOOKUP($A118,[1]Hugst!$R$5:$W$9,MATCH(ROUNDUP((V$1)/10,0)*10,[1]Hugst!$R$4:$W$4,0))))</f>
        <v>1308.3386745299638</v>
      </c>
      <c r="W118" s="168">
        <f ca="1">IF($C118-W$1&lt;År1,0,V117*(1-VLOOKUP($A118,[1]Hugst!$R$5:$W$9,MATCH(ROUNDUP((W$1)/10,0)*10,[1]Hugst!$R$4:$W$4,0))))</f>
        <v>1306.9277564931701</v>
      </c>
      <c r="X118" s="168">
        <f ca="1">IF($C118-X$1&lt;År1,0,W117*(1-VLOOKUP($A118,[1]Hugst!$R$5:$W$9,MATCH(ROUNDUP((X$1)/10,0)*10,[1]Hugst!$R$4:$W$4,0))))</f>
        <v>1303.0576633877413</v>
      </c>
      <c r="Y118" s="168">
        <f ca="1">IF($C118-Y$1&lt;År1,0,X117*(1-VLOOKUP($A118,[1]Hugst!$R$5:$W$9,MATCH(ROUNDUP((Y$1)/10,0)*10,[1]Hugst!$R$4:$W$4,0))))</f>
        <v>1294.2676971741503</v>
      </c>
      <c r="Z118" s="168">
        <f ca="1">IF($C118-Z$1&lt;År1,0,Y117*(1-VLOOKUP($A118,[1]Hugst!$R$5:$W$9,MATCH(ROUNDUP((Z$1)/10,0)*10,[1]Hugst!$R$4:$W$4,0))))</f>
        <v>1275.3732691870255</v>
      </c>
      <c r="AA118" s="168">
        <f ca="1">IF($C118-AA$1&lt;År1,0,Z117*(1-VLOOKUP($A118,[1]Hugst!$R$5:$W$9,MATCH(ROUNDUP((AA$1)/10,0)*10,[1]Hugst!$R$4:$W$4,0))))</f>
        <v>1236.8484963278629</v>
      </c>
      <c r="AB118" s="168">
        <f ca="1">IF($C118-AB$1&lt;År1,0,AA117*(1-VLOOKUP($A118,[1]Hugst!$R$5:$W$9,MATCH(ROUNDUP((AB$1)/10,0)*10,[1]Hugst!$R$4:$W$4,0))))</f>
        <v>1159.1225498400488</v>
      </c>
      <c r="AC118" s="168">
        <f ca="1">IF($C118-AC$1&lt;År1,0,AB117*(1-VLOOKUP($A118,[1]Hugst!$R$5:$W$9,MATCH(ROUNDUP((AC$1)/10,0)*10,[1]Hugst!$R$4:$W$4,0))))</f>
        <v>1003.1217545812622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568.35106649326804</v>
      </c>
      <c r="E119" s="168">
        <f t="shared" ca="1" si="2"/>
        <v>27.903655487796641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1055.964960365757</v>
      </c>
      <c r="G119" s="168">
        <f ca="1">IF($C119-G$1&lt;År1,0,F118*(1-VLOOKUP($A119,[1]Hugst!$R$5:$W$9,MATCH(ROUNDUP((G$1)/10,0)*10,[1]Hugst!$R$4:$W$4,0))))</f>
        <v>1056.0761089254893</v>
      </c>
      <c r="H119" s="168">
        <f ca="1">IF($C119-H$1&lt;År1,0,G118*(1-VLOOKUP($A119,[1]Hugst!$R$5:$W$9,MATCH(ROUNDUP((H$1)/10,0)*10,[1]Hugst!$R$4:$W$4,0))))</f>
        <v>1055.8176496662268</v>
      </c>
      <c r="I119" s="168">
        <f ca="1">IF($C119-I$1&lt;År1,0,H118*(1-VLOOKUP($A119,[1]Hugst!$R$5:$W$9,MATCH(ROUNDUP((I$1)/10,0)*10,[1]Hugst!$R$4:$W$4,0))))</f>
        <v>1055.0297945774078</v>
      </c>
      <c r="J119" s="168">
        <f ca="1">IF($C119-J$1&lt;År1,0,I118*(1-VLOOKUP($A119,[1]Hugst!$R$5:$W$9,MATCH(ROUNDUP((J$1)/10,0)*10,[1]Hugst!$R$4:$W$4,0))))</f>
        <v>1053.4866379566483</v>
      </c>
      <c r="K119" s="168">
        <f ca="1">IF($C119-K$1&lt;År1,0,J118*(1-VLOOKUP($A119,[1]Hugst!$R$5:$W$9,MATCH(ROUNDUP((K$1)/10,0)*10,[1]Hugst!$R$4:$W$4,0))))</f>
        <v>1049.9609061104061</v>
      </c>
      <c r="L119" s="168">
        <f ca="1">IF($C119-L$1&lt;År1,0,K118*(1-VLOOKUP($A119,[1]Hugst!$R$5:$W$9,MATCH(ROUNDUP((L$1)/10,0)*10,[1]Hugst!$R$4:$W$4,0))))</f>
        <v>1044.8340957016455</v>
      </c>
      <c r="M119" s="168">
        <f ca="1">IF($C119-M$1&lt;År1,0,L118*(1-VLOOKUP($A119,[1]Hugst!$R$5:$W$9,MATCH(ROUNDUP((M$1)/10,0)*10,[1]Hugst!$R$4:$W$4,0))))</f>
        <v>1037.1082003792183</v>
      </c>
      <c r="N119" s="168">
        <f ca="1">IF($C119-N$1&lt;År1,0,M118*(1-VLOOKUP($A119,[1]Hugst!$R$5:$W$9,MATCH(ROUNDUP((N$1)/10,0)*10,[1]Hugst!$R$4:$W$4,0))))</f>
        <v>1025.6668915030723</v>
      </c>
      <c r="O119" s="168">
        <f ca="1">IF($C119-O$1&lt;År1,0,N118*(1-VLOOKUP($A119,[1]Hugst!$R$5:$W$9,MATCH(ROUNDUP((O$1)/10,0)*10,[1]Hugst!$R$4:$W$4,0))))</f>
        <v>1008.915946071038</v>
      </c>
      <c r="P119" s="168">
        <f ca="1">IF($C119-P$1&lt;År1,0,O118*(1-VLOOKUP($A119,[1]Hugst!$R$5:$W$9,MATCH(ROUNDUP((P$1)/10,0)*10,[1]Hugst!$R$4:$W$4,0))))</f>
        <v>983.07708328080048</v>
      </c>
      <c r="Q119" s="168">
        <f ca="1">IF($C119-Q$1&lt;År1,0,P118*(1-VLOOKUP($A119,[1]Hugst!$R$5:$W$9,MATCH(ROUNDUP((Q$1)/10,0)*10,[1]Hugst!$R$4:$W$4,0))))</f>
        <v>946.51192487617061</v>
      </c>
      <c r="R119" s="168">
        <f ca="1">IF($C119-R$1&lt;År1,0,Q118*(1-VLOOKUP($A119,[1]Hugst!$R$5:$W$9,MATCH(ROUNDUP((R$1)/10,0)*10,[1]Hugst!$R$4:$W$4,0))))</f>
        <v>894.65273654162263</v>
      </c>
      <c r="S119" s="168">
        <f ca="1">IF($C119-S$1&lt;År1,0,R118*(1-VLOOKUP($A119,[1]Hugst!$R$5:$W$9,MATCH(ROUNDUP((S$1)/10,0)*10,[1]Hugst!$R$4:$W$4,0))))</f>
        <v>820.99281856725077</v>
      </c>
      <c r="T119" s="168">
        <f ca="1">IF($C119-T$1&lt;År1,0,S118*(1-VLOOKUP($A119,[1]Hugst!$R$5:$W$9,MATCH(ROUNDUP((T$1)/10,0)*10,[1]Hugst!$R$4:$W$4,0))))</f>
        <v>1306.9281529242669</v>
      </c>
      <c r="U119" s="168">
        <f ca="1">IF($C119-U$1&lt;År1,0,T118*(1-VLOOKUP($A119,[1]Hugst!$R$5:$W$9,MATCH(ROUNDUP((U$1)/10,0)*10,[1]Hugst!$R$4:$W$4,0))))</f>
        <v>1306.1012729955603</v>
      </c>
      <c r="V119" s="168">
        <f ca="1">IF($C119-V$1&lt;År1,0,U118*(1-VLOOKUP($A119,[1]Hugst!$R$5:$W$9,MATCH(ROUNDUP((V$1)/10,0)*10,[1]Hugst!$R$4:$W$4,0))))</f>
        <v>1306.5265830631818</v>
      </c>
      <c r="W119" s="168">
        <f ca="1">IF($C119-W$1&lt;År1,0,V118*(1-VLOOKUP($A119,[1]Hugst!$R$5:$W$9,MATCH(ROUNDUP((W$1)/10,0)*10,[1]Hugst!$R$4:$W$4,0))))</f>
        <v>1306.3429036705113</v>
      </c>
      <c r="X119" s="168">
        <f ca="1">IF($C119-X$1&lt;År1,0,W118*(1-VLOOKUP($A119,[1]Hugst!$R$5:$W$9,MATCH(ROUNDUP((X$1)/10,0)*10,[1]Hugst!$R$4:$W$4,0))))</f>
        <v>1304.9341378815705</v>
      </c>
      <c r="Y119" s="168">
        <f ca="1">IF($C119-Y$1&lt;År1,0,X118*(1-VLOOKUP($A119,[1]Hugst!$R$5:$W$9,MATCH(ROUNDUP((Y$1)/10,0)*10,[1]Hugst!$R$4:$W$4,0))))</f>
        <v>1301.0699483079973</v>
      </c>
      <c r="Z119" s="168">
        <f ca="1">IF($C119-Z$1&lt;År1,0,Y118*(1-VLOOKUP($A119,[1]Hugst!$R$5:$W$9,MATCH(ROUNDUP((Z$1)/10,0)*10,[1]Hugst!$R$4:$W$4,0))))</f>
        <v>1292.0191812595681</v>
      </c>
      <c r="AA119" s="168">
        <f ca="1">IF($C119-AA$1&lt;År1,0,Z118*(1-VLOOKUP($A119,[1]Hugst!$R$5:$W$9,MATCH(ROUNDUP((AA$1)/10,0)*10,[1]Hugst!$R$4:$W$4,0))))</f>
        <v>1273.157578338014</v>
      </c>
      <c r="AB119" s="168">
        <f ca="1">IF($C119-AB$1&lt;År1,0,AA118*(1-VLOOKUP($A119,[1]Hugst!$R$5:$W$9,MATCH(ROUNDUP((AB$1)/10,0)*10,[1]Hugst!$R$4:$W$4,0))))</f>
        <v>1234.6997341096662</v>
      </c>
      <c r="AC119" s="168">
        <f ca="1">IF($C119-AC$1&lt;År1,0,AB118*(1-VLOOKUP($A119,[1]Hugst!$R$5:$W$9,MATCH(ROUNDUP((AC$1)/10,0)*10,[1]Hugst!$R$4:$W$4,0))))</f>
        <v>1157.108819986513</v>
      </c>
      <c r="AD119" s="168">
        <f ca="1">IF($C119-AD$1&lt;År1,0,AC118*(1-VLOOKUP($A119,[1]Hugst!$R$5:$W$9,MATCH(ROUNDUP((AD$1)/10,0)*10,[1]Hugst!$R$4:$W$4,0))))</f>
        <v>1001.3790430584727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566.21306881084831</v>
      </c>
      <c r="E120" s="168">
        <f t="shared" ca="1" si="2"/>
        <v>29.673568417925708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1055.5968756134662</v>
      </c>
      <c r="G120" s="168">
        <f ca="1">IF($C120-G$1&lt;År1,0,F119*(1-VLOOKUP($A120,[1]Hugst!$R$5:$W$9,MATCH(ROUNDUP((G$1)/10,0)*10,[1]Hugst!$R$4:$W$4,0))))</f>
        <v>1055.964960365757</v>
      </c>
      <c r="H120" s="168">
        <f ca="1">IF($C120-H$1&lt;År1,0,G119*(1-VLOOKUP($A120,[1]Hugst!$R$5:$W$9,MATCH(ROUNDUP((H$1)/10,0)*10,[1]Hugst!$R$4:$W$4,0))))</f>
        <v>1056.0761089254893</v>
      </c>
      <c r="I120" s="168">
        <f ca="1">IF($C120-I$1&lt;År1,0,H119*(1-VLOOKUP($A120,[1]Hugst!$R$5:$W$9,MATCH(ROUNDUP((I$1)/10,0)*10,[1]Hugst!$R$4:$W$4,0))))</f>
        <v>1055.8176496662268</v>
      </c>
      <c r="J120" s="168">
        <f ca="1">IF($C120-J$1&lt;År1,0,I119*(1-VLOOKUP($A120,[1]Hugst!$R$5:$W$9,MATCH(ROUNDUP((J$1)/10,0)*10,[1]Hugst!$R$4:$W$4,0))))</f>
        <v>1055.0297945774078</v>
      </c>
      <c r="K120" s="168">
        <f ca="1">IF($C120-K$1&lt;År1,0,J119*(1-VLOOKUP($A120,[1]Hugst!$R$5:$W$9,MATCH(ROUNDUP((K$1)/10,0)*10,[1]Hugst!$R$4:$W$4,0))))</f>
        <v>1053.4866379566483</v>
      </c>
      <c r="L120" s="168">
        <f ca="1">IF($C120-L$1&lt;År1,0,K119*(1-VLOOKUP($A120,[1]Hugst!$R$5:$W$9,MATCH(ROUNDUP((L$1)/10,0)*10,[1]Hugst!$R$4:$W$4,0))))</f>
        <v>1049.9609061104061</v>
      </c>
      <c r="M120" s="168">
        <f ca="1">IF($C120-M$1&lt;År1,0,L119*(1-VLOOKUP($A120,[1]Hugst!$R$5:$W$9,MATCH(ROUNDUP((M$1)/10,0)*10,[1]Hugst!$R$4:$W$4,0))))</f>
        <v>1044.8340957016455</v>
      </c>
      <c r="N120" s="168">
        <f ca="1">IF($C120-N$1&lt;År1,0,M119*(1-VLOOKUP($A120,[1]Hugst!$R$5:$W$9,MATCH(ROUNDUP((N$1)/10,0)*10,[1]Hugst!$R$4:$W$4,0))))</f>
        <v>1037.1082003792183</v>
      </c>
      <c r="O120" s="168">
        <f ca="1">IF($C120-O$1&lt;År1,0,N119*(1-VLOOKUP($A120,[1]Hugst!$R$5:$W$9,MATCH(ROUNDUP((O$1)/10,0)*10,[1]Hugst!$R$4:$W$4,0))))</f>
        <v>1025.6668915030723</v>
      </c>
      <c r="P120" s="168">
        <f ca="1">IF($C120-P$1&lt;År1,0,O119*(1-VLOOKUP($A120,[1]Hugst!$R$5:$W$9,MATCH(ROUNDUP((P$1)/10,0)*10,[1]Hugst!$R$4:$W$4,0))))</f>
        <v>1007.3769217465228</v>
      </c>
      <c r="Q120" s="168">
        <f ca="1">IF($C120-Q$1&lt;År1,0,P119*(1-VLOOKUP($A120,[1]Hugst!$R$5:$W$9,MATCH(ROUNDUP((Q$1)/10,0)*10,[1]Hugst!$R$4:$W$4,0))))</f>
        <v>981.57747417071107</v>
      </c>
      <c r="R120" s="168">
        <f ca="1">IF($C120-R$1&lt;År1,0,Q119*(1-VLOOKUP($A120,[1]Hugst!$R$5:$W$9,MATCH(ROUNDUP((R$1)/10,0)*10,[1]Hugst!$R$4:$W$4,0))))</f>
        <v>945.06809312635949</v>
      </c>
      <c r="S120" s="168">
        <f ca="1">IF($C120-S$1&lt;År1,0,R119*(1-VLOOKUP($A120,[1]Hugst!$R$5:$W$9,MATCH(ROUNDUP((S$1)/10,0)*10,[1]Hugst!$R$4:$W$4,0))))</f>
        <v>893.288012028254</v>
      </c>
      <c r="T120" s="168">
        <f ca="1">IF($C120-T$1&lt;År1,0,S119*(1-VLOOKUP($A120,[1]Hugst!$R$5:$W$9,MATCH(ROUNDUP((T$1)/10,0)*10,[1]Hugst!$R$4:$W$4,0))))</f>
        <v>819.74045664062271</v>
      </c>
      <c r="U120" s="168">
        <f ca="1">IF($C120-U$1&lt;År1,0,T119*(1-VLOOKUP($A120,[1]Hugst!$R$5:$W$9,MATCH(ROUNDUP((U$1)/10,0)*10,[1]Hugst!$R$4:$W$4,0))))</f>
        <v>1304.9345337079417</v>
      </c>
      <c r="V120" s="168">
        <f ca="1">IF($C120-V$1&lt;År1,0,U119*(1-VLOOKUP($A120,[1]Hugst!$R$5:$W$9,MATCH(ROUNDUP((V$1)/10,0)*10,[1]Hugst!$R$4:$W$4,0))))</f>
        <v>1304.1089151214992</v>
      </c>
      <c r="W120" s="168">
        <f ca="1">IF($C120-W$1&lt;År1,0,V119*(1-VLOOKUP($A120,[1]Hugst!$R$5:$W$9,MATCH(ROUNDUP((W$1)/10,0)*10,[1]Hugst!$R$4:$W$4,0))))</f>
        <v>1304.5335764110514</v>
      </c>
      <c r="X120" s="168">
        <f ca="1">IF($C120-X$1&lt;År1,0,W119*(1-VLOOKUP($A120,[1]Hugst!$R$5:$W$9,MATCH(ROUNDUP((X$1)/10,0)*10,[1]Hugst!$R$4:$W$4,0))))</f>
        <v>1304.350177207285</v>
      </c>
      <c r="Y120" s="168">
        <f ca="1">IF($C120-Y$1&lt;År1,0,X119*(1-VLOOKUP($A120,[1]Hugst!$R$5:$W$9,MATCH(ROUNDUP((Y$1)/10,0)*10,[1]Hugst!$R$4:$W$4,0))))</f>
        <v>1302.9435603831071</v>
      </c>
      <c r="Z120" s="168">
        <f ca="1">IF($C120-Z$1&lt;År1,0,Y119*(1-VLOOKUP($A120,[1]Hugst!$R$5:$W$9,MATCH(ROUNDUP((Z$1)/10,0)*10,[1]Hugst!$R$4:$W$4,0))))</f>
        <v>1298.8096149232249</v>
      </c>
      <c r="AA120" s="168">
        <f ca="1">IF($C120-AA$1&lt;År1,0,Z119*(1-VLOOKUP($A120,[1]Hugst!$R$5:$W$9,MATCH(ROUNDUP((AA$1)/10,0)*10,[1]Hugst!$R$4:$W$4,0))))</f>
        <v>1289.774571665007</v>
      </c>
      <c r="AB120" s="168">
        <f ca="1">IF($C120-AB$1&lt;År1,0,AA119*(1-VLOOKUP($A120,[1]Hugst!$R$5:$W$9,MATCH(ROUNDUP((AB$1)/10,0)*10,[1]Hugst!$R$4:$W$4,0))))</f>
        <v>1270.9457367824268</v>
      </c>
      <c r="AC120" s="168">
        <f ca="1">IF($C120-AC$1&lt;År1,0,AB119*(1-VLOOKUP($A120,[1]Hugst!$R$5:$W$9,MATCH(ROUNDUP((AC$1)/10,0)*10,[1]Hugst!$R$4:$W$4,0))))</f>
        <v>1232.5547049105774</v>
      </c>
      <c r="AD120" s="168">
        <f ca="1">IF($C120-AD$1&lt;År1,0,AC119*(1-VLOOKUP($A120,[1]Hugst!$R$5:$W$9,MATCH(ROUNDUP((AD$1)/10,0)*10,[1]Hugst!$R$4:$W$4,0))))</f>
        <v>1155.0985885619602</v>
      </c>
      <c r="AE120" s="168">
        <f ca="1">IF($C120-AE$1&lt;År1,0,AD119*(1-VLOOKUP($A120,[1]Hugst!$R$5:$W$9,MATCH(ROUNDUP((AE$1)/10,0)*10,[1]Hugst!$R$4:$W$4,0))))</f>
        <v>999.63935912773547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563.87463382183614</v>
      </c>
      <c r="E121" s="168">
        <f t="shared" ca="1" si="2"/>
        <v>31.466255654671841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1055.0511278612003</v>
      </c>
      <c r="G121" s="168">
        <f ca="1">IF($C121-G$1&lt;År1,0,F120*(1-VLOOKUP($A121,[1]Hugst!$R$5:$W$9,MATCH(ROUNDUP((G$1)/10,0)*10,[1]Hugst!$R$4:$W$4,0))))</f>
        <v>1055.5968756134662</v>
      </c>
      <c r="H121" s="168">
        <f ca="1">IF($C121-H$1&lt;År1,0,G120*(1-VLOOKUP($A121,[1]Hugst!$R$5:$W$9,MATCH(ROUNDUP((H$1)/10,0)*10,[1]Hugst!$R$4:$W$4,0))))</f>
        <v>1055.964960365757</v>
      </c>
      <c r="I121" s="168">
        <f ca="1">IF($C121-I$1&lt;År1,0,H120*(1-VLOOKUP($A121,[1]Hugst!$R$5:$W$9,MATCH(ROUNDUP((I$1)/10,0)*10,[1]Hugst!$R$4:$W$4,0))))</f>
        <v>1056.0761089254893</v>
      </c>
      <c r="J121" s="168">
        <f ca="1">IF($C121-J$1&lt;År1,0,I120*(1-VLOOKUP($A121,[1]Hugst!$R$5:$W$9,MATCH(ROUNDUP((J$1)/10,0)*10,[1]Hugst!$R$4:$W$4,0))))</f>
        <v>1055.8176496662268</v>
      </c>
      <c r="K121" s="168">
        <f ca="1">IF($C121-K$1&lt;År1,0,J120*(1-VLOOKUP($A121,[1]Hugst!$R$5:$W$9,MATCH(ROUNDUP((K$1)/10,0)*10,[1]Hugst!$R$4:$W$4,0))))</f>
        <v>1055.0297945774078</v>
      </c>
      <c r="L121" s="168">
        <f ca="1">IF($C121-L$1&lt;År1,0,K120*(1-VLOOKUP($A121,[1]Hugst!$R$5:$W$9,MATCH(ROUNDUP((L$1)/10,0)*10,[1]Hugst!$R$4:$W$4,0))))</f>
        <v>1053.4866379566483</v>
      </c>
      <c r="M121" s="168">
        <f ca="1">IF($C121-M$1&lt;År1,0,L120*(1-VLOOKUP($A121,[1]Hugst!$R$5:$W$9,MATCH(ROUNDUP((M$1)/10,0)*10,[1]Hugst!$R$4:$W$4,0))))</f>
        <v>1049.9609061104061</v>
      </c>
      <c r="N121" s="168">
        <f ca="1">IF($C121-N$1&lt;År1,0,M120*(1-VLOOKUP($A121,[1]Hugst!$R$5:$W$9,MATCH(ROUNDUP((N$1)/10,0)*10,[1]Hugst!$R$4:$W$4,0))))</f>
        <v>1044.8340957016455</v>
      </c>
      <c r="O121" s="168">
        <f ca="1">IF($C121-O$1&lt;År1,0,N120*(1-VLOOKUP($A121,[1]Hugst!$R$5:$W$9,MATCH(ROUNDUP((O$1)/10,0)*10,[1]Hugst!$R$4:$W$4,0))))</f>
        <v>1037.1082003792183</v>
      </c>
      <c r="P121" s="168">
        <f ca="1">IF($C121-P$1&lt;År1,0,O120*(1-VLOOKUP($A121,[1]Hugst!$R$5:$W$9,MATCH(ROUNDUP((P$1)/10,0)*10,[1]Hugst!$R$4:$W$4,0))))</f>
        <v>1024.1023148889151</v>
      </c>
      <c r="Q121" s="168">
        <f ca="1">IF($C121-Q$1&lt;År1,0,P120*(1-VLOOKUP($A121,[1]Hugst!$R$5:$W$9,MATCH(ROUNDUP((Q$1)/10,0)*10,[1]Hugst!$R$4:$W$4,0))))</f>
        <v>1005.8402450862314</v>
      </c>
      <c r="R121" s="168">
        <f ca="1">IF($C121-R$1&lt;År1,0,Q120*(1-VLOOKUP($A121,[1]Hugst!$R$5:$W$9,MATCH(ROUNDUP((R$1)/10,0)*10,[1]Hugst!$R$4:$W$4,0))))</f>
        <v>980.08015259994215</v>
      </c>
      <c r="S121" s="168">
        <f ca="1">IF($C121-S$1&lt;År1,0,R120*(1-VLOOKUP($A121,[1]Hugst!$R$5:$W$9,MATCH(ROUNDUP((S$1)/10,0)*10,[1]Hugst!$R$4:$W$4,0))))</f>
        <v>943.62646383175991</v>
      </c>
      <c r="T121" s="168">
        <f ca="1">IF($C121-T$1&lt;År1,0,S120*(1-VLOOKUP($A121,[1]Hugst!$R$5:$W$9,MATCH(ROUNDUP((T$1)/10,0)*10,[1]Hugst!$R$4:$W$4,0))))</f>
        <v>891.92536929804135</v>
      </c>
      <c r="U121" s="168">
        <f ca="1">IF($C121-U$1&lt;År1,0,T120*(1-VLOOKUP($A121,[1]Hugst!$R$5:$W$9,MATCH(ROUNDUP((U$1)/10,0)*10,[1]Hugst!$R$4:$W$4,0))))</f>
        <v>818.49000509659459</v>
      </c>
      <c r="V121" s="168">
        <f ca="1">IF($C121-V$1&lt;År1,0,U120*(1-VLOOKUP($A121,[1]Hugst!$R$5:$W$9,MATCH(ROUNDUP((V$1)/10,0)*10,[1]Hugst!$R$4:$W$4,0))))</f>
        <v>1302.9439556056752</v>
      </c>
      <c r="W121" s="168">
        <f ca="1">IF($C121-W$1&lt;År1,0,V120*(1-VLOOKUP($A121,[1]Hugst!$R$5:$W$9,MATCH(ROUNDUP((W$1)/10,0)*10,[1]Hugst!$R$4:$W$4,0))))</f>
        <v>1302.1195964374156</v>
      </c>
      <c r="X121" s="168">
        <f ca="1">IF($C121-X$1&lt;År1,0,W120*(1-VLOOKUP($A121,[1]Hugst!$R$5:$W$9,MATCH(ROUNDUP((X$1)/10,0)*10,[1]Hugst!$R$4:$W$4,0))))</f>
        <v>1302.5436099385599</v>
      </c>
      <c r="Y121" s="168">
        <f ca="1">IF($C121-Y$1&lt;År1,0,X120*(1-VLOOKUP($A121,[1]Hugst!$R$5:$W$9,MATCH(ROUNDUP((Y$1)/10,0)*10,[1]Hugst!$R$4:$W$4,0))))</f>
        <v>1302.3604904962908</v>
      </c>
      <c r="Z121" s="168">
        <f ca="1">IF($C121-Z$1&lt;År1,0,Y120*(1-VLOOKUP($A121,[1]Hugst!$R$5:$W$9,MATCH(ROUNDUP((Z$1)/10,0)*10,[1]Hugst!$R$4:$W$4,0))))</f>
        <v>1300.6799719943058</v>
      </c>
      <c r="AA121" s="168">
        <f ca="1">IF($C121-AA$1&lt;År1,0,Z120*(1-VLOOKUP($A121,[1]Hugst!$R$5:$W$9,MATCH(ROUNDUP((AA$1)/10,0)*10,[1]Hugst!$R$4:$W$4,0))))</f>
        <v>1296.5532083888243</v>
      </c>
      <c r="AB121" s="168">
        <f ca="1">IF($C121-AB$1&lt;År1,0,AA120*(1-VLOOKUP($A121,[1]Hugst!$R$5:$W$9,MATCH(ROUNDUP((AB$1)/10,0)*10,[1]Hugst!$R$4:$W$4,0))))</f>
        <v>1287.5338616040635</v>
      </c>
      <c r="AC121" s="168">
        <f ca="1">IF($C121-AC$1&lt;År1,0,AB120*(1-VLOOKUP($A121,[1]Hugst!$R$5:$W$9,MATCH(ROUNDUP((AC$1)/10,0)*10,[1]Hugst!$R$4:$W$4,0))))</f>
        <v>1268.7377378329318</v>
      </c>
      <c r="AD121" s="168">
        <f ca="1">IF($C121-AD$1&lt;År1,0,AC120*(1-VLOOKUP($A121,[1]Hugst!$R$5:$W$9,MATCH(ROUNDUP((AD$1)/10,0)*10,[1]Hugst!$R$4:$W$4,0))))</f>
        <v>1230.4134022452665</v>
      </c>
      <c r="AE121" s="168">
        <f ca="1">IF($C121-AE$1&lt;År1,0,AD120*(1-VLOOKUP($A121,[1]Hugst!$R$5:$W$9,MATCH(ROUNDUP((AE$1)/10,0)*10,[1]Hugst!$R$4:$W$4,0))))</f>
        <v>1153.0918494886109</v>
      </c>
      <c r="AF121" s="168">
        <f ca="1">IF($C121-AF$1&lt;År1,0,AE120*(1-VLOOKUP($A121,[1]Hugst!$R$5:$W$9,MATCH(ROUNDUP((AF$1)/10,0)*10,[1]Hugst!$R$4:$W$4,0))))</f>
        <v>997.90269752925076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561.40010190124224</v>
      </c>
      <c r="E122" s="168">
        <f t="shared" ca="1" si="2"/>
        <v>33.273062664258759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1054.3834029501932</v>
      </c>
      <c r="G122" s="168">
        <f ca="1">IF($C122-G$1&lt;År1,0,F121*(1-VLOOKUP($A122,[1]Hugst!$R$5:$W$9,MATCH(ROUNDUP((G$1)/10,0)*10,[1]Hugst!$R$4:$W$4,0))))</f>
        <v>1055.0511278612003</v>
      </c>
      <c r="H122" s="168">
        <f ca="1">IF($C122-H$1&lt;År1,0,G121*(1-VLOOKUP($A122,[1]Hugst!$R$5:$W$9,MATCH(ROUNDUP((H$1)/10,0)*10,[1]Hugst!$R$4:$W$4,0))))</f>
        <v>1055.5968756134662</v>
      </c>
      <c r="I122" s="168">
        <f ca="1">IF($C122-I$1&lt;År1,0,H121*(1-VLOOKUP($A122,[1]Hugst!$R$5:$W$9,MATCH(ROUNDUP((I$1)/10,0)*10,[1]Hugst!$R$4:$W$4,0))))</f>
        <v>1055.964960365757</v>
      </c>
      <c r="J122" s="168">
        <f ca="1">IF($C122-J$1&lt;År1,0,I121*(1-VLOOKUP($A122,[1]Hugst!$R$5:$W$9,MATCH(ROUNDUP((J$1)/10,0)*10,[1]Hugst!$R$4:$W$4,0))))</f>
        <v>1056.0761089254893</v>
      </c>
      <c r="K122" s="168">
        <f ca="1">IF($C122-K$1&lt;År1,0,J121*(1-VLOOKUP($A122,[1]Hugst!$R$5:$W$9,MATCH(ROUNDUP((K$1)/10,0)*10,[1]Hugst!$R$4:$W$4,0))))</f>
        <v>1055.8176496662268</v>
      </c>
      <c r="L122" s="168">
        <f ca="1">IF($C122-L$1&lt;År1,0,K121*(1-VLOOKUP($A122,[1]Hugst!$R$5:$W$9,MATCH(ROUNDUP((L$1)/10,0)*10,[1]Hugst!$R$4:$W$4,0))))</f>
        <v>1055.0297945774078</v>
      </c>
      <c r="M122" s="168">
        <f ca="1">IF($C122-M$1&lt;År1,0,L121*(1-VLOOKUP($A122,[1]Hugst!$R$5:$W$9,MATCH(ROUNDUP((M$1)/10,0)*10,[1]Hugst!$R$4:$W$4,0))))</f>
        <v>1053.4866379566483</v>
      </c>
      <c r="N122" s="168">
        <f ca="1">IF($C122-N$1&lt;År1,0,M121*(1-VLOOKUP($A122,[1]Hugst!$R$5:$W$9,MATCH(ROUNDUP((N$1)/10,0)*10,[1]Hugst!$R$4:$W$4,0))))</f>
        <v>1049.9609061104061</v>
      </c>
      <c r="O122" s="168">
        <f ca="1">IF($C122-O$1&lt;År1,0,N121*(1-VLOOKUP($A122,[1]Hugst!$R$5:$W$9,MATCH(ROUNDUP((O$1)/10,0)*10,[1]Hugst!$R$4:$W$4,0))))</f>
        <v>1044.8340957016455</v>
      </c>
      <c r="P122" s="168">
        <f ca="1">IF($C122-P$1&lt;År1,0,O121*(1-VLOOKUP($A122,[1]Hugst!$R$5:$W$9,MATCH(ROUNDUP((P$1)/10,0)*10,[1]Hugst!$R$4:$W$4,0))))</f>
        <v>1035.5261709210126</v>
      </c>
      <c r="Q122" s="168">
        <f ca="1">IF($C122-Q$1&lt;År1,0,P121*(1-VLOOKUP($A122,[1]Hugst!$R$5:$W$9,MATCH(ROUNDUP((Q$1)/10,0)*10,[1]Hugst!$R$4:$W$4,0))))</f>
        <v>1022.5401249170507</v>
      </c>
      <c r="R122" s="168">
        <f ca="1">IF($C122-R$1&lt;År1,0,Q121*(1-VLOOKUP($A122,[1]Hugst!$R$5:$W$9,MATCH(ROUNDUP((R$1)/10,0)*10,[1]Hugst!$R$4:$W$4,0))))</f>
        <v>1004.3059125089812</v>
      </c>
      <c r="S122" s="168">
        <f ca="1">IF($C122-S$1&lt;År1,0,R121*(1-VLOOKUP($A122,[1]Hugst!$R$5:$W$9,MATCH(ROUNDUP((S$1)/10,0)*10,[1]Hugst!$R$4:$W$4,0))))</f>
        <v>978.58511507902699</v>
      </c>
      <c r="T122" s="168">
        <f ca="1">IF($C122-T$1&lt;År1,0,S121*(1-VLOOKUP($A122,[1]Hugst!$R$5:$W$9,MATCH(ROUNDUP((T$1)/10,0)*10,[1]Hugst!$R$4:$W$4,0))))</f>
        <v>942.18703363269447</v>
      </c>
      <c r="U122" s="168">
        <f ca="1">IF($C122-U$1&lt;År1,0,T121*(1-VLOOKUP($A122,[1]Hugst!$R$5:$W$9,MATCH(ROUNDUP((U$1)/10,0)*10,[1]Hugst!$R$4:$W$4,0))))</f>
        <v>890.5648051753833</v>
      </c>
      <c r="V122" s="168">
        <f ca="1">IF($C122-V$1&lt;År1,0,U121*(1-VLOOKUP($A122,[1]Hugst!$R$5:$W$9,MATCH(ROUNDUP((V$1)/10,0)*10,[1]Hugst!$R$4:$W$4,0))))</f>
        <v>817.2414610210235</v>
      </c>
      <c r="W122" s="168">
        <f ca="1">IF($C122-W$1&lt;År1,0,V121*(1-VLOOKUP($A122,[1]Hugst!$R$5:$W$9,MATCH(ROUNDUP((W$1)/10,0)*10,[1]Hugst!$R$4:$W$4,0))))</f>
        <v>1300.95641397848</v>
      </c>
      <c r="X122" s="168">
        <f ca="1">IF($C122-X$1&lt;År1,0,W121*(1-VLOOKUP($A122,[1]Hugst!$R$5:$W$9,MATCH(ROUNDUP((X$1)/10,0)*10,[1]Hugst!$R$4:$W$4,0))))</f>
        <v>1300.1333123072568</v>
      </c>
      <c r="Y122" s="168">
        <f ca="1">IF($C122-Y$1&lt;År1,0,X121*(1-VLOOKUP($A122,[1]Hugst!$R$5:$W$9,MATCH(ROUNDUP((Y$1)/10,0)*10,[1]Hugst!$R$4:$W$4,0))))</f>
        <v>1300.5566790081452</v>
      </c>
      <c r="Z122" s="168">
        <f ca="1">IF($C122-Z$1&lt;År1,0,Y121*(1-VLOOKUP($A122,[1]Hugst!$R$5:$W$9,MATCH(ROUNDUP((Z$1)/10,0)*10,[1]Hugst!$R$4:$W$4,0))))</f>
        <v>1300.0979150678861</v>
      </c>
      <c r="AA122" s="168">
        <f ca="1">IF($C122-AA$1&lt;År1,0,Z121*(1-VLOOKUP($A122,[1]Hugst!$R$5:$W$9,MATCH(ROUNDUP((AA$1)/10,0)*10,[1]Hugst!$R$4:$W$4,0))))</f>
        <v>1298.4203161107564</v>
      </c>
      <c r="AB122" s="168">
        <f ca="1">IF($C122-AB$1&lt;År1,0,AA121*(1-VLOOKUP($A122,[1]Hugst!$R$5:$W$9,MATCH(ROUNDUP((AB$1)/10,0)*10,[1]Hugst!$R$4:$W$4,0))))</f>
        <v>1294.3007218827249</v>
      </c>
      <c r="AC122" s="168">
        <f ca="1">IF($C122-AC$1&lt;År1,0,AB121*(1-VLOOKUP($A122,[1]Hugst!$R$5:$W$9,MATCH(ROUNDUP((AC$1)/10,0)*10,[1]Hugst!$R$4:$W$4,0))))</f>
        <v>1285.2970443021243</v>
      </c>
      <c r="AD122" s="168">
        <f ca="1">IF($C122-AD$1&lt;År1,0,AC121*(1-VLOOKUP($A122,[1]Hugst!$R$5:$W$9,MATCH(ROUNDUP((AD$1)/10,0)*10,[1]Hugst!$R$4:$W$4,0))))</f>
        <v>1266.5335748138152</v>
      </c>
      <c r="AE122" s="168">
        <f ca="1">IF($C122-AE$1&lt;År1,0,AD121*(1-VLOOKUP($A122,[1]Hugst!$R$5:$W$9,MATCH(ROUNDUP((AE$1)/10,0)*10,[1]Hugst!$R$4:$W$4,0))))</f>
        <v>1228.2758196396708</v>
      </c>
      <c r="AF122" s="168">
        <f ca="1">IF($C122-AF$1&lt;År1,0,AE121*(1-VLOOKUP($A122,[1]Hugst!$R$5:$W$9,MATCH(ROUNDUP((AF$1)/10,0)*10,[1]Hugst!$R$4:$W$4,0))))</f>
        <v>1151.088596699245</v>
      </c>
      <c r="AG122" s="168">
        <f ca="1">IF($C122-AG$1&lt;År1,0,AF121*(1-VLOOKUP($A122,[1]Hugst!$R$5:$W$9,MATCH(ROUNDUP((AG$1)/10,0)*10,[1]Hugst!$R$4:$W$4,0))))</f>
        <v>996.1690530123567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558.83449026570156</v>
      </c>
      <c r="E123" s="168">
        <f t="shared" ca="1" si="2"/>
        <v>35.088042736053467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1053.6327713864473</v>
      </c>
      <c r="G123" s="168">
        <f ca="1">IF($C123-G$1&lt;År1,0,F122*(1-VLOOKUP($A123,[1]Hugst!$R$5:$W$9,MATCH(ROUNDUP((G$1)/10,0)*10,[1]Hugst!$R$4:$W$4,0))))</f>
        <v>1054.3834029501932</v>
      </c>
      <c r="H123" s="168">
        <f ca="1">IF($C123-H$1&lt;År1,0,G122*(1-VLOOKUP($A123,[1]Hugst!$R$5:$W$9,MATCH(ROUNDUP((H$1)/10,0)*10,[1]Hugst!$R$4:$W$4,0))))</f>
        <v>1055.0511278612003</v>
      </c>
      <c r="I123" s="168">
        <f ca="1">IF($C123-I$1&lt;År1,0,H122*(1-VLOOKUP($A123,[1]Hugst!$R$5:$W$9,MATCH(ROUNDUP((I$1)/10,0)*10,[1]Hugst!$R$4:$W$4,0))))</f>
        <v>1055.5968756134662</v>
      </c>
      <c r="J123" s="168">
        <f ca="1">IF($C123-J$1&lt;År1,0,I122*(1-VLOOKUP($A123,[1]Hugst!$R$5:$W$9,MATCH(ROUNDUP((J$1)/10,0)*10,[1]Hugst!$R$4:$W$4,0))))</f>
        <v>1055.964960365757</v>
      </c>
      <c r="K123" s="168">
        <f ca="1">IF($C123-K$1&lt;År1,0,J122*(1-VLOOKUP($A123,[1]Hugst!$R$5:$W$9,MATCH(ROUNDUP((K$1)/10,0)*10,[1]Hugst!$R$4:$W$4,0))))</f>
        <v>1056.0761089254893</v>
      </c>
      <c r="L123" s="168">
        <f ca="1">IF($C123-L$1&lt;År1,0,K122*(1-VLOOKUP($A123,[1]Hugst!$R$5:$W$9,MATCH(ROUNDUP((L$1)/10,0)*10,[1]Hugst!$R$4:$W$4,0))))</f>
        <v>1055.8176496662268</v>
      </c>
      <c r="M123" s="168">
        <f ca="1">IF($C123-M$1&lt;År1,0,L122*(1-VLOOKUP($A123,[1]Hugst!$R$5:$W$9,MATCH(ROUNDUP((M$1)/10,0)*10,[1]Hugst!$R$4:$W$4,0))))</f>
        <v>1055.0297945774078</v>
      </c>
      <c r="N123" s="168">
        <f ca="1">IF($C123-N$1&lt;År1,0,M122*(1-VLOOKUP($A123,[1]Hugst!$R$5:$W$9,MATCH(ROUNDUP((N$1)/10,0)*10,[1]Hugst!$R$4:$W$4,0))))</f>
        <v>1053.4866379566483</v>
      </c>
      <c r="O123" s="168">
        <f ca="1">IF($C123-O$1&lt;År1,0,N122*(1-VLOOKUP($A123,[1]Hugst!$R$5:$W$9,MATCH(ROUNDUP((O$1)/10,0)*10,[1]Hugst!$R$4:$W$4,0))))</f>
        <v>1049.9609061104061</v>
      </c>
      <c r="P123" s="168">
        <f ca="1">IF($C123-P$1&lt;År1,0,O122*(1-VLOOKUP($A123,[1]Hugst!$R$5:$W$9,MATCH(ROUNDUP((P$1)/10,0)*10,[1]Hugst!$R$4:$W$4,0))))</f>
        <v>1043.2402809793887</v>
      </c>
      <c r="Q123" s="168">
        <f ca="1">IF($C123-Q$1&lt;År1,0,P122*(1-VLOOKUP($A123,[1]Hugst!$R$5:$W$9,MATCH(ROUNDUP((Q$1)/10,0)*10,[1]Hugst!$R$4:$W$4,0))))</f>
        <v>1033.9465547280822</v>
      </c>
      <c r="R123" s="168">
        <f ca="1">IF($C123-R$1&lt;År1,0,Q122*(1-VLOOKUP($A123,[1]Hugst!$R$5:$W$9,MATCH(ROUNDUP((R$1)/10,0)*10,[1]Hugst!$R$4:$W$4,0))))</f>
        <v>1020.9803179468382</v>
      </c>
      <c r="S123" s="168">
        <f ca="1">IF($C123-S$1&lt;År1,0,R122*(1-VLOOKUP($A123,[1]Hugst!$R$5:$W$9,MATCH(ROUNDUP((S$1)/10,0)*10,[1]Hugst!$R$4:$W$4,0))))</f>
        <v>1002.7739204390523</v>
      </c>
      <c r="T123" s="168">
        <f ca="1">IF($C123-T$1&lt;År1,0,S122*(1-VLOOKUP($A123,[1]Hugst!$R$5:$W$9,MATCH(ROUNDUP((T$1)/10,0)*10,[1]Hugst!$R$4:$W$4,0))))</f>
        <v>977.09235812382167</v>
      </c>
      <c r="U123" s="168">
        <f ca="1">IF($C123-U$1&lt;År1,0,T122*(1-VLOOKUP($A123,[1]Hugst!$R$5:$W$9,MATCH(ROUNDUP((U$1)/10,0)*10,[1]Hugst!$R$4:$W$4,0))))</f>
        <v>940.74979917461064</v>
      </c>
      <c r="V123" s="168">
        <f ca="1">IF($C123-V$1&lt;År1,0,U122*(1-VLOOKUP($A123,[1]Hugst!$R$5:$W$9,MATCH(ROUNDUP((V$1)/10,0)*10,[1]Hugst!$R$4:$W$4,0))))</f>
        <v>889.20631648952246</v>
      </c>
      <c r="W123" s="168">
        <f ca="1">IF($C123-W$1&lt;År1,0,V122*(1-VLOOKUP($A123,[1]Hugst!$R$5:$W$9,MATCH(ROUNDUP((W$1)/10,0)*10,[1]Hugst!$R$4:$W$4,0))))</f>
        <v>815.9948215042117</v>
      </c>
      <c r="X123" s="168">
        <f ca="1">IF($C123-X$1&lt;År1,0,W122*(1-VLOOKUP($A123,[1]Hugst!$R$5:$W$9,MATCH(ROUNDUP((X$1)/10,0)*10,[1]Hugst!$R$4:$W$4,0))))</f>
        <v>1298.971904194445</v>
      </c>
      <c r="Y123" s="168">
        <f ca="1">IF($C123-Y$1&lt;År1,0,X122*(1-VLOOKUP($A123,[1]Hugst!$R$5:$W$9,MATCH(ROUNDUP((Y$1)/10,0)*10,[1]Hugst!$R$4:$W$4,0))))</f>
        <v>1298.1500581020423</v>
      </c>
      <c r="Z123" s="168">
        <f ca="1">IF($C123-Z$1&lt;År1,0,Y122*(1-VLOOKUP($A123,[1]Hugst!$R$5:$W$9,MATCH(ROUNDUP((Z$1)/10,0)*10,[1]Hugst!$R$4:$W$4,0))))</f>
        <v>1298.2972373200378</v>
      </c>
      <c r="AA123" s="168">
        <f ca="1">IF($C123-AA$1&lt;År1,0,Z122*(1-VLOOKUP($A123,[1]Hugst!$R$5:$W$9,MATCH(ROUNDUP((AA$1)/10,0)*10,[1]Hugst!$R$4:$W$4,0))))</f>
        <v>1297.839270384929</v>
      </c>
      <c r="AB123" s="168">
        <f ca="1">IF($C123-AB$1&lt;År1,0,AA122*(1-VLOOKUP($A123,[1]Hugst!$R$5:$W$9,MATCH(ROUNDUP((AB$1)/10,0)*10,[1]Hugst!$R$4:$W$4,0))))</f>
        <v>1296.1645859005639</v>
      </c>
      <c r="AC123" s="168">
        <f ca="1">IF($C123-AC$1&lt;År1,0,AB122*(1-VLOOKUP($A123,[1]Hugst!$R$5:$W$9,MATCH(ROUNDUP((AC$1)/10,0)*10,[1]Hugst!$R$4:$W$4,0))))</f>
        <v>1292.0521485947083</v>
      </c>
      <c r="AD123" s="168">
        <f ca="1">IF($C123-AD$1&lt;År1,0,AC122*(1-VLOOKUP($A123,[1]Hugst!$R$5:$W$9,MATCH(ROUNDUP((AD$1)/10,0)*10,[1]Hugst!$R$4:$W$4,0))))</f>
        <v>1283.0641129963451</v>
      </c>
      <c r="AE123" s="168">
        <f ca="1">IF($C123-AE$1&lt;År1,0,AD122*(1-VLOOKUP($A123,[1]Hugst!$R$5:$W$9,MATCH(ROUNDUP((AE$1)/10,0)*10,[1]Hugst!$R$4:$W$4,0))))</f>
        <v>1264.3332410609607</v>
      </c>
      <c r="AF123" s="168">
        <f ca="1">IF($C123-AF$1&lt;År1,0,AE122*(1-VLOOKUP($A123,[1]Hugst!$R$5:$W$9,MATCH(ROUNDUP((AF$1)/10,0)*10,[1]Hugst!$R$4:$W$4,0))))</f>
        <v>1226.1419506309746</v>
      </c>
      <c r="AG123" s="168">
        <f ca="1">IF($C123-AG$1&lt;År1,0,AF122*(1-VLOOKUP($A123,[1]Hugst!$R$5:$W$9,MATCH(ROUNDUP((AG$1)/10,0)*10,[1]Hugst!$R$4:$W$4,0))))</f>
        <v>1149.0888241371827</v>
      </c>
      <c r="AH123" s="168">
        <f ca="1">IF($C123-AH$1&lt;År1,0,AG122*(1-VLOOKUP($A123,[1]Hugst!$R$5:$W$9,MATCH(ROUNDUP((AH$1)/10,0)*10,[1]Hugst!$R$4:$W$4,0))))</f>
        <v>994.43842033551311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556.2092900261548</v>
      </c>
      <c r="E124" s="168">
        <f t="shared" ca="1" si="2"/>
        <v>36.90709247020277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1052.8266208810498</v>
      </c>
      <c r="G124" s="168">
        <f ca="1">IF($C124-G$1&lt;År1,0,F123*(1-VLOOKUP($A124,[1]Hugst!$R$5:$W$9,MATCH(ROUNDUP((G$1)/10,0)*10,[1]Hugst!$R$4:$W$4,0))))</f>
        <v>1053.6327713864473</v>
      </c>
      <c r="H124" s="168">
        <f ca="1">IF($C124-H$1&lt;År1,0,G123*(1-VLOOKUP($A124,[1]Hugst!$R$5:$W$9,MATCH(ROUNDUP((H$1)/10,0)*10,[1]Hugst!$R$4:$W$4,0))))</f>
        <v>1054.3834029501932</v>
      </c>
      <c r="I124" s="168">
        <f ca="1">IF($C124-I$1&lt;År1,0,H123*(1-VLOOKUP($A124,[1]Hugst!$R$5:$W$9,MATCH(ROUNDUP((I$1)/10,0)*10,[1]Hugst!$R$4:$W$4,0))))</f>
        <v>1055.0511278612003</v>
      </c>
      <c r="J124" s="168">
        <f ca="1">IF($C124-J$1&lt;År1,0,I123*(1-VLOOKUP($A124,[1]Hugst!$R$5:$W$9,MATCH(ROUNDUP((J$1)/10,0)*10,[1]Hugst!$R$4:$W$4,0))))</f>
        <v>1055.5968756134662</v>
      </c>
      <c r="K124" s="168">
        <f ca="1">IF($C124-K$1&lt;År1,0,J123*(1-VLOOKUP($A124,[1]Hugst!$R$5:$W$9,MATCH(ROUNDUP((K$1)/10,0)*10,[1]Hugst!$R$4:$W$4,0))))</f>
        <v>1055.964960365757</v>
      </c>
      <c r="L124" s="168">
        <f ca="1">IF($C124-L$1&lt;År1,0,K123*(1-VLOOKUP($A124,[1]Hugst!$R$5:$W$9,MATCH(ROUNDUP((L$1)/10,0)*10,[1]Hugst!$R$4:$W$4,0))))</f>
        <v>1056.0761089254893</v>
      </c>
      <c r="M124" s="168">
        <f ca="1">IF($C124-M$1&lt;År1,0,L123*(1-VLOOKUP($A124,[1]Hugst!$R$5:$W$9,MATCH(ROUNDUP((M$1)/10,0)*10,[1]Hugst!$R$4:$W$4,0))))</f>
        <v>1055.8176496662268</v>
      </c>
      <c r="N124" s="168">
        <f ca="1">IF($C124-N$1&lt;År1,0,M123*(1-VLOOKUP($A124,[1]Hugst!$R$5:$W$9,MATCH(ROUNDUP((N$1)/10,0)*10,[1]Hugst!$R$4:$W$4,0))))</f>
        <v>1055.0297945774078</v>
      </c>
      <c r="O124" s="168">
        <f ca="1">IF($C124-O$1&lt;År1,0,N123*(1-VLOOKUP($A124,[1]Hugst!$R$5:$W$9,MATCH(ROUNDUP((O$1)/10,0)*10,[1]Hugst!$R$4:$W$4,0))))</f>
        <v>1053.4866379566483</v>
      </c>
      <c r="P124" s="168">
        <f ca="1">IF($C124-P$1&lt;År1,0,O123*(1-VLOOKUP($A124,[1]Hugst!$R$5:$W$9,MATCH(ROUNDUP((P$1)/10,0)*10,[1]Hugst!$R$4:$W$4,0))))</f>
        <v>1048.3592708298986</v>
      </c>
      <c r="Q124" s="168">
        <f ca="1">IF($C124-Q$1&lt;År1,0,P123*(1-VLOOKUP($A124,[1]Hugst!$R$5:$W$9,MATCH(ROUNDUP((Q$1)/10,0)*10,[1]Hugst!$R$4:$W$4,0))))</f>
        <v>1041.6488974999286</v>
      </c>
      <c r="R124" s="168">
        <f ca="1">IF($C124-R$1&lt;År1,0,Q123*(1-VLOOKUP($A124,[1]Hugst!$R$5:$W$9,MATCH(ROUNDUP((R$1)/10,0)*10,[1]Hugst!$R$4:$W$4,0))))</f>
        <v>1032.3693481191749</v>
      </c>
      <c r="S124" s="168">
        <f ca="1">IF($C124-S$1&lt;År1,0,R123*(1-VLOOKUP($A124,[1]Hugst!$R$5:$W$9,MATCH(ROUNDUP((S$1)/10,0)*10,[1]Hugst!$R$4:$W$4,0))))</f>
        <v>1019.4228903431905</v>
      </c>
      <c r="T124" s="168">
        <f ca="1">IF($C124-T$1&lt;År1,0,S123*(1-VLOOKUP($A124,[1]Hugst!$R$5:$W$9,MATCH(ROUNDUP((T$1)/10,0)*10,[1]Hugst!$R$4:$W$4,0))))</f>
        <v>1001.2442653061792</v>
      </c>
      <c r="U124" s="168">
        <f ca="1">IF($C124-U$1&lt;År1,0,T123*(1-VLOOKUP($A124,[1]Hugst!$R$5:$W$9,MATCH(ROUNDUP((U$1)/10,0)*10,[1]Hugst!$R$4:$W$4,0))))</f>
        <v>975.60187825549713</v>
      </c>
      <c r="V124" s="168">
        <f ca="1">IF($C124-V$1&lt;År1,0,U123*(1-VLOOKUP($A124,[1]Hugst!$R$5:$W$9,MATCH(ROUNDUP((V$1)/10,0)*10,[1]Hugst!$R$4:$W$4,0))))</f>
        <v>939.31475710807308</v>
      </c>
      <c r="W124" s="168">
        <f ca="1">IF($C124-W$1&lt;År1,0,V123*(1-VLOOKUP($A124,[1]Hugst!$R$5:$W$9,MATCH(ROUNDUP((W$1)/10,0)*10,[1]Hugst!$R$4:$W$4,0))))</f>
        <v>887.84990007453837</v>
      </c>
      <c r="X124" s="168">
        <f ca="1">IF($C124-X$1&lt;År1,0,W123*(1-VLOOKUP($A124,[1]Hugst!$R$5:$W$9,MATCH(ROUNDUP((X$1)/10,0)*10,[1]Hugst!$R$4:$W$4,0))))</f>
        <v>814.75008364090013</v>
      </c>
      <c r="Y124" s="168">
        <f ca="1">IF($C124-Y$1&lt;År1,0,X123*(1-VLOOKUP($A124,[1]Hugst!$R$5:$W$9,MATCH(ROUNDUP((Y$1)/10,0)*10,[1]Hugst!$R$4:$W$4,0))))</f>
        <v>1296.9904216287246</v>
      </c>
      <c r="Z124" s="168">
        <f ca="1">IF($C124-Z$1&lt;År1,0,Y123*(1-VLOOKUP($A124,[1]Hugst!$R$5:$W$9,MATCH(ROUNDUP((Z$1)/10,0)*10,[1]Hugst!$R$4:$W$4,0))))</f>
        <v>1295.8947974078819</v>
      </c>
      <c r="AA124" s="168">
        <f ca="1">IF($C124-AA$1&lt;År1,0,Z123*(1-VLOOKUP($A124,[1]Hugst!$R$5:$W$9,MATCH(ROUNDUP((AA$1)/10,0)*10,[1]Hugst!$R$4:$W$4,0))))</f>
        <v>1296.0417209331681</v>
      </c>
      <c r="AB124" s="168">
        <f ca="1">IF($C124-AB$1&lt;År1,0,AA123*(1-VLOOKUP($A124,[1]Hugst!$R$5:$W$9,MATCH(ROUNDUP((AB$1)/10,0)*10,[1]Hugst!$R$4:$W$4,0))))</f>
        <v>1295.5845496185823</v>
      </c>
      <c r="AC124" s="168">
        <f ca="1">IF($C124-AC$1&lt;År1,0,AB123*(1-VLOOKUP($A124,[1]Hugst!$R$5:$W$9,MATCH(ROUNDUP((AC$1)/10,0)*10,[1]Hugst!$R$4:$W$4,0))))</f>
        <v>1293.9127745437027</v>
      </c>
      <c r="AD124" s="168">
        <f ca="1">IF($C124-AD$1&lt;År1,0,AC123*(1-VLOOKUP($A124,[1]Hugst!$R$5:$W$9,MATCH(ROUNDUP((AD$1)/10,0)*10,[1]Hugst!$R$4:$W$4,0))))</f>
        <v>1289.8074817263869</v>
      </c>
      <c r="AE124" s="168">
        <f ca="1">IF($C124-AE$1&lt;År1,0,AD123*(1-VLOOKUP($A124,[1]Hugst!$R$5:$W$9,MATCH(ROUNDUP((AE$1)/10,0)*10,[1]Hugst!$R$4:$W$4,0))))</f>
        <v>1280.835060935631</v>
      </c>
      <c r="AF124" s="168">
        <f ca="1">IF($C124-AF$1&lt;År1,0,AE123*(1-VLOOKUP($A124,[1]Hugst!$R$5:$W$9,MATCH(ROUNDUP((AF$1)/10,0)*10,[1]Hugst!$R$4:$W$4,0))))</f>
        <v>1262.1367299218293</v>
      </c>
      <c r="AG124" s="168">
        <f ca="1">IF($C124-AG$1&lt;År1,0,AF123*(1-VLOOKUP($A124,[1]Hugst!$R$5:$W$9,MATCH(ROUNDUP((AG$1)/10,0)*10,[1]Hugst!$R$4:$W$4,0))))</f>
        <v>1224.0117887675904</v>
      </c>
      <c r="AH124" s="168">
        <f ca="1">IF($C124-AH$1&lt;År1,0,AG123*(1-VLOOKUP($A124,[1]Hugst!$R$5:$W$9,MATCH(ROUNDUP((AH$1)/10,0)*10,[1]Hugst!$R$4:$W$4,0))))</f>
        <v>1147.0925257562662</v>
      </c>
      <c r="AI124" s="168">
        <f ca="1">IF($C124-AI$1&lt;År1,0,AH123*(1-VLOOKUP($A124,[1]Hugst!$R$5:$W$9,MATCH(ROUNDUP((AI$1)/10,0)*10,[1]Hugst!$R$4:$W$4,0))))</f>
        <v>992.71079426628614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553.5465241242706</v>
      </c>
      <c r="E125" s="168">
        <f ca="1">IF(C125=2020,SUM(G125:AJ125),SUM(F124:AJ124)-SUM(G125:AJ125))</f>
        <v>37.886748899552913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1051.1435114085157</v>
      </c>
      <c r="G125" s="168">
        <f ca="1">IF($C125-G$1&lt;År1,0,F124*(1-VLOOKUP($A125,[1]Hugst!$R$5:$W$9,MATCH(ROUNDUP((G$1)/10,0)*10,[1]Hugst!$R$4:$W$4,0))))</f>
        <v>1052.8266208810498</v>
      </c>
      <c r="H125" s="168">
        <f ca="1">IF($C125-H$1&lt;År1,0,G124*(1-VLOOKUP($A125,[1]Hugst!$R$5:$W$9,MATCH(ROUNDUP((H$1)/10,0)*10,[1]Hugst!$R$4:$W$4,0))))</f>
        <v>1053.6327713864473</v>
      </c>
      <c r="I125" s="168">
        <f ca="1">IF($C125-I$1&lt;År1,0,H124*(1-VLOOKUP($A125,[1]Hugst!$R$5:$W$9,MATCH(ROUNDUP((I$1)/10,0)*10,[1]Hugst!$R$4:$W$4,0))))</f>
        <v>1054.3834029501932</v>
      </c>
      <c r="J125" s="168">
        <f ca="1">IF($C125-J$1&lt;År1,0,I124*(1-VLOOKUP($A125,[1]Hugst!$R$5:$W$9,MATCH(ROUNDUP((J$1)/10,0)*10,[1]Hugst!$R$4:$W$4,0))))</f>
        <v>1055.0511278612003</v>
      </c>
      <c r="K125" s="168">
        <f ca="1">IF($C125-K$1&lt;År1,0,J124*(1-VLOOKUP($A125,[1]Hugst!$R$5:$W$9,MATCH(ROUNDUP((K$1)/10,0)*10,[1]Hugst!$R$4:$W$4,0))))</f>
        <v>1055.5968756134662</v>
      </c>
      <c r="L125" s="168">
        <f ca="1">IF($C125-L$1&lt;År1,0,K124*(1-VLOOKUP($A125,[1]Hugst!$R$5:$W$9,MATCH(ROUNDUP((L$1)/10,0)*10,[1]Hugst!$R$4:$W$4,0))))</f>
        <v>1055.964960365757</v>
      </c>
      <c r="M125" s="168">
        <f ca="1">IF($C125-M$1&lt;År1,0,L124*(1-VLOOKUP($A125,[1]Hugst!$R$5:$W$9,MATCH(ROUNDUP((M$1)/10,0)*10,[1]Hugst!$R$4:$W$4,0))))</f>
        <v>1056.0761089254893</v>
      </c>
      <c r="N125" s="168">
        <f ca="1">IF($C125-N$1&lt;År1,0,M124*(1-VLOOKUP($A125,[1]Hugst!$R$5:$W$9,MATCH(ROUNDUP((N$1)/10,0)*10,[1]Hugst!$R$4:$W$4,0))))</f>
        <v>1055.8176496662268</v>
      </c>
      <c r="O125" s="168">
        <f ca="1">IF($C125-O$1&lt;År1,0,N124*(1-VLOOKUP($A125,[1]Hugst!$R$5:$W$9,MATCH(ROUNDUP((O$1)/10,0)*10,[1]Hugst!$R$4:$W$4,0))))</f>
        <v>1055.0297945774078</v>
      </c>
      <c r="P125" s="168">
        <f ca="1">IF($C125-P$1&lt;År1,0,O124*(1-VLOOKUP($A125,[1]Hugst!$R$5:$W$9,MATCH(ROUNDUP((P$1)/10,0)*10,[1]Hugst!$R$4:$W$4,0))))</f>
        <v>1051.8796244411212</v>
      </c>
      <c r="Q125" s="168">
        <f ca="1">IF($C125-Q$1&lt;År1,0,P124*(1-VLOOKUP($A125,[1]Hugst!$R$5:$W$9,MATCH(ROUNDUP((Q$1)/10,0)*10,[1]Hugst!$R$4:$W$4,0))))</f>
        <v>1046.760078721853</v>
      </c>
      <c r="R125" s="168">
        <f ca="1">IF($C125-R$1&lt;År1,0,Q124*(1-VLOOKUP($A125,[1]Hugst!$R$5:$W$9,MATCH(ROUNDUP((R$1)/10,0)*10,[1]Hugst!$R$4:$W$4,0))))</f>
        <v>1040.0599415545896</v>
      </c>
      <c r="S125" s="168">
        <f ca="1">IF($C125-S$1&lt;År1,0,R124*(1-VLOOKUP($A125,[1]Hugst!$R$5:$W$9,MATCH(ROUNDUP((S$1)/10,0)*10,[1]Hugst!$R$4:$W$4,0))))</f>
        <v>1030.794547418654</v>
      </c>
      <c r="T125" s="168">
        <f ca="1">IF($C125-T$1&lt;År1,0,S124*(1-VLOOKUP($A125,[1]Hugst!$R$5:$W$9,MATCH(ROUNDUP((T$1)/10,0)*10,[1]Hugst!$R$4:$W$4,0))))</f>
        <v>1017.8678384765652</v>
      </c>
      <c r="U125" s="168">
        <f ca="1">IF($C125-U$1&lt;År1,0,T124*(1-VLOOKUP($A125,[1]Hugst!$R$5:$W$9,MATCH(ROUNDUP((U$1)/10,0)*10,[1]Hugst!$R$4:$W$4,0))))</f>
        <v>999.71694354554256</v>
      </c>
      <c r="V125" s="168">
        <f ca="1">IF($C125-V$1&lt;År1,0,U124*(1-VLOOKUP($A125,[1]Hugst!$R$5:$W$9,MATCH(ROUNDUP((V$1)/10,0)*10,[1]Hugst!$R$4:$W$4,0))))</f>
        <v>974.1136720005311</v>
      </c>
      <c r="W125" s="168">
        <f ca="1">IF($C125-W$1&lt;År1,0,V124*(1-VLOOKUP($A125,[1]Hugst!$R$5:$W$9,MATCH(ROUNDUP((W$1)/10,0)*10,[1]Hugst!$R$4:$W$4,0))))</f>
        <v>937.88190408875562</v>
      </c>
      <c r="X125" s="168">
        <f ca="1">IF($C125-X$1&lt;År1,0,W124*(1-VLOOKUP($A125,[1]Hugst!$R$5:$W$9,MATCH(ROUNDUP((X$1)/10,0)*10,[1]Hugst!$R$4:$W$4,0))))</f>
        <v>886.49555276933984</v>
      </c>
      <c r="Y125" s="168">
        <f ca="1">IF($C125-Y$1&lt;År1,0,X124*(1-VLOOKUP($A125,[1]Hugst!$R$5:$W$9,MATCH(ROUNDUP((Y$1)/10,0)*10,[1]Hugst!$R$4:$W$4,0))))</f>
        <v>813.50724453026146</v>
      </c>
      <c r="Z125" s="168">
        <f ca="1">IF($C125-Z$1&lt;År1,0,Y124*(1-VLOOKUP($A125,[1]Hugst!$R$5:$W$9,MATCH(ROUNDUP((Z$1)/10,0)*10,[1]Hugst!$R$4:$W$4,0))))</f>
        <v>1294.7371755572508</v>
      </c>
      <c r="AA125" s="168">
        <f ca="1">IF($C125-AA$1&lt;År1,0,Z124*(1-VLOOKUP($A125,[1]Hugst!$R$5:$W$9,MATCH(ROUNDUP((AA$1)/10,0)*10,[1]Hugst!$R$4:$W$4,0))))</f>
        <v>1293.6434547513682</v>
      </c>
      <c r="AB125" s="168">
        <f ca="1">IF($C125-AB$1&lt;År1,0,AA124*(1-VLOOKUP($A125,[1]Hugst!$R$5:$W$9,MATCH(ROUNDUP((AB$1)/10,0)*10,[1]Hugst!$R$4:$W$4,0))))</f>
        <v>1293.790123028157</v>
      </c>
      <c r="AC125" s="168">
        <f ca="1">IF($C125-AC$1&lt;År1,0,AB124*(1-VLOOKUP($A125,[1]Hugst!$R$5:$W$9,MATCH(ROUNDUP((AC$1)/10,0)*10,[1]Hugst!$R$4:$W$4,0))))</f>
        <v>1293.3337459518721</v>
      </c>
      <c r="AD125" s="168">
        <f ca="1">IF($C125-AD$1&lt;År1,0,AC124*(1-VLOOKUP($A125,[1]Hugst!$R$5:$W$9,MATCH(ROUNDUP((AD$1)/10,0)*10,[1]Hugst!$R$4:$W$4,0))))</f>
        <v>1291.6648752319952</v>
      </c>
      <c r="AE125" s="168">
        <f ca="1">IF($C125-AE$1&lt;År1,0,AD124*(1-VLOOKUP($A125,[1]Hugst!$R$5:$W$9,MATCH(ROUNDUP((AE$1)/10,0)*10,[1]Hugst!$R$4:$W$4,0))))</f>
        <v>1287.5667144911843</v>
      </c>
      <c r="AF125" s="168">
        <f ca="1">IF($C125-AF$1&lt;År1,0,AE124*(1-VLOOKUP($A125,[1]Hugst!$R$5:$W$9,MATCH(ROUNDUP((AF$1)/10,0)*10,[1]Hugst!$R$4:$W$4,0))))</f>
        <v>1278.6098813806157</v>
      </c>
      <c r="AG125" s="168">
        <f ca="1">IF($C125-AG$1&lt;År1,0,AF124*(1-VLOOKUP($A125,[1]Hugst!$R$5:$W$9,MATCH(ROUNDUP((AG$1)/10,0)*10,[1]Hugst!$R$4:$W$4,0))))</f>
        <v>1259.9440347554396</v>
      </c>
      <c r="AH125" s="168">
        <f ca="1">IF($C125-AH$1&lt;År1,0,AG124*(1-VLOOKUP($A125,[1]Hugst!$R$5:$W$9,MATCH(ROUNDUP((AH$1)/10,0)*10,[1]Hugst!$R$4:$W$4,0))))</f>
        <v>1221.8853276091381</v>
      </c>
      <c r="AI125" s="168">
        <f ca="1">IF($C125-AI$1&lt;År1,0,AH124*(1-VLOOKUP($A125,[1]Hugst!$R$5:$W$9,MATCH(ROUNDUP((AI$1)/10,0)*10,[1]Hugst!$R$4:$W$4,0))))</f>
        <v>1145.0996955208423</v>
      </c>
      <c r="AJ125" s="168">
        <f ca="1">IF($C125-AJ$1&lt;År1,0,AI124*(1-VLOOKUP($A125,[1]Hugst!$R$5:$W$9,MATCH(ROUNDUP((AJ$1)/10,0)*10,[1]Hugst!$R$4:$W$4,0))))</f>
        <v>991.82744991545599</v>
      </c>
      <c r="AL125" s="168">
        <f ca="1">SUM(F125:AJ125)</f>
        <v>33996.70264937629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730695.72547528613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5074.9629037056475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7918.4894114491872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4469.265508445983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7312.7920161895217</v>
      </c>
      <c r="G138" s="168">
        <f ca="1">IF($C138-G$1&lt;År1,0,F137*(1-VLOOKUP($A138,[1]Hugst!$R$5:$W$9,MATCH(ROUNDUP((G$1)/10,0)*10,[1]Hugst!$R$4:$W$4,0))))</f>
        <v>7918.4894114491872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3982.6611163108487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6826.1876240543879</v>
      </c>
      <c r="G139" s="168">
        <f ca="1">IF($C139-G$1&lt;År1,0,F138*(1-VLOOKUP($A139,[1]Hugst!$R$5:$W$9,MATCH(ROUNDUP((G$1)/10,0)*10,[1]Hugst!$R$4:$W$4,0))))</f>
        <v>7312.7920161895217</v>
      </c>
      <c r="H139" s="168">
        <f ca="1">IF($C139-H$1&lt;År1,0,G138*(1-VLOOKUP($A139,[1]Hugst!$R$5:$W$9,MATCH(ROUNDUP((H$1)/10,0)*10,[1]Hugst!$R$4:$W$4,0))))</f>
        <v>7918.4894114491872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3591.341359054974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6434.8678667985132</v>
      </c>
      <c r="G140" s="168">
        <f ca="1">IF($C140-G$1&lt;År1,0,F139*(1-VLOOKUP($A140,[1]Hugst!$R$5:$W$9,MATCH(ROUNDUP((G$1)/10,0)*10,[1]Hugst!$R$4:$W$4,0))))</f>
        <v>6826.1876240543879</v>
      </c>
      <c r="H140" s="168">
        <f ca="1">IF($C140-H$1&lt;År1,0,G139*(1-VLOOKUP($A140,[1]Hugst!$R$5:$W$9,MATCH(ROUNDUP((H$1)/10,0)*10,[1]Hugst!$R$4:$W$4,0))))</f>
        <v>7312.7920161895217</v>
      </c>
      <c r="I140" s="168">
        <f ca="1">IF($C140-I$1&lt;År1,0,H139*(1-VLOOKUP($A140,[1]Hugst!$R$5:$W$9,MATCH(ROUNDUP((I$1)/10,0)*10,[1]Hugst!$R$4:$W$4,0))))</f>
        <v>7918.4894114491872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3276.2594909202417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6119.7859986637814</v>
      </c>
      <c r="G141" s="168">
        <f ca="1">IF($C141-G$1&lt;År1,0,F140*(1-VLOOKUP($A141,[1]Hugst!$R$5:$W$9,MATCH(ROUNDUP((G$1)/10,0)*10,[1]Hugst!$R$4:$W$4,0))))</f>
        <v>6434.8678667985132</v>
      </c>
      <c r="H141" s="168">
        <f ca="1">IF($C141-H$1&lt;År1,0,G140*(1-VLOOKUP($A141,[1]Hugst!$R$5:$W$9,MATCH(ROUNDUP((H$1)/10,0)*10,[1]Hugst!$R$4:$W$4,0))))</f>
        <v>6826.1876240543879</v>
      </c>
      <c r="I141" s="168">
        <f ca="1">IF($C141-I$1&lt;År1,0,H140*(1-VLOOKUP($A141,[1]Hugst!$R$5:$W$9,MATCH(ROUNDUP((I$1)/10,0)*10,[1]Hugst!$R$4:$W$4,0))))</f>
        <v>7312.7920161895217</v>
      </c>
      <c r="J141" s="168">
        <f ca="1">IF($C141-J$1&lt;År1,0,I140*(1-VLOOKUP($A141,[1]Hugst!$R$5:$W$9,MATCH(ROUNDUP((J$1)/10,0)*10,[1]Hugst!$R$4:$W$4,0))))</f>
        <v>7918.4894114491872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3022.178064394076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5865.7045721376153</v>
      </c>
      <c r="G142" s="168">
        <f ca="1">IF($C142-G$1&lt;År1,0,F141*(1-VLOOKUP($A142,[1]Hugst!$R$5:$W$9,MATCH(ROUNDUP((G$1)/10,0)*10,[1]Hugst!$R$4:$W$4,0))))</f>
        <v>6119.7859986637814</v>
      </c>
      <c r="H142" s="168">
        <f ca="1">IF($C142-H$1&lt;År1,0,G141*(1-VLOOKUP($A142,[1]Hugst!$R$5:$W$9,MATCH(ROUNDUP((H$1)/10,0)*10,[1]Hugst!$R$4:$W$4,0))))</f>
        <v>6434.8678667985132</v>
      </c>
      <c r="I142" s="168">
        <f ca="1">IF($C142-I$1&lt;År1,0,H141*(1-VLOOKUP($A142,[1]Hugst!$R$5:$W$9,MATCH(ROUNDUP((I$1)/10,0)*10,[1]Hugst!$R$4:$W$4,0))))</f>
        <v>6826.1876240543879</v>
      </c>
      <c r="J142" s="168">
        <f ca="1">IF($C142-J$1&lt;År1,0,I141*(1-VLOOKUP($A142,[1]Hugst!$R$5:$W$9,MATCH(ROUNDUP((J$1)/10,0)*10,[1]Hugst!$R$4:$W$4,0))))</f>
        <v>7312.7920161895217</v>
      </c>
      <c r="K142" s="168">
        <f ca="1">IF($C142-K$1&lt;År1,0,J141*(1-VLOOKUP($A142,[1]Hugst!$R$5:$W$9,MATCH(ROUNDUP((K$1)/10,0)*10,[1]Hugst!$R$4:$W$4,0))))</f>
        <v>7918.4894114491872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2816.9070708148556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5660.4335785583953</v>
      </c>
      <c r="G143" s="168">
        <f ca="1">IF($C143-G$1&lt;År1,0,F142*(1-VLOOKUP($A143,[1]Hugst!$R$5:$W$9,MATCH(ROUNDUP((G$1)/10,0)*10,[1]Hugst!$R$4:$W$4,0))))</f>
        <v>5865.7045721376153</v>
      </c>
      <c r="H143" s="168">
        <f ca="1">IF($C143-H$1&lt;År1,0,G142*(1-VLOOKUP($A143,[1]Hugst!$R$5:$W$9,MATCH(ROUNDUP((H$1)/10,0)*10,[1]Hugst!$R$4:$W$4,0))))</f>
        <v>6119.7859986637814</v>
      </c>
      <c r="I143" s="168">
        <f ca="1">IF($C143-I$1&lt;År1,0,H142*(1-VLOOKUP($A143,[1]Hugst!$R$5:$W$9,MATCH(ROUNDUP((I$1)/10,0)*10,[1]Hugst!$R$4:$W$4,0))))</f>
        <v>6434.8678667985132</v>
      </c>
      <c r="J143" s="168">
        <f ca="1">IF($C143-J$1&lt;År1,0,I142*(1-VLOOKUP($A143,[1]Hugst!$R$5:$W$9,MATCH(ROUNDUP((J$1)/10,0)*10,[1]Hugst!$R$4:$W$4,0))))</f>
        <v>6826.1876240543879</v>
      </c>
      <c r="K143" s="168">
        <f ca="1">IF($C143-K$1&lt;År1,0,J142*(1-VLOOKUP($A143,[1]Hugst!$R$5:$W$9,MATCH(ROUNDUP((K$1)/10,0)*10,[1]Hugst!$R$4:$W$4,0))))</f>
        <v>7312.7920161895217</v>
      </c>
      <c r="L143" s="168">
        <f ca="1">IF($C143-L$1&lt;År1,0,K142*(1-VLOOKUP($A143,[1]Hugst!$R$5:$W$9,MATCH(ROUNDUP((L$1)/10,0)*10,[1]Hugst!$R$4:$W$4,0))))</f>
        <v>7918.4894114491872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2650.6944528549839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5494.2209605985227</v>
      </c>
      <c r="G144" s="168">
        <f ca="1">IF($C144-G$1&lt;År1,0,F143*(1-VLOOKUP($A144,[1]Hugst!$R$5:$W$9,MATCH(ROUNDUP((G$1)/10,0)*10,[1]Hugst!$R$4:$W$4,0))))</f>
        <v>5660.4335785583953</v>
      </c>
      <c r="H144" s="168">
        <f ca="1">IF($C144-H$1&lt;År1,0,G143*(1-VLOOKUP($A144,[1]Hugst!$R$5:$W$9,MATCH(ROUNDUP((H$1)/10,0)*10,[1]Hugst!$R$4:$W$4,0))))</f>
        <v>5865.7045721376153</v>
      </c>
      <c r="I144" s="168">
        <f ca="1">IF($C144-I$1&lt;År1,0,H143*(1-VLOOKUP($A144,[1]Hugst!$R$5:$W$9,MATCH(ROUNDUP((I$1)/10,0)*10,[1]Hugst!$R$4:$W$4,0))))</f>
        <v>6119.7859986637814</v>
      </c>
      <c r="J144" s="168">
        <f ca="1">IF($C144-J$1&lt;År1,0,I143*(1-VLOOKUP($A144,[1]Hugst!$R$5:$W$9,MATCH(ROUNDUP((J$1)/10,0)*10,[1]Hugst!$R$4:$W$4,0))))</f>
        <v>6434.8678667985132</v>
      </c>
      <c r="K144" s="168">
        <f ca="1">IF($C144-K$1&lt;År1,0,J143*(1-VLOOKUP($A144,[1]Hugst!$R$5:$W$9,MATCH(ROUNDUP((K$1)/10,0)*10,[1]Hugst!$R$4:$W$4,0))))</f>
        <v>6826.1876240543879</v>
      </c>
      <c r="L144" s="168">
        <f ca="1">IF($C144-L$1&lt;År1,0,K143*(1-VLOOKUP($A144,[1]Hugst!$R$5:$W$9,MATCH(ROUNDUP((L$1)/10,0)*10,[1]Hugst!$R$4:$W$4,0))))</f>
        <v>7312.7920161895217</v>
      </c>
      <c r="M144" s="168">
        <f ca="1">IF($C144-M$1&lt;År1,0,L143*(1-VLOOKUP($A144,[1]Hugst!$R$5:$W$9,MATCH(ROUNDUP((M$1)/10,0)*10,[1]Hugst!$R$4:$W$4,0))))</f>
        <v>7918.4894114491872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2515.7385145060525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5359.2650222495922</v>
      </c>
      <c r="G145" s="168">
        <f ca="1">IF($C145-G$1&lt;År1,0,F144*(1-VLOOKUP($A145,[1]Hugst!$R$5:$W$9,MATCH(ROUNDUP((G$1)/10,0)*10,[1]Hugst!$R$4:$W$4,0))))</f>
        <v>5494.2209605985227</v>
      </c>
      <c r="H145" s="168">
        <f ca="1">IF($C145-H$1&lt;År1,0,G144*(1-VLOOKUP($A145,[1]Hugst!$R$5:$W$9,MATCH(ROUNDUP((H$1)/10,0)*10,[1]Hugst!$R$4:$W$4,0))))</f>
        <v>5660.4335785583953</v>
      </c>
      <c r="I145" s="168">
        <f ca="1">IF($C145-I$1&lt;År1,0,H144*(1-VLOOKUP($A145,[1]Hugst!$R$5:$W$9,MATCH(ROUNDUP((I$1)/10,0)*10,[1]Hugst!$R$4:$W$4,0))))</f>
        <v>5865.7045721376153</v>
      </c>
      <c r="J145" s="168">
        <f ca="1">IF($C145-J$1&lt;År1,0,I144*(1-VLOOKUP($A145,[1]Hugst!$R$5:$W$9,MATCH(ROUNDUP((J$1)/10,0)*10,[1]Hugst!$R$4:$W$4,0))))</f>
        <v>6119.7859986637814</v>
      </c>
      <c r="K145" s="168">
        <f ca="1">IF($C145-K$1&lt;År1,0,J144*(1-VLOOKUP($A145,[1]Hugst!$R$5:$W$9,MATCH(ROUNDUP((K$1)/10,0)*10,[1]Hugst!$R$4:$W$4,0))))</f>
        <v>6434.8678667985132</v>
      </c>
      <c r="L145" s="168">
        <f ca="1">IF($C145-L$1&lt;År1,0,K144*(1-VLOOKUP($A145,[1]Hugst!$R$5:$W$9,MATCH(ROUNDUP((L$1)/10,0)*10,[1]Hugst!$R$4:$W$4,0))))</f>
        <v>6826.1876240543879</v>
      </c>
      <c r="M145" s="168">
        <f ca="1">IF($C145-M$1&lt;År1,0,L144*(1-VLOOKUP($A145,[1]Hugst!$R$5:$W$9,MATCH(ROUNDUP((M$1)/10,0)*10,[1]Hugst!$R$4:$W$4,0))))</f>
        <v>7312.7920161895217</v>
      </c>
      <c r="N145" s="168">
        <f ca="1">IF($C145-N$1&lt;År1,0,M144*(1-VLOOKUP($A145,[1]Hugst!$R$5:$W$9,MATCH(ROUNDUP((N$1)/10,0)*10,[1]Hugst!$R$4:$W$4,0))))</f>
        <v>7918.4894114491872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2405.7978490658093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5249.3243568093485</v>
      </c>
      <c r="G146" s="168">
        <f ca="1">IF($C146-G$1&lt;År1,0,F145*(1-VLOOKUP($A146,[1]Hugst!$R$5:$W$9,MATCH(ROUNDUP((G$1)/10,0)*10,[1]Hugst!$R$4:$W$4,0))))</f>
        <v>5359.2650222495922</v>
      </c>
      <c r="H146" s="168">
        <f ca="1">IF($C146-H$1&lt;År1,0,G145*(1-VLOOKUP($A146,[1]Hugst!$R$5:$W$9,MATCH(ROUNDUP((H$1)/10,0)*10,[1]Hugst!$R$4:$W$4,0))))</f>
        <v>5494.2209605985227</v>
      </c>
      <c r="I146" s="168">
        <f ca="1">IF($C146-I$1&lt;År1,0,H145*(1-VLOOKUP($A146,[1]Hugst!$R$5:$W$9,MATCH(ROUNDUP((I$1)/10,0)*10,[1]Hugst!$R$4:$W$4,0))))</f>
        <v>5660.4335785583953</v>
      </c>
      <c r="J146" s="168">
        <f ca="1">IF($C146-J$1&lt;År1,0,I145*(1-VLOOKUP($A146,[1]Hugst!$R$5:$W$9,MATCH(ROUNDUP((J$1)/10,0)*10,[1]Hugst!$R$4:$W$4,0))))</f>
        <v>5865.7045721376153</v>
      </c>
      <c r="K146" s="168">
        <f ca="1">IF($C146-K$1&lt;År1,0,J145*(1-VLOOKUP($A146,[1]Hugst!$R$5:$W$9,MATCH(ROUNDUP((K$1)/10,0)*10,[1]Hugst!$R$4:$W$4,0))))</f>
        <v>6119.7859986637814</v>
      </c>
      <c r="L146" s="168">
        <f ca="1">IF($C146-L$1&lt;År1,0,K145*(1-VLOOKUP($A146,[1]Hugst!$R$5:$W$9,MATCH(ROUNDUP((L$1)/10,0)*10,[1]Hugst!$R$4:$W$4,0))))</f>
        <v>6434.8678667985132</v>
      </c>
      <c r="M146" s="168">
        <f ca="1">IF($C146-M$1&lt;År1,0,L145*(1-VLOOKUP($A146,[1]Hugst!$R$5:$W$9,MATCH(ROUNDUP((M$1)/10,0)*10,[1]Hugst!$R$4:$W$4,0))))</f>
        <v>6826.1876240543879</v>
      </c>
      <c r="N146" s="168">
        <f ca="1">IF($C146-N$1&lt;År1,0,M145*(1-VLOOKUP($A146,[1]Hugst!$R$5:$W$9,MATCH(ROUNDUP((N$1)/10,0)*10,[1]Hugst!$R$4:$W$4,0))))</f>
        <v>7312.7920161895217</v>
      </c>
      <c r="O146" s="168">
        <f ca="1">IF($C146-O$1&lt;År1,0,N145*(1-VLOOKUP($A146,[1]Hugst!$R$5:$W$9,MATCH(ROUNDUP((O$1)/10,0)*10,[1]Hugst!$R$4:$W$4,0))))</f>
        <v>7918.4894114491872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2315.8792815263123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5159.4057892698511</v>
      </c>
      <c r="G147" s="168">
        <f ca="1">IF($C147-G$1&lt;År1,0,F146*(1-VLOOKUP($A147,[1]Hugst!$R$5:$W$9,MATCH(ROUNDUP((G$1)/10,0)*10,[1]Hugst!$R$4:$W$4,0))))</f>
        <v>5249.3243568093485</v>
      </c>
      <c r="H147" s="168">
        <f ca="1">IF($C147-H$1&lt;År1,0,G146*(1-VLOOKUP($A147,[1]Hugst!$R$5:$W$9,MATCH(ROUNDUP((H$1)/10,0)*10,[1]Hugst!$R$4:$W$4,0))))</f>
        <v>5359.2650222495922</v>
      </c>
      <c r="I147" s="168">
        <f ca="1">IF($C147-I$1&lt;År1,0,H146*(1-VLOOKUP($A147,[1]Hugst!$R$5:$W$9,MATCH(ROUNDUP((I$1)/10,0)*10,[1]Hugst!$R$4:$W$4,0))))</f>
        <v>5494.2209605985227</v>
      </c>
      <c r="J147" s="168">
        <f ca="1">IF($C147-J$1&lt;År1,0,I146*(1-VLOOKUP($A147,[1]Hugst!$R$5:$W$9,MATCH(ROUNDUP((J$1)/10,0)*10,[1]Hugst!$R$4:$W$4,0))))</f>
        <v>5660.4335785583953</v>
      </c>
      <c r="K147" s="168">
        <f ca="1">IF($C147-K$1&lt;År1,0,J146*(1-VLOOKUP($A147,[1]Hugst!$R$5:$W$9,MATCH(ROUNDUP((K$1)/10,0)*10,[1]Hugst!$R$4:$W$4,0))))</f>
        <v>5865.7045721376153</v>
      </c>
      <c r="L147" s="168">
        <f ca="1">IF($C147-L$1&lt;År1,0,K146*(1-VLOOKUP($A147,[1]Hugst!$R$5:$W$9,MATCH(ROUNDUP((L$1)/10,0)*10,[1]Hugst!$R$4:$W$4,0))))</f>
        <v>6119.7859986637814</v>
      </c>
      <c r="M147" s="168">
        <f ca="1">IF($C147-M$1&lt;År1,0,L146*(1-VLOOKUP($A147,[1]Hugst!$R$5:$W$9,MATCH(ROUNDUP((M$1)/10,0)*10,[1]Hugst!$R$4:$W$4,0))))</f>
        <v>6434.8678667985132</v>
      </c>
      <c r="N147" s="168">
        <f ca="1">IF($C147-N$1&lt;År1,0,M146*(1-VLOOKUP($A147,[1]Hugst!$R$5:$W$9,MATCH(ROUNDUP((N$1)/10,0)*10,[1]Hugst!$R$4:$W$4,0))))</f>
        <v>6826.1876240543879</v>
      </c>
      <c r="O147" s="168">
        <f ca="1">IF($C147-O$1&lt;År1,0,N146*(1-VLOOKUP($A147,[1]Hugst!$R$5:$W$9,MATCH(ROUNDUP((O$1)/10,0)*10,[1]Hugst!$R$4:$W$4,0))))</f>
        <v>7312.7920161895217</v>
      </c>
      <c r="P147" s="168">
        <f ca="1">IF($C147-P$1&lt;År1,0,O146*(1-VLOOKUP($A147,[1]Hugst!$R$5:$W$9,MATCH(ROUNDUP((P$1)/10,0)*10,[1]Hugst!$R$4:$W$4,0))))</f>
        <v>7918.4894114491872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2241.9882224833564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5085.5147302268961</v>
      </c>
      <c r="G148" s="168">
        <f ca="1">IF($C148-G$1&lt;År1,0,F147*(1-VLOOKUP($A148,[1]Hugst!$R$5:$W$9,MATCH(ROUNDUP((G$1)/10,0)*10,[1]Hugst!$R$4:$W$4,0))))</f>
        <v>5159.4057892698511</v>
      </c>
      <c r="H148" s="168">
        <f ca="1">IF($C148-H$1&lt;År1,0,G147*(1-VLOOKUP($A148,[1]Hugst!$R$5:$W$9,MATCH(ROUNDUP((H$1)/10,0)*10,[1]Hugst!$R$4:$W$4,0))))</f>
        <v>5249.3243568093485</v>
      </c>
      <c r="I148" s="168">
        <f ca="1">IF($C148-I$1&lt;År1,0,H147*(1-VLOOKUP($A148,[1]Hugst!$R$5:$W$9,MATCH(ROUNDUP((I$1)/10,0)*10,[1]Hugst!$R$4:$W$4,0))))</f>
        <v>5359.2650222495922</v>
      </c>
      <c r="J148" s="168">
        <f ca="1">IF($C148-J$1&lt;År1,0,I147*(1-VLOOKUP($A148,[1]Hugst!$R$5:$W$9,MATCH(ROUNDUP((J$1)/10,0)*10,[1]Hugst!$R$4:$W$4,0))))</f>
        <v>5494.2209605985227</v>
      </c>
      <c r="K148" s="168">
        <f ca="1">IF($C148-K$1&lt;År1,0,J147*(1-VLOOKUP($A148,[1]Hugst!$R$5:$W$9,MATCH(ROUNDUP((K$1)/10,0)*10,[1]Hugst!$R$4:$W$4,0))))</f>
        <v>5660.4335785583953</v>
      </c>
      <c r="L148" s="168">
        <f ca="1">IF($C148-L$1&lt;År1,0,K147*(1-VLOOKUP($A148,[1]Hugst!$R$5:$W$9,MATCH(ROUNDUP((L$1)/10,0)*10,[1]Hugst!$R$4:$W$4,0))))</f>
        <v>5865.7045721376153</v>
      </c>
      <c r="M148" s="168">
        <f ca="1">IF($C148-M$1&lt;År1,0,L147*(1-VLOOKUP($A148,[1]Hugst!$R$5:$W$9,MATCH(ROUNDUP((M$1)/10,0)*10,[1]Hugst!$R$4:$W$4,0))))</f>
        <v>6119.7859986637814</v>
      </c>
      <c r="N148" s="168">
        <f ca="1">IF($C148-N$1&lt;År1,0,M147*(1-VLOOKUP($A148,[1]Hugst!$R$5:$W$9,MATCH(ROUNDUP((N$1)/10,0)*10,[1]Hugst!$R$4:$W$4,0))))</f>
        <v>6434.8678667985132</v>
      </c>
      <c r="O148" s="168">
        <f ca="1">IF($C148-O$1&lt;År1,0,N147*(1-VLOOKUP($A148,[1]Hugst!$R$5:$W$9,MATCH(ROUNDUP((O$1)/10,0)*10,[1]Hugst!$R$4:$W$4,0))))</f>
        <v>6826.1876240543879</v>
      </c>
      <c r="P148" s="168">
        <f ca="1">IF($C148-P$1&lt;År1,0,O147*(1-VLOOKUP($A148,[1]Hugst!$R$5:$W$9,MATCH(ROUNDUP((P$1)/10,0)*10,[1]Hugst!$R$4:$W$4,0))))</f>
        <v>7312.7920161895217</v>
      </c>
      <c r="Q148" s="168">
        <f ca="1">IF($C148-Q$1&lt;År1,0,P147*(1-VLOOKUP($A148,[1]Hugst!$R$5:$W$9,MATCH(ROUNDUP((Q$1)/10,0)*10,[1]Hugst!$R$4:$W$4,0))))</f>
        <v>7918.4894114491872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2180.9289512626597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5024.4554590061989</v>
      </c>
      <c r="G149" s="168">
        <f ca="1">IF($C149-G$1&lt;År1,0,F148*(1-VLOOKUP($A149,[1]Hugst!$R$5:$W$9,MATCH(ROUNDUP((G$1)/10,0)*10,[1]Hugst!$R$4:$W$4,0))))</f>
        <v>5085.5147302268961</v>
      </c>
      <c r="H149" s="168">
        <f ca="1">IF($C149-H$1&lt;År1,0,G148*(1-VLOOKUP($A149,[1]Hugst!$R$5:$W$9,MATCH(ROUNDUP((H$1)/10,0)*10,[1]Hugst!$R$4:$W$4,0))))</f>
        <v>5159.4057892698511</v>
      </c>
      <c r="I149" s="168">
        <f ca="1">IF($C149-I$1&lt;År1,0,H148*(1-VLOOKUP($A149,[1]Hugst!$R$5:$W$9,MATCH(ROUNDUP((I$1)/10,0)*10,[1]Hugst!$R$4:$W$4,0))))</f>
        <v>5249.3243568093485</v>
      </c>
      <c r="J149" s="168">
        <f ca="1">IF($C149-J$1&lt;År1,0,I148*(1-VLOOKUP($A149,[1]Hugst!$R$5:$W$9,MATCH(ROUNDUP((J$1)/10,0)*10,[1]Hugst!$R$4:$W$4,0))))</f>
        <v>5359.2650222495922</v>
      </c>
      <c r="K149" s="168">
        <f ca="1">IF($C149-K$1&lt;År1,0,J148*(1-VLOOKUP($A149,[1]Hugst!$R$5:$W$9,MATCH(ROUNDUP((K$1)/10,0)*10,[1]Hugst!$R$4:$W$4,0))))</f>
        <v>5494.2209605985227</v>
      </c>
      <c r="L149" s="168">
        <f ca="1">IF($C149-L$1&lt;År1,0,K148*(1-VLOOKUP($A149,[1]Hugst!$R$5:$W$9,MATCH(ROUNDUP((L$1)/10,0)*10,[1]Hugst!$R$4:$W$4,0))))</f>
        <v>5660.4335785583953</v>
      </c>
      <c r="M149" s="168">
        <f ca="1">IF($C149-M$1&lt;År1,0,L148*(1-VLOOKUP($A149,[1]Hugst!$R$5:$W$9,MATCH(ROUNDUP((M$1)/10,0)*10,[1]Hugst!$R$4:$W$4,0))))</f>
        <v>5865.7045721376153</v>
      </c>
      <c r="N149" s="168">
        <f ca="1">IF($C149-N$1&lt;År1,0,M148*(1-VLOOKUP($A149,[1]Hugst!$R$5:$W$9,MATCH(ROUNDUP((N$1)/10,0)*10,[1]Hugst!$R$4:$W$4,0))))</f>
        <v>6119.7859986637814</v>
      </c>
      <c r="O149" s="168">
        <f ca="1">IF($C149-O$1&lt;År1,0,N148*(1-VLOOKUP($A149,[1]Hugst!$R$5:$W$9,MATCH(ROUNDUP((O$1)/10,0)*10,[1]Hugst!$R$4:$W$4,0))))</f>
        <v>6434.8678667985132</v>
      </c>
      <c r="P149" s="168">
        <f ca="1">IF($C149-P$1&lt;År1,0,O148*(1-VLOOKUP($A149,[1]Hugst!$R$5:$W$9,MATCH(ROUNDUP((P$1)/10,0)*10,[1]Hugst!$R$4:$W$4,0))))</f>
        <v>6826.1876240543879</v>
      </c>
      <c r="Q149" s="168">
        <f ca="1">IF($C149-Q$1&lt;År1,0,P148*(1-VLOOKUP($A149,[1]Hugst!$R$5:$W$9,MATCH(ROUNDUP((Q$1)/10,0)*10,[1]Hugst!$R$4:$W$4,0))))</f>
        <v>7312.7920161895217</v>
      </c>
      <c r="R149" s="168">
        <f ca="1">IF($C149-R$1&lt;År1,0,Q148*(1-VLOOKUP($A149,[1]Hugst!$R$5:$W$9,MATCH(ROUNDUP((R$1)/10,0)*10,[1]Hugst!$R$4:$W$4,0))))</f>
        <v>7918.4894114491872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2130.1448424197297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4973.6713501632694</v>
      </c>
      <c r="G150" s="168">
        <f ca="1">IF($C150-G$1&lt;År1,0,F149*(1-VLOOKUP($A150,[1]Hugst!$R$5:$W$9,MATCH(ROUNDUP((G$1)/10,0)*10,[1]Hugst!$R$4:$W$4,0))))</f>
        <v>5024.4554590061989</v>
      </c>
      <c r="H150" s="168">
        <f ca="1">IF($C150-H$1&lt;År1,0,G149*(1-VLOOKUP($A150,[1]Hugst!$R$5:$W$9,MATCH(ROUNDUP((H$1)/10,0)*10,[1]Hugst!$R$4:$W$4,0))))</f>
        <v>5085.5147302268961</v>
      </c>
      <c r="I150" s="168">
        <f ca="1">IF($C150-I$1&lt;År1,0,H149*(1-VLOOKUP($A150,[1]Hugst!$R$5:$W$9,MATCH(ROUNDUP((I$1)/10,0)*10,[1]Hugst!$R$4:$W$4,0))))</f>
        <v>5159.4057892698511</v>
      </c>
      <c r="J150" s="168">
        <f ca="1">IF($C150-J$1&lt;År1,0,I149*(1-VLOOKUP($A150,[1]Hugst!$R$5:$W$9,MATCH(ROUNDUP((J$1)/10,0)*10,[1]Hugst!$R$4:$W$4,0))))</f>
        <v>5249.3243568093485</v>
      </c>
      <c r="K150" s="168">
        <f ca="1">IF($C150-K$1&lt;År1,0,J149*(1-VLOOKUP($A150,[1]Hugst!$R$5:$W$9,MATCH(ROUNDUP((K$1)/10,0)*10,[1]Hugst!$R$4:$W$4,0))))</f>
        <v>5359.2650222495922</v>
      </c>
      <c r="L150" s="168">
        <f ca="1">IF($C150-L$1&lt;År1,0,K149*(1-VLOOKUP($A150,[1]Hugst!$R$5:$W$9,MATCH(ROUNDUP((L$1)/10,0)*10,[1]Hugst!$R$4:$W$4,0))))</f>
        <v>5494.2209605985227</v>
      </c>
      <c r="M150" s="168">
        <f ca="1">IF($C150-M$1&lt;År1,0,L149*(1-VLOOKUP($A150,[1]Hugst!$R$5:$W$9,MATCH(ROUNDUP((M$1)/10,0)*10,[1]Hugst!$R$4:$W$4,0))))</f>
        <v>5660.4335785583953</v>
      </c>
      <c r="N150" s="168">
        <f ca="1">IF($C150-N$1&lt;År1,0,M149*(1-VLOOKUP($A150,[1]Hugst!$R$5:$W$9,MATCH(ROUNDUP((N$1)/10,0)*10,[1]Hugst!$R$4:$W$4,0))))</f>
        <v>5865.7045721376153</v>
      </c>
      <c r="O150" s="168">
        <f ca="1">IF($C150-O$1&lt;År1,0,N149*(1-VLOOKUP($A150,[1]Hugst!$R$5:$W$9,MATCH(ROUNDUP((O$1)/10,0)*10,[1]Hugst!$R$4:$W$4,0))))</f>
        <v>6119.7859986637814</v>
      </c>
      <c r="P150" s="168">
        <f ca="1">IF($C150-P$1&lt;År1,0,O149*(1-VLOOKUP($A150,[1]Hugst!$R$5:$W$9,MATCH(ROUNDUP((P$1)/10,0)*10,[1]Hugst!$R$4:$W$4,0))))</f>
        <v>6434.8678667985132</v>
      </c>
      <c r="Q150" s="168">
        <f ca="1">IF($C150-Q$1&lt;År1,0,P149*(1-VLOOKUP($A150,[1]Hugst!$R$5:$W$9,MATCH(ROUNDUP((Q$1)/10,0)*10,[1]Hugst!$R$4:$W$4,0))))</f>
        <v>6826.1876240543879</v>
      </c>
      <c r="R150" s="168">
        <f ca="1">IF($C150-R$1&lt;År1,0,Q149*(1-VLOOKUP($A150,[1]Hugst!$R$5:$W$9,MATCH(ROUNDUP((R$1)/10,0)*10,[1]Hugst!$R$4:$W$4,0))))</f>
        <v>7312.7920161895217</v>
      </c>
      <c r="S150" s="168">
        <f ca="1">IF($C150-S$1&lt;År1,0,R149*(1-VLOOKUP($A150,[1]Hugst!$R$5:$W$9,MATCH(ROUNDUP((S$1)/10,0)*10,[1]Hugst!$R$4:$W$4,0))))</f>
        <v>7918.4894114491872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2087.5905469383347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4931.1170546818739</v>
      </c>
      <c r="G151" s="168">
        <f ca="1">IF($C151-G$1&lt;År1,0,F150*(1-VLOOKUP($A151,[1]Hugst!$R$5:$W$9,MATCH(ROUNDUP((G$1)/10,0)*10,[1]Hugst!$R$4:$W$4,0))))</f>
        <v>4973.6713501632694</v>
      </c>
      <c r="H151" s="168">
        <f ca="1">IF($C151-H$1&lt;År1,0,G150*(1-VLOOKUP($A151,[1]Hugst!$R$5:$W$9,MATCH(ROUNDUP((H$1)/10,0)*10,[1]Hugst!$R$4:$W$4,0))))</f>
        <v>5024.4554590061989</v>
      </c>
      <c r="I151" s="168">
        <f ca="1">IF($C151-I$1&lt;År1,0,H150*(1-VLOOKUP($A151,[1]Hugst!$R$5:$W$9,MATCH(ROUNDUP((I$1)/10,0)*10,[1]Hugst!$R$4:$W$4,0))))</f>
        <v>5085.5147302268961</v>
      </c>
      <c r="J151" s="168">
        <f ca="1">IF($C151-J$1&lt;År1,0,I150*(1-VLOOKUP($A151,[1]Hugst!$R$5:$W$9,MATCH(ROUNDUP((J$1)/10,0)*10,[1]Hugst!$R$4:$W$4,0))))</f>
        <v>5159.4057892698511</v>
      </c>
      <c r="K151" s="168">
        <f ca="1">IF($C151-K$1&lt;År1,0,J150*(1-VLOOKUP($A151,[1]Hugst!$R$5:$W$9,MATCH(ROUNDUP((K$1)/10,0)*10,[1]Hugst!$R$4:$W$4,0))))</f>
        <v>5249.3243568093485</v>
      </c>
      <c r="L151" s="168">
        <f ca="1">IF($C151-L$1&lt;År1,0,K150*(1-VLOOKUP($A151,[1]Hugst!$R$5:$W$9,MATCH(ROUNDUP((L$1)/10,0)*10,[1]Hugst!$R$4:$W$4,0))))</f>
        <v>5359.2650222495922</v>
      </c>
      <c r="M151" s="168">
        <f ca="1">IF($C151-M$1&lt;År1,0,L150*(1-VLOOKUP($A151,[1]Hugst!$R$5:$W$9,MATCH(ROUNDUP((M$1)/10,0)*10,[1]Hugst!$R$4:$W$4,0))))</f>
        <v>5494.2209605985227</v>
      </c>
      <c r="N151" s="168">
        <f ca="1">IF($C151-N$1&lt;År1,0,M150*(1-VLOOKUP($A151,[1]Hugst!$R$5:$W$9,MATCH(ROUNDUP((N$1)/10,0)*10,[1]Hugst!$R$4:$W$4,0))))</f>
        <v>5660.4335785583953</v>
      </c>
      <c r="O151" s="168">
        <f ca="1">IF($C151-O$1&lt;År1,0,N150*(1-VLOOKUP($A151,[1]Hugst!$R$5:$W$9,MATCH(ROUNDUP((O$1)/10,0)*10,[1]Hugst!$R$4:$W$4,0))))</f>
        <v>5865.7045721376153</v>
      </c>
      <c r="P151" s="168">
        <f ca="1">IF($C151-P$1&lt;År1,0,O150*(1-VLOOKUP($A151,[1]Hugst!$R$5:$W$9,MATCH(ROUNDUP((P$1)/10,0)*10,[1]Hugst!$R$4:$W$4,0))))</f>
        <v>6119.7859986637814</v>
      </c>
      <c r="Q151" s="168">
        <f ca="1">IF($C151-Q$1&lt;År1,0,P150*(1-VLOOKUP($A151,[1]Hugst!$R$5:$W$9,MATCH(ROUNDUP((Q$1)/10,0)*10,[1]Hugst!$R$4:$W$4,0))))</f>
        <v>6434.8678667985132</v>
      </c>
      <c r="R151" s="168">
        <f ca="1">IF($C151-R$1&lt;År1,0,Q150*(1-VLOOKUP($A151,[1]Hugst!$R$5:$W$9,MATCH(ROUNDUP((R$1)/10,0)*10,[1]Hugst!$R$4:$W$4,0))))</f>
        <v>6826.1876240543879</v>
      </c>
      <c r="S151" s="168">
        <f ca="1">IF($C151-S$1&lt;År1,0,R150*(1-VLOOKUP($A151,[1]Hugst!$R$5:$W$9,MATCH(ROUNDUP((S$1)/10,0)*10,[1]Hugst!$R$4:$W$4,0))))</f>
        <v>7312.7920161895217</v>
      </c>
      <c r="T151" s="168">
        <f ca="1">IF($C151-T$1&lt;År1,0,S150*(1-VLOOKUP($A151,[1]Hugst!$R$5:$W$9,MATCH(ROUNDUP((T$1)/10,0)*10,[1]Hugst!$R$4:$W$4,0))))</f>
        <v>7918.4894114491872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2051.6297371882174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4895.1562449317571</v>
      </c>
      <c r="G152" s="168">
        <f ca="1">IF($C152-G$1&lt;År1,0,F151*(1-VLOOKUP($A152,[1]Hugst!$R$5:$W$9,MATCH(ROUNDUP((G$1)/10,0)*10,[1]Hugst!$R$4:$W$4,0))))</f>
        <v>4931.1170546818739</v>
      </c>
      <c r="H152" s="168">
        <f ca="1">IF($C152-H$1&lt;År1,0,G151*(1-VLOOKUP($A152,[1]Hugst!$R$5:$W$9,MATCH(ROUNDUP((H$1)/10,0)*10,[1]Hugst!$R$4:$W$4,0))))</f>
        <v>4973.6713501632694</v>
      </c>
      <c r="I152" s="168">
        <f ca="1">IF($C152-I$1&lt;År1,0,H151*(1-VLOOKUP($A152,[1]Hugst!$R$5:$W$9,MATCH(ROUNDUP((I$1)/10,0)*10,[1]Hugst!$R$4:$W$4,0))))</f>
        <v>5024.4554590061989</v>
      </c>
      <c r="J152" s="168">
        <f ca="1">IF($C152-J$1&lt;År1,0,I151*(1-VLOOKUP($A152,[1]Hugst!$R$5:$W$9,MATCH(ROUNDUP((J$1)/10,0)*10,[1]Hugst!$R$4:$W$4,0))))</f>
        <v>5085.5147302268961</v>
      </c>
      <c r="K152" s="168">
        <f ca="1">IF($C152-K$1&lt;År1,0,J151*(1-VLOOKUP($A152,[1]Hugst!$R$5:$W$9,MATCH(ROUNDUP((K$1)/10,0)*10,[1]Hugst!$R$4:$W$4,0))))</f>
        <v>5159.4057892698511</v>
      </c>
      <c r="L152" s="168">
        <f ca="1">IF($C152-L$1&lt;År1,0,K151*(1-VLOOKUP($A152,[1]Hugst!$R$5:$W$9,MATCH(ROUNDUP((L$1)/10,0)*10,[1]Hugst!$R$4:$W$4,0))))</f>
        <v>5249.3243568093485</v>
      </c>
      <c r="M152" s="168">
        <f ca="1">IF($C152-M$1&lt;År1,0,L151*(1-VLOOKUP($A152,[1]Hugst!$R$5:$W$9,MATCH(ROUNDUP((M$1)/10,0)*10,[1]Hugst!$R$4:$W$4,0))))</f>
        <v>5359.2650222495922</v>
      </c>
      <c r="N152" s="168">
        <f ca="1">IF($C152-N$1&lt;År1,0,M151*(1-VLOOKUP($A152,[1]Hugst!$R$5:$W$9,MATCH(ROUNDUP((N$1)/10,0)*10,[1]Hugst!$R$4:$W$4,0))))</f>
        <v>5494.2209605985227</v>
      </c>
      <c r="O152" s="168">
        <f ca="1">IF($C152-O$1&lt;År1,0,N151*(1-VLOOKUP($A152,[1]Hugst!$R$5:$W$9,MATCH(ROUNDUP((O$1)/10,0)*10,[1]Hugst!$R$4:$W$4,0))))</f>
        <v>5660.4335785583953</v>
      </c>
      <c r="P152" s="168">
        <f ca="1">IF($C152-P$1&lt;År1,0,O151*(1-VLOOKUP($A152,[1]Hugst!$R$5:$W$9,MATCH(ROUNDUP((P$1)/10,0)*10,[1]Hugst!$R$4:$W$4,0))))</f>
        <v>5865.7045721376153</v>
      </c>
      <c r="Q152" s="168">
        <f ca="1">IF($C152-Q$1&lt;År1,0,P151*(1-VLOOKUP($A152,[1]Hugst!$R$5:$W$9,MATCH(ROUNDUP((Q$1)/10,0)*10,[1]Hugst!$R$4:$W$4,0))))</f>
        <v>6119.7859986637814</v>
      </c>
      <c r="R152" s="168">
        <f ca="1">IF($C152-R$1&lt;År1,0,Q151*(1-VLOOKUP($A152,[1]Hugst!$R$5:$W$9,MATCH(ROUNDUP((R$1)/10,0)*10,[1]Hugst!$R$4:$W$4,0))))</f>
        <v>6434.8678667985132</v>
      </c>
      <c r="S152" s="168">
        <f ca="1">IF($C152-S$1&lt;År1,0,R151*(1-VLOOKUP($A152,[1]Hugst!$R$5:$W$9,MATCH(ROUNDUP((S$1)/10,0)*10,[1]Hugst!$R$4:$W$4,0))))</f>
        <v>6826.1876240543879</v>
      </c>
      <c r="T152" s="168">
        <f ca="1">IF($C152-T$1&lt;År1,0,S151*(1-VLOOKUP($A152,[1]Hugst!$R$5:$W$9,MATCH(ROUNDUP((T$1)/10,0)*10,[1]Hugst!$R$4:$W$4,0))))</f>
        <v>7312.7920161895217</v>
      </c>
      <c r="U152" s="168">
        <f ca="1">IF($C152-U$1&lt;År1,0,T151*(1-VLOOKUP($A152,[1]Hugst!$R$5:$W$9,MATCH(ROUNDUP((U$1)/10,0)*10,[1]Hugst!$R$4:$W$4,0))))</f>
        <v>7918.4894114491872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2020.9533028899168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4864.4798106334565</v>
      </c>
      <c r="G153" s="168">
        <f ca="1">IF($C153-G$1&lt;År1,0,F152*(1-VLOOKUP($A153,[1]Hugst!$R$5:$W$9,MATCH(ROUNDUP((G$1)/10,0)*10,[1]Hugst!$R$4:$W$4,0))))</f>
        <v>4895.1562449317571</v>
      </c>
      <c r="H153" s="168">
        <f ca="1">IF($C153-H$1&lt;År1,0,G152*(1-VLOOKUP($A153,[1]Hugst!$R$5:$W$9,MATCH(ROUNDUP((H$1)/10,0)*10,[1]Hugst!$R$4:$W$4,0))))</f>
        <v>4931.1170546818739</v>
      </c>
      <c r="I153" s="168">
        <f ca="1">IF($C153-I$1&lt;År1,0,H152*(1-VLOOKUP($A153,[1]Hugst!$R$5:$W$9,MATCH(ROUNDUP((I$1)/10,0)*10,[1]Hugst!$R$4:$W$4,0))))</f>
        <v>4973.6713501632694</v>
      </c>
      <c r="J153" s="168">
        <f ca="1">IF($C153-J$1&lt;År1,0,I152*(1-VLOOKUP($A153,[1]Hugst!$R$5:$W$9,MATCH(ROUNDUP((J$1)/10,0)*10,[1]Hugst!$R$4:$W$4,0))))</f>
        <v>5024.4554590061989</v>
      </c>
      <c r="K153" s="168">
        <f ca="1">IF($C153-K$1&lt;År1,0,J152*(1-VLOOKUP($A153,[1]Hugst!$R$5:$W$9,MATCH(ROUNDUP((K$1)/10,0)*10,[1]Hugst!$R$4:$W$4,0))))</f>
        <v>5085.5147302268961</v>
      </c>
      <c r="L153" s="168">
        <f ca="1">IF($C153-L$1&lt;År1,0,K152*(1-VLOOKUP($A153,[1]Hugst!$R$5:$W$9,MATCH(ROUNDUP((L$1)/10,0)*10,[1]Hugst!$R$4:$W$4,0))))</f>
        <v>5159.4057892698511</v>
      </c>
      <c r="M153" s="168">
        <f ca="1">IF($C153-M$1&lt;År1,0,L152*(1-VLOOKUP($A153,[1]Hugst!$R$5:$W$9,MATCH(ROUNDUP((M$1)/10,0)*10,[1]Hugst!$R$4:$W$4,0))))</f>
        <v>5249.3243568093485</v>
      </c>
      <c r="N153" s="168">
        <f ca="1">IF($C153-N$1&lt;År1,0,M152*(1-VLOOKUP($A153,[1]Hugst!$R$5:$W$9,MATCH(ROUNDUP((N$1)/10,0)*10,[1]Hugst!$R$4:$W$4,0))))</f>
        <v>5359.2650222495922</v>
      </c>
      <c r="O153" s="168">
        <f ca="1">IF($C153-O$1&lt;År1,0,N152*(1-VLOOKUP($A153,[1]Hugst!$R$5:$W$9,MATCH(ROUNDUP((O$1)/10,0)*10,[1]Hugst!$R$4:$W$4,0))))</f>
        <v>5494.2209605985227</v>
      </c>
      <c r="P153" s="168">
        <f ca="1">IF($C153-P$1&lt;År1,0,O152*(1-VLOOKUP($A153,[1]Hugst!$R$5:$W$9,MATCH(ROUNDUP((P$1)/10,0)*10,[1]Hugst!$R$4:$W$4,0))))</f>
        <v>5660.4335785583953</v>
      </c>
      <c r="Q153" s="168">
        <f ca="1">IF($C153-Q$1&lt;År1,0,P152*(1-VLOOKUP($A153,[1]Hugst!$R$5:$W$9,MATCH(ROUNDUP((Q$1)/10,0)*10,[1]Hugst!$R$4:$W$4,0))))</f>
        <v>5865.7045721376153</v>
      </c>
      <c r="R153" s="168">
        <f ca="1">IF($C153-R$1&lt;År1,0,Q152*(1-VLOOKUP($A153,[1]Hugst!$R$5:$W$9,MATCH(ROUNDUP((R$1)/10,0)*10,[1]Hugst!$R$4:$W$4,0))))</f>
        <v>6119.7859986637814</v>
      </c>
      <c r="S153" s="168">
        <f ca="1">IF($C153-S$1&lt;År1,0,R152*(1-VLOOKUP($A153,[1]Hugst!$R$5:$W$9,MATCH(ROUNDUP((S$1)/10,0)*10,[1]Hugst!$R$4:$W$4,0))))</f>
        <v>6434.8678667985132</v>
      </c>
      <c r="T153" s="168">
        <f ca="1">IF($C153-T$1&lt;År1,0,S152*(1-VLOOKUP($A153,[1]Hugst!$R$5:$W$9,MATCH(ROUNDUP((T$1)/10,0)*10,[1]Hugst!$R$4:$W$4,0))))</f>
        <v>6826.1876240543879</v>
      </c>
      <c r="U153" s="168">
        <f ca="1">IF($C153-U$1&lt;År1,0,T152*(1-VLOOKUP($A153,[1]Hugst!$R$5:$W$9,MATCH(ROUNDUP((U$1)/10,0)*10,[1]Hugst!$R$4:$W$4,0))))</f>
        <v>7312.7920161895217</v>
      </c>
      <c r="V153" s="168">
        <f ca="1">IF($C153-V$1&lt;År1,0,U152*(1-VLOOKUP($A153,[1]Hugst!$R$5:$W$9,MATCH(ROUNDUP((V$1)/10,0)*10,[1]Hugst!$R$4:$W$4,0))))</f>
        <v>7918.4894114491872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1994.5139078855864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4838.0404156291261</v>
      </c>
      <c r="G154" s="168">
        <f ca="1">IF($C154-G$1&lt;År1,0,F153*(1-VLOOKUP($A154,[1]Hugst!$R$5:$W$9,MATCH(ROUNDUP((G$1)/10,0)*10,[1]Hugst!$R$4:$W$4,0))))</f>
        <v>4864.4798106334565</v>
      </c>
      <c r="H154" s="168">
        <f ca="1">IF($C154-H$1&lt;År1,0,G153*(1-VLOOKUP($A154,[1]Hugst!$R$5:$W$9,MATCH(ROUNDUP((H$1)/10,0)*10,[1]Hugst!$R$4:$W$4,0))))</f>
        <v>4895.1562449317571</v>
      </c>
      <c r="I154" s="168">
        <f ca="1">IF($C154-I$1&lt;År1,0,H153*(1-VLOOKUP($A154,[1]Hugst!$R$5:$W$9,MATCH(ROUNDUP((I$1)/10,0)*10,[1]Hugst!$R$4:$W$4,0))))</f>
        <v>4931.1170546818739</v>
      </c>
      <c r="J154" s="168">
        <f ca="1">IF($C154-J$1&lt;År1,0,I153*(1-VLOOKUP($A154,[1]Hugst!$R$5:$W$9,MATCH(ROUNDUP((J$1)/10,0)*10,[1]Hugst!$R$4:$W$4,0))))</f>
        <v>4973.6713501632694</v>
      </c>
      <c r="K154" s="168">
        <f ca="1">IF($C154-K$1&lt;År1,0,J153*(1-VLOOKUP($A154,[1]Hugst!$R$5:$W$9,MATCH(ROUNDUP((K$1)/10,0)*10,[1]Hugst!$R$4:$W$4,0))))</f>
        <v>5024.4554590061989</v>
      </c>
      <c r="L154" s="168">
        <f ca="1">IF($C154-L$1&lt;År1,0,K153*(1-VLOOKUP($A154,[1]Hugst!$R$5:$W$9,MATCH(ROUNDUP((L$1)/10,0)*10,[1]Hugst!$R$4:$W$4,0))))</f>
        <v>5085.5147302268961</v>
      </c>
      <c r="M154" s="168">
        <f ca="1">IF($C154-M$1&lt;År1,0,L153*(1-VLOOKUP($A154,[1]Hugst!$R$5:$W$9,MATCH(ROUNDUP((M$1)/10,0)*10,[1]Hugst!$R$4:$W$4,0))))</f>
        <v>5159.4057892698511</v>
      </c>
      <c r="N154" s="168">
        <f ca="1">IF($C154-N$1&lt;År1,0,M153*(1-VLOOKUP($A154,[1]Hugst!$R$5:$W$9,MATCH(ROUNDUP((N$1)/10,0)*10,[1]Hugst!$R$4:$W$4,0))))</f>
        <v>5249.3243568093485</v>
      </c>
      <c r="O154" s="168">
        <f ca="1">IF($C154-O$1&lt;År1,0,N153*(1-VLOOKUP($A154,[1]Hugst!$R$5:$W$9,MATCH(ROUNDUP((O$1)/10,0)*10,[1]Hugst!$R$4:$W$4,0))))</f>
        <v>5359.2650222495922</v>
      </c>
      <c r="P154" s="168">
        <f ca="1">IF($C154-P$1&lt;År1,0,O153*(1-VLOOKUP($A154,[1]Hugst!$R$5:$W$9,MATCH(ROUNDUP((P$1)/10,0)*10,[1]Hugst!$R$4:$W$4,0))))</f>
        <v>5494.2209605985227</v>
      </c>
      <c r="Q154" s="168">
        <f ca="1">IF($C154-Q$1&lt;År1,0,P153*(1-VLOOKUP($A154,[1]Hugst!$R$5:$W$9,MATCH(ROUNDUP((Q$1)/10,0)*10,[1]Hugst!$R$4:$W$4,0))))</f>
        <v>5660.4335785583953</v>
      </c>
      <c r="R154" s="168">
        <f ca="1">IF($C154-R$1&lt;År1,0,Q153*(1-VLOOKUP($A154,[1]Hugst!$R$5:$W$9,MATCH(ROUNDUP((R$1)/10,0)*10,[1]Hugst!$R$4:$W$4,0))))</f>
        <v>5865.7045721376153</v>
      </c>
      <c r="S154" s="168">
        <f ca="1">IF($C154-S$1&lt;År1,0,R153*(1-VLOOKUP($A154,[1]Hugst!$R$5:$W$9,MATCH(ROUNDUP((S$1)/10,0)*10,[1]Hugst!$R$4:$W$4,0))))</f>
        <v>6119.7859986637814</v>
      </c>
      <c r="T154" s="168">
        <f ca="1">IF($C154-T$1&lt;År1,0,S153*(1-VLOOKUP($A154,[1]Hugst!$R$5:$W$9,MATCH(ROUNDUP((T$1)/10,0)*10,[1]Hugst!$R$4:$W$4,0))))</f>
        <v>6434.8678667985132</v>
      </c>
      <c r="U154" s="168">
        <f ca="1">IF($C154-U$1&lt;År1,0,T153*(1-VLOOKUP($A154,[1]Hugst!$R$5:$W$9,MATCH(ROUNDUP((U$1)/10,0)*10,[1]Hugst!$R$4:$W$4,0))))</f>
        <v>6826.1876240543879</v>
      </c>
      <c r="V154" s="168">
        <f ca="1">IF($C154-V$1&lt;År1,0,U153*(1-VLOOKUP($A154,[1]Hugst!$R$5:$W$9,MATCH(ROUNDUP((V$1)/10,0)*10,[1]Hugst!$R$4:$W$4,0))))</f>
        <v>7312.7920161895217</v>
      </c>
      <c r="W154" s="168">
        <f ca="1">IF($C154-W$1&lt;År1,0,V153*(1-VLOOKUP($A154,[1]Hugst!$R$5:$W$9,MATCH(ROUNDUP((W$1)/10,0)*10,[1]Hugst!$R$4:$W$4,0))))</f>
        <v>7918.4894114491872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1971.4736355542673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4815.0001432978061</v>
      </c>
      <c r="G155" s="168">
        <f ca="1">IF($C155-G$1&lt;År1,0,F154*(1-VLOOKUP($A155,[1]Hugst!$R$5:$W$9,MATCH(ROUNDUP((G$1)/10,0)*10,[1]Hugst!$R$4:$W$4,0))))</f>
        <v>4838.0404156291261</v>
      </c>
      <c r="H155" s="168">
        <f ca="1">IF($C155-H$1&lt;År1,0,G154*(1-VLOOKUP($A155,[1]Hugst!$R$5:$W$9,MATCH(ROUNDUP((H$1)/10,0)*10,[1]Hugst!$R$4:$W$4,0))))</f>
        <v>4864.4798106334565</v>
      </c>
      <c r="I155" s="168">
        <f ca="1">IF($C155-I$1&lt;År1,0,H154*(1-VLOOKUP($A155,[1]Hugst!$R$5:$W$9,MATCH(ROUNDUP((I$1)/10,0)*10,[1]Hugst!$R$4:$W$4,0))))</f>
        <v>4895.1562449317571</v>
      </c>
      <c r="J155" s="168">
        <f ca="1">IF($C155-J$1&lt;År1,0,I154*(1-VLOOKUP($A155,[1]Hugst!$R$5:$W$9,MATCH(ROUNDUP((J$1)/10,0)*10,[1]Hugst!$R$4:$W$4,0))))</f>
        <v>4931.1170546818739</v>
      </c>
      <c r="K155" s="168">
        <f ca="1">IF($C155-K$1&lt;År1,0,J154*(1-VLOOKUP($A155,[1]Hugst!$R$5:$W$9,MATCH(ROUNDUP((K$1)/10,0)*10,[1]Hugst!$R$4:$W$4,0))))</f>
        <v>4973.6713501632694</v>
      </c>
      <c r="L155" s="168">
        <f ca="1">IF($C155-L$1&lt;År1,0,K154*(1-VLOOKUP($A155,[1]Hugst!$R$5:$W$9,MATCH(ROUNDUP((L$1)/10,0)*10,[1]Hugst!$R$4:$W$4,0))))</f>
        <v>5024.4554590061989</v>
      </c>
      <c r="M155" s="168">
        <f ca="1">IF($C155-M$1&lt;År1,0,L154*(1-VLOOKUP($A155,[1]Hugst!$R$5:$W$9,MATCH(ROUNDUP((M$1)/10,0)*10,[1]Hugst!$R$4:$W$4,0))))</f>
        <v>5085.5147302268961</v>
      </c>
      <c r="N155" s="168">
        <f ca="1">IF($C155-N$1&lt;År1,0,M154*(1-VLOOKUP($A155,[1]Hugst!$R$5:$W$9,MATCH(ROUNDUP((N$1)/10,0)*10,[1]Hugst!$R$4:$W$4,0))))</f>
        <v>5159.4057892698511</v>
      </c>
      <c r="O155" s="168">
        <f ca="1">IF($C155-O$1&lt;År1,0,N154*(1-VLOOKUP($A155,[1]Hugst!$R$5:$W$9,MATCH(ROUNDUP((O$1)/10,0)*10,[1]Hugst!$R$4:$W$4,0))))</f>
        <v>5249.3243568093485</v>
      </c>
      <c r="P155" s="168">
        <f ca="1">IF($C155-P$1&lt;År1,0,O154*(1-VLOOKUP($A155,[1]Hugst!$R$5:$W$9,MATCH(ROUNDUP((P$1)/10,0)*10,[1]Hugst!$R$4:$W$4,0))))</f>
        <v>5359.2650222495922</v>
      </c>
      <c r="Q155" s="168">
        <f ca="1">IF($C155-Q$1&lt;År1,0,P154*(1-VLOOKUP($A155,[1]Hugst!$R$5:$W$9,MATCH(ROUNDUP((Q$1)/10,0)*10,[1]Hugst!$R$4:$W$4,0))))</f>
        <v>5494.2209605985227</v>
      </c>
      <c r="R155" s="168">
        <f ca="1">IF($C155-R$1&lt;År1,0,Q154*(1-VLOOKUP($A155,[1]Hugst!$R$5:$W$9,MATCH(ROUNDUP((R$1)/10,0)*10,[1]Hugst!$R$4:$W$4,0))))</f>
        <v>5660.4335785583953</v>
      </c>
      <c r="S155" s="168">
        <f ca="1">IF($C155-S$1&lt;År1,0,R154*(1-VLOOKUP($A155,[1]Hugst!$R$5:$W$9,MATCH(ROUNDUP((S$1)/10,0)*10,[1]Hugst!$R$4:$W$4,0))))</f>
        <v>5865.7045721376153</v>
      </c>
      <c r="T155" s="168">
        <f ca="1">IF($C155-T$1&lt;År1,0,S154*(1-VLOOKUP($A155,[1]Hugst!$R$5:$W$9,MATCH(ROUNDUP((T$1)/10,0)*10,[1]Hugst!$R$4:$W$4,0))))</f>
        <v>6119.7859986637814</v>
      </c>
      <c r="U155" s="168">
        <f ca="1">IF($C155-U$1&lt;År1,0,T154*(1-VLOOKUP($A155,[1]Hugst!$R$5:$W$9,MATCH(ROUNDUP((U$1)/10,0)*10,[1]Hugst!$R$4:$W$4,0))))</f>
        <v>6434.8678667985132</v>
      </c>
      <c r="V155" s="168">
        <f ca="1">IF($C155-V$1&lt;År1,0,U154*(1-VLOOKUP($A155,[1]Hugst!$R$5:$W$9,MATCH(ROUNDUP((V$1)/10,0)*10,[1]Hugst!$R$4:$W$4,0))))</f>
        <v>6826.1876240543879</v>
      </c>
      <c r="W155" s="168">
        <f ca="1">IF($C155-W$1&lt;År1,0,V154*(1-VLOOKUP($A155,[1]Hugst!$R$5:$W$9,MATCH(ROUNDUP((W$1)/10,0)*10,[1]Hugst!$R$4:$W$4,0))))</f>
        <v>7312.7920161895217</v>
      </c>
      <c r="X155" s="168">
        <f ca="1">IF($C155-X$1&lt;År1,0,W154*(1-VLOOKUP($A155,[1]Hugst!$R$5:$W$9,MATCH(ROUNDUP((X$1)/10,0)*10,[1]Hugst!$R$4:$W$4,0))))</f>
        <v>7918.4894114491872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1951.1621051429743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4794.6886128865135</v>
      </c>
      <c r="G156" s="168">
        <f ca="1">IF($C156-G$1&lt;År1,0,F155*(1-VLOOKUP($A156,[1]Hugst!$R$5:$W$9,MATCH(ROUNDUP((G$1)/10,0)*10,[1]Hugst!$R$4:$W$4,0))))</f>
        <v>4815.0001432978061</v>
      </c>
      <c r="H156" s="168">
        <f ca="1">IF($C156-H$1&lt;År1,0,G155*(1-VLOOKUP($A156,[1]Hugst!$R$5:$W$9,MATCH(ROUNDUP((H$1)/10,0)*10,[1]Hugst!$R$4:$W$4,0))))</f>
        <v>4838.0404156291261</v>
      </c>
      <c r="I156" s="168">
        <f ca="1">IF($C156-I$1&lt;År1,0,H155*(1-VLOOKUP($A156,[1]Hugst!$R$5:$W$9,MATCH(ROUNDUP((I$1)/10,0)*10,[1]Hugst!$R$4:$W$4,0))))</f>
        <v>4864.4798106334565</v>
      </c>
      <c r="J156" s="168">
        <f ca="1">IF($C156-J$1&lt;År1,0,I155*(1-VLOOKUP($A156,[1]Hugst!$R$5:$W$9,MATCH(ROUNDUP((J$1)/10,0)*10,[1]Hugst!$R$4:$W$4,0))))</f>
        <v>4895.1562449317571</v>
      </c>
      <c r="K156" s="168">
        <f ca="1">IF($C156-K$1&lt;År1,0,J155*(1-VLOOKUP($A156,[1]Hugst!$R$5:$W$9,MATCH(ROUNDUP((K$1)/10,0)*10,[1]Hugst!$R$4:$W$4,0))))</f>
        <v>4931.1170546818739</v>
      </c>
      <c r="L156" s="168">
        <f ca="1">IF($C156-L$1&lt;År1,0,K155*(1-VLOOKUP($A156,[1]Hugst!$R$5:$W$9,MATCH(ROUNDUP((L$1)/10,0)*10,[1]Hugst!$R$4:$W$4,0))))</f>
        <v>4973.6713501632694</v>
      </c>
      <c r="M156" s="168">
        <f ca="1">IF($C156-M$1&lt;År1,0,L155*(1-VLOOKUP($A156,[1]Hugst!$R$5:$W$9,MATCH(ROUNDUP((M$1)/10,0)*10,[1]Hugst!$R$4:$W$4,0))))</f>
        <v>5024.4554590061989</v>
      </c>
      <c r="N156" s="168">
        <f ca="1">IF($C156-N$1&lt;År1,0,M155*(1-VLOOKUP($A156,[1]Hugst!$R$5:$W$9,MATCH(ROUNDUP((N$1)/10,0)*10,[1]Hugst!$R$4:$W$4,0))))</f>
        <v>5085.5147302268961</v>
      </c>
      <c r="O156" s="168">
        <f ca="1">IF($C156-O$1&lt;År1,0,N155*(1-VLOOKUP($A156,[1]Hugst!$R$5:$W$9,MATCH(ROUNDUP((O$1)/10,0)*10,[1]Hugst!$R$4:$W$4,0))))</f>
        <v>5159.4057892698511</v>
      </c>
      <c r="P156" s="168">
        <f ca="1">IF($C156-P$1&lt;År1,0,O155*(1-VLOOKUP($A156,[1]Hugst!$R$5:$W$9,MATCH(ROUNDUP((P$1)/10,0)*10,[1]Hugst!$R$4:$W$4,0))))</f>
        <v>5249.3243568093485</v>
      </c>
      <c r="Q156" s="168">
        <f ca="1">IF($C156-Q$1&lt;År1,0,P155*(1-VLOOKUP($A156,[1]Hugst!$R$5:$W$9,MATCH(ROUNDUP((Q$1)/10,0)*10,[1]Hugst!$R$4:$W$4,0))))</f>
        <v>5359.2650222495922</v>
      </c>
      <c r="R156" s="168">
        <f ca="1">IF($C156-R$1&lt;År1,0,Q155*(1-VLOOKUP($A156,[1]Hugst!$R$5:$W$9,MATCH(ROUNDUP((R$1)/10,0)*10,[1]Hugst!$R$4:$W$4,0))))</f>
        <v>5494.2209605985227</v>
      </c>
      <c r="S156" s="168">
        <f ca="1">IF($C156-S$1&lt;År1,0,R155*(1-VLOOKUP($A156,[1]Hugst!$R$5:$W$9,MATCH(ROUNDUP((S$1)/10,0)*10,[1]Hugst!$R$4:$W$4,0))))</f>
        <v>5660.4335785583953</v>
      </c>
      <c r="T156" s="168">
        <f ca="1">IF($C156-T$1&lt;År1,0,S155*(1-VLOOKUP($A156,[1]Hugst!$R$5:$W$9,MATCH(ROUNDUP((T$1)/10,0)*10,[1]Hugst!$R$4:$W$4,0))))</f>
        <v>5865.7045721376153</v>
      </c>
      <c r="U156" s="168">
        <f ca="1">IF($C156-U$1&lt;År1,0,T155*(1-VLOOKUP($A156,[1]Hugst!$R$5:$W$9,MATCH(ROUNDUP((U$1)/10,0)*10,[1]Hugst!$R$4:$W$4,0))))</f>
        <v>6119.7859986637814</v>
      </c>
      <c r="V156" s="168">
        <f ca="1">IF($C156-V$1&lt;År1,0,U155*(1-VLOOKUP($A156,[1]Hugst!$R$5:$W$9,MATCH(ROUNDUP((V$1)/10,0)*10,[1]Hugst!$R$4:$W$4,0))))</f>
        <v>6434.8678667985132</v>
      </c>
      <c r="W156" s="168">
        <f ca="1">IF($C156-W$1&lt;År1,0,V155*(1-VLOOKUP($A156,[1]Hugst!$R$5:$W$9,MATCH(ROUNDUP((W$1)/10,0)*10,[1]Hugst!$R$4:$W$4,0))))</f>
        <v>6826.1876240543879</v>
      </c>
      <c r="X156" s="168">
        <f ca="1">IF($C156-X$1&lt;År1,0,W155*(1-VLOOKUP($A156,[1]Hugst!$R$5:$W$9,MATCH(ROUNDUP((X$1)/10,0)*10,[1]Hugst!$R$4:$W$4,0))))</f>
        <v>7312.7920161895217</v>
      </c>
      <c r="Y156" s="168">
        <f ca="1">IF($C156-Y$1&lt;År1,0,X155*(1-VLOOKUP($A156,[1]Hugst!$R$5:$W$9,MATCH(ROUNDUP((Y$1)/10,0)*10,[1]Hugst!$R$4:$W$4,0))))</f>
        <v>7918.4894114491872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1485.4660552567891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1791.9395475132505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1308.1755139291472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1614.6490061856086</v>
      </c>
      <c r="G169" s="168">
        <f ca="1">IF($C169-G$1&lt;År1,0,F168*(1-VLOOKUP($A169,[1]Hugst!$R$5:$W$9,MATCH(ROUNDUP((G$1)/10,0)*10,[1]Hugst!$R$4:$W$4,0))))</f>
        <v>1791.9395475132505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1165.7440675184146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1472.217559774876</v>
      </c>
      <c r="G170" s="168">
        <f ca="1">IF($C170-G$1&lt;År1,0,F169*(1-VLOOKUP($A170,[1]Hugst!$R$5:$W$9,MATCH(ROUNDUP((G$1)/10,0)*10,[1]Hugst!$R$4:$W$4,0))))</f>
        <v>1614.6490061856086</v>
      </c>
      <c r="H170" s="168">
        <f ca="1">IF($C170-H$1&lt;År1,0,G169*(1-VLOOKUP($A170,[1]Hugst!$R$5:$W$9,MATCH(ROUNDUP((H$1)/10,0)*10,[1]Hugst!$R$4:$W$4,0))))</f>
        <v>1791.9395475132505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1051.2028921079525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1357.6763843644139</v>
      </c>
      <c r="G171" s="168">
        <f ca="1">IF($C171-G$1&lt;År1,0,F170*(1-VLOOKUP($A171,[1]Hugst!$R$5:$W$9,MATCH(ROUNDUP((G$1)/10,0)*10,[1]Hugst!$R$4:$W$4,0))))</f>
        <v>1472.217559774876</v>
      </c>
      <c r="H171" s="168">
        <f ca="1">IF($C171-H$1&lt;År1,0,G170*(1-VLOOKUP($A171,[1]Hugst!$R$5:$W$9,MATCH(ROUNDUP((H$1)/10,0)*10,[1]Hugst!$R$4:$W$4,0))))</f>
        <v>1614.6490061856086</v>
      </c>
      <c r="I171" s="168">
        <f ca="1">IF($C171-I$1&lt;År1,0,H170*(1-VLOOKUP($A171,[1]Hugst!$R$5:$W$9,MATCH(ROUNDUP((I$1)/10,0)*10,[1]Hugst!$R$4:$W$4,0))))</f>
        <v>1791.9395475132505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958.97691358912107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1265.4504058455825</v>
      </c>
      <c r="G172" s="168">
        <f ca="1">IF($C172-G$1&lt;År1,0,F171*(1-VLOOKUP($A172,[1]Hugst!$R$5:$W$9,MATCH(ROUNDUP((G$1)/10,0)*10,[1]Hugst!$R$4:$W$4,0))))</f>
        <v>1357.6763843644139</v>
      </c>
      <c r="H172" s="168">
        <f ca="1">IF($C172-H$1&lt;År1,0,G171*(1-VLOOKUP($A172,[1]Hugst!$R$5:$W$9,MATCH(ROUNDUP((H$1)/10,0)*10,[1]Hugst!$R$4:$W$4,0))))</f>
        <v>1472.217559774876</v>
      </c>
      <c r="I172" s="168">
        <f ca="1">IF($C172-I$1&lt;År1,0,H171*(1-VLOOKUP($A172,[1]Hugst!$R$5:$W$9,MATCH(ROUNDUP((I$1)/10,0)*10,[1]Hugst!$R$4:$W$4,0))))</f>
        <v>1614.6490061856086</v>
      </c>
      <c r="J172" s="168">
        <f ca="1">IF($C172-J$1&lt;År1,0,I171*(1-VLOOKUP($A172,[1]Hugst!$R$5:$W$9,MATCH(ROUNDUP((J$1)/10,0)*10,[1]Hugst!$R$4:$W$4,0))))</f>
        <v>1791.9395475132505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884.60605777453679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1191.0795500309982</v>
      </c>
      <c r="G173" s="168">
        <f ca="1">IF($C173-G$1&lt;År1,0,F172*(1-VLOOKUP($A173,[1]Hugst!$R$5:$W$9,MATCH(ROUNDUP((G$1)/10,0)*10,[1]Hugst!$R$4:$W$4,0))))</f>
        <v>1265.4504058455825</v>
      </c>
      <c r="H173" s="168">
        <f ca="1">IF($C173-H$1&lt;År1,0,G172*(1-VLOOKUP($A173,[1]Hugst!$R$5:$W$9,MATCH(ROUNDUP((H$1)/10,0)*10,[1]Hugst!$R$4:$W$4,0))))</f>
        <v>1357.6763843644139</v>
      </c>
      <c r="I173" s="168">
        <f ca="1">IF($C173-I$1&lt;År1,0,H172*(1-VLOOKUP($A173,[1]Hugst!$R$5:$W$9,MATCH(ROUNDUP((I$1)/10,0)*10,[1]Hugst!$R$4:$W$4,0))))</f>
        <v>1472.217559774876</v>
      </c>
      <c r="J173" s="168">
        <f ca="1">IF($C173-J$1&lt;År1,0,I172*(1-VLOOKUP($A173,[1]Hugst!$R$5:$W$9,MATCH(ROUNDUP((J$1)/10,0)*10,[1]Hugst!$R$4:$W$4,0))))</f>
        <v>1614.6490061856086</v>
      </c>
      <c r="K173" s="168">
        <f ca="1">IF($C173-K$1&lt;År1,0,J172*(1-VLOOKUP($A173,[1]Hugst!$R$5:$W$9,MATCH(ROUNDUP((K$1)/10,0)*10,[1]Hugst!$R$4:$W$4,0))))</f>
        <v>1791.9395475132505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824.52225048835635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1130.9957427448178</v>
      </c>
      <c r="G174" s="168">
        <f ca="1">IF($C174-G$1&lt;År1,0,F173*(1-VLOOKUP($A174,[1]Hugst!$R$5:$W$9,MATCH(ROUNDUP((G$1)/10,0)*10,[1]Hugst!$R$4:$W$4,0))))</f>
        <v>1191.0795500309982</v>
      </c>
      <c r="H174" s="168">
        <f ca="1">IF($C174-H$1&lt;År1,0,G173*(1-VLOOKUP($A174,[1]Hugst!$R$5:$W$9,MATCH(ROUNDUP((H$1)/10,0)*10,[1]Hugst!$R$4:$W$4,0))))</f>
        <v>1265.4504058455825</v>
      </c>
      <c r="I174" s="168">
        <f ca="1">IF($C174-I$1&lt;År1,0,H173*(1-VLOOKUP($A174,[1]Hugst!$R$5:$W$9,MATCH(ROUNDUP((I$1)/10,0)*10,[1]Hugst!$R$4:$W$4,0))))</f>
        <v>1357.6763843644139</v>
      </c>
      <c r="J174" s="168">
        <f ca="1">IF($C174-J$1&lt;År1,0,I173*(1-VLOOKUP($A174,[1]Hugst!$R$5:$W$9,MATCH(ROUNDUP((J$1)/10,0)*10,[1]Hugst!$R$4:$W$4,0))))</f>
        <v>1472.217559774876</v>
      </c>
      <c r="K174" s="168">
        <f ca="1">IF($C174-K$1&lt;År1,0,J173*(1-VLOOKUP($A174,[1]Hugst!$R$5:$W$9,MATCH(ROUNDUP((K$1)/10,0)*10,[1]Hugst!$R$4:$W$4,0))))</f>
        <v>1614.6490061856086</v>
      </c>
      <c r="L174" s="168">
        <f ca="1">IF($C174-L$1&lt;År1,0,K173*(1-VLOOKUP($A174,[1]Hugst!$R$5:$W$9,MATCH(ROUNDUP((L$1)/10,0)*10,[1]Hugst!$R$4:$W$4,0))))</f>
        <v>1791.9395475132505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775.8710176380697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1082.3445098945313</v>
      </c>
      <c r="G175" s="168">
        <f ca="1">IF($C175-G$1&lt;År1,0,F174*(1-VLOOKUP($A175,[1]Hugst!$R$5:$W$9,MATCH(ROUNDUP((G$1)/10,0)*10,[1]Hugst!$R$4:$W$4,0))))</f>
        <v>1130.9957427448178</v>
      </c>
      <c r="H175" s="168">
        <f ca="1">IF($C175-H$1&lt;År1,0,G174*(1-VLOOKUP($A175,[1]Hugst!$R$5:$W$9,MATCH(ROUNDUP((H$1)/10,0)*10,[1]Hugst!$R$4:$W$4,0))))</f>
        <v>1191.0795500309982</v>
      </c>
      <c r="I175" s="168">
        <f ca="1">IF($C175-I$1&lt;År1,0,H174*(1-VLOOKUP($A175,[1]Hugst!$R$5:$W$9,MATCH(ROUNDUP((I$1)/10,0)*10,[1]Hugst!$R$4:$W$4,0))))</f>
        <v>1265.4504058455825</v>
      </c>
      <c r="J175" s="168">
        <f ca="1">IF($C175-J$1&lt;År1,0,I174*(1-VLOOKUP($A175,[1]Hugst!$R$5:$W$9,MATCH(ROUNDUP((J$1)/10,0)*10,[1]Hugst!$R$4:$W$4,0))))</f>
        <v>1357.6763843644139</v>
      </c>
      <c r="K175" s="168">
        <f ca="1">IF($C175-K$1&lt;År1,0,J174*(1-VLOOKUP($A175,[1]Hugst!$R$5:$W$9,MATCH(ROUNDUP((K$1)/10,0)*10,[1]Hugst!$R$4:$W$4,0))))</f>
        <v>1472.217559774876</v>
      </c>
      <c r="L175" s="168">
        <f ca="1">IF($C175-L$1&lt;År1,0,K174*(1-VLOOKUP($A175,[1]Hugst!$R$5:$W$9,MATCH(ROUNDUP((L$1)/10,0)*10,[1]Hugst!$R$4:$W$4,0))))</f>
        <v>1614.6490061856086</v>
      </c>
      <c r="M175" s="168">
        <f ca="1">IF($C175-M$1&lt;År1,0,L174*(1-VLOOKUP($A175,[1]Hugst!$R$5:$W$9,MATCH(ROUNDUP((M$1)/10,0)*10,[1]Hugst!$R$4:$W$4,0))))</f>
        <v>1791.9395475132505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736.3687652716003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1042.8422575280617</v>
      </c>
      <c r="G176" s="168">
        <f ca="1">IF($C176-G$1&lt;År1,0,F175*(1-VLOOKUP($A176,[1]Hugst!$R$5:$W$9,MATCH(ROUNDUP((G$1)/10,0)*10,[1]Hugst!$R$4:$W$4,0))))</f>
        <v>1082.3445098945313</v>
      </c>
      <c r="H176" s="168">
        <f ca="1">IF($C176-H$1&lt;År1,0,G175*(1-VLOOKUP($A176,[1]Hugst!$R$5:$W$9,MATCH(ROUNDUP((H$1)/10,0)*10,[1]Hugst!$R$4:$W$4,0))))</f>
        <v>1130.9957427448178</v>
      </c>
      <c r="I176" s="168">
        <f ca="1">IF($C176-I$1&lt;År1,0,H175*(1-VLOOKUP($A176,[1]Hugst!$R$5:$W$9,MATCH(ROUNDUP((I$1)/10,0)*10,[1]Hugst!$R$4:$W$4,0))))</f>
        <v>1191.0795500309982</v>
      </c>
      <c r="J176" s="168">
        <f ca="1">IF($C176-J$1&lt;År1,0,I175*(1-VLOOKUP($A176,[1]Hugst!$R$5:$W$9,MATCH(ROUNDUP((J$1)/10,0)*10,[1]Hugst!$R$4:$W$4,0))))</f>
        <v>1265.4504058455825</v>
      </c>
      <c r="K176" s="168">
        <f ca="1">IF($C176-K$1&lt;År1,0,J175*(1-VLOOKUP($A176,[1]Hugst!$R$5:$W$9,MATCH(ROUNDUP((K$1)/10,0)*10,[1]Hugst!$R$4:$W$4,0))))</f>
        <v>1357.6763843644139</v>
      </c>
      <c r="L176" s="168">
        <f ca="1">IF($C176-L$1&lt;År1,0,K175*(1-VLOOKUP($A176,[1]Hugst!$R$5:$W$9,MATCH(ROUNDUP((L$1)/10,0)*10,[1]Hugst!$R$4:$W$4,0))))</f>
        <v>1472.217559774876</v>
      </c>
      <c r="M176" s="168">
        <f ca="1">IF($C176-M$1&lt;År1,0,L175*(1-VLOOKUP($A176,[1]Hugst!$R$5:$W$9,MATCH(ROUNDUP((M$1)/10,0)*10,[1]Hugst!$R$4:$W$4,0))))</f>
        <v>1614.6490061856086</v>
      </c>
      <c r="N176" s="168">
        <f ca="1">IF($C176-N$1&lt;År1,0,M175*(1-VLOOKUP($A176,[1]Hugst!$R$5:$W$9,MATCH(ROUNDUP((N$1)/10,0)*10,[1]Hugst!$R$4:$W$4,0))))</f>
        <v>1791.9395475132505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704.18860362261807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1010.6620958790795</v>
      </c>
      <c r="G177" s="168">
        <f ca="1">IF($C177-G$1&lt;År1,0,F176*(1-VLOOKUP($A177,[1]Hugst!$R$5:$W$9,MATCH(ROUNDUP((G$1)/10,0)*10,[1]Hugst!$R$4:$W$4,0))))</f>
        <v>1042.8422575280617</v>
      </c>
      <c r="H177" s="168">
        <f ca="1">IF($C177-H$1&lt;År1,0,G176*(1-VLOOKUP($A177,[1]Hugst!$R$5:$W$9,MATCH(ROUNDUP((H$1)/10,0)*10,[1]Hugst!$R$4:$W$4,0))))</f>
        <v>1082.3445098945313</v>
      </c>
      <c r="I177" s="168">
        <f ca="1">IF($C177-I$1&lt;År1,0,H176*(1-VLOOKUP($A177,[1]Hugst!$R$5:$W$9,MATCH(ROUNDUP((I$1)/10,0)*10,[1]Hugst!$R$4:$W$4,0))))</f>
        <v>1130.9957427448178</v>
      </c>
      <c r="J177" s="168">
        <f ca="1">IF($C177-J$1&lt;År1,0,I176*(1-VLOOKUP($A177,[1]Hugst!$R$5:$W$9,MATCH(ROUNDUP((J$1)/10,0)*10,[1]Hugst!$R$4:$W$4,0))))</f>
        <v>1191.0795500309982</v>
      </c>
      <c r="K177" s="168">
        <f ca="1">IF($C177-K$1&lt;År1,0,J176*(1-VLOOKUP($A177,[1]Hugst!$R$5:$W$9,MATCH(ROUNDUP((K$1)/10,0)*10,[1]Hugst!$R$4:$W$4,0))))</f>
        <v>1265.4504058455825</v>
      </c>
      <c r="L177" s="168">
        <f ca="1">IF($C177-L$1&lt;År1,0,K176*(1-VLOOKUP($A177,[1]Hugst!$R$5:$W$9,MATCH(ROUNDUP((L$1)/10,0)*10,[1]Hugst!$R$4:$W$4,0))))</f>
        <v>1357.6763843644139</v>
      </c>
      <c r="M177" s="168">
        <f ca="1">IF($C177-M$1&lt;År1,0,L176*(1-VLOOKUP($A177,[1]Hugst!$R$5:$W$9,MATCH(ROUNDUP((M$1)/10,0)*10,[1]Hugst!$R$4:$W$4,0))))</f>
        <v>1472.217559774876</v>
      </c>
      <c r="N177" s="168">
        <f ca="1">IF($C177-N$1&lt;År1,0,M176*(1-VLOOKUP($A177,[1]Hugst!$R$5:$W$9,MATCH(ROUNDUP((N$1)/10,0)*10,[1]Hugst!$R$4:$W$4,0))))</f>
        <v>1614.6490061856086</v>
      </c>
      <c r="O177" s="168">
        <f ca="1">IF($C177-O$1&lt;År1,0,N176*(1-VLOOKUP($A177,[1]Hugst!$R$5:$W$9,MATCH(ROUNDUP((O$1)/10,0)*10,[1]Hugst!$R$4:$W$4,0))))</f>
        <v>1791.9395475132505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677.86900634640551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984.34249860286695</v>
      </c>
      <c r="G178" s="168">
        <f ca="1">IF($C178-G$1&lt;År1,0,F177*(1-VLOOKUP($A178,[1]Hugst!$R$5:$W$9,MATCH(ROUNDUP((G$1)/10,0)*10,[1]Hugst!$R$4:$W$4,0))))</f>
        <v>1010.6620958790795</v>
      </c>
      <c r="H178" s="168">
        <f ca="1">IF($C178-H$1&lt;År1,0,G177*(1-VLOOKUP($A178,[1]Hugst!$R$5:$W$9,MATCH(ROUNDUP((H$1)/10,0)*10,[1]Hugst!$R$4:$W$4,0))))</f>
        <v>1042.8422575280617</v>
      </c>
      <c r="I178" s="168">
        <f ca="1">IF($C178-I$1&lt;År1,0,H177*(1-VLOOKUP($A178,[1]Hugst!$R$5:$W$9,MATCH(ROUNDUP((I$1)/10,0)*10,[1]Hugst!$R$4:$W$4,0))))</f>
        <v>1082.3445098945313</v>
      </c>
      <c r="J178" s="168">
        <f ca="1">IF($C178-J$1&lt;År1,0,I177*(1-VLOOKUP($A178,[1]Hugst!$R$5:$W$9,MATCH(ROUNDUP((J$1)/10,0)*10,[1]Hugst!$R$4:$W$4,0))))</f>
        <v>1130.9957427448178</v>
      </c>
      <c r="K178" s="168">
        <f ca="1">IF($C178-K$1&lt;År1,0,J177*(1-VLOOKUP($A178,[1]Hugst!$R$5:$W$9,MATCH(ROUNDUP((K$1)/10,0)*10,[1]Hugst!$R$4:$W$4,0))))</f>
        <v>1191.0795500309982</v>
      </c>
      <c r="L178" s="168">
        <f ca="1">IF($C178-L$1&lt;År1,0,K177*(1-VLOOKUP($A178,[1]Hugst!$R$5:$W$9,MATCH(ROUNDUP((L$1)/10,0)*10,[1]Hugst!$R$4:$W$4,0))))</f>
        <v>1265.4504058455825</v>
      </c>
      <c r="M178" s="168">
        <f ca="1">IF($C178-M$1&lt;År1,0,L177*(1-VLOOKUP($A178,[1]Hugst!$R$5:$W$9,MATCH(ROUNDUP((M$1)/10,0)*10,[1]Hugst!$R$4:$W$4,0))))</f>
        <v>1357.6763843644139</v>
      </c>
      <c r="N178" s="168">
        <f ca="1">IF($C178-N$1&lt;År1,0,M177*(1-VLOOKUP($A178,[1]Hugst!$R$5:$W$9,MATCH(ROUNDUP((N$1)/10,0)*10,[1]Hugst!$R$4:$W$4,0))))</f>
        <v>1472.217559774876</v>
      </c>
      <c r="O178" s="168">
        <f ca="1">IF($C178-O$1&lt;År1,0,N177*(1-VLOOKUP($A178,[1]Hugst!$R$5:$W$9,MATCH(ROUNDUP((O$1)/10,0)*10,[1]Hugst!$R$4:$W$4,0))))</f>
        <v>1614.6490061856086</v>
      </c>
      <c r="P178" s="168">
        <f ca="1">IF($C178-P$1&lt;År1,0,O177*(1-VLOOKUP($A178,[1]Hugst!$R$5:$W$9,MATCH(ROUNDUP((P$1)/10,0)*10,[1]Hugst!$R$4:$W$4,0))))</f>
        <v>1791.9395475132505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656.24073790819966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962.7142301646611</v>
      </c>
      <c r="G179" s="168">
        <f ca="1">IF($C179-G$1&lt;År1,0,F178*(1-VLOOKUP($A179,[1]Hugst!$R$5:$W$9,MATCH(ROUNDUP((G$1)/10,0)*10,[1]Hugst!$R$4:$W$4,0))))</f>
        <v>984.34249860286695</v>
      </c>
      <c r="H179" s="168">
        <f ca="1">IF($C179-H$1&lt;År1,0,G178*(1-VLOOKUP($A179,[1]Hugst!$R$5:$W$9,MATCH(ROUNDUP((H$1)/10,0)*10,[1]Hugst!$R$4:$W$4,0))))</f>
        <v>1010.6620958790795</v>
      </c>
      <c r="I179" s="168">
        <f ca="1">IF($C179-I$1&lt;År1,0,H178*(1-VLOOKUP($A179,[1]Hugst!$R$5:$W$9,MATCH(ROUNDUP((I$1)/10,0)*10,[1]Hugst!$R$4:$W$4,0))))</f>
        <v>1042.8422575280617</v>
      </c>
      <c r="J179" s="168">
        <f ca="1">IF($C179-J$1&lt;År1,0,I178*(1-VLOOKUP($A179,[1]Hugst!$R$5:$W$9,MATCH(ROUNDUP((J$1)/10,0)*10,[1]Hugst!$R$4:$W$4,0))))</f>
        <v>1082.3445098945313</v>
      </c>
      <c r="K179" s="168">
        <f ca="1">IF($C179-K$1&lt;År1,0,J178*(1-VLOOKUP($A179,[1]Hugst!$R$5:$W$9,MATCH(ROUNDUP((K$1)/10,0)*10,[1]Hugst!$R$4:$W$4,0))))</f>
        <v>1130.9957427448178</v>
      </c>
      <c r="L179" s="168">
        <f ca="1">IF($C179-L$1&lt;År1,0,K178*(1-VLOOKUP($A179,[1]Hugst!$R$5:$W$9,MATCH(ROUNDUP((L$1)/10,0)*10,[1]Hugst!$R$4:$W$4,0))))</f>
        <v>1191.0795500309982</v>
      </c>
      <c r="M179" s="168">
        <f ca="1">IF($C179-M$1&lt;År1,0,L178*(1-VLOOKUP($A179,[1]Hugst!$R$5:$W$9,MATCH(ROUNDUP((M$1)/10,0)*10,[1]Hugst!$R$4:$W$4,0))))</f>
        <v>1265.4504058455825</v>
      </c>
      <c r="N179" s="168">
        <f ca="1">IF($C179-N$1&lt;År1,0,M178*(1-VLOOKUP($A179,[1]Hugst!$R$5:$W$9,MATCH(ROUNDUP((N$1)/10,0)*10,[1]Hugst!$R$4:$W$4,0))))</f>
        <v>1357.6763843644139</v>
      </c>
      <c r="O179" s="168">
        <f ca="1">IF($C179-O$1&lt;År1,0,N178*(1-VLOOKUP($A179,[1]Hugst!$R$5:$W$9,MATCH(ROUNDUP((O$1)/10,0)*10,[1]Hugst!$R$4:$W$4,0))))</f>
        <v>1472.217559774876</v>
      </c>
      <c r="P179" s="168">
        <f ca="1">IF($C179-P$1&lt;År1,0,O178*(1-VLOOKUP($A179,[1]Hugst!$R$5:$W$9,MATCH(ROUNDUP((P$1)/10,0)*10,[1]Hugst!$R$4:$W$4,0))))</f>
        <v>1614.6490061856086</v>
      </c>
      <c r="Q179" s="168">
        <f ca="1">IF($C179-Q$1&lt;År1,0,P178*(1-VLOOKUP($A179,[1]Hugst!$R$5:$W$9,MATCH(ROUNDUP((Q$1)/10,0)*10,[1]Hugst!$R$4:$W$4,0))))</f>
        <v>1791.9395475132505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638.3683954934736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944.84188774993504</v>
      </c>
      <c r="G180" s="168">
        <f ca="1">IF($C180-G$1&lt;År1,0,F179*(1-VLOOKUP($A180,[1]Hugst!$R$5:$W$9,MATCH(ROUNDUP((G$1)/10,0)*10,[1]Hugst!$R$4:$W$4,0))))</f>
        <v>962.7142301646611</v>
      </c>
      <c r="H180" s="168">
        <f ca="1">IF($C180-H$1&lt;År1,0,G179*(1-VLOOKUP($A180,[1]Hugst!$R$5:$W$9,MATCH(ROUNDUP((H$1)/10,0)*10,[1]Hugst!$R$4:$W$4,0))))</f>
        <v>984.34249860286695</v>
      </c>
      <c r="I180" s="168">
        <f ca="1">IF($C180-I$1&lt;År1,0,H179*(1-VLOOKUP($A180,[1]Hugst!$R$5:$W$9,MATCH(ROUNDUP((I$1)/10,0)*10,[1]Hugst!$R$4:$W$4,0))))</f>
        <v>1010.6620958790795</v>
      </c>
      <c r="J180" s="168">
        <f ca="1">IF($C180-J$1&lt;År1,0,I179*(1-VLOOKUP($A180,[1]Hugst!$R$5:$W$9,MATCH(ROUNDUP((J$1)/10,0)*10,[1]Hugst!$R$4:$W$4,0))))</f>
        <v>1042.8422575280617</v>
      </c>
      <c r="K180" s="168">
        <f ca="1">IF($C180-K$1&lt;År1,0,J179*(1-VLOOKUP($A180,[1]Hugst!$R$5:$W$9,MATCH(ROUNDUP((K$1)/10,0)*10,[1]Hugst!$R$4:$W$4,0))))</f>
        <v>1082.3445098945313</v>
      </c>
      <c r="L180" s="168">
        <f ca="1">IF($C180-L$1&lt;År1,0,K179*(1-VLOOKUP($A180,[1]Hugst!$R$5:$W$9,MATCH(ROUNDUP((L$1)/10,0)*10,[1]Hugst!$R$4:$W$4,0))))</f>
        <v>1130.9957427448178</v>
      </c>
      <c r="M180" s="168">
        <f ca="1">IF($C180-M$1&lt;År1,0,L179*(1-VLOOKUP($A180,[1]Hugst!$R$5:$W$9,MATCH(ROUNDUP((M$1)/10,0)*10,[1]Hugst!$R$4:$W$4,0))))</f>
        <v>1191.0795500309982</v>
      </c>
      <c r="N180" s="168">
        <f ca="1">IF($C180-N$1&lt;År1,0,M179*(1-VLOOKUP($A180,[1]Hugst!$R$5:$W$9,MATCH(ROUNDUP((N$1)/10,0)*10,[1]Hugst!$R$4:$W$4,0))))</f>
        <v>1265.4504058455825</v>
      </c>
      <c r="O180" s="168">
        <f ca="1">IF($C180-O$1&lt;År1,0,N179*(1-VLOOKUP($A180,[1]Hugst!$R$5:$W$9,MATCH(ROUNDUP((O$1)/10,0)*10,[1]Hugst!$R$4:$W$4,0))))</f>
        <v>1357.6763843644139</v>
      </c>
      <c r="P180" s="168">
        <f ca="1">IF($C180-P$1&lt;År1,0,O179*(1-VLOOKUP($A180,[1]Hugst!$R$5:$W$9,MATCH(ROUNDUP((P$1)/10,0)*10,[1]Hugst!$R$4:$W$4,0))))</f>
        <v>1472.217559774876</v>
      </c>
      <c r="Q180" s="168">
        <f ca="1">IF($C180-Q$1&lt;År1,0,P179*(1-VLOOKUP($A180,[1]Hugst!$R$5:$W$9,MATCH(ROUNDUP((Q$1)/10,0)*10,[1]Hugst!$R$4:$W$4,0))))</f>
        <v>1614.6490061856086</v>
      </c>
      <c r="R180" s="168">
        <f ca="1">IF($C180-R$1&lt;År1,0,Q179*(1-VLOOKUP($A180,[1]Hugst!$R$5:$W$9,MATCH(ROUNDUP((R$1)/10,0)*10,[1]Hugst!$R$4:$W$4,0))))</f>
        <v>1791.9395475132505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623.50364253586054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929.97713479232198</v>
      </c>
      <c r="G181" s="168">
        <f ca="1">IF($C181-G$1&lt;År1,0,F180*(1-VLOOKUP($A181,[1]Hugst!$R$5:$W$9,MATCH(ROUNDUP((G$1)/10,0)*10,[1]Hugst!$R$4:$W$4,0))))</f>
        <v>944.84188774993504</v>
      </c>
      <c r="H181" s="168">
        <f ca="1">IF($C181-H$1&lt;År1,0,G180*(1-VLOOKUP($A181,[1]Hugst!$R$5:$W$9,MATCH(ROUNDUP((H$1)/10,0)*10,[1]Hugst!$R$4:$W$4,0))))</f>
        <v>962.7142301646611</v>
      </c>
      <c r="I181" s="168">
        <f ca="1">IF($C181-I$1&lt;År1,0,H180*(1-VLOOKUP($A181,[1]Hugst!$R$5:$W$9,MATCH(ROUNDUP((I$1)/10,0)*10,[1]Hugst!$R$4:$W$4,0))))</f>
        <v>984.34249860286695</v>
      </c>
      <c r="J181" s="168">
        <f ca="1">IF($C181-J$1&lt;År1,0,I180*(1-VLOOKUP($A181,[1]Hugst!$R$5:$W$9,MATCH(ROUNDUP((J$1)/10,0)*10,[1]Hugst!$R$4:$W$4,0))))</f>
        <v>1010.6620958790795</v>
      </c>
      <c r="K181" s="168">
        <f ca="1">IF($C181-K$1&lt;År1,0,J180*(1-VLOOKUP($A181,[1]Hugst!$R$5:$W$9,MATCH(ROUNDUP((K$1)/10,0)*10,[1]Hugst!$R$4:$W$4,0))))</f>
        <v>1042.8422575280617</v>
      </c>
      <c r="L181" s="168">
        <f ca="1">IF($C181-L$1&lt;År1,0,K180*(1-VLOOKUP($A181,[1]Hugst!$R$5:$W$9,MATCH(ROUNDUP((L$1)/10,0)*10,[1]Hugst!$R$4:$W$4,0))))</f>
        <v>1082.3445098945313</v>
      </c>
      <c r="M181" s="168">
        <f ca="1">IF($C181-M$1&lt;År1,0,L180*(1-VLOOKUP($A181,[1]Hugst!$R$5:$W$9,MATCH(ROUNDUP((M$1)/10,0)*10,[1]Hugst!$R$4:$W$4,0))))</f>
        <v>1130.9957427448178</v>
      </c>
      <c r="N181" s="168">
        <f ca="1">IF($C181-N$1&lt;År1,0,M180*(1-VLOOKUP($A181,[1]Hugst!$R$5:$W$9,MATCH(ROUNDUP((N$1)/10,0)*10,[1]Hugst!$R$4:$W$4,0))))</f>
        <v>1191.0795500309982</v>
      </c>
      <c r="O181" s="168">
        <f ca="1">IF($C181-O$1&lt;År1,0,N180*(1-VLOOKUP($A181,[1]Hugst!$R$5:$W$9,MATCH(ROUNDUP((O$1)/10,0)*10,[1]Hugst!$R$4:$W$4,0))))</f>
        <v>1265.4504058455825</v>
      </c>
      <c r="P181" s="168">
        <f ca="1">IF($C181-P$1&lt;År1,0,O180*(1-VLOOKUP($A181,[1]Hugst!$R$5:$W$9,MATCH(ROUNDUP((P$1)/10,0)*10,[1]Hugst!$R$4:$W$4,0))))</f>
        <v>1357.6763843644139</v>
      </c>
      <c r="Q181" s="168">
        <f ca="1">IF($C181-Q$1&lt;År1,0,P180*(1-VLOOKUP($A181,[1]Hugst!$R$5:$W$9,MATCH(ROUNDUP((Q$1)/10,0)*10,[1]Hugst!$R$4:$W$4,0))))</f>
        <v>1472.217559774876</v>
      </c>
      <c r="R181" s="168">
        <f ca="1">IF($C181-R$1&lt;År1,0,Q180*(1-VLOOKUP($A181,[1]Hugst!$R$5:$W$9,MATCH(ROUNDUP((R$1)/10,0)*10,[1]Hugst!$R$4:$W$4,0))))</f>
        <v>1614.6490061856086</v>
      </c>
      <c r="S181" s="168">
        <f ca="1">IF($C181-S$1&lt;År1,0,R180*(1-VLOOKUP($A181,[1]Hugst!$R$5:$W$9,MATCH(ROUNDUP((S$1)/10,0)*10,[1]Hugst!$R$4:$W$4,0))))</f>
        <v>1791.9395475132505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611.04779553906189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917.52128779552345</v>
      </c>
      <c r="G182" s="168">
        <f ca="1">IF($C182-G$1&lt;År1,0,F181*(1-VLOOKUP($A182,[1]Hugst!$R$5:$W$9,MATCH(ROUNDUP((G$1)/10,0)*10,[1]Hugst!$R$4:$W$4,0))))</f>
        <v>929.97713479232198</v>
      </c>
      <c r="H182" s="168">
        <f ca="1">IF($C182-H$1&lt;År1,0,G181*(1-VLOOKUP($A182,[1]Hugst!$R$5:$W$9,MATCH(ROUNDUP((H$1)/10,0)*10,[1]Hugst!$R$4:$W$4,0))))</f>
        <v>944.84188774993504</v>
      </c>
      <c r="I182" s="168">
        <f ca="1">IF($C182-I$1&lt;År1,0,H181*(1-VLOOKUP($A182,[1]Hugst!$R$5:$W$9,MATCH(ROUNDUP((I$1)/10,0)*10,[1]Hugst!$R$4:$W$4,0))))</f>
        <v>962.7142301646611</v>
      </c>
      <c r="J182" s="168">
        <f ca="1">IF($C182-J$1&lt;År1,0,I181*(1-VLOOKUP($A182,[1]Hugst!$R$5:$W$9,MATCH(ROUNDUP((J$1)/10,0)*10,[1]Hugst!$R$4:$W$4,0))))</f>
        <v>984.34249860286695</v>
      </c>
      <c r="K182" s="168">
        <f ca="1">IF($C182-K$1&lt;År1,0,J181*(1-VLOOKUP($A182,[1]Hugst!$R$5:$W$9,MATCH(ROUNDUP((K$1)/10,0)*10,[1]Hugst!$R$4:$W$4,0))))</f>
        <v>1010.6620958790795</v>
      </c>
      <c r="L182" s="168">
        <f ca="1">IF($C182-L$1&lt;År1,0,K181*(1-VLOOKUP($A182,[1]Hugst!$R$5:$W$9,MATCH(ROUNDUP((L$1)/10,0)*10,[1]Hugst!$R$4:$W$4,0))))</f>
        <v>1042.8422575280617</v>
      </c>
      <c r="M182" s="168">
        <f ca="1">IF($C182-M$1&lt;År1,0,L181*(1-VLOOKUP($A182,[1]Hugst!$R$5:$W$9,MATCH(ROUNDUP((M$1)/10,0)*10,[1]Hugst!$R$4:$W$4,0))))</f>
        <v>1082.3445098945313</v>
      </c>
      <c r="N182" s="168">
        <f ca="1">IF($C182-N$1&lt;År1,0,M181*(1-VLOOKUP($A182,[1]Hugst!$R$5:$W$9,MATCH(ROUNDUP((N$1)/10,0)*10,[1]Hugst!$R$4:$W$4,0))))</f>
        <v>1130.9957427448178</v>
      </c>
      <c r="O182" s="168">
        <f ca="1">IF($C182-O$1&lt;År1,0,N181*(1-VLOOKUP($A182,[1]Hugst!$R$5:$W$9,MATCH(ROUNDUP((O$1)/10,0)*10,[1]Hugst!$R$4:$W$4,0))))</f>
        <v>1191.0795500309982</v>
      </c>
      <c r="P182" s="168">
        <f ca="1">IF($C182-P$1&lt;År1,0,O181*(1-VLOOKUP($A182,[1]Hugst!$R$5:$W$9,MATCH(ROUNDUP((P$1)/10,0)*10,[1]Hugst!$R$4:$W$4,0))))</f>
        <v>1265.4504058455825</v>
      </c>
      <c r="Q182" s="168">
        <f ca="1">IF($C182-Q$1&lt;År1,0,P181*(1-VLOOKUP($A182,[1]Hugst!$R$5:$W$9,MATCH(ROUNDUP((Q$1)/10,0)*10,[1]Hugst!$R$4:$W$4,0))))</f>
        <v>1357.6763843644139</v>
      </c>
      <c r="R182" s="168">
        <f ca="1">IF($C182-R$1&lt;År1,0,Q181*(1-VLOOKUP($A182,[1]Hugst!$R$5:$W$9,MATCH(ROUNDUP((R$1)/10,0)*10,[1]Hugst!$R$4:$W$4,0))))</f>
        <v>1472.217559774876</v>
      </c>
      <c r="S182" s="168">
        <f ca="1">IF($C182-S$1&lt;År1,0,R181*(1-VLOOKUP($A182,[1]Hugst!$R$5:$W$9,MATCH(ROUNDUP((S$1)/10,0)*10,[1]Hugst!$R$4:$W$4,0))))</f>
        <v>1614.6490061856086</v>
      </c>
      <c r="T182" s="168">
        <f ca="1">IF($C182-T$1&lt;År1,0,S181*(1-VLOOKUP($A182,[1]Hugst!$R$5:$W$9,MATCH(ROUNDUP((T$1)/10,0)*10,[1]Hugst!$R$4:$W$4,0))))</f>
        <v>1791.9395475132505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600.52189353407778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906.99538579053933</v>
      </c>
      <c r="G183" s="168">
        <f ca="1">IF($C183-G$1&lt;År1,0,F182*(1-VLOOKUP($A183,[1]Hugst!$R$5:$W$9,MATCH(ROUNDUP((G$1)/10,0)*10,[1]Hugst!$R$4:$W$4,0))))</f>
        <v>917.52128779552345</v>
      </c>
      <c r="H183" s="168">
        <f ca="1">IF($C183-H$1&lt;År1,0,G182*(1-VLOOKUP($A183,[1]Hugst!$R$5:$W$9,MATCH(ROUNDUP((H$1)/10,0)*10,[1]Hugst!$R$4:$W$4,0))))</f>
        <v>929.97713479232198</v>
      </c>
      <c r="I183" s="168">
        <f ca="1">IF($C183-I$1&lt;År1,0,H182*(1-VLOOKUP($A183,[1]Hugst!$R$5:$W$9,MATCH(ROUNDUP((I$1)/10,0)*10,[1]Hugst!$R$4:$W$4,0))))</f>
        <v>944.84188774993504</v>
      </c>
      <c r="J183" s="168">
        <f ca="1">IF($C183-J$1&lt;År1,0,I182*(1-VLOOKUP($A183,[1]Hugst!$R$5:$W$9,MATCH(ROUNDUP((J$1)/10,0)*10,[1]Hugst!$R$4:$W$4,0))))</f>
        <v>962.7142301646611</v>
      </c>
      <c r="K183" s="168">
        <f ca="1">IF($C183-K$1&lt;År1,0,J182*(1-VLOOKUP($A183,[1]Hugst!$R$5:$W$9,MATCH(ROUNDUP((K$1)/10,0)*10,[1]Hugst!$R$4:$W$4,0))))</f>
        <v>984.34249860286695</v>
      </c>
      <c r="L183" s="168">
        <f ca="1">IF($C183-L$1&lt;År1,0,K182*(1-VLOOKUP($A183,[1]Hugst!$R$5:$W$9,MATCH(ROUNDUP((L$1)/10,0)*10,[1]Hugst!$R$4:$W$4,0))))</f>
        <v>1010.6620958790795</v>
      </c>
      <c r="M183" s="168">
        <f ca="1">IF($C183-M$1&lt;År1,0,L182*(1-VLOOKUP($A183,[1]Hugst!$R$5:$W$9,MATCH(ROUNDUP((M$1)/10,0)*10,[1]Hugst!$R$4:$W$4,0))))</f>
        <v>1042.8422575280617</v>
      </c>
      <c r="N183" s="168">
        <f ca="1">IF($C183-N$1&lt;År1,0,M182*(1-VLOOKUP($A183,[1]Hugst!$R$5:$W$9,MATCH(ROUNDUP((N$1)/10,0)*10,[1]Hugst!$R$4:$W$4,0))))</f>
        <v>1082.3445098945313</v>
      </c>
      <c r="O183" s="168">
        <f ca="1">IF($C183-O$1&lt;År1,0,N182*(1-VLOOKUP($A183,[1]Hugst!$R$5:$W$9,MATCH(ROUNDUP((O$1)/10,0)*10,[1]Hugst!$R$4:$W$4,0))))</f>
        <v>1130.9957427448178</v>
      </c>
      <c r="P183" s="168">
        <f ca="1">IF($C183-P$1&lt;År1,0,O182*(1-VLOOKUP($A183,[1]Hugst!$R$5:$W$9,MATCH(ROUNDUP((P$1)/10,0)*10,[1]Hugst!$R$4:$W$4,0))))</f>
        <v>1191.0795500309982</v>
      </c>
      <c r="Q183" s="168">
        <f ca="1">IF($C183-Q$1&lt;År1,0,P182*(1-VLOOKUP($A183,[1]Hugst!$R$5:$W$9,MATCH(ROUNDUP((Q$1)/10,0)*10,[1]Hugst!$R$4:$W$4,0))))</f>
        <v>1265.4504058455825</v>
      </c>
      <c r="R183" s="168">
        <f ca="1">IF($C183-R$1&lt;År1,0,Q182*(1-VLOOKUP($A183,[1]Hugst!$R$5:$W$9,MATCH(ROUNDUP((R$1)/10,0)*10,[1]Hugst!$R$4:$W$4,0))))</f>
        <v>1357.6763843644139</v>
      </c>
      <c r="S183" s="168">
        <f ca="1">IF($C183-S$1&lt;År1,0,R182*(1-VLOOKUP($A183,[1]Hugst!$R$5:$W$9,MATCH(ROUNDUP((S$1)/10,0)*10,[1]Hugst!$R$4:$W$4,0))))</f>
        <v>1472.217559774876</v>
      </c>
      <c r="T183" s="168">
        <f ca="1">IF($C183-T$1&lt;År1,0,S182*(1-VLOOKUP($A183,[1]Hugst!$R$5:$W$9,MATCH(ROUNDUP((T$1)/10,0)*10,[1]Hugst!$R$4:$W$4,0))))</f>
        <v>1614.6490061856086</v>
      </c>
      <c r="U183" s="168">
        <f ca="1">IF($C183-U$1&lt;År1,0,T182*(1-VLOOKUP($A183,[1]Hugst!$R$5:$W$9,MATCH(ROUNDUP((U$1)/10,0)*10,[1]Hugst!$R$4:$W$4,0))))</f>
        <v>1791.9395475132505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591.54275364456669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898.01624590102824</v>
      </c>
      <c r="G184" s="168">
        <f ca="1">IF($C184-G$1&lt;År1,0,F183*(1-VLOOKUP($A184,[1]Hugst!$R$5:$W$9,MATCH(ROUNDUP((G$1)/10,0)*10,[1]Hugst!$R$4:$W$4,0))))</f>
        <v>906.99538579053933</v>
      </c>
      <c r="H184" s="168">
        <f ca="1">IF($C184-H$1&lt;År1,0,G183*(1-VLOOKUP($A184,[1]Hugst!$R$5:$W$9,MATCH(ROUNDUP((H$1)/10,0)*10,[1]Hugst!$R$4:$W$4,0))))</f>
        <v>917.52128779552345</v>
      </c>
      <c r="I184" s="168">
        <f ca="1">IF($C184-I$1&lt;År1,0,H183*(1-VLOOKUP($A184,[1]Hugst!$R$5:$W$9,MATCH(ROUNDUP((I$1)/10,0)*10,[1]Hugst!$R$4:$W$4,0))))</f>
        <v>929.97713479232198</v>
      </c>
      <c r="J184" s="168">
        <f ca="1">IF($C184-J$1&lt;År1,0,I183*(1-VLOOKUP($A184,[1]Hugst!$R$5:$W$9,MATCH(ROUNDUP((J$1)/10,0)*10,[1]Hugst!$R$4:$W$4,0))))</f>
        <v>944.84188774993504</v>
      </c>
      <c r="K184" s="168">
        <f ca="1">IF($C184-K$1&lt;År1,0,J183*(1-VLOOKUP($A184,[1]Hugst!$R$5:$W$9,MATCH(ROUNDUP((K$1)/10,0)*10,[1]Hugst!$R$4:$W$4,0))))</f>
        <v>962.7142301646611</v>
      </c>
      <c r="L184" s="168">
        <f ca="1">IF($C184-L$1&lt;År1,0,K183*(1-VLOOKUP($A184,[1]Hugst!$R$5:$W$9,MATCH(ROUNDUP((L$1)/10,0)*10,[1]Hugst!$R$4:$W$4,0))))</f>
        <v>984.34249860286695</v>
      </c>
      <c r="M184" s="168">
        <f ca="1">IF($C184-M$1&lt;År1,0,L183*(1-VLOOKUP($A184,[1]Hugst!$R$5:$W$9,MATCH(ROUNDUP((M$1)/10,0)*10,[1]Hugst!$R$4:$W$4,0))))</f>
        <v>1010.6620958790795</v>
      </c>
      <c r="N184" s="168">
        <f ca="1">IF($C184-N$1&lt;År1,0,M183*(1-VLOOKUP($A184,[1]Hugst!$R$5:$W$9,MATCH(ROUNDUP((N$1)/10,0)*10,[1]Hugst!$R$4:$W$4,0))))</f>
        <v>1042.8422575280617</v>
      </c>
      <c r="O184" s="168">
        <f ca="1">IF($C184-O$1&lt;År1,0,N183*(1-VLOOKUP($A184,[1]Hugst!$R$5:$W$9,MATCH(ROUNDUP((O$1)/10,0)*10,[1]Hugst!$R$4:$W$4,0))))</f>
        <v>1082.3445098945313</v>
      </c>
      <c r="P184" s="168">
        <f ca="1">IF($C184-P$1&lt;År1,0,O183*(1-VLOOKUP($A184,[1]Hugst!$R$5:$W$9,MATCH(ROUNDUP((P$1)/10,0)*10,[1]Hugst!$R$4:$W$4,0))))</f>
        <v>1130.9957427448178</v>
      </c>
      <c r="Q184" s="168">
        <f ca="1">IF($C184-Q$1&lt;År1,0,P183*(1-VLOOKUP($A184,[1]Hugst!$R$5:$W$9,MATCH(ROUNDUP((Q$1)/10,0)*10,[1]Hugst!$R$4:$W$4,0))))</f>
        <v>1191.0795500309982</v>
      </c>
      <c r="R184" s="168">
        <f ca="1">IF($C184-R$1&lt;År1,0,Q183*(1-VLOOKUP($A184,[1]Hugst!$R$5:$W$9,MATCH(ROUNDUP((R$1)/10,0)*10,[1]Hugst!$R$4:$W$4,0))))</f>
        <v>1265.4504058455825</v>
      </c>
      <c r="S184" s="168">
        <f ca="1">IF($C184-S$1&lt;År1,0,R183*(1-VLOOKUP($A184,[1]Hugst!$R$5:$W$9,MATCH(ROUNDUP((S$1)/10,0)*10,[1]Hugst!$R$4:$W$4,0))))</f>
        <v>1357.6763843644139</v>
      </c>
      <c r="T184" s="168">
        <f ca="1">IF($C184-T$1&lt;År1,0,S183*(1-VLOOKUP($A184,[1]Hugst!$R$5:$W$9,MATCH(ROUNDUP((T$1)/10,0)*10,[1]Hugst!$R$4:$W$4,0))))</f>
        <v>1472.217559774876</v>
      </c>
      <c r="U184" s="168">
        <f ca="1">IF($C184-U$1&lt;År1,0,T183*(1-VLOOKUP($A184,[1]Hugst!$R$5:$W$9,MATCH(ROUNDUP((U$1)/10,0)*10,[1]Hugst!$R$4:$W$4,0))))</f>
        <v>1614.6490061856086</v>
      </c>
      <c r="V184" s="168">
        <f ca="1">IF($C184-V$1&lt;År1,0,U183*(1-VLOOKUP($A184,[1]Hugst!$R$5:$W$9,MATCH(ROUNDUP((V$1)/10,0)*10,[1]Hugst!$R$4:$W$4,0))))</f>
        <v>1791.9395475132505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583.80381553887491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890.27730779533636</v>
      </c>
      <c r="G185" s="168">
        <f ca="1">IF($C185-G$1&lt;År1,0,F184*(1-VLOOKUP($A185,[1]Hugst!$R$5:$W$9,MATCH(ROUNDUP((G$1)/10,0)*10,[1]Hugst!$R$4:$W$4,0))))</f>
        <v>898.01624590102824</v>
      </c>
      <c r="H185" s="168">
        <f ca="1">IF($C185-H$1&lt;År1,0,G184*(1-VLOOKUP($A185,[1]Hugst!$R$5:$W$9,MATCH(ROUNDUP((H$1)/10,0)*10,[1]Hugst!$R$4:$W$4,0))))</f>
        <v>906.99538579053933</v>
      </c>
      <c r="I185" s="168">
        <f ca="1">IF($C185-I$1&lt;År1,0,H184*(1-VLOOKUP($A185,[1]Hugst!$R$5:$W$9,MATCH(ROUNDUP((I$1)/10,0)*10,[1]Hugst!$R$4:$W$4,0))))</f>
        <v>917.52128779552345</v>
      </c>
      <c r="J185" s="168">
        <f ca="1">IF($C185-J$1&lt;År1,0,I184*(1-VLOOKUP($A185,[1]Hugst!$R$5:$W$9,MATCH(ROUNDUP((J$1)/10,0)*10,[1]Hugst!$R$4:$W$4,0))))</f>
        <v>929.97713479232198</v>
      </c>
      <c r="K185" s="168">
        <f ca="1">IF($C185-K$1&lt;År1,0,J184*(1-VLOOKUP($A185,[1]Hugst!$R$5:$W$9,MATCH(ROUNDUP((K$1)/10,0)*10,[1]Hugst!$R$4:$W$4,0))))</f>
        <v>944.84188774993504</v>
      </c>
      <c r="L185" s="168">
        <f ca="1">IF($C185-L$1&lt;År1,0,K184*(1-VLOOKUP($A185,[1]Hugst!$R$5:$W$9,MATCH(ROUNDUP((L$1)/10,0)*10,[1]Hugst!$R$4:$W$4,0))))</f>
        <v>962.7142301646611</v>
      </c>
      <c r="M185" s="168">
        <f ca="1">IF($C185-M$1&lt;År1,0,L184*(1-VLOOKUP($A185,[1]Hugst!$R$5:$W$9,MATCH(ROUNDUP((M$1)/10,0)*10,[1]Hugst!$R$4:$W$4,0))))</f>
        <v>984.34249860286695</v>
      </c>
      <c r="N185" s="168">
        <f ca="1">IF($C185-N$1&lt;År1,0,M184*(1-VLOOKUP($A185,[1]Hugst!$R$5:$W$9,MATCH(ROUNDUP((N$1)/10,0)*10,[1]Hugst!$R$4:$W$4,0))))</f>
        <v>1010.6620958790795</v>
      </c>
      <c r="O185" s="168">
        <f ca="1">IF($C185-O$1&lt;År1,0,N184*(1-VLOOKUP($A185,[1]Hugst!$R$5:$W$9,MATCH(ROUNDUP((O$1)/10,0)*10,[1]Hugst!$R$4:$W$4,0))))</f>
        <v>1042.8422575280617</v>
      </c>
      <c r="P185" s="168">
        <f ca="1">IF($C185-P$1&lt;År1,0,O184*(1-VLOOKUP($A185,[1]Hugst!$R$5:$W$9,MATCH(ROUNDUP((P$1)/10,0)*10,[1]Hugst!$R$4:$W$4,0))))</f>
        <v>1082.3445098945313</v>
      </c>
      <c r="Q185" s="168">
        <f ca="1">IF($C185-Q$1&lt;År1,0,P184*(1-VLOOKUP($A185,[1]Hugst!$R$5:$W$9,MATCH(ROUNDUP((Q$1)/10,0)*10,[1]Hugst!$R$4:$W$4,0))))</f>
        <v>1130.9957427448178</v>
      </c>
      <c r="R185" s="168">
        <f ca="1">IF($C185-R$1&lt;År1,0,Q184*(1-VLOOKUP($A185,[1]Hugst!$R$5:$W$9,MATCH(ROUNDUP((R$1)/10,0)*10,[1]Hugst!$R$4:$W$4,0))))</f>
        <v>1191.0795500309982</v>
      </c>
      <c r="S185" s="168">
        <f ca="1">IF($C185-S$1&lt;År1,0,R184*(1-VLOOKUP($A185,[1]Hugst!$R$5:$W$9,MATCH(ROUNDUP((S$1)/10,0)*10,[1]Hugst!$R$4:$W$4,0))))</f>
        <v>1265.4504058455825</v>
      </c>
      <c r="T185" s="168">
        <f ca="1">IF($C185-T$1&lt;År1,0,S184*(1-VLOOKUP($A185,[1]Hugst!$R$5:$W$9,MATCH(ROUNDUP((T$1)/10,0)*10,[1]Hugst!$R$4:$W$4,0))))</f>
        <v>1357.6763843644139</v>
      </c>
      <c r="U185" s="168">
        <f ca="1">IF($C185-U$1&lt;År1,0,T184*(1-VLOOKUP($A185,[1]Hugst!$R$5:$W$9,MATCH(ROUNDUP((U$1)/10,0)*10,[1]Hugst!$R$4:$W$4,0))))</f>
        <v>1472.217559774876</v>
      </c>
      <c r="V185" s="168">
        <f ca="1">IF($C185-V$1&lt;År1,0,U184*(1-VLOOKUP($A185,[1]Hugst!$R$5:$W$9,MATCH(ROUNDUP((V$1)/10,0)*10,[1]Hugst!$R$4:$W$4,0))))</f>
        <v>1614.6490061856086</v>
      </c>
      <c r="W185" s="168">
        <f ca="1">IF($C185-W$1&lt;År1,0,V184*(1-VLOOKUP($A185,[1]Hugst!$R$5:$W$9,MATCH(ROUNDUP((W$1)/10,0)*10,[1]Hugst!$R$4:$W$4,0))))</f>
        <v>1791.9395475132505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577.059816991209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883.53330924767056</v>
      </c>
      <c r="G186" s="168">
        <f ca="1">IF($C186-G$1&lt;År1,0,F185*(1-VLOOKUP($A186,[1]Hugst!$R$5:$W$9,MATCH(ROUNDUP((G$1)/10,0)*10,[1]Hugst!$R$4:$W$4,0))))</f>
        <v>890.27730779533636</v>
      </c>
      <c r="H186" s="168">
        <f ca="1">IF($C186-H$1&lt;År1,0,G185*(1-VLOOKUP($A186,[1]Hugst!$R$5:$W$9,MATCH(ROUNDUP((H$1)/10,0)*10,[1]Hugst!$R$4:$W$4,0))))</f>
        <v>898.01624590102824</v>
      </c>
      <c r="I186" s="168">
        <f ca="1">IF($C186-I$1&lt;År1,0,H185*(1-VLOOKUP($A186,[1]Hugst!$R$5:$W$9,MATCH(ROUNDUP((I$1)/10,0)*10,[1]Hugst!$R$4:$W$4,0))))</f>
        <v>906.99538579053933</v>
      </c>
      <c r="J186" s="168">
        <f ca="1">IF($C186-J$1&lt;År1,0,I185*(1-VLOOKUP($A186,[1]Hugst!$R$5:$W$9,MATCH(ROUNDUP((J$1)/10,0)*10,[1]Hugst!$R$4:$W$4,0))))</f>
        <v>917.52128779552345</v>
      </c>
      <c r="K186" s="168">
        <f ca="1">IF($C186-K$1&lt;År1,0,J185*(1-VLOOKUP($A186,[1]Hugst!$R$5:$W$9,MATCH(ROUNDUP((K$1)/10,0)*10,[1]Hugst!$R$4:$W$4,0))))</f>
        <v>929.97713479232198</v>
      </c>
      <c r="L186" s="168">
        <f ca="1">IF($C186-L$1&lt;År1,0,K185*(1-VLOOKUP($A186,[1]Hugst!$R$5:$W$9,MATCH(ROUNDUP((L$1)/10,0)*10,[1]Hugst!$R$4:$W$4,0))))</f>
        <v>944.84188774993504</v>
      </c>
      <c r="M186" s="168">
        <f ca="1">IF($C186-M$1&lt;År1,0,L185*(1-VLOOKUP($A186,[1]Hugst!$R$5:$W$9,MATCH(ROUNDUP((M$1)/10,0)*10,[1]Hugst!$R$4:$W$4,0))))</f>
        <v>962.7142301646611</v>
      </c>
      <c r="N186" s="168">
        <f ca="1">IF($C186-N$1&lt;År1,0,M185*(1-VLOOKUP($A186,[1]Hugst!$R$5:$W$9,MATCH(ROUNDUP((N$1)/10,0)*10,[1]Hugst!$R$4:$W$4,0))))</f>
        <v>984.34249860286695</v>
      </c>
      <c r="O186" s="168">
        <f ca="1">IF($C186-O$1&lt;År1,0,N185*(1-VLOOKUP($A186,[1]Hugst!$R$5:$W$9,MATCH(ROUNDUP((O$1)/10,0)*10,[1]Hugst!$R$4:$W$4,0))))</f>
        <v>1010.6620958790795</v>
      </c>
      <c r="P186" s="168">
        <f ca="1">IF($C186-P$1&lt;År1,0,O185*(1-VLOOKUP($A186,[1]Hugst!$R$5:$W$9,MATCH(ROUNDUP((P$1)/10,0)*10,[1]Hugst!$R$4:$W$4,0))))</f>
        <v>1042.8422575280617</v>
      </c>
      <c r="Q186" s="168">
        <f ca="1">IF($C186-Q$1&lt;År1,0,P185*(1-VLOOKUP($A186,[1]Hugst!$R$5:$W$9,MATCH(ROUNDUP((Q$1)/10,0)*10,[1]Hugst!$R$4:$W$4,0))))</f>
        <v>1082.3445098945313</v>
      </c>
      <c r="R186" s="168">
        <f ca="1">IF($C186-R$1&lt;År1,0,Q185*(1-VLOOKUP($A186,[1]Hugst!$R$5:$W$9,MATCH(ROUNDUP((R$1)/10,0)*10,[1]Hugst!$R$4:$W$4,0))))</f>
        <v>1130.9957427448178</v>
      </c>
      <c r="S186" s="168">
        <f ca="1">IF($C186-S$1&lt;År1,0,R185*(1-VLOOKUP($A186,[1]Hugst!$R$5:$W$9,MATCH(ROUNDUP((S$1)/10,0)*10,[1]Hugst!$R$4:$W$4,0))))</f>
        <v>1191.0795500309982</v>
      </c>
      <c r="T186" s="168">
        <f ca="1">IF($C186-T$1&lt;År1,0,S185*(1-VLOOKUP($A186,[1]Hugst!$R$5:$W$9,MATCH(ROUNDUP((T$1)/10,0)*10,[1]Hugst!$R$4:$W$4,0))))</f>
        <v>1265.4504058455825</v>
      </c>
      <c r="U186" s="168">
        <f ca="1">IF($C186-U$1&lt;År1,0,T185*(1-VLOOKUP($A186,[1]Hugst!$R$5:$W$9,MATCH(ROUNDUP((U$1)/10,0)*10,[1]Hugst!$R$4:$W$4,0))))</f>
        <v>1357.6763843644139</v>
      </c>
      <c r="V186" s="168">
        <f ca="1">IF($C186-V$1&lt;År1,0,U185*(1-VLOOKUP($A186,[1]Hugst!$R$5:$W$9,MATCH(ROUNDUP((V$1)/10,0)*10,[1]Hugst!$R$4:$W$4,0))))</f>
        <v>1472.217559774876</v>
      </c>
      <c r="W186" s="168">
        <f ca="1">IF($C186-W$1&lt;År1,0,V185*(1-VLOOKUP($A186,[1]Hugst!$R$5:$W$9,MATCH(ROUNDUP((W$1)/10,0)*10,[1]Hugst!$R$4:$W$4,0))))</f>
        <v>1614.6490061856086</v>
      </c>
      <c r="X186" s="168">
        <f ca="1">IF($C186-X$1&lt;År1,0,W185*(1-VLOOKUP($A186,[1]Hugst!$R$5:$W$9,MATCH(ROUNDUP((X$1)/10,0)*10,[1]Hugst!$R$4:$W$4,0))))</f>
        <v>1791.9395475132505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571.11453433027566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877.58802658673721</v>
      </c>
      <c r="G187" s="168">
        <f ca="1">IF($C187-G$1&lt;År1,0,F186*(1-VLOOKUP($A187,[1]Hugst!$R$5:$W$9,MATCH(ROUNDUP((G$1)/10,0)*10,[1]Hugst!$R$4:$W$4,0))))</f>
        <v>883.53330924767056</v>
      </c>
      <c r="H187" s="168">
        <f ca="1">IF($C187-H$1&lt;År1,0,G186*(1-VLOOKUP($A187,[1]Hugst!$R$5:$W$9,MATCH(ROUNDUP((H$1)/10,0)*10,[1]Hugst!$R$4:$W$4,0))))</f>
        <v>890.27730779533636</v>
      </c>
      <c r="I187" s="168">
        <f ca="1">IF($C187-I$1&lt;År1,0,H186*(1-VLOOKUP($A187,[1]Hugst!$R$5:$W$9,MATCH(ROUNDUP((I$1)/10,0)*10,[1]Hugst!$R$4:$W$4,0))))</f>
        <v>898.01624590102824</v>
      </c>
      <c r="J187" s="168">
        <f ca="1">IF($C187-J$1&lt;År1,0,I186*(1-VLOOKUP($A187,[1]Hugst!$R$5:$W$9,MATCH(ROUNDUP((J$1)/10,0)*10,[1]Hugst!$R$4:$W$4,0))))</f>
        <v>906.99538579053933</v>
      </c>
      <c r="K187" s="168">
        <f ca="1">IF($C187-K$1&lt;År1,0,J186*(1-VLOOKUP($A187,[1]Hugst!$R$5:$W$9,MATCH(ROUNDUP((K$1)/10,0)*10,[1]Hugst!$R$4:$W$4,0))))</f>
        <v>917.52128779552345</v>
      </c>
      <c r="L187" s="168">
        <f ca="1">IF($C187-L$1&lt;År1,0,K186*(1-VLOOKUP($A187,[1]Hugst!$R$5:$W$9,MATCH(ROUNDUP((L$1)/10,0)*10,[1]Hugst!$R$4:$W$4,0))))</f>
        <v>929.97713479232198</v>
      </c>
      <c r="M187" s="168">
        <f ca="1">IF($C187-M$1&lt;År1,0,L186*(1-VLOOKUP($A187,[1]Hugst!$R$5:$W$9,MATCH(ROUNDUP((M$1)/10,0)*10,[1]Hugst!$R$4:$W$4,0))))</f>
        <v>944.84188774993504</v>
      </c>
      <c r="N187" s="168">
        <f ca="1">IF($C187-N$1&lt;År1,0,M186*(1-VLOOKUP($A187,[1]Hugst!$R$5:$W$9,MATCH(ROUNDUP((N$1)/10,0)*10,[1]Hugst!$R$4:$W$4,0))))</f>
        <v>962.7142301646611</v>
      </c>
      <c r="O187" s="168">
        <f ca="1">IF($C187-O$1&lt;År1,0,N186*(1-VLOOKUP($A187,[1]Hugst!$R$5:$W$9,MATCH(ROUNDUP((O$1)/10,0)*10,[1]Hugst!$R$4:$W$4,0))))</f>
        <v>984.34249860286695</v>
      </c>
      <c r="P187" s="168">
        <f ca="1">IF($C187-P$1&lt;År1,0,O186*(1-VLOOKUP($A187,[1]Hugst!$R$5:$W$9,MATCH(ROUNDUP((P$1)/10,0)*10,[1]Hugst!$R$4:$W$4,0))))</f>
        <v>1010.6620958790795</v>
      </c>
      <c r="Q187" s="168">
        <f ca="1">IF($C187-Q$1&lt;År1,0,P186*(1-VLOOKUP($A187,[1]Hugst!$R$5:$W$9,MATCH(ROUNDUP((Q$1)/10,0)*10,[1]Hugst!$R$4:$W$4,0))))</f>
        <v>1042.8422575280617</v>
      </c>
      <c r="R187" s="168">
        <f ca="1">IF($C187-R$1&lt;År1,0,Q186*(1-VLOOKUP($A187,[1]Hugst!$R$5:$W$9,MATCH(ROUNDUP((R$1)/10,0)*10,[1]Hugst!$R$4:$W$4,0))))</f>
        <v>1082.3445098945313</v>
      </c>
      <c r="S187" s="168">
        <f ca="1">IF($C187-S$1&lt;År1,0,R186*(1-VLOOKUP($A187,[1]Hugst!$R$5:$W$9,MATCH(ROUNDUP((S$1)/10,0)*10,[1]Hugst!$R$4:$W$4,0))))</f>
        <v>1130.9957427448178</v>
      </c>
      <c r="T187" s="168">
        <f ca="1">IF($C187-T$1&lt;År1,0,S186*(1-VLOOKUP($A187,[1]Hugst!$R$5:$W$9,MATCH(ROUNDUP((T$1)/10,0)*10,[1]Hugst!$R$4:$W$4,0))))</f>
        <v>1191.0795500309982</v>
      </c>
      <c r="U187" s="168">
        <f ca="1">IF($C187-U$1&lt;År1,0,T186*(1-VLOOKUP($A187,[1]Hugst!$R$5:$W$9,MATCH(ROUNDUP((U$1)/10,0)*10,[1]Hugst!$R$4:$W$4,0))))</f>
        <v>1265.4504058455825</v>
      </c>
      <c r="V187" s="168">
        <f ca="1">IF($C187-V$1&lt;År1,0,U186*(1-VLOOKUP($A187,[1]Hugst!$R$5:$W$9,MATCH(ROUNDUP((V$1)/10,0)*10,[1]Hugst!$R$4:$W$4,0))))</f>
        <v>1357.6763843644139</v>
      </c>
      <c r="W187" s="168">
        <f ca="1">IF($C187-W$1&lt;År1,0,V186*(1-VLOOKUP($A187,[1]Hugst!$R$5:$W$9,MATCH(ROUNDUP((W$1)/10,0)*10,[1]Hugst!$R$4:$W$4,0))))</f>
        <v>1472.217559774876</v>
      </c>
      <c r="X187" s="168">
        <f ca="1">IF($C187-X$1&lt;År1,0,W186*(1-VLOOKUP($A187,[1]Hugst!$R$5:$W$9,MATCH(ROUNDUP((X$1)/10,0)*10,[1]Hugst!$R$4:$W$4,0))))</f>
        <v>1614.6490061856086</v>
      </c>
      <c r="Y187" s="168">
        <f ca="1">IF($C187-Y$1&lt;År1,0,X186*(1-VLOOKUP($A187,[1]Hugst!$R$5:$W$9,MATCH(ROUNDUP((Y$1)/10,0)*10,[1]Hugst!$R$4:$W$4,0))))</f>
        <v>1791.9395475132505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1086.6749999999884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7651.8155662188337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1624.5791249999893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8189.7196912188347</v>
      </c>
      <c r="G189" s="168">
        <f ca="1">IF($C189-G$1&lt;År1,0,F188*(1-VLOOKUP($A189,[1]Hugst!$R$5:$W$9,MATCH(ROUNDUP((G$1)/10,0)*10,[1]Hugst!$R$4:$W$4,0))))</f>
        <v>7651.8155662188337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1888.1249793750176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8453.265545593862</v>
      </c>
      <c r="G190" s="168">
        <f ca="1">IF($C190-G$1&lt;År1,0,F189*(1-VLOOKUP($A190,[1]Hugst!$R$5:$W$9,MATCH(ROUNDUP((G$1)/10,0)*10,[1]Hugst!$R$4:$W$4,0))))</f>
        <v>8189.7196912188347</v>
      </c>
      <c r="H190" s="168">
        <f ca="1">IF($C190-H$1&lt;År1,0,G189*(1-VLOOKUP($A190,[1]Hugst!$R$5:$W$9,MATCH(ROUNDUP((H$1)/10,0)*10,[1]Hugst!$R$4:$W$4,0))))</f>
        <v>7651.8155662188337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2014.5187294781063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8579.6592956969507</v>
      </c>
      <c r="G191" s="168">
        <f ca="1">IF($C191-G$1&lt;År1,0,F190*(1-VLOOKUP($A191,[1]Hugst!$R$5:$W$9,MATCH(ROUNDUP((G$1)/10,0)*10,[1]Hugst!$R$4:$W$4,0))))</f>
        <v>8453.265545593862</v>
      </c>
      <c r="H191" s="168">
        <f ca="1">IF($C191-H$1&lt;År1,0,G190*(1-VLOOKUP($A191,[1]Hugst!$R$5:$W$9,MATCH(ROUNDUP((H$1)/10,0)*10,[1]Hugst!$R$4:$W$4,0))))</f>
        <v>8189.7196912188347</v>
      </c>
      <c r="I191" s="168">
        <f ca="1">IF($C191-I$1&lt;År1,0,H190*(1-VLOOKUP($A191,[1]Hugst!$R$5:$W$9,MATCH(ROUNDUP((I$1)/10,0)*10,[1]Hugst!$R$4:$W$4,0))))</f>
        <v>7651.8155662188337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2072.3633233307264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8637.5038895495709</v>
      </c>
      <c r="G192" s="168">
        <f ca="1">IF($C192-G$1&lt;År1,0,F191*(1-VLOOKUP($A192,[1]Hugst!$R$5:$W$9,MATCH(ROUNDUP((G$1)/10,0)*10,[1]Hugst!$R$4:$W$4,0))))</f>
        <v>8579.6592956969507</v>
      </c>
      <c r="H192" s="168">
        <f ca="1">IF($C192-H$1&lt;År1,0,G191*(1-VLOOKUP($A192,[1]Hugst!$R$5:$W$9,MATCH(ROUNDUP((H$1)/10,0)*10,[1]Hugst!$R$4:$W$4,0))))</f>
        <v>8453.265545593862</v>
      </c>
      <c r="I192" s="168">
        <f ca="1">IF($C192-I$1&lt;År1,0,H191*(1-VLOOKUP($A192,[1]Hugst!$R$5:$W$9,MATCH(ROUNDUP((I$1)/10,0)*10,[1]Hugst!$R$4:$W$4,0))))</f>
        <v>8189.7196912188347</v>
      </c>
      <c r="J192" s="168">
        <f ca="1">IF($C192-J$1&lt;År1,0,I191*(1-VLOOKUP($A192,[1]Hugst!$R$5:$W$9,MATCH(ROUNDUP((J$1)/10,0)*10,[1]Hugst!$R$4:$W$4,0))))</f>
        <v>7651.8155662188337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2095.9601004640681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8661.1006666829126</v>
      </c>
      <c r="G193" s="168">
        <f ca="1">IF($C193-G$1&lt;År1,0,F192*(1-VLOOKUP($A193,[1]Hugst!$R$5:$W$9,MATCH(ROUNDUP((G$1)/10,0)*10,[1]Hugst!$R$4:$W$4,0))))</f>
        <v>8637.5038895495709</v>
      </c>
      <c r="H193" s="168">
        <f ca="1">IF($C193-H$1&lt;År1,0,G192*(1-VLOOKUP($A193,[1]Hugst!$R$5:$W$9,MATCH(ROUNDUP((H$1)/10,0)*10,[1]Hugst!$R$4:$W$4,0))))</f>
        <v>8579.6592956969507</v>
      </c>
      <c r="I193" s="168">
        <f ca="1">IF($C193-I$1&lt;År1,0,H192*(1-VLOOKUP($A193,[1]Hugst!$R$5:$W$9,MATCH(ROUNDUP((I$1)/10,0)*10,[1]Hugst!$R$4:$W$4,0))))</f>
        <v>8453.265545593862</v>
      </c>
      <c r="J193" s="168">
        <f ca="1">IF($C193-J$1&lt;År1,0,I192*(1-VLOOKUP($A193,[1]Hugst!$R$5:$W$9,MATCH(ROUNDUP((J$1)/10,0)*10,[1]Hugst!$R$4:$W$4,0))))</f>
        <v>8189.7196912188347</v>
      </c>
      <c r="K193" s="168">
        <f ca="1">IF($C193-K$1&lt;År1,0,J192*(1-VLOOKUP($A193,[1]Hugst!$R$5:$W$9,MATCH(ROUNDUP((K$1)/10,0)*10,[1]Hugst!$R$4:$W$4,0))))</f>
        <v>7651.8155662188337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2102.4595968367703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8667.6001630556166</v>
      </c>
      <c r="G194" s="168">
        <f ca="1">IF($C194-G$1&lt;År1,0,F193*(1-VLOOKUP($A194,[1]Hugst!$R$5:$W$9,MATCH(ROUNDUP((G$1)/10,0)*10,[1]Hugst!$R$4:$W$4,0))))</f>
        <v>8661.1006666829126</v>
      </c>
      <c r="H194" s="168">
        <f ca="1">IF($C194-H$1&lt;År1,0,G193*(1-VLOOKUP($A194,[1]Hugst!$R$5:$W$9,MATCH(ROUNDUP((H$1)/10,0)*10,[1]Hugst!$R$4:$W$4,0))))</f>
        <v>8637.5038895495709</v>
      </c>
      <c r="I194" s="168">
        <f ca="1">IF($C194-I$1&lt;År1,0,H193*(1-VLOOKUP($A194,[1]Hugst!$R$5:$W$9,MATCH(ROUNDUP((I$1)/10,0)*10,[1]Hugst!$R$4:$W$4,0))))</f>
        <v>8579.6592956969507</v>
      </c>
      <c r="J194" s="168">
        <f ca="1">IF($C194-J$1&lt;År1,0,I193*(1-VLOOKUP($A194,[1]Hugst!$R$5:$W$9,MATCH(ROUNDUP((J$1)/10,0)*10,[1]Hugst!$R$4:$W$4,0))))</f>
        <v>8453.265545593862</v>
      </c>
      <c r="K194" s="168">
        <f ca="1">IF($C194-K$1&lt;År1,0,J193*(1-VLOOKUP($A194,[1]Hugst!$R$5:$W$9,MATCH(ROUNDUP((K$1)/10,0)*10,[1]Hugst!$R$4:$W$4,0))))</f>
        <v>8189.7196912188347</v>
      </c>
      <c r="L194" s="168">
        <f ca="1">IF($C194-L$1&lt;År1,0,K193*(1-VLOOKUP($A194,[1]Hugst!$R$5:$W$9,MATCH(ROUNDUP((L$1)/10,0)*10,[1]Hugst!$R$4:$W$4,0))))</f>
        <v>7651.8155662188337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2100.4369472900898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8665.5775135089352</v>
      </c>
      <c r="G195" s="168">
        <f ca="1">IF($C195-G$1&lt;År1,0,F194*(1-VLOOKUP($A195,[1]Hugst!$R$5:$W$9,MATCH(ROUNDUP((G$1)/10,0)*10,[1]Hugst!$R$4:$W$4,0))))</f>
        <v>8667.6001630556166</v>
      </c>
      <c r="H195" s="168">
        <f ca="1">IF($C195-H$1&lt;År1,0,G194*(1-VLOOKUP($A195,[1]Hugst!$R$5:$W$9,MATCH(ROUNDUP((H$1)/10,0)*10,[1]Hugst!$R$4:$W$4,0))))</f>
        <v>8661.1006666829126</v>
      </c>
      <c r="I195" s="168">
        <f ca="1">IF($C195-I$1&lt;År1,0,H194*(1-VLOOKUP($A195,[1]Hugst!$R$5:$W$9,MATCH(ROUNDUP((I$1)/10,0)*10,[1]Hugst!$R$4:$W$4,0))))</f>
        <v>8637.5038895495709</v>
      </c>
      <c r="J195" s="168">
        <f ca="1">IF($C195-J$1&lt;År1,0,I194*(1-VLOOKUP($A195,[1]Hugst!$R$5:$W$9,MATCH(ROUNDUP((J$1)/10,0)*10,[1]Hugst!$R$4:$W$4,0))))</f>
        <v>8579.6592956969507</v>
      </c>
      <c r="K195" s="168">
        <f ca="1">IF($C195-K$1&lt;År1,0,J194*(1-VLOOKUP($A195,[1]Hugst!$R$5:$W$9,MATCH(ROUNDUP((K$1)/10,0)*10,[1]Hugst!$R$4:$W$4,0))))</f>
        <v>8453.265545593862</v>
      </c>
      <c r="L195" s="168">
        <f ca="1">IF($C195-L$1&lt;År1,0,K194*(1-VLOOKUP($A195,[1]Hugst!$R$5:$W$9,MATCH(ROUNDUP((L$1)/10,0)*10,[1]Hugst!$R$4:$W$4,0))))</f>
        <v>8189.7196912188347</v>
      </c>
      <c r="M195" s="168">
        <f ca="1">IF($C195-M$1&lt;År1,0,L194*(1-VLOOKUP($A195,[1]Hugst!$R$5:$W$9,MATCH(ROUNDUP((M$1)/10,0)*10,[1]Hugst!$R$4:$W$4,0))))</f>
        <v>7651.8155662188337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2094.1795867723722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8659.3201529912185</v>
      </c>
      <c r="G196" s="168">
        <f ca="1">IF($C196-G$1&lt;År1,0,F195*(1-VLOOKUP($A196,[1]Hugst!$R$5:$W$9,MATCH(ROUNDUP((G$1)/10,0)*10,[1]Hugst!$R$4:$W$4,0))))</f>
        <v>8665.5775135089352</v>
      </c>
      <c r="H196" s="168">
        <f ca="1">IF($C196-H$1&lt;År1,0,G195*(1-VLOOKUP($A196,[1]Hugst!$R$5:$W$9,MATCH(ROUNDUP((H$1)/10,0)*10,[1]Hugst!$R$4:$W$4,0))))</f>
        <v>8667.6001630556166</v>
      </c>
      <c r="I196" s="168">
        <f ca="1">IF($C196-I$1&lt;År1,0,H195*(1-VLOOKUP($A196,[1]Hugst!$R$5:$W$9,MATCH(ROUNDUP((I$1)/10,0)*10,[1]Hugst!$R$4:$W$4,0))))</f>
        <v>8661.1006666829126</v>
      </c>
      <c r="J196" s="168">
        <f ca="1">IF($C196-J$1&lt;År1,0,I195*(1-VLOOKUP($A196,[1]Hugst!$R$5:$W$9,MATCH(ROUNDUP((J$1)/10,0)*10,[1]Hugst!$R$4:$W$4,0))))</f>
        <v>8637.5038895495709</v>
      </c>
      <c r="K196" s="168">
        <f ca="1">IF($C196-K$1&lt;År1,0,J195*(1-VLOOKUP($A196,[1]Hugst!$R$5:$W$9,MATCH(ROUNDUP((K$1)/10,0)*10,[1]Hugst!$R$4:$W$4,0))))</f>
        <v>8579.6592956969507</v>
      </c>
      <c r="L196" s="168">
        <f ca="1">IF($C196-L$1&lt;År1,0,K195*(1-VLOOKUP($A196,[1]Hugst!$R$5:$W$9,MATCH(ROUNDUP((L$1)/10,0)*10,[1]Hugst!$R$4:$W$4,0))))</f>
        <v>8453.265545593862</v>
      </c>
      <c r="M196" s="168">
        <f ca="1">IF($C196-M$1&lt;År1,0,L195*(1-VLOOKUP($A196,[1]Hugst!$R$5:$W$9,MATCH(ROUNDUP((M$1)/10,0)*10,[1]Hugst!$R$4:$W$4,0))))</f>
        <v>8189.7196912188347</v>
      </c>
      <c r="N196" s="168">
        <f ca="1">IF($C196-N$1&lt;År1,0,M195*(1-VLOOKUP($A196,[1]Hugst!$R$5:$W$9,MATCH(ROUNDUP((N$1)/10,0)*10,[1]Hugst!$R$4:$W$4,0))))</f>
        <v>7651.8155662188337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2085.8311009478784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8650.9716671667229</v>
      </c>
      <c r="G197" s="168">
        <f ca="1">IF($C197-G$1&lt;År1,0,F196*(1-VLOOKUP($A197,[1]Hugst!$R$5:$W$9,MATCH(ROUNDUP((G$1)/10,0)*10,[1]Hugst!$R$4:$W$4,0))))</f>
        <v>8659.3201529912185</v>
      </c>
      <c r="H197" s="168">
        <f ca="1">IF($C197-H$1&lt;År1,0,G196*(1-VLOOKUP($A197,[1]Hugst!$R$5:$W$9,MATCH(ROUNDUP((H$1)/10,0)*10,[1]Hugst!$R$4:$W$4,0))))</f>
        <v>8665.5775135089352</v>
      </c>
      <c r="I197" s="168">
        <f ca="1">IF($C197-I$1&lt;År1,0,H196*(1-VLOOKUP($A197,[1]Hugst!$R$5:$W$9,MATCH(ROUNDUP((I$1)/10,0)*10,[1]Hugst!$R$4:$W$4,0))))</f>
        <v>8667.6001630556166</v>
      </c>
      <c r="J197" s="168">
        <f ca="1">IF($C197-J$1&lt;År1,0,I196*(1-VLOOKUP($A197,[1]Hugst!$R$5:$W$9,MATCH(ROUNDUP((J$1)/10,0)*10,[1]Hugst!$R$4:$W$4,0))))</f>
        <v>8661.1006666829126</v>
      </c>
      <c r="K197" s="168">
        <f ca="1">IF($C197-K$1&lt;År1,0,J196*(1-VLOOKUP($A197,[1]Hugst!$R$5:$W$9,MATCH(ROUNDUP((K$1)/10,0)*10,[1]Hugst!$R$4:$W$4,0))))</f>
        <v>8637.5038895495709</v>
      </c>
      <c r="L197" s="168">
        <f ca="1">IF($C197-L$1&lt;År1,0,K196*(1-VLOOKUP($A197,[1]Hugst!$R$5:$W$9,MATCH(ROUNDUP((L$1)/10,0)*10,[1]Hugst!$R$4:$W$4,0))))</f>
        <v>8579.6592956969507</v>
      </c>
      <c r="M197" s="168">
        <f ca="1">IF($C197-M$1&lt;År1,0,L196*(1-VLOOKUP($A197,[1]Hugst!$R$5:$W$9,MATCH(ROUNDUP((M$1)/10,0)*10,[1]Hugst!$R$4:$W$4,0))))</f>
        <v>8453.265545593862</v>
      </c>
      <c r="N197" s="168">
        <f ca="1">IF($C197-N$1&lt;År1,0,M196*(1-VLOOKUP($A197,[1]Hugst!$R$5:$W$9,MATCH(ROUNDUP((N$1)/10,0)*10,[1]Hugst!$R$4:$W$4,0))))</f>
        <v>8189.7196912188347</v>
      </c>
      <c r="O197" s="168">
        <f ca="1">IF($C197-O$1&lt;År1,0,N196*(1-VLOOKUP($A197,[1]Hugst!$R$5:$W$9,MATCH(ROUNDUP((O$1)/10,0)*10,[1]Hugst!$R$4:$W$4,0))))</f>
        <v>7651.8155662188337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2076.463151497861</v>
      </c>
      <c r="E198" s="168">
        <f t="shared" ca="1" si="4"/>
        <v>16.796668316092109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8658.4003860327975</v>
      </c>
      <c r="G198" s="168">
        <f ca="1">IF($C198-G$1&lt;År1,0,F197*(1-VLOOKUP($A198,[1]Hugst!$R$5:$W$9,MATCH(ROUNDUP((G$1)/10,0)*10,[1]Hugst!$R$4:$W$4,0))))</f>
        <v>8650.9716671667229</v>
      </c>
      <c r="H198" s="168">
        <f ca="1">IF($C198-H$1&lt;År1,0,G197*(1-VLOOKUP($A198,[1]Hugst!$R$5:$W$9,MATCH(ROUNDUP((H$1)/10,0)*10,[1]Hugst!$R$4:$W$4,0))))</f>
        <v>8659.3201529912185</v>
      </c>
      <c r="I198" s="168">
        <f ca="1">IF($C198-I$1&lt;År1,0,H197*(1-VLOOKUP($A198,[1]Hugst!$R$5:$W$9,MATCH(ROUNDUP((I$1)/10,0)*10,[1]Hugst!$R$4:$W$4,0))))</f>
        <v>8665.5775135089352</v>
      </c>
      <c r="J198" s="168">
        <f ca="1">IF($C198-J$1&lt;År1,0,I197*(1-VLOOKUP($A198,[1]Hugst!$R$5:$W$9,MATCH(ROUNDUP((J$1)/10,0)*10,[1]Hugst!$R$4:$W$4,0))))</f>
        <v>8667.6001630556166</v>
      </c>
      <c r="K198" s="168">
        <f ca="1">IF($C198-K$1&lt;År1,0,J197*(1-VLOOKUP($A198,[1]Hugst!$R$5:$W$9,MATCH(ROUNDUP((K$1)/10,0)*10,[1]Hugst!$R$4:$W$4,0))))</f>
        <v>8661.1006666829126</v>
      </c>
      <c r="L198" s="168">
        <f ca="1">IF($C198-L$1&lt;År1,0,K197*(1-VLOOKUP($A198,[1]Hugst!$R$5:$W$9,MATCH(ROUNDUP((L$1)/10,0)*10,[1]Hugst!$R$4:$W$4,0))))</f>
        <v>8637.5038895495709</v>
      </c>
      <c r="M198" s="168">
        <f ca="1">IF($C198-M$1&lt;År1,0,L197*(1-VLOOKUP($A198,[1]Hugst!$R$5:$W$9,MATCH(ROUNDUP((M$1)/10,0)*10,[1]Hugst!$R$4:$W$4,0))))</f>
        <v>8579.6592956969507</v>
      </c>
      <c r="N198" s="168">
        <f ca="1">IF($C198-N$1&lt;År1,0,M197*(1-VLOOKUP($A198,[1]Hugst!$R$5:$W$9,MATCH(ROUNDUP((N$1)/10,0)*10,[1]Hugst!$R$4:$W$4,0))))</f>
        <v>8453.265545593862</v>
      </c>
      <c r="O198" s="168">
        <f ca="1">IF($C198-O$1&lt;År1,0,N197*(1-VLOOKUP($A198,[1]Hugst!$R$5:$W$9,MATCH(ROUNDUP((O$1)/10,0)*10,[1]Hugst!$R$4:$W$4,0))))</f>
        <v>8189.7196912188347</v>
      </c>
      <c r="P198" s="168">
        <f ca="1">IF($C198-P$1&lt;År1,0,O197*(1-VLOOKUP($A198,[1]Hugst!$R$5:$W$9,MATCH(ROUNDUP((P$1)/10,0)*10,[1]Hugst!$R$4:$W$4,0))))</f>
        <v>7635.0188979027434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1239.9668632606094</v>
      </c>
      <c r="E199" s="168">
        <f t="shared" ca="1" si="4"/>
        <v>34.737231049293769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5539.9938559252114</v>
      </c>
      <c r="G199" s="168">
        <f ca="1">IF($C199-G$1&lt;År1,0,F198*(1-VLOOKUP($A199,[1]Hugst!$R$5:$W$9,MATCH(ROUNDUP((G$1)/10,0)*10,[1]Hugst!$R$4:$W$4,0))))</f>
        <v>8658.4003860327975</v>
      </c>
      <c r="H199" s="168">
        <f ca="1">IF($C199-H$1&lt;År1,0,G198*(1-VLOOKUP($A199,[1]Hugst!$R$5:$W$9,MATCH(ROUNDUP((H$1)/10,0)*10,[1]Hugst!$R$4:$W$4,0))))</f>
        <v>8650.9716671667229</v>
      </c>
      <c r="I199" s="168">
        <f ca="1">IF($C199-I$1&lt;År1,0,H198*(1-VLOOKUP($A199,[1]Hugst!$R$5:$W$9,MATCH(ROUNDUP((I$1)/10,0)*10,[1]Hugst!$R$4:$W$4,0))))</f>
        <v>8659.3201529912185</v>
      </c>
      <c r="J199" s="168">
        <f ca="1">IF($C199-J$1&lt;År1,0,I198*(1-VLOOKUP($A199,[1]Hugst!$R$5:$W$9,MATCH(ROUNDUP((J$1)/10,0)*10,[1]Hugst!$R$4:$W$4,0))))</f>
        <v>8665.5775135089352</v>
      </c>
      <c r="K199" s="168">
        <f ca="1">IF($C199-K$1&lt;År1,0,J198*(1-VLOOKUP($A199,[1]Hugst!$R$5:$W$9,MATCH(ROUNDUP((K$1)/10,0)*10,[1]Hugst!$R$4:$W$4,0))))</f>
        <v>8667.6001630556166</v>
      </c>
      <c r="L199" s="168">
        <f ca="1">IF($C199-L$1&lt;År1,0,K198*(1-VLOOKUP($A199,[1]Hugst!$R$5:$W$9,MATCH(ROUNDUP((L$1)/10,0)*10,[1]Hugst!$R$4:$W$4,0))))</f>
        <v>8661.1006666829126</v>
      </c>
      <c r="M199" s="168">
        <f ca="1">IF($C199-M$1&lt;År1,0,L198*(1-VLOOKUP($A199,[1]Hugst!$R$5:$W$9,MATCH(ROUNDUP((M$1)/10,0)*10,[1]Hugst!$R$4:$W$4,0))))</f>
        <v>8637.5038895495709</v>
      </c>
      <c r="N199" s="168">
        <f ca="1">IF($C199-N$1&lt;År1,0,M198*(1-VLOOKUP($A199,[1]Hugst!$R$5:$W$9,MATCH(ROUNDUP((N$1)/10,0)*10,[1]Hugst!$R$4:$W$4,0))))</f>
        <v>8579.6592956969507</v>
      </c>
      <c r="O199" s="168">
        <f ca="1">IF($C199-O$1&lt;År1,0,N198*(1-VLOOKUP($A199,[1]Hugst!$R$5:$W$9,MATCH(ROUNDUP((O$1)/10,0)*10,[1]Hugst!$R$4:$W$4,0))))</f>
        <v>8453.265545593862</v>
      </c>
      <c r="P199" s="168">
        <f ca="1">IF($C199-P$1&lt;År1,0,O198*(1-VLOOKUP($A199,[1]Hugst!$R$5:$W$9,MATCH(ROUNDUP((P$1)/10,0)*10,[1]Hugst!$R$4:$W$4,0))))</f>
        <v>8171.7422577503057</v>
      </c>
      <c r="Q199" s="168">
        <f ca="1">IF($C199-Q$1&lt;År1,0,P198*(1-VLOOKUP($A199,[1]Hugst!$R$5:$W$9,MATCH(ROUNDUP((Q$1)/10,0)*10,[1]Hugst!$R$4:$W$4,0))))</f>
        <v>7618.2591003219814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1481.9195825046259</v>
      </c>
      <c r="E200" s="168">
        <f t="shared" ca="1" si="4"/>
        <v>53.216927349523758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5800.4262714694578</v>
      </c>
      <c r="G200" s="168">
        <f ca="1">IF($C200-G$1&lt;År1,0,F199*(1-VLOOKUP($A200,[1]Hugst!$R$5:$W$9,MATCH(ROUNDUP((G$1)/10,0)*10,[1]Hugst!$R$4:$W$4,0))))</f>
        <v>5539.9938559252114</v>
      </c>
      <c r="H200" s="168">
        <f ca="1">IF($C200-H$1&lt;År1,0,G199*(1-VLOOKUP($A200,[1]Hugst!$R$5:$W$9,MATCH(ROUNDUP((H$1)/10,0)*10,[1]Hugst!$R$4:$W$4,0))))</f>
        <v>8658.4003860327975</v>
      </c>
      <c r="I200" s="168">
        <f ca="1">IF($C200-I$1&lt;År1,0,H199*(1-VLOOKUP($A200,[1]Hugst!$R$5:$W$9,MATCH(ROUNDUP((I$1)/10,0)*10,[1]Hugst!$R$4:$W$4,0))))</f>
        <v>8650.9716671667229</v>
      </c>
      <c r="J200" s="168">
        <f ca="1">IF($C200-J$1&lt;År1,0,I199*(1-VLOOKUP($A200,[1]Hugst!$R$5:$W$9,MATCH(ROUNDUP((J$1)/10,0)*10,[1]Hugst!$R$4:$W$4,0))))</f>
        <v>8659.3201529912185</v>
      </c>
      <c r="K200" s="168">
        <f ca="1">IF($C200-K$1&lt;År1,0,J199*(1-VLOOKUP($A200,[1]Hugst!$R$5:$W$9,MATCH(ROUNDUP((K$1)/10,0)*10,[1]Hugst!$R$4:$W$4,0))))</f>
        <v>8665.5775135089352</v>
      </c>
      <c r="L200" s="168">
        <f ca="1">IF($C200-L$1&lt;År1,0,K199*(1-VLOOKUP($A200,[1]Hugst!$R$5:$W$9,MATCH(ROUNDUP((L$1)/10,0)*10,[1]Hugst!$R$4:$W$4,0))))</f>
        <v>8667.6001630556166</v>
      </c>
      <c r="M200" s="168">
        <f ca="1">IF($C200-M$1&lt;År1,0,L199*(1-VLOOKUP($A200,[1]Hugst!$R$5:$W$9,MATCH(ROUNDUP((M$1)/10,0)*10,[1]Hugst!$R$4:$W$4,0))))</f>
        <v>8661.1006666829126</v>
      </c>
      <c r="N200" s="168">
        <f ca="1">IF($C200-N$1&lt;År1,0,M199*(1-VLOOKUP($A200,[1]Hugst!$R$5:$W$9,MATCH(ROUNDUP((N$1)/10,0)*10,[1]Hugst!$R$4:$W$4,0))))</f>
        <v>8637.5038895495709</v>
      </c>
      <c r="O200" s="168">
        <f ca="1">IF($C200-O$1&lt;År1,0,N199*(1-VLOOKUP($A200,[1]Hugst!$R$5:$W$9,MATCH(ROUNDUP((O$1)/10,0)*10,[1]Hugst!$R$4:$W$4,0))))</f>
        <v>8579.6592956969507</v>
      </c>
      <c r="P200" s="168">
        <f ca="1">IF($C200-P$1&lt;År1,0,O199*(1-VLOOKUP($A200,[1]Hugst!$R$5:$W$9,MATCH(ROUNDUP((P$1)/10,0)*10,[1]Hugst!$R$4:$W$4,0))))</f>
        <v>8434.7095968352405</v>
      </c>
      <c r="Q200" s="168">
        <f ca="1">IF($C200-Q$1&lt;År1,0,P199*(1-VLOOKUP($A200,[1]Hugst!$R$5:$W$9,MATCH(ROUNDUP((Q$1)/10,0)*10,[1]Hugst!$R$4:$W$4,0))))</f>
        <v>8153.8042869406099</v>
      </c>
      <c r="R200" s="168">
        <f ca="1">IF($C200-R$1&lt;År1,0,Q199*(1-VLOOKUP($A200,[1]Hugst!$R$5:$W$9,MATCH(ROUNDUP((R$1)/10,0)*10,[1]Hugst!$R$4:$W$4,0))))</f>
        <v>7601.5360925407867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1648.2167720843313</v>
      </c>
      <c r="E201" s="168">
        <f t="shared" ca="1" si="4"/>
        <v>71.933508158079349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5985.4400418577188</v>
      </c>
      <c r="G201" s="168">
        <f ca="1">IF($C201-G$1&lt;År1,0,F200*(1-VLOOKUP($A201,[1]Hugst!$R$5:$W$9,MATCH(ROUNDUP((G$1)/10,0)*10,[1]Hugst!$R$4:$W$4,0))))</f>
        <v>5800.4262714694578</v>
      </c>
      <c r="H201" s="168">
        <f ca="1">IF($C201-H$1&lt;År1,0,G200*(1-VLOOKUP($A201,[1]Hugst!$R$5:$W$9,MATCH(ROUNDUP((H$1)/10,0)*10,[1]Hugst!$R$4:$W$4,0))))</f>
        <v>5539.9938559252114</v>
      </c>
      <c r="I201" s="168">
        <f ca="1">IF($C201-I$1&lt;År1,0,H200*(1-VLOOKUP($A201,[1]Hugst!$R$5:$W$9,MATCH(ROUNDUP((I$1)/10,0)*10,[1]Hugst!$R$4:$W$4,0))))</f>
        <v>8658.4003860327975</v>
      </c>
      <c r="J201" s="168">
        <f ca="1">IF($C201-J$1&lt;År1,0,I200*(1-VLOOKUP($A201,[1]Hugst!$R$5:$W$9,MATCH(ROUNDUP((J$1)/10,0)*10,[1]Hugst!$R$4:$W$4,0))))</f>
        <v>8650.9716671667229</v>
      </c>
      <c r="K201" s="168">
        <f ca="1">IF($C201-K$1&lt;År1,0,J200*(1-VLOOKUP($A201,[1]Hugst!$R$5:$W$9,MATCH(ROUNDUP((K$1)/10,0)*10,[1]Hugst!$R$4:$W$4,0))))</f>
        <v>8659.3201529912185</v>
      </c>
      <c r="L201" s="168">
        <f ca="1">IF($C201-L$1&lt;År1,0,K200*(1-VLOOKUP($A201,[1]Hugst!$R$5:$W$9,MATCH(ROUNDUP((L$1)/10,0)*10,[1]Hugst!$R$4:$W$4,0))))</f>
        <v>8665.5775135089352</v>
      </c>
      <c r="M201" s="168">
        <f ca="1">IF($C201-M$1&lt;År1,0,L200*(1-VLOOKUP($A201,[1]Hugst!$R$5:$W$9,MATCH(ROUNDUP((M$1)/10,0)*10,[1]Hugst!$R$4:$W$4,0))))</f>
        <v>8667.6001630556166</v>
      </c>
      <c r="N201" s="168">
        <f ca="1">IF($C201-N$1&lt;År1,0,M200*(1-VLOOKUP($A201,[1]Hugst!$R$5:$W$9,MATCH(ROUNDUP((N$1)/10,0)*10,[1]Hugst!$R$4:$W$4,0))))</f>
        <v>8661.1006666829126</v>
      </c>
      <c r="O201" s="168">
        <f ca="1">IF($C201-O$1&lt;År1,0,N200*(1-VLOOKUP($A201,[1]Hugst!$R$5:$W$9,MATCH(ROUNDUP((O$1)/10,0)*10,[1]Hugst!$R$4:$W$4,0))))</f>
        <v>8637.5038895495709</v>
      </c>
      <c r="P201" s="168">
        <f ca="1">IF($C201-P$1&lt;År1,0,O200*(1-VLOOKUP($A201,[1]Hugst!$R$5:$W$9,MATCH(ROUNDUP((P$1)/10,0)*10,[1]Hugst!$R$4:$W$4,0))))</f>
        <v>8560.8258972429812</v>
      </c>
      <c r="Q201" s="168">
        <f ca="1">IF($C201-Q$1&lt;År1,0,P200*(1-VLOOKUP($A201,[1]Hugst!$R$5:$W$9,MATCH(ROUNDUP((Q$1)/10,0)*10,[1]Hugst!$R$4:$W$4,0))))</f>
        <v>8416.1943806470663</v>
      </c>
      <c r="R201" s="168">
        <f ca="1">IF($C201-R$1&lt;År1,0,Q200*(1-VLOOKUP($A201,[1]Hugst!$R$5:$W$9,MATCH(ROUNDUP((R$1)/10,0)*10,[1]Hugst!$R$4:$W$4,0))))</f>
        <v>8135.9056921643987</v>
      </c>
      <c r="S201" s="168">
        <f ca="1">IF($C201-S$1&lt;År1,0,R200*(1-VLOOKUP($A201,[1]Hugst!$R$5:$W$9,MATCH(ROUNDUP((S$1)/10,0)*10,[1]Hugst!$R$4:$W$4,0))))</f>
        <v>7584.8497938010632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1761.5704394684747</v>
      </c>
      <c r="E202" s="168">
        <f t="shared" ca="1" si="4"/>
        <v>90.73597972697462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6117.5961808107577</v>
      </c>
      <c r="G202" s="168">
        <f ca="1">IF($C202-G$1&lt;År1,0,F201*(1-VLOOKUP($A202,[1]Hugst!$R$5:$W$9,MATCH(ROUNDUP((G$1)/10,0)*10,[1]Hugst!$R$4:$W$4,0))))</f>
        <v>5985.4400418577188</v>
      </c>
      <c r="H202" s="168">
        <f ca="1">IF($C202-H$1&lt;År1,0,G201*(1-VLOOKUP($A202,[1]Hugst!$R$5:$W$9,MATCH(ROUNDUP((H$1)/10,0)*10,[1]Hugst!$R$4:$W$4,0))))</f>
        <v>5800.4262714694578</v>
      </c>
      <c r="I202" s="168">
        <f ca="1">IF($C202-I$1&lt;År1,0,H201*(1-VLOOKUP($A202,[1]Hugst!$R$5:$W$9,MATCH(ROUNDUP((I$1)/10,0)*10,[1]Hugst!$R$4:$W$4,0))))</f>
        <v>5539.9938559252114</v>
      </c>
      <c r="J202" s="168">
        <f ca="1">IF($C202-J$1&lt;År1,0,I201*(1-VLOOKUP($A202,[1]Hugst!$R$5:$W$9,MATCH(ROUNDUP((J$1)/10,0)*10,[1]Hugst!$R$4:$W$4,0))))</f>
        <v>8658.4003860327975</v>
      </c>
      <c r="K202" s="168">
        <f ca="1">IF($C202-K$1&lt;År1,0,J201*(1-VLOOKUP($A202,[1]Hugst!$R$5:$W$9,MATCH(ROUNDUP((K$1)/10,0)*10,[1]Hugst!$R$4:$W$4,0))))</f>
        <v>8650.9716671667229</v>
      </c>
      <c r="L202" s="168">
        <f ca="1">IF($C202-L$1&lt;År1,0,K201*(1-VLOOKUP($A202,[1]Hugst!$R$5:$W$9,MATCH(ROUNDUP((L$1)/10,0)*10,[1]Hugst!$R$4:$W$4,0))))</f>
        <v>8659.3201529912185</v>
      </c>
      <c r="M202" s="168">
        <f ca="1">IF($C202-M$1&lt;År1,0,L201*(1-VLOOKUP($A202,[1]Hugst!$R$5:$W$9,MATCH(ROUNDUP((M$1)/10,0)*10,[1]Hugst!$R$4:$W$4,0))))</f>
        <v>8665.5775135089352</v>
      </c>
      <c r="N202" s="168">
        <f ca="1">IF($C202-N$1&lt;År1,0,M201*(1-VLOOKUP($A202,[1]Hugst!$R$5:$W$9,MATCH(ROUNDUP((N$1)/10,0)*10,[1]Hugst!$R$4:$W$4,0))))</f>
        <v>8667.6001630556166</v>
      </c>
      <c r="O202" s="168">
        <f ca="1">IF($C202-O$1&lt;År1,0,N201*(1-VLOOKUP($A202,[1]Hugst!$R$5:$W$9,MATCH(ROUNDUP((O$1)/10,0)*10,[1]Hugst!$R$4:$W$4,0))))</f>
        <v>8661.1006666829126</v>
      </c>
      <c r="P202" s="168">
        <f ca="1">IF($C202-P$1&lt;År1,0,O201*(1-VLOOKUP($A202,[1]Hugst!$R$5:$W$9,MATCH(ROUNDUP((P$1)/10,0)*10,[1]Hugst!$R$4:$W$4,0))))</f>
        <v>8618.5435151578768</v>
      </c>
      <c r="Q202" s="168">
        <f ca="1">IF($C202-Q$1&lt;År1,0,P201*(1-VLOOKUP($A202,[1]Hugst!$R$5:$W$9,MATCH(ROUNDUP((Q$1)/10,0)*10,[1]Hugst!$R$4:$W$4,0))))</f>
        <v>8542.0338403953738</v>
      </c>
      <c r="R202" s="168">
        <f ca="1">IF($C202-R$1&lt;År1,0,Q201*(1-VLOOKUP($A202,[1]Hugst!$R$5:$W$9,MATCH(ROUNDUP((R$1)/10,0)*10,[1]Hugst!$R$4:$W$4,0))))</f>
        <v>8397.7198076163768</v>
      </c>
      <c r="S202" s="168">
        <f ca="1">IF($C202-S$1&lt;År1,0,R201*(1-VLOOKUP($A202,[1]Hugst!$R$5:$W$9,MATCH(ROUNDUP((S$1)/10,0)*10,[1]Hugst!$R$4:$W$4,0))))</f>
        <v>8118.046386986477</v>
      </c>
      <c r="T202" s="168">
        <f ca="1">IF($C202-T$1&lt;År1,0,S201*(1-VLOOKUP($A202,[1]Hugst!$R$5:$W$9,MATCH(ROUNDUP((T$1)/10,0)*10,[1]Hugst!$R$4:$W$4,0))))</f>
        <v>7568.2001235219877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1837.878913142325</v>
      </c>
      <c r="E203" s="168">
        <f t="shared" ca="1" si="4"/>
        <v>109.54897538128716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6212.7176501389204</v>
      </c>
      <c r="G203" s="168">
        <f ca="1">IF($C203-G$1&lt;År1,0,F202*(1-VLOOKUP($A203,[1]Hugst!$R$5:$W$9,MATCH(ROUNDUP((G$1)/10,0)*10,[1]Hugst!$R$4:$W$4,0))))</f>
        <v>6117.5961808107577</v>
      </c>
      <c r="H203" s="168">
        <f ca="1">IF($C203-H$1&lt;År1,0,G202*(1-VLOOKUP($A203,[1]Hugst!$R$5:$W$9,MATCH(ROUNDUP((H$1)/10,0)*10,[1]Hugst!$R$4:$W$4,0))))</f>
        <v>5985.4400418577188</v>
      </c>
      <c r="I203" s="168">
        <f ca="1">IF($C203-I$1&lt;År1,0,H202*(1-VLOOKUP($A203,[1]Hugst!$R$5:$W$9,MATCH(ROUNDUP((I$1)/10,0)*10,[1]Hugst!$R$4:$W$4,0))))</f>
        <v>5800.4262714694578</v>
      </c>
      <c r="J203" s="168">
        <f ca="1">IF($C203-J$1&lt;År1,0,I202*(1-VLOOKUP($A203,[1]Hugst!$R$5:$W$9,MATCH(ROUNDUP((J$1)/10,0)*10,[1]Hugst!$R$4:$W$4,0))))</f>
        <v>5539.9938559252114</v>
      </c>
      <c r="K203" s="168">
        <f ca="1">IF($C203-K$1&lt;År1,0,J202*(1-VLOOKUP($A203,[1]Hugst!$R$5:$W$9,MATCH(ROUNDUP((K$1)/10,0)*10,[1]Hugst!$R$4:$W$4,0))))</f>
        <v>8658.4003860327975</v>
      </c>
      <c r="L203" s="168">
        <f ca="1">IF($C203-L$1&lt;År1,0,K202*(1-VLOOKUP($A203,[1]Hugst!$R$5:$W$9,MATCH(ROUNDUP((L$1)/10,0)*10,[1]Hugst!$R$4:$W$4,0))))</f>
        <v>8650.9716671667229</v>
      </c>
      <c r="M203" s="168">
        <f ca="1">IF($C203-M$1&lt;År1,0,L202*(1-VLOOKUP($A203,[1]Hugst!$R$5:$W$9,MATCH(ROUNDUP((M$1)/10,0)*10,[1]Hugst!$R$4:$W$4,0))))</f>
        <v>8659.3201529912185</v>
      </c>
      <c r="N203" s="168">
        <f ca="1">IF($C203-N$1&lt;År1,0,M202*(1-VLOOKUP($A203,[1]Hugst!$R$5:$W$9,MATCH(ROUNDUP((N$1)/10,0)*10,[1]Hugst!$R$4:$W$4,0))))</f>
        <v>8665.5775135089352</v>
      </c>
      <c r="O203" s="168">
        <f ca="1">IF($C203-O$1&lt;År1,0,N202*(1-VLOOKUP($A203,[1]Hugst!$R$5:$W$9,MATCH(ROUNDUP((O$1)/10,0)*10,[1]Hugst!$R$4:$W$4,0))))</f>
        <v>8667.6001630556166</v>
      </c>
      <c r="P203" s="168">
        <f ca="1">IF($C203-P$1&lt;År1,0,O202*(1-VLOOKUP($A203,[1]Hugst!$R$5:$W$9,MATCH(ROUNDUP((P$1)/10,0)*10,[1]Hugst!$R$4:$W$4,0))))</f>
        <v>8642.0884944877544</v>
      </c>
      <c r="Q203" s="168">
        <f ca="1">IF($C203-Q$1&lt;År1,0,P202*(1-VLOOKUP($A203,[1]Hugst!$R$5:$W$9,MATCH(ROUNDUP((Q$1)/10,0)*10,[1]Hugst!$R$4:$W$4,0))))</f>
        <v>8599.6247611002127</v>
      </c>
      <c r="R203" s="168">
        <f ca="1">IF($C203-R$1&lt;År1,0,Q202*(1-VLOOKUP($A203,[1]Hugst!$R$5:$W$9,MATCH(ROUNDUP((R$1)/10,0)*10,[1]Hugst!$R$4:$W$4,0))))</f>
        <v>8523.2830344042613</v>
      </c>
      <c r="S203" s="168">
        <f ca="1">IF($C203-S$1&lt;År1,0,R202*(1-VLOOKUP($A203,[1]Hugst!$R$5:$W$9,MATCH(ROUNDUP((S$1)/10,0)*10,[1]Hugst!$R$4:$W$4,0))))</f>
        <v>8379.2857885264875</v>
      </c>
      <c r="T203" s="168">
        <f ca="1">IF($C203-T$1&lt;År1,0,S202*(1-VLOOKUP($A203,[1]Hugst!$R$5:$W$9,MATCH(ROUNDUP((T$1)/10,0)*10,[1]Hugst!$R$4:$W$4,0))))</f>
        <v>8100.226285161385</v>
      </c>
      <c r="U203" s="168">
        <f ca="1">IF($C203-U$1&lt;År1,0,T202*(1-VLOOKUP($A203,[1]Hugst!$R$5:$W$9,MATCH(ROUNDUP((U$1)/10,0)*10,[1]Hugst!$R$4:$W$4,0))))</f>
        <v>7551.587001299622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1888.270946686451</v>
      </c>
      <c r="E204" s="168">
        <f t="shared" ca="1" si="4"/>
        <v>128.334941403009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6281.8956497047684</v>
      </c>
      <c r="G204" s="168">
        <f ca="1">IF($C204-G$1&lt;År1,0,F203*(1-VLOOKUP($A204,[1]Hugst!$R$5:$W$9,MATCH(ROUNDUP((G$1)/10,0)*10,[1]Hugst!$R$4:$W$4,0))))</f>
        <v>6212.7176501389204</v>
      </c>
      <c r="H204" s="168">
        <f ca="1">IF($C204-H$1&lt;År1,0,G203*(1-VLOOKUP($A204,[1]Hugst!$R$5:$W$9,MATCH(ROUNDUP((H$1)/10,0)*10,[1]Hugst!$R$4:$W$4,0))))</f>
        <v>6117.5961808107577</v>
      </c>
      <c r="I204" s="168">
        <f ca="1">IF($C204-I$1&lt;År1,0,H203*(1-VLOOKUP($A204,[1]Hugst!$R$5:$W$9,MATCH(ROUNDUP((I$1)/10,0)*10,[1]Hugst!$R$4:$W$4,0))))</f>
        <v>5985.4400418577188</v>
      </c>
      <c r="J204" s="168">
        <f ca="1">IF($C204-J$1&lt;År1,0,I203*(1-VLOOKUP($A204,[1]Hugst!$R$5:$W$9,MATCH(ROUNDUP((J$1)/10,0)*10,[1]Hugst!$R$4:$W$4,0))))</f>
        <v>5800.4262714694578</v>
      </c>
      <c r="K204" s="168">
        <f ca="1">IF($C204-K$1&lt;År1,0,J203*(1-VLOOKUP($A204,[1]Hugst!$R$5:$W$9,MATCH(ROUNDUP((K$1)/10,0)*10,[1]Hugst!$R$4:$W$4,0))))</f>
        <v>5539.9938559252114</v>
      </c>
      <c r="L204" s="168">
        <f ca="1">IF($C204-L$1&lt;År1,0,K203*(1-VLOOKUP($A204,[1]Hugst!$R$5:$W$9,MATCH(ROUNDUP((L$1)/10,0)*10,[1]Hugst!$R$4:$W$4,0))))</f>
        <v>8658.4003860327975</v>
      </c>
      <c r="M204" s="168">
        <f ca="1">IF($C204-M$1&lt;År1,0,L203*(1-VLOOKUP($A204,[1]Hugst!$R$5:$W$9,MATCH(ROUNDUP((M$1)/10,0)*10,[1]Hugst!$R$4:$W$4,0))))</f>
        <v>8650.9716671667229</v>
      </c>
      <c r="N204" s="168">
        <f ca="1">IF($C204-N$1&lt;År1,0,M203*(1-VLOOKUP($A204,[1]Hugst!$R$5:$W$9,MATCH(ROUNDUP((N$1)/10,0)*10,[1]Hugst!$R$4:$W$4,0))))</f>
        <v>8659.3201529912185</v>
      </c>
      <c r="O204" s="168">
        <f ca="1">IF($C204-O$1&lt;År1,0,N203*(1-VLOOKUP($A204,[1]Hugst!$R$5:$W$9,MATCH(ROUNDUP((O$1)/10,0)*10,[1]Hugst!$R$4:$W$4,0))))</f>
        <v>8665.5775135089352</v>
      </c>
      <c r="P204" s="168">
        <f ca="1">IF($C204-P$1&lt;År1,0,O203*(1-VLOOKUP($A204,[1]Hugst!$R$5:$W$9,MATCH(ROUNDUP((P$1)/10,0)*10,[1]Hugst!$R$4:$W$4,0))))</f>
        <v>8648.5737236732984</v>
      </c>
      <c r="Q204" s="168">
        <f ca="1">IF($C204-Q$1&lt;År1,0,P203*(1-VLOOKUP($A204,[1]Hugst!$R$5:$W$9,MATCH(ROUNDUP((Q$1)/10,0)*10,[1]Hugst!$R$4:$W$4,0))))</f>
        <v>8623.1180563291218</v>
      </c>
      <c r="R204" s="168">
        <f ca="1">IF($C204-R$1&lt;År1,0,Q203*(1-VLOOKUP($A204,[1]Hugst!$R$5:$W$9,MATCH(ROUNDUP((R$1)/10,0)*10,[1]Hugst!$R$4:$W$4,0))))</f>
        <v>8580.747536014871</v>
      </c>
      <c r="S204" s="168">
        <f ca="1">IF($C204-S$1&lt;År1,0,R203*(1-VLOOKUP($A204,[1]Hugst!$R$5:$W$9,MATCH(ROUNDUP((S$1)/10,0)*10,[1]Hugst!$R$4:$W$4,0))))</f>
        <v>8504.5733887189836</v>
      </c>
      <c r="T204" s="168">
        <f ca="1">IF($C204-T$1&lt;År1,0,S203*(1-VLOOKUP($A204,[1]Hugst!$R$5:$W$9,MATCH(ROUNDUP((T$1)/10,0)*10,[1]Hugst!$R$4:$W$4,0))))</f>
        <v>8360.8922343565519</v>
      </c>
      <c r="U204" s="168">
        <f ca="1">IF($C204-U$1&lt;År1,0,T203*(1-VLOOKUP($A204,[1]Hugst!$R$5:$W$9,MATCH(ROUNDUP((U$1)/10,0)*10,[1]Hugst!$R$4:$W$4,0))))</f>
        <v>8082.4453006329823</v>
      </c>
      <c r="V204" s="168">
        <f ca="1">IF($C204-V$1&lt;År1,0,U203*(1-VLOOKUP($A204,[1]Hugst!$R$5:$W$9,MATCH(ROUNDUP((V$1)/10,0)*10,[1]Hugst!$R$4:$W$4,0))))</f>
        <v>7535.0103469065252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1920.5365916299079</v>
      </c>
      <c r="E205" s="168">
        <f t="shared" ca="1" si="4"/>
        <v>147.07522997593333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6332.9015832211498</v>
      </c>
      <c r="G205" s="168">
        <f ca="1">IF($C205-G$1&lt;År1,0,F204*(1-VLOOKUP($A205,[1]Hugst!$R$5:$W$9,MATCH(ROUNDUP((G$1)/10,0)*10,[1]Hugst!$R$4:$W$4,0))))</f>
        <v>6281.8956497047684</v>
      </c>
      <c r="H205" s="168">
        <f ca="1">IF($C205-H$1&lt;År1,0,G204*(1-VLOOKUP($A205,[1]Hugst!$R$5:$W$9,MATCH(ROUNDUP((H$1)/10,0)*10,[1]Hugst!$R$4:$W$4,0))))</f>
        <v>6212.7176501389204</v>
      </c>
      <c r="I205" s="168">
        <f ca="1">IF($C205-I$1&lt;År1,0,H204*(1-VLOOKUP($A205,[1]Hugst!$R$5:$W$9,MATCH(ROUNDUP((I$1)/10,0)*10,[1]Hugst!$R$4:$W$4,0))))</f>
        <v>6117.5961808107577</v>
      </c>
      <c r="J205" s="168">
        <f ca="1">IF($C205-J$1&lt;År1,0,I204*(1-VLOOKUP($A205,[1]Hugst!$R$5:$W$9,MATCH(ROUNDUP((J$1)/10,0)*10,[1]Hugst!$R$4:$W$4,0))))</f>
        <v>5985.4400418577188</v>
      </c>
      <c r="K205" s="168">
        <f ca="1">IF($C205-K$1&lt;År1,0,J204*(1-VLOOKUP($A205,[1]Hugst!$R$5:$W$9,MATCH(ROUNDUP((K$1)/10,0)*10,[1]Hugst!$R$4:$W$4,0))))</f>
        <v>5800.4262714694578</v>
      </c>
      <c r="L205" s="168">
        <f ca="1">IF($C205-L$1&lt;År1,0,K204*(1-VLOOKUP($A205,[1]Hugst!$R$5:$W$9,MATCH(ROUNDUP((L$1)/10,0)*10,[1]Hugst!$R$4:$W$4,0))))</f>
        <v>5539.9938559252114</v>
      </c>
      <c r="M205" s="168">
        <f ca="1">IF($C205-M$1&lt;År1,0,L204*(1-VLOOKUP($A205,[1]Hugst!$R$5:$W$9,MATCH(ROUNDUP((M$1)/10,0)*10,[1]Hugst!$R$4:$W$4,0))))</f>
        <v>8658.4003860327975</v>
      </c>
      <c r="N205" s="168">
        <f ca="1">IF($C205-N$1&lt;År1,0,M204*(1-VLOOKUP($A205,[1]Hugst!$R$5:$W$9,MATCH(ROUNDUP((N$1)/10,0)*10,[1]Hugst!$R$4:$W$4,0))))</f>
        <v>8650.9716671667229</v>
      </c>
      <c r="O205" s="168">
        <f ca="1">IF($C205-O$1&lt;År1,0,N204*(1-VLOOKUP($A205,[1]Hugst!$R$5:$W$9,MATCH(ROUNDUP((O$1)/10,0)*10,[1]Hugst!$R$4:$W$4,0))))</f>
        <v>8659.3201529912185</v>
      </c>
      <c r="P205" s="168">
        <f ca="1">IF($C205-P$1&lt;År1,0,O204*(1-VLOOKUP($A205,[1]Hugst!$R$5:$W$9,MATCH(ROUNDUP((P$1)/10,0)*10,[1]Hugst!$R$4:$W$4,0))))</f>
        <v>8646.5555140890374</v>
      </c>
      <c r="Q205" s="168">
        <f ca="1">IF($C205-Q$1&lt;År1,0,P204*(1-VLOOKUP($A205,[1]Hugst!$R$5:$W$9,MATCH(ROUNDUP((Q$1)/10,0)*10,[1]Hugst!$R$4:$W$4,0))))</f>
        <v>8629.5890496457232</v>
      </c>
      <c r="R205" s="168">
        <f ca="1">IF($C205-R$1&lt;År1,0,Q204*(1-VLOOKUP($A205,[1]Hugst!$R$5:$W$9,MATCH(ROUNDUP((R$1)/10,0)*10,[1]Hugst!$R$4:$W$4,0))))</f>
        <v>8604.1892605957164</v>
      </c>
      <c r="S205" s="168">
        <f ca="1">IF($C205-S$1&lt;År1,0,R204*(1-VLOOKUP($A205,[1]Hugst!$R$5:$W$9,MATCH(ROUNDUP((S$1)/10,0)*10,[1]Hugst!$R$4:$W$4,0))))</f>
        <v>8561.9117487406911</v>
      </c>
      <c r="T205" s="168">
        <f ca="1">IF($C205-T$1&lt;År1,0,S204*(1-VLOOKUP($A205,[1]Hugst!$R$5:$W$9,MATCH(ROUNDUP((T$1)/10,0)*10,[1]Hugst!$R$4:$W$4,0))))</f>
        <v>8485.9048129876501</v>
      </c>
      <c r="U205" s="168">
        <f ca="1">IF($C205-U$1&lt;År1,0,T204*(1-VLOOKUP($A205,[1]Hugst!$R$5:$W$9,MATCH(ROUNDUP((U$1)/10,0)*10,[1]Hugst!$R$4:$W$4,0))))</f>
        <v>8342.5390562811353</v>
      </c>
      <c r="V205" s="168">
        <f ca="1">IF($C205-V$1&lt;År1,0,U204*(1-VLOOKUP($A205,[1]Hugst!$R$5:$W$9,MATCH(ROUNDUP((V$1)/10,0)*10,[1]Hugst!$R$4:$W$4,0))))</f>
        <v>8064.7033475340322</v>
      </c>
      <c r="W205" s="168">
        <f ca="1">IF($C205-W$1&lt;År1,0,V204*(1-VLOOKUP($A205,[1]Hugst!$R$5:$W$9,MATCH(ROUNDUP((W$1)/10,0)*10,[1]Hugst!$R$4:$W$4,0))))</f>
        <v>7518.4700802913649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1940.1288084455853</v>
      </c>
      <c r="E206" s="168">
        <f t="shared" ca="1" si="4"/>
        <v>165.76064566057175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6371.1792157214659</v>
      </c>
      <c r="G206" s="168">
        <f ca="1">IF($C206-G$1&lt;År1,0,F205*(1-VLOOKUP($A206,[1]Hugst!$R$5:$W$9,MATCH(ROUNDUP((G$1)/10,0)*10,[1]Hugst!$R$4:$W$4,0))))</f>
        <v>6332.9015832211498</v>
      </c>
      <c r="H206" s="168">
        <f ca="1">IF($C206-H$1&lt;År1,0,G205*(1-VLOOKUP($A206,[1]Hugst!$R$5:$W$9,MATCH(ROUNDUP((H$1)/10,0)*10,[1]Hugst!$R$4:$W$4,0))))</f>
        <v>6281.8956497047684</v>
      </c>
      <c r="I206" s="168">
        <f ca="1">IF($C206-I$1&lt;År1,0,H205*(1-VLOOKUP($A206,[1]Hugst!$R$5:$W$9,MATCH(ROUNDUP((I$1)/10,0)*10,[1]Hugst!$R$4:$W$4,0))))</f>
        <v>6212.7176501389204</v>
      </c>
      <c r="J206" s="168">
        <f ca="1">IF($C206-J$1&lt;År1,0,I205*(1-VLOOKUP($A206,[1]Hugst!$R$5:$W$9,MATCH(ROUNDUP((J$1)/10,0)*10,[1]Hugst!$R$4:$W$4,0))))</f>
        <v>6117.5961808107577</v>
      </c>
      <c r="K206" s="168">
        <f ca="1">IF($C206-K$1&lt;År1,0,J205*(1-VLOOKUP($A206,[1]Hugst!$R$5:$W$9,MATCH(ROUNDUP((K$1)/10,0)*10,[1]Hugst!$R$4:$W$4,0))))</f>
        <v>5985.4400418577188</v>
      </c>
      <c r="L206" s="168">
        <f ca="1">IF($C206-L$1&lt;År1,0,K205*(1-VLOOKUP($A206,[1]Hugst!$R$5:$W$9,MATCH(ROUNDUP((L$1)/10,0)*10,[1]Hugst!$R$4:$W$4,0))))</f>
        <v>5800.4262714694578</v>
      </c>
      <c r="M206" s="168">
        <f ca="1">IF($C206-M$1&lt;År1,0,L205*(1-VLOOKUP($A206,[1]Hugst!$R$5:$W$9,MATCH(ROUNDUP((M$1)/10,0)*10,[1]Hugst!$R$4:$W$4,0))))</f>
        <v>5539.9938559252114</v>
      </c>
      <c r="N206" s="168">
        <f ca="1">IF($C206-N$1&lt;År1,0,M205*(1-VLOOKUP($A206,[1]Hugst!$R$5:$W$9,MATCH(ROUNDUP((N$1)/10,0)*10,[1]Hugst!$R$4:$W$4,0))))</f>
        <v>8658.4003860327975</v>
      </c>
      <c r="O206" s="168">
        <f ca="1">IF($C206-O$1&lt;År1,0,N205*(1-VLOOKUP($A206,[1]Hugst!$R$5:$W$9,MATCH(ROUNDUP((O$1)/10,0)*10,[1]Hugst!$R$4:$W$4,0))))</f>
        <v>8650.9716671667229</v>
      </c>
      <c r="P206" s="168">
        <f ca="1">IF($C206-P$1&lt;År1,0,O205*(1-VLOOKUP($A206,[1]Hugst!$R$5:$W$9,MATCH(ROUNDUP((P$1)/10,0)*10,[1]Hugst!$R$4:$W$4,0))))</f>
        <v>8640.3118892407492</v>
      </c>
      <c r="Q206" s="168">
        <f ca="1">IF($C206-Q$1&lt;År1,0,P205*(1-VLOOKUP($A206,[1]Hugst!$R$5:$W$9,MATCH(ROUNDUP((Q$1)/10,0)*10,[1]Hugst!$R$4:$W$4,0))))</f>
        <v>8627.5752702776226</v>
      </c>
      <c r="R206" s="168">
        <f ca="1">IF($C206-R$1&lt;År1,0,Q205*(1-VLOOKUP($A206,[1]Hugst!$R$5:$W$9,MATCH(ROUNDUP((R$1)/10,0)*10,[1]Hugst!$R$4:$W$4,0))))</f>
        <v>8610.6460492928418</v>
      </c>
      <c r="S206" s="168">
        <f ca="1">IF($C206-S$1&lt;År1,0,R205*(1-VLOOKUP($A206,[1]Hugst!$R$5:$W$9,MATCH(ROUNDUP((S$1)/10,0)*10,[1]Hugst!$R$4:$W$4,0))))</f>
        <v>8585.3020158773361</v>
      </c>
      <c r="T206" s="168">
        <f ca="1">IF($C206-T$1&lt;År1,0,S205*(1-VLOOKUP($A206,[1]Hugst!$R$5:$W$9,MATCH(ROUNDUP((T$1)/10,0)*10,[1]Hugst!$R$4:$W$4,0))))</f>
        <v>8543.1173083166268</v>
      </c>
      <c r="U206" s="168">
        <f ca="1">IF($C206-U$1&lt;År1,0,T205*(1-VLOOKUP($A206,[1]Hugst!$R$5:$W$9,MATCH(ROUNDUP((U$1)/10,0)*10,[1]Hugst!$R$4:$W$4,0))))</f>
        <v>8467.2772170567023</v>
      </c>
      <c r="V206" s="168">
        <f ca="1">IF($C206-V$1&lt;År1,0,U205*(1-VLOOKUP($A206,[1]Hugst!$R$5:$W$9,MATCH(ROUNDUP((V$1)/10,0)*10,[1]Hugst!$R$4:$W$4,0))))</f>
        <v>8324.2261656697865</v>
      </c>
      <c r="W206" s="168">
        <f ca="1">IF($C206-W$1&lt;År1,0,V205*(1-VLOOKUP($A206,[1]Hugst!$R$5:$W$9,MATCH(ROUNDUP((W$1)/10,0)*10,[1]Hugst!$R$4:$W$4,0))))</f>
        <v>8047.0003401857866</v>
      </c>
      <c r="X206" s="168">
        <f ca="1">IF($C206-X$1&lt;År1,0,W205*(1-VLOOKUP($A206,[1]Hugst!$R$5:$W$9,MATCH(ROUNDUP((X$1)/10,0)*10,[1]Hugst!$R$4:$W$4,0))))</f>
        <v>7501.96612157853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1950.8645942450064</v>
      </c>
      <c r="E207" s="168">
        <f t="shared" ca="1" si="4"/>
        <v>184.38671863460331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6400.5410744949186</v>
      </c>
      <c r="G207" s="168">
        <f ca="1">IF($C207-G$1&lt;År1,0,F206*(1-VLOOKUP($A207,[1]Hugst!$R$5:$W$9,MATCH(ROUNDUP((G$1)/10,0)*10,[1]Hugst!$R$4:$W$4,0))))</f>
        <v>6371.1792157214659</v>
      </c>
      <c r="H207" s="168">
        <f ca="1">IF($C207-H$1&lt;År1,0,G206*(1-VLOOKUP($A207,[1]Hugst!$R$5:$W$9,MATCH(ROUNDUP((H$1)/10,0)*10,[1]Hugst!$R$4:$W$4,0))))</f>
        <v>6332.9015832211498</v>
      </c>
      <c r="I207" s="168">
        <f ca="1">IF($C207-I$1&lt;År1,0,H206*(1-VLOOKUP($A207,[1]Hugst!$R$5:$W$9,MATCH(ROUNDUP((I$1)/10,0)*10,[1]Hugst!$R$4:$W$4,0))))</f>
        <v>6281.8956497047684</v>
      </c>
      <c r="J207" s="168">
        <f ca="1">IF($C207-J$1&lt;År1,0,I206*(1-VLOOKUP($A207,[1]Hugst!$R$5:$W$9,MATCH(ROUNDUP((J$1)/10,0)*10,[1]Hugst!$R$4:$W$4,0))))</f>
        <v>6212.7176501389204</v>
      </c>
      <c r="K207" s="168">
        <f ca="1">IF($C207-K$1&lt;År1,0,J206*(1-VLOOKUP($A207,[1]Hugst!$R$5:$W$9,MATCH(ROUNDUP((K$1)/10,0)*10,[1]Hugst!$R$4:$W$4,0))))</f>
        <v>6117.5961808107577</v>
      </c>
      <c r="L207" s="168">
        <f ca="1">IF($C207-L$1&lt;År1,0,K206*(1-VLOOKUP($A207,[1]Hugst!$R$5:$W$9,MATCH(ROUNDUP((L$1)/10,0)*10,[1]Hugst!$R$4:$W$4,0))))</f>
        <v>5985.4400418577188</v>
      </c>
      <c r="M207" s="168">
        <f ca="1">IF($C207-M$1&lt;År1,0,L206*(1-VLOOKUP($A207,[1]Hugst!$R$5:$W$9,MATCH(ROUNDUP((M$1)/10,0)*10,[1]Hugst!$R$4:$W$4,0))))</f>
        <v>5800.4262714694578</v>
      </c>
      <c r="N207" s="168">
        <f ca="1">IF($C207-N$1&lt;År1,0,M206*(1-VLOOKUP($A207,[1]Hugst!$R$5:$W$9,MATCH(ROUNDUP((N$1)/10,0)*10,[1]Hugst!$R$4:$W$4,0))))</f>
        <v>5539.9938559252114</v>
      </c>
      <c r="O207" s="168">
        <f ca="1">IF($C207-O$1&lt;År1,0,N206*(1-VLOOKUP($A207,[1]Hugst!$R$5:$W$9,MATCH(ROUNDUP((O$1)/10,0)*10,[1]Hugst!$R$4:$W$4,0))))</f>
        <v>8658.4003860327975</v>
      </c>
      <c r="P207" s="168">
        <f ca="1">IF($C207-P$1&lt;År1,0,O206*(1-VLOOKUP($A207,[1]Hugst!$R$5:$W$9,MATCH(ROUNDUP((P$1)/10,0)*10,[1]Hugst!$R$4:$W$4,0))))</f>
        <v>8631.9817293607466</v>
      </c>
      <c r="Q207" s="168">
        <f ca="1">IF($C207-Q$1&lt;År1,0,P206*(1-VLOOKUP($A207,[1]Hugst!$R$5:$W$9,MATCH(ROUNDUP((Q$1)/10,0)*10,[1]Hugst!$R$4:$W$4,0))))</f>
        <v>8621.3453509472947</v>
      </c>
      <c r="R207" s="168">
        <f ca="1">IF($C207-R$1&lt;År1,0,Q206*(1-VLOOKUP($A207,[1]Hugst!$R$5:$W$9,MATCH(ROUNDUP((R$1)/10,0)*10,[1]Hugst!$R$4:$W$4,0))))</f>
        <v>8608.6366904160368</v>
      </c>
      <c r="S207" s="168">
        <f ca="1">IF($C207-S$1&lt;År1,0,R206*(1-VLOOKUP($A207,[1]Hugst!$R$5:$W$9,MATCH(ROUNDUP((S$1)/10,0)*10,[1]Hugst!$R$4:$W$4,0))))</f>
        <v>8591.7446311358581</v>
      </c>
      <c r="T207" s="168">
        <f ca="1">IF($C207-T$1&lt;År1,0,S206*(1-VLOOKUP($A207,[1]Hugst!$R$5:$W$9,MATCH(ROUNDUP((T$1)/10,0)*10,[1]Hugst!$R$4:$W$4,0))))</f>
        <v>8566.4562309644352</v>
      </c>
      <c r="U207" s="168">
        <f ca="1">IF($C207-U$1&lt;År1,0,T206*(1-VLOOKUP($A207,[1]Hugst!$R$5:$W$9,MATCH(ROUNDUP((U$1)/10,0)*10,[1]Hugst!$R$4:$W$4,0))))</f>
        <v>8524.3641239812969</v>
      </c>
      <c r="V207" s="168">
        <f ca="1">IF($C207-V$1&lt;År1,0,U206*(1-VLOOKUP($A207,[1]Hugst!$R$5:$W$9,MATCH(ROUNDUP((V$1)/10,0)*10,[1]Hugst!$R$4:$W$4,0))))</f>
        <v>8448.6905109704803</v>
      </c>
      <c r="W207" s="168">
        <f ca="1">IF($C207-W$1&lt;År1,0,V206*(1-VLOOKUP($A207,[1]Hugst!$R$5:$W$9,MATCH(ROUNDUP((W$1)/10,0)*10,[1]Hugst!$R$4:$W$4,0))))</f>
        <v>8305.9534740866093</v>
      </c>
      <c r="X207" s="168">
        <f ca="1">IF($C207-X$1&lt;År1,0,W206*(1-VLOOKUP($A207,[1]Hugst!$R$5:$W$9,MATCH(ROUNDUP((X$1)/10,0)*10,[1]Hugst!$R$4:$W$4,0))))</f>
        <v>8029.3361930975743</v>
      </c>
      <c r="Y207" s="168">
        <f ca="1">IF($C207-Y$1&lt;År1,0,X206*(1-VLOOKUP($A207,[1]Hugst!$R$5:$W$9,MATCH(ROUNDUP((Y$1)/10,0)*10,[1]Hugst!$R$4:$W$4,0))))</f>
        <v>7485.4983910677474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1955.415772162954</v>
      </c>
      <c r="E208" s="168">
        <f t="shared" ca="1" si="4"/>
        <v>195.68528679129668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6416.3908205695589</v>
      </c>
      <c r="G208" s="168">
        <f ca="1">IF($C208-G$1&lt;År1,0,F207*(1-VLOOKUP($A208,[1]Hugst!$R$5:$W$9,MATCH(ROUNDUP((G$1)/10,0)*10,[1]Hugst!$R$4:$W$4,0))))</f>
        <v>6400.5410744949186</v>
      </c>
      <c r="H208" s="168">
        <f ca="1">IF($C208-H$1&lt;År1,0,G207*(1-VLOOKUP($A208,[1]Hugst!$R$5:$W$9,MATCH(ROUNDUP((H$1)/10,0)*10,[1]Hugst!$R$4:$W$4,0))))</f>
        <v>6371.1792157214659</v>
      </c>
      <c r="I208" s="168">
        <f ca="1">IF($C208-I$1&lt;År1,0,H207*(1-VLOOKUP($A208,[1]Hugst!$R$5:$W$9,MATCH(ROUNDUP((I$1)/10,0)*10,[1]Hugst!$R$4:$W$4,0))))</f>
        <v>6332.9015832211498</v>
      </c>
      <c r="J208" s="168">
        <f ca="1">IF($C208-J$1&lt;År1,0,I207*(1-VLOOKUP($A208,[1]Hugst!$R$5:$W$9,MATCH(ROUNDUP((J$1)/10,0)*10,[1]Hugst!$R$4:$W$4,0))))</f>
        <v>6281.8956497047684</v>
      </c>
      <c r="K208" s="168">
        <f ca="1">IF($C208-K$1&lt;År1,0,J207*(1-VLOOKUP($A208,[1]Hugst!$R$5:$W$9,MATCH(ROUNDUP((K$1)/10,0)*10,[1]Hugst!$R$4:$W$4,0))))</f>
        <v>6212.7176501389204</v>
      </c>
      <c r="L208" s="168">
        <f ca="1">IF($C208-L$1&lt;År1,0,K207*(1-VLOOKUP($A208,[1]Hugst!$R$5:$W$9,MATCH(ROUNDUP((L$1)/10,0)*10,[1]Hugst!$R$4:$W$4,0))))</f>
        <v>6117.5961808107577</v>
      </c>
      <c r="M208" s="168">
        <f ca="1">IF($C208-M$1&lt;År1,0,L207*(1-VLOOKUP($A208,[1]Hugst!$R$5:$W$9,MATCH(ROUNDUP((M$1)/10,0)*10,[1]Hugst!$R$4:$W$4,0))))</f>
        <v>5985.4400418577188</v>
      </c>
      <c r="N208" s="168">
        <f ca="1">IF($C208-N$1&lt;År1,0,M207*(1-VLOOKUP($A208,[1]Hugst!$R$5:$W$9,MATCH(ROUNDUP((N$1)/10,0)*10,[1]Hugst!$R$4:$W$4,0))))</f>
        <v>5800.4262714694578</v>
      </c>
      <c r="O208" s="168">
        <f ca="1">IF($C208-O$1&lt;År1,0,N207*(1-VLOOKUP($A208,[1]Hugst!$R$5:$W$9,MATCH(ROUNDUP((O$1)/10,0)*10,[1]Hugst!$R$4:$W$4,0))))</f>
        <v>5539.9938559252114</v>
      </c>
      <c r="P208" s="168">
        <f ca="1">IF($C208-P$1&lt;År1,0,O207*(1-VLOOKUP($A208,[1]Hugst!$R$5:$W$9,MATCH(ROUNDUP((P$1)/10,0)*10,[1]Hugst!$R$4:$W$4,0))))</f>
        <v>8639.3941412829699</v>
      </c>
      <c r="Q208" s="168">
        <f ca="1">IF($C208-Q$1&lt;År1,0,P207*(1-VLOOKUP($A208,[1]Hugst!$R$5:$W$9,MATCH(ROUNDUP((Q$1)/10,0)*10,[1]Hugst!$R$4:$W$4,0))))</f>
        <v>8613.0334767841014</v>
      </c>
      <c r="R208" s="168">
        <f ca="1">IF($C208-R$1&lt;År1,0,Q207*(1-VLOOKUP($A208,[1]Hugst!$R$5:$W$9,MATCH(ROUNDUP((R$1)/10,0)*10,[1]Hugst!$R$4:$W$4,0))))</f>
        <v>8602.4204465183866</v>
      </c>
      <c r="S208" s="168">
        <f ca="1">IF($C208-S$1&lt;År1,0,R207*(1-VLOOKUP($A208,[1]Hugst!$R$5:$W$9,MATCH(ROUNDUP((S$1)/10,0)*10,[1]Hugst!$R$4:$W$4,0))))</f>
        <v>8589.7396830468315</v>
      </c>
      <c r="T208" s="168">
        <f ca="1">IF($C208-T$1&lt;År1,0,S207*(1-VLOOKUP($A208,[1]Hugst!$R$5:$W$9,MATCH(ROUNDUP((T$1)/10,0)*10,[1]Hugst!$R$4:$W$4,0))))</f>
        <v>8572.8847038967797</v>
      </c>
      <c r="U208" s="168">
        <f ca="1">IF($C208-U$1&lt;År1,0,T207*(1-VLOOKUP($A208,[1]Hugst!$R$5:$W$9,MATCH(ROUNDUP((U$1)/10,0)*10,[1]Hugst!$R$4:$W$4,0))))</f>
        <v>8547.6518148476844</v>
      </c>
      <c r="V208" s="168">
        <f ca="1">IF($C208-V$1&lt;År1,0,U207*(1-VLOOKUP($A208,[1]Hugst!$R$5:$W$9,MATCH(ROUNDUP((V$1)/10,0)*10,[1]Hugst!$R$4:$W$4,0))))</f>
        <v>8505.6521051725576</v>
      </c>
      <c r="W208" s="168">
        <f ca="1">IF($C208-W$1&lt;År1,0,V207*(1-VLOOKUP($A208,[1]Hugst!$R$5:$W$9,MATCH(ROUNDUP((W$1)/10,0)*10,[1]Hugst!$R$4:$W$4,0))))</f>
        <v>8430.1446049707884</v>
      </c>
      <c r="X208" s="168">
        <f ca="1">IF($C208-X$1&lt;År1,0,W207*(1-VLOOKUP($A208,[1]Hugst!$R$5:$W$9,MATCH(ROUNDUP((X$1)/10,0)*10,[1]Hugst!$R$4:$W$4,0))))</f>
        <v>8287.7208932898338</v>
      </c>
      <c r="Y208" s="168">
        <f ca="1">IF($C208-Y$1&lt;År1,0,X207*(1-VLOOKUP($A208,[1]Hugst!$R$5:$W$9,MATCH(ROUNDUP((Y$1)/10,0)*10,[1]Hugst!$R$4:$W$4,0))))</f>
        <v>8011.7108209663847</v>
      </c>
      <c r="Z208" s="168">
        <f ca="1">IF($C208-Z$1&lt;År1,0,Y207*(1-VLOOKUP($A208,[1]Hugst!$R$5:$W$9,MATCH(ROUNDUP((Z$1)/10,0)*10,[1]Hugst!$R$4:$W$4,0))))</f>
        <v>7476.3697344932743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1955.6525439245647</v>
      </c>
      <c r="E209" s="168">
        <f t="shared" ca="1" si="4"/>
        <v>199.6092986119038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6420.5516041517767</v>
      </c>
      <c r="G209" s="168">
        <f ca="1">IF($C209-G$1&lt;År1,0,F208*(1-VLOOKUP($A209,[1]Hugst!$R$5:$W$9,MATCH(ROUNDUP((G$1)/10,0)*10,[1]Hugst!$R$4:$W$4,0))))</f>
        <v>6416.3908205695589</v>
      </c>
      <c r="H209" s="168">
        <f ca="1">IF($C209-H$1&lt;År1,0,G208*(1-VLOOKUP($A209,[1]Hugst!$R$5:$W$9,MATCH(ROUNDUP((H$1)/10,0)*10,[1]Hugst!$R$4:$W$4,0))))</f>
        <v>6400.5410744949186</v>
      </c>
      <c r="I209" s="168">
        <f ca="1">IF($C209-I$1&lt;År1,0,H208*(1-VLOOKUP($A209,[1]Hugst!$R$5:$W$9,MATCH(ROUNDUP((I$1)/10,0)*10,[1]Hugst!$R$4:$W$4,0))))</f>
        <v>6371.1792157214659</v>
      </c>
      <c r="J209" s="168">
        <f ca="1">IF($C209-J$1&lt;År1,0,I208*(1-VLOOKUP($A209,[1]Hugst!$R$5:$W$9,MATCH(ROUNDUP((J$1)/10,0)*10,[1]Hugst!$R$4:$W$4,0))))</f>
        <v>6332.9015832211498</v>
      </c>
      <c r="K209" s="168">
        <f ca="1">IF($C209-K$1&lt;År1,0,J208*(1-VLOOKUP($A209,[1]Hugst!$R$5:$W$9,MATCH(ROUNDUP((K$1)/10,0)*10,[1]Hugst!$R$4:$W$4,0))))</f>
        <v>6281.8956497047684</v>
      </c>
      <c r="L209" s="168">
        <f ca="1">IF($C209-L$1&lt;År1,0,K208*(1-VLOOKUP($A209,[1]Hugst!$R$5:$W$9,MATCH(ROUNDUP((L$1)/10,0)*10,[1]Hugst!$R$4:$W$4,0))))</f>
        <v>6212.7176501389204</v>
      </c>
      <c r="M209" s="168">
        <f ca="1">IF($C209-M$1&lt;År1,0,L208*(1-VLOOKUP($A209,[1]Hugst!$R$5:$W$9,MATCH(ROUNDUP((M$1)/10,0)*10,[1]Hugst!$R$4:$W$4,0))))</f>
        <v>6117.5961808107577</v>
      </c>
      <c r="N209" s="168">
        <f ca="1">IF($C209-N$1&lt;År1,0,M208*(1-VLOOKUP($A209,[1]Hugst!$R$5:$W$9,MATCH(ROUNDUP((N$1)/10,0)*10,[1]Hugst!$R$4:$W$4,0))))</f>
        <v>5985.4400418577188</v>
      </c>
      <c r="O209" s="168">
        <f ca="1">IF($C209-O$1&lt;År1,0,N208*(1-VLOOKUP($A209,[1]Hugst!$R$5:$W$9,MATCH(ROUNDUP((O$1)/10,0)*10,[1]Hugst!$R$4:$W$4,0))))</f>
        <v>5800.4262714694578</v>
      </c>
      <c r="P209" s="168">
        <f ca="1">IF($C209-P$1&lt;År1,0,O208*(1-VLOOKUP($A209,[1]Hugst!$R$5:$W$9,MATCH(ROUNDUP((P$1)/10,0)*10,[1]Hugst!$R$4:$W$4,0))))</f>
        <v>5527.8328938024488</v>
      </c>
      <c r="Q209" s="168">
        <f ca="1">IF($C209-Q$1&lt;År1,0,P208*(1-VLOOKUP($A209,[1]Hugst!$R$5:$W$9,MATCH(ROUNDUP((Q$1)/10,0)*10,[1]Hugst!$R$4:$W$4,0))))</f>
        <v>8620.4296175582022</v>
      </c>
      <c r="R209" s="168">
        <f ca="1">IF($C209-R$1&lt;År1,0,Q208*(1-VLOOKUP($A209,[1]Hugst!$R$5:$W$9,MATCH(ROUNDUP((R$1)/10,0)*10,[1]Hugst!$R$4:$W$4,0))))</f>
        <v>8594.1268179326235</v>
      </c>
      <c r="S209" s="168">
        <f ca="1">IF($C209-S$1&lt;År1,0,R208*(1-VLOOKUP($A209,[1]Hugst!$R$5:$W$9,MATCH(ROUNDUP((S$1)/10,0)*10,[1]Hugst!$R$4:$W$4,0))))</f>
        <v>8583.5370845626148</v>
      </c>
      <c r="T209" s="168">
        <f ca="1">IF($C209-T$1&lt;År1,0,S208*(1-VLOOKUP($A209,[1]Hugst!$R$5:$W$9,MATCH(ROUNDUP((T$1)/10,0)*10,[1]Hugst!$R$4:$W$4,0))))</f>
        <v>8570.8841569133147</v>
      </c>
      <c r="U209" s="168">
        <f ca="1">IF($C209-U$1&lt;År1,0,T208*(1-VLOOKUP($A209,[1]Hugst!$R$5:$W$9,MATCH(ROUNDUP((U$1)/10,0)*10,[1]Hugst!$R$4:$W$4,0))))</f>
        <v>8554.0661764979814</v>
      </c>
      <c r="V209" s="168">
        <f ca="1">IF($C209-V$1&lt;År1,0,U208*(1-VLOOKUP($A209,[1]Hugst!$R$5:$W$9,MATCH(ROUNDUP((V$1)/10,0)*10,[1]Hugst!$R$4:$W$4,0))))</f>
        <v>8528.8886767175318</v>
      </c>
      <c r="W209" s="168">
        <f ca="1">IF($C209-W$1&lt;År1,0,V208*(1-VLOOKUP($A209,[1]Hugst!$R$5:$W$9,MATCH(ROUNDUP((W$1)/10,0)*10,[1]Hugst!$R$4:$W$4,0))))</f>
        <v>8486.9811615270573</v>
      </c>
      <c r="X209" s="168">
        <f ca="1">IF($C209-X$1&lt;År1,0,W208*(1-VLOOKUP($A209,[1]Hugst!$R$5:$W$9,MATCH(ROUNDUP((X$1)/10,0)*10,[1]Hugst!$R$4:$W$4,0))))</f>
        <v>8411.6394094964617</v>
      </c>
      <c r="Y209" s="168">
        <f ca="1">IF($C209-Y$1&lt;År1,0,X208*(1-VLOOKUP($A209,[1]Hugst!$R$5:$W$9,MATCH(ROUNDUP((Y$1)/10,0)*10,[1]Hugst!$R$4:$W$4,0))))</f>
        <v>8269.5283352313927</v>
      </c>
      <c r="Z209" s="168">
        <f ca="1">IF($C209-Z$1&lt;År1,0,Y208*(1-VLOOKUP($A209,[1]Hugst!$R$5:$W$9,MATCH(ROUNDUP((Z$1)/10,0)*10,[1]Hugst!$R$4:$W$4,0))))</f>
        <v>8001.9404419164257</v>
      </c>
      <c r="AA209" s="168">
        <f ca="1">IF($C209-AA$1&lt;År1,0,Z208*(1-VLOOKUP($A209,[1]Hugst!$R$5:$W$9,MATCH(ROUNDUP((AA$1)/10,0)*10,[1]Hugst!$R$4:$W$4,0))))</f>
        <v>7467.2522104268191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1952.8839766406554</v>
      </c>
      <c r="E210" s="168">
        <f t="shared" ca="1" si="4"/>
        <v>203.85436959416256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6422.0281078501266</v>
      </c>
      <c r="G210" s="168">
        <f ca="1">IF($C210-G$1&lt;År1,0,F209*(1-VLOOKUP($A210,[1]Hugst!$R$5:$W$9,MATCH(ROUNDUP((G$1)/10,0)*10,[1]Hugst!$R$4:$W$4,0))))</f>
        <v>6420.5516041517767</v>
      </c>
      <c r="H210" s="168">
        <f ca="1">IF($C210-H$1&lt;År1,0,G209*(1-VLOOKUP($A210,[1]Hugst!$R$5:$W$9,MATCH(ROUNDUP((H$1)/10,0)*10,[1]Hugst!$R$4:$W$4,0))))</f>
        <v>6416.3908205695589</v>
      </c>
      <c r="I210" s="168">
        <f ca="1">IF($C210-I$1&lt;År1,0,H209*(1-VLOOKUP($A210,[1]Hugst!$R$5:$W$9,MATCH(ROUNDUP((I$1)/10,0)*10,[1]Hugst!$R$4:$W$4,0))))</f>
        <v>6400.5410744949186</v>
      </c>
      <c r="J210" s="168">
        <f ca="1">IF($C210-J$1&lt;År1,0,I209*(1-VLOOKUP($A210,[1]Hugst!$R$5:$W$9,MATCH(ROUNDUP((J$1)/10,0)*10,[1]Hugst!$R$4:$W$4,0))))</f>
        <v>6371.1792157214659</v>
      </c>
      <c r="K210" s="168">
        <f ca="1">IF($C210-K$1&lt;År1,0,J209*(1-VLOOKUP($A210,[1]Hugst!$R$5:$W$9,MATCH(ROUNDUP((K$1)/10,0)*10,[1]Hugst!$R$4:$W$4,0))))</f>
        <v>6332.9015832211498</v>
      </c>
      <c r="L210" s="168">
        <f ca="1">IF($C210-L$1&lt;År1,0,K209*(1-VLOOKUP($A210,[1]Hugst!$R$5:$W$9,MATCH(ROUNDUP((L$1)/10,0)*10,[1]Hugst!$R$4:$W$4,0))))</f>
        <v>6281.8956497047684</v>
      </c>
      <c r="M210" s="168">
        <f ca="1">IF($C210-M$1&lt;År1,0,L209*(1-VLOOKUP($A210,[1]Hugst!$R$5:$W$9,MATCH(ROUNDUP((M$1)/10,0)*10,[1]Hugst!$R$4:$W$4,0))))</f>
        <v>6212.7176501389204</v>
      </c>
      <c r="N210" s="168">
        <f ca="1">IF($C210-N$1&lt;År1,0,M209*(1-VLOOKUP($A210,[1]Hugst!$R$5:$W$9,MATCH(ROUNDUP((N$1)/10,0)*10,[1]Hugst!$R$4:$W$4,0))))</f>
        <v>6117.5961808107577</v>
      </c>
      <c r="O210" s="168">
        <f ca="1">IF($C210-O$1&lt;År1,0,N209*(1-VLOOKUP($A210,[1]Hugst!$R$5:$W$9,MATCH(ROUNDUP((O$1)/10,0)*10,[1]Hugst!$R$4:$W$4,0))))</f>
        <v>5985.4400418577188</v>
      </c>
      <c r="P210" s="168">
        <f ca="1">IF($C210-P$1&lt;År1,0,O209*(1-VLOOKUP($A210,[1]Hugst!$R$5:$W$9,MATCH(ROUNDUP((P$1)/10,0)*10,[1]Hugst!$R$4:$W$4,0))))</f>
        <v>5787.6936284345247</v>
      </c>
      <c r="Q210" s="168">
        <f ca="1">IF($C210-Q$1&lt;År1,0,P209*(1-VLOOKUP($A210,[1]Hugst!$R$5:$W$9,MATCH(ROUNDUP((Q$1)/10,0)*10,[1]Hugst!$R$4:$W$4,0))))</f>
        <v>5515.6986264745901</v>
      </c>
      <c r="R210" s="168">
        <f ca="1">IF($C210-R$1&lt;År1,0,Q209*(1-VLOOKUP($A210,[1]Hugst!$R$5:$W$9,MATCH(ROUNDUP((R$1)/10,0)*10,[1]Hugst!$R$4:$W$4,0))))</f>
        <v>8601.5067232757574</v>
      </c>
      <c r="S210" s="168">
        <f ca="1">IF($C210-S$1&lt;År1,0,R209*(1-VLOOKUP($A210,[1]Hugst!$R$5:$W$9,MATCH(ROUNDUP((S$1)/10,0)*10,[1]Hugst!$R$4:$W$4,0))))</f>
        <v>8575.2616615030147</v>
      </c>
      <c r="T210" s="168">
        <f ca="1">IF($C210-T$1&lt;År1,0,S209*(1-VLOOKUP($A210,[1]Hugst!$R$5:$W$9,MATCH(ROUNDUP((T$1)/10,0)*10,[1]Hugst!$R$4:$W$4,0))))</f>
        <v>8564.6951738891839</v>
      </c>
      <c r="U210" s="168">
        <f ca="1">IF($C210-U$1&lt;År1,0,T209*(1-VLOOKUP($A210,[1]Hugst!$R$5:$W$9,MATCH(ROUNDUP((U$1)/10,0)*10,[1]Hugst!$R$4:$W$4,0))))</f>
        <v>8552.0700209591141</v>
      </c>
      <c r="V210" s="168">
        <f ca="1">IF($C210-V$1&lt;År1,0,U209*(1-VLOOKUP($A210,[1]Hugst!$R$5:$W$9,MATCH(ROUNDUP((V$1)/10,0)*10,[1]Hugst!$R$4:$W$4,0))))</f>
        <v>8535.2889580617666</v>
      </c>
      <c r="W210" s="168">
        <f ca="1">IF($C210-W$1&lt;År1,0,V209*(1-VLOOKUP($A210,[1]Hugst!$R$5:$W$9,MATCH(ROUNDUP((W$1)/10,0)*10,[1]Hugst!$R$4:$W$4,0))))</f>
        <v>8510.1667259637616</v>
      </c>
      <c r="X210" s="168">
        <f ca="1">IF($C210-X$1&lt;År1,0,W209*(1-VLOOKUP($A210,[1]Hugst!$R$5:$W$9,MATCH(ROUNDUP((X$1)/10,0)*10,[1]Hugst!$R$4:$W$4,0))))</f>
        <v>8468.3512028798032</v>
      </c>
      <c r="Y210" s="168">
        <f ca="1">IF($C210-Y$1&lt;År1,0,X209*(1-VLOOKUP($A210,[1]Hugst!$R$5:$W$9,MATCH(ROUNDUP((Y$1)/10,0)*10,[1]Hugst!$R$4:$W$4,0))))</f>
        <v>8393.1748351829319</v>
      </c>
      <c r="Z210" s="168">
        <f ca="1">IF($C210-Z$1&lt;År1,0,Y209*(1-VLOOKUP($A210,[1]Hugst!$R$5:$W$9,MATCH(ROUNDUP((Z$1)/10,0)*10,[1]Hugst!$R$4:$W$4,0))))</f>
        <v>8259.4435445786712</v>
      </c>
      <c r="AA210" s="168">
        <f ca="1">IF($C210-AA$1&lt;År1,0,Z209*(1-VLOOKUP($A210,[1]Hugst!$R$5:$W$9,MATCH(ROUNDUP((AA$1)/10,0)*10,[1]Hugst!$R$4:$W$4,0))))</f>
        <v>7992.1819779628695</v>
      </c>
      <c r="AB210" s="168">
        <f ca="1">IF($C210-AB$1&lt;År1,0,AA209*(1-VLOOKUP($A210,[1]Hugst!$R$5:$W$9,MATCH(ROUNDUP((AB$1)/10,0)*10,[1]Hugst!$R$4:$W$4,0))))</f>
        <v>7458.1458052921525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1948.0263435624211</v>
      </c>
      <c r="E211" s="168">
        <f t="shared" ca="1" si="4"/>
        <v>208.38543553289492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6421.7015407106246</v>
      </c>
      <c r="G211" s="168">
        <f ca="1">IF($C211-G$1&lt;År1,0,F210*(1-VLOOKUP($A211,[1]Hugst!$R$5:$W$9,MATCH(ROUNDUP((G$1)/10,0)*10,[1]Hugst!$R$4:$W$4,0))))</f>
        <v>6422.0281078501266</v>
      </c>
      <c r="H211" s="168">
        <f ca="1">IF($C211-H$1&lt;År1,0,G210*(1-VLOOKUP($A211,[1]Hugst!$R$5:$W$9,MATCH(ROUNDUP((H$1)/10,0)*10,[1]Hugst!$R$4:$W$4,0))))</f>
        <v>6420.5516041517767</v>
      </c>
      <c r="I211" s="168">
        <f ca="1">IF($C211-I$1&lt;År1,0,H210*(1-VLOOKUP($A211,[1]Hugst!$R$5:$W$9,MATCH(ROUNDUP((I$1)/10,0)*10,[1]Hugst!$R$4:$W$4,0))))</f>
        <v>6416.3908205695589</v>
      </c>
      <c r="J211" s="168">
        <f ca="1">IF($C211-J$1&lt;År1,0,I210*(1-VLOOKUP($A211,[1]Hugst!$R$5:$W$9,MATCH(ROUNDUP((J$1)/10,0)*10,[1]Hugst!$R$4:$W$4,0))))</f>
        <v>6400.5410744949186</v>
      </c>
      <c r="K211" s="168">
        <f ca="1">IF($C211-K$1&lt;År1,0,J210*(1-VLOOKUP($A211,[1]Hugst!$R$5:$W$9,MATCH(ROUNDUP((K$1)/10,0)*10,[1]Hugst!$R$4:$W$4,0))))</f>
        <v>6371.1792157214659</v>
      </c>
      <c r="L211" s="168">
        <f ca="1">IF($C211-L$1&lt;År1,0,K210*(1-VLOOKUP($A211,[1]Hugst!$R$5:$W$9,MATCH(ROUNDUP((L$1)/10,0)*10,[1]Hugst!$R$4:$W$4,0))))</f>
        <v>6332.9015832211498</v>
      </c>
      <c r="M211" s="168">
        <f ca="1">IF($C211-M$1&lt;År1,0,L210*(1-VLOOKUP($A211,[1]Hugst!$R$5:$W$9,MATCH(ROUNDUP((M$1)/10,0)*10,[1]Hugst!$R$4:$W$4,0))))</f>
        <v>6281.8956497047684</v>
      </c>
      <c r="N211" s="168">
        <f ca="1">IF($C211-N$1&lt;År1,0,M210*(1-VLOOKUP($A211,[1]Hugst!$R$5:$W$9,MATCH(ROUNDUP((N$1)/10,0)*10,[1]Hugst!$R$4:$W$4,0))))</f>
        <v>6212.7176501389204</v>
      </c>
      <c r="O211" s="168">
        <f ca="1">IF($C211-O$1&lt;År1,0,N210*(1-VLOOKUP($A211,[1]Hugst!$R$5:$W$9,MATCH(ROUNDUP((O$1)/10,0)*10,[1]Hugst!$R$4:$W$4,0))))</f>
        <v>6117.5961808107577</v>
      </c>
      <c r="P211" s="168">
        <f ca="1">IF($C211-P$1&lt;År1,0,O210*(1-VLOOKUP($A211,[1]Hugst!$R$5:$W$9,MATCH(ROUNDUP((P$1)/10,0)*10,[1]Hugst!$R$4:$W$4,0))))</f>
        <v>5972.3012710341291</v>
      </c>
      <c r="Q211" s="168">
        <f ca="1">IF($C211-Q$1&lt;År1,0,P210*(1-VLOOKUP($A211,[1]Hugst!$R$5:$W$9,MATCH(ROUNDUP((Q$1)/10,0)*10,[1]Hugst!$R$4:$W$4,0))))</f>
        <v>5774.9889351038146</v>
      </c>
      <c r="R211" s="168">
        <f ca="1">IF($C211-R$1&lt;År1,0,Q210*(1-VLOOKUP($A211,[1]Hugst!$R$5:$W$9,MATCH(ROUNDUP((R$1)/10,0)*10,[1]Hugst!$R$4:$W$4,0))))</f>
        <v>5503.5909953433047</v>
      </c>
      <c r="S211" s="168">
        <f ca="1">IF($C211-S$1&lt;År1,0,R210*(1-VLOOKUP($A211,[1]Hugst!$R$5:$W$9,MATCH(ROUNDUP((S$1)/10,0)*10,[1]Hugst!$R$4:$W$4,0))))</f>
        <v>8582.6253670539318</v>
      </c>
      <c r="T211" s="168">
        <f ca="1">IF($C211-T$1&lt;År1,0,S210*(1-VLOOKUP($A211,[1]Hugst!$R$5:$W$9,MATCH(ROUNDUP((T$1)/10,0)*10,[1]Hugst!$R$4:$W$4,0))))</f>
        <v>8556.4379163923986</v>
      </c>
      <c r="U211" s="168">
        <f ca="1">IF($C211-U$1&lt;År1,0,T210*(1-VLOOKUP($A211,[1]Hugst!$R$5:$W$9,MATCH(ROUNDUP((U$1)/10,0)*10,[1]Hugst!$R$4:$W$4,0))))</f>
        <v>8545.8946235074764</v>
      </c>
      <c r="V211" s="168">
        <f ca="1">IF($C211-V$1&lt;År1,0,U210*(1-VLOOKUP($A211,[1]Hugst!$R$5:$W$9,MATCH(ROUNDUP((V$1)/10,0)*10,[1]Hugst!$R$4:$W$4,0))))</f>
        <v>8533.297184327741</v>
      </c>
      <c r="W211" s="168">
        <f ca="1">IF($C211-W$1&lt;År1,0,V210*(1-VLOOKUP($A211,[1]Hugst!$R$5:$W$9,MATCH(ROUNDUP((W$1)/10,0)*10,[1]Hugst!$R$4:$W$4,0))))</f>
        <v>8516.5529579099239</v>
      </c>
      <c r="X211" s="168">
        <f ca="1">IF($C211-X$1&lt;År1,0,W210*(1-VLOOKUP($A211,[1]Hugst!$R$5:$W$9,MATCH(ROUNDUP((X$1)/10,0)*10,[1]Hugst!$R$4:$W$4,0))))</f>
        <v>8491.4858721750606</v>
      </c>
      <c r="Y211" s="168">
        <f ca="1">IF($C211-Y$1&lt;År1,0,X210*(1-VLOOKUP($A211,[1]Hugst!$R$5:$W$9,MATCH(ROUNDUP((Y$1)/10,0)*10,[1]Hugst!$R$4:$W$4,0))))</f>
        <v>8449.7621392637247</v>
      </c>
      <c r="Z211" s="168">
        <f ca="1">IF($C211-Z$1&lt;År1,0,Y210*(1-VLOOKUP($A211,[1]Hugst!$R$5:$W$9,MATCH(ROUNDUP((Z$1)/10,0)*10,[1]Hugst!$R$4:$W$4,0))))</f>
        <v>8382.9392561156365</v>
      </c>
      <c r="AA211" s="168">
        <f ca="1">IF($C211-AA$1&lt;År1,0,Z210*(1-VLOOKUP($A211,[1]Hugst!$R$5:$W$9,MATCH(ROUNDUP((AA$1)/10,0)*10,[1]Hugst!$R$4:$W$4,0))))</f>
        <v>8249.3710524511371</v>
      </c>
      <c r="AB211" s="168">
        <f ca="1">IF($C211-AB$1&lt;År1,0,AA210*(1-VLOOKUP($A211,[1]Hugst!$R$5:$W$9,MATCH(ROUNDUP((AB$1)/10,0)*10,[1]Hugst!$R$4:$W$4,0))))</f>
        <v>7982.4354145751095</v>
      </c>
      <c r="AC211" s="168">
        <f ca="1">IF($C211-AC$1&lt;År1,0,AB210*(1-VLOOKUP($A211,[1]Hugst!$R$5:$W$9,MATCH(ROUNDUP((AC$1)/10,0)*10,[1]Hugst!$R$4:$W$4,0))))</f>
        <v>7449.0505055296007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1941.7209626080969</v>
      </c>
      <c r="E212" s="168">
        <f t="shared" ca="1" si="4"/>
        <v>213.15139843235374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6420.162122655759</v>
      </c>
      <c r="G212" s="168">
        <f ca="1">IF($C212-G$1&lt;År1,0,F211*(1-VLOOKUP($A212,[1]Hugst!$R$5:$W$9,MATCH(ROUNDUP((G$1)/10,0)*10,[1]Hugst!$R$4:$W$4,0))))</f>
        <v>6421.7015407106246</v>
      </c>
      <c r="H212" s="168">
        <f ca="1">IF($C212-H$1&lt;År1,0,G211*(1-VLOOKUP($A212,[1]Hugst!$R$5:$W$9,MATCH(ROUNDUP((H$1)/10,0)*10,[1]Hugst!$R$4:$W$4,0))))</f>
        <v>6422.0281078501266</v>
      </c>
      <c r="I212" s="168">
        <f ca="1">IF($C212-I$1&lt;År1,0,H211*(1-VLOOKUP($A212,[1]Hugst!$R$5:$W$9,MATCH(ROUNDUP((I$1)/10,0)*10,[1]Hugst!$R$4:$W$4,0))))</f>
        <v>6420.5516041517767</v>
      </c>
      <c r="J212" s="168">
        <f ca="1">IF($C212-J$1&lt;År1,0,I211*(1-VLOOKUP($A212,[1]Hugst!$R$5:$W$9,MATCH(ROUNDUP((J$1)/10,0)*10,[1]Hugst!$R$4:$W$4,0))))</f>
        <v>6416.3908205695589</v>
      </c>
      <c r="K212" s="168">
        <f ca="1">IF($C212-K$1&lt;År1,0,J211*(1-VLOOKUP($A212,[1]Hugst!$R$5:$W$9,MATCH(ROUNDUP((K$1)/10,0)*10,[1]Hugst!$R$4:$W$4,0))))</f>
        <v>6400.5410744949186</v>
      </c>
      <c r="L212" s="168">
        <f ca="1">IF($C212-L$1&lt;År1,0,K211*(1-VLOOKUP($A212,[1]Hugst!$R$5:$W$9,MATCH(ROUNDUP((L$1)/10,0)*10,[1]Hugst!$R$4:$W$4,0))))</f>
        <v>6371.1792157214659</v>
      </c>
      <c r="M212" s="168">
        <f ca="1">IF($C212-M$1&lt;År1,0,L211*(1-VLOOKUP($A212,[1]Hugst!$R$5:$W$9,MATCH(ROUNDUP((M$1)/10,0)*10,[1]Hugst!$R$4:$W$4,0))))</f>
        <v>6332.9015832211498</v>
      </c>
      <c r="N212" s="168">
        <f ca="1">IF($C212-N$1&lt;År1,0,M211*(1-VLOOKUP($A212,[1]Hugst!$R$5:$W$9,MATCH(ROUNDUP((N$1)/10,0)*10,[1]Hugst!$R$4:$W$4,0))))</f>
        <v>6281.8956497047684</v>
      </c>
      <c r="O212" s="168">
        <f ca="1">IF($C212-O$1&lt;År1,0,N211*(1-VLOOKUP($A212,[1]Hugst!$R$5:$W$9,MATCH(ROUNDUP((O$1)/10,0)*10,[1]Hugst!$R$4:$W$4,0))))</f>
        <v>6212.7176501389204</v>
      </c>
      <c r="P212" s="168">
        <f ca="1">IF($C212-P$1&lt;År1,0,O211*(1-VLOOKUP($A212,[1]Hugst!$R$5:$W$9,MATCH(ROUNDUP((P$1)/10,0)*10,[1]Hugst!$R$4:$W$4,0))))</f>
        <v>6104.167311145563</v>
      </c>
      <c r="Q212" s="168">
        <f ca="1">IF($C212-Q$1&lt;År1,0,P211*(1-VLOOKUP($A212,[1]Hugst!$R$5:$W$9,MATCH(ROUNDUP((Q$1)/10,0)*10,[1]Hugst!$R$4:$W$4,0))))</f>
        <v>5959.1913414147857</v>
      </c>
      <c r="R212" s="168">
        <f ca="1">IF($C212-R$1&lt;År1,0,Q211*(1-VLOOKUP($A212,[1]Hugst!$R$5:$W$9,MATCH(ROUNDUP((R$1)/10,0)*10,[1]Hugst!$R$4:$W$4,0))))</f>
        <v>5762.3121301243182</v>
      </c>
      <c r="S212" s="168">
        <f ca="1">IF($C212-S$1&lt;År1,0,R211*(1-VLOOKUP($A212,[1]Hugst!$R$5:$W$9,MATCH(ROUNDUP((S$1)/10,0)*10,[1]Hugst!$R$4:$W$4,0))))</f>
        <v>5491.5099419388926</v>
      </c>
      <c r="T212" s="168">
        <f ca="1">IF($C212-T$1&lt;År1,0,S211*(1-VLOOKUP($A212,[1]Hugst!$R$5:$W$9,MATCH(ROUNDUP((T$1)/10,0)*10,[1]Hugst!$R$4:$W$4,0))))</f>
        <v>8563.7854577116177</v>
      </c>
      <c r="U212" s="168">
        <f ca="1">IF($C212-U$1&lt;År1,0,T211*(1-VLOOKUP($A212,[1]Hugst!$R$5:$W$9,MATCH(ROUNDUP((U$1)/10,0)*10,[1]Hugst!$R$4:$W$4,0))))</f>
        <v>8537.6554916978785</v>
      </c>
      <c r="V212" s="168">
        <f ca="1">IF($C212-V$1&lt;År1,0,U211*(1-VLOOKUP($A212,[1]Hugst!$R$5:$W$9,MATCH(ROUNDUP((V$1)/10,0)*10,[1]Hugst!$R$4:$W$4,0))))</f>
        <v>8527.1353426266069</v>
      </c>
      <c r="W212" s="168">
        <f ca="1">IF($C212-W$1&lt;År1,0,V211*(1-VLOOKUP($A212,[1]Hugst!$R$5:$W$9,MATCH(ROUNDUP((W$1)/10,0)*10,[1]Hugst!$R$4:$W$4,0))))</f>
        <v>8514.565556362144</v>
      </c>
      <c r="X212" s="168">
        <f ca="1">IF($C212-X$1&lt;År1,0,W211*(1-VLOOKUP($A212,[1]Hugst!$R$5:$W$9,MATCH(ROUNDUP((X$1)/10,0)*10,[1]Hugst!$R$4:$W$4,0))))</f>
        <v>8497.8580855632918</v>
      </c>
      <c r="Y212" s="168">
        <f ca="1">IF($C212-Y$1&lt;År1,0,X211*(1-VLOOKUP($A212,[1]Hugst!$R$5:$W$9,MATCH(ROUNDUP((Y$1)/10,0)*10,[1]Hugst!$R$4:$W$4,0))))</f>
        <v>8472.8460251385786</v>
      </c>
      <c r="Z212" s="168">
        <f ca="1">IF($C212-Z$1&lt;År1,0,Y211*(1-VLOOKUP($A212,[1]Hugst!$R$5:$W$9,MATCH(ROUNDUP((Z$1)/10,0)*10,[1]Hugst!$R$4:$W$4,0))))</f>
        <v>8439.4575512890133</v>
      </c>
      <c r="AA212" s="168">
        <f ca="1">IF($C212-AA$1&lt;År1,0,Z211*(1-VLOOKUP($A212,[1]Hugst!$R$5:$W$9,MATCH(ROUNDUP((AA$1)/10,0)*10,[1]Hugst!$R$4:$W$4,0))))</f>
        <v>8372.7161594618374</v>
      </c>
      <c r="AB212" s="168">
        <f ca="1">IF($C212-AB$1&lt;År1,0,AA211*(1-VLOOKUP($A212,[1]Hugst!$R$5:$W$9,MATCH(ROUNDUP((AB$1)/10,0)*10,[1]Hugst!$R$4:$W$4,0))))</f>
        <v>8239.310843850586</v>
      </c>
      <c r="AC212" s="168">
        <f ca="1">IF($C212-AC$1&lt;År1,0,AB211*(1-VLOOKUP($A212,[1]Hugst!$R$5:$W$9,MATCH(ROUNDUP((AC$1)/10,0)*10,[1]Hugst!$R$4:$W$4,0))))</f>
        <v>7972.7007372402613</v>
      </c>
      <c r="AD212" s="168">
        <f ca="1">IF($C212-AD$1&lt;År1,0,AC211*(1-VLOOKUP($A212,[1]Hugst!$R$5:$W$9,MATCH(ROUNDUP((AD$1)/10,0)*10,[1]Hugst!$R$4:$W$4,0))))</f>
        <v>7439.9662975960282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1934.4166833294948</v>
      </c>
      <c r="E213" s="168">
        <f t="shared" ca="1" si="4"/>
        <v>218.10318850021577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6417.8096334450192</v>
      </c>
      <c r="G213" s="168">
        <f ca="1">IF($C213-G$1&lt;År1,0,F212*(1-VLOOKUP($A213,[1]Hugst!$R$5:$W$9,MATCH(ROUNDUP((G$1)/10,0)*10,[1]Hugst!$R$4:$W$4,0))))</f>
        <v>6420.162122655759</v>
      </c>
      <c r="H213" s="168">
        <f ca="1">IF($C213-H$1&lt;År1,0,G212*(1-VLOOKUP($A213,[1]Hugst!$R$5:$W$9,MATCH(ROUNDUP((H$1)/10,0)*10,[1]Hugst!$R$4:$W$4,0))))</f>
        <v>6421.7015407106246</v>
      </c>
      <c r="I213" s="168">
        <f ca="1">IF($C213-I$1&lt;År1,0,H212*(1-VLOOKUP($A213,[1]Hugst!$R$5:$W$9,MATCH(ROUNDUP((I$1)/10,0)*10,[1]Hugst!$R$4:$W$4,0))))</f>
        <v>6422.0281078501266</v>
      </c>
      <c r="J213" s="168">
        <f ca="1">IF($C213-J$1&lt;År1,0,I212*(1-VLOOKUP($A213,[1]Hugst!$R$5:$W$9,MATCH(ROUNDUP((J$1)/10,0)*10,[1]Hugst!$R$4:$W$4,0))))</f>
        <v>6420.5516041517767</v>
      </c>
      <c r="K213" s="168">
        <f ca="1">IF($C213-K$1&lt;År1,0,J212*(1-VLOOKUP($A213,[1]Hugst!$R$5:$W$9,MATCH(ROUNDUP((K$1)/10,0)*10,[1]Hugst!$R$4:$W$4,0))))</f>
        <v>6416.3908205695589</v>
      </c>
      <c r="L213" s="168">
        <f ca="1">IF($C213-L$1&lt;År1,0,K212*(1-VLOOKUP($A213,[1]Hugst!$R$5:$W$9,MATCH(ROUNDUP((L$1)/10,0)*10,[1]Hugst!$R$4:$W$4,0))))</f>
        <v>6400.5410744949186</v>
      </c>
      <c r="M213" s="168">
        <f ca="1">IF($C213-M$1&lt;År1,0,L212*(1-VLOOKUP($A213,[1]Hugst!$R$5:$W$9,MATCH(ROUNDUP((M$1)/10,0)*10,[1]Hugst!$R$4:$W$4,0))))</f>
        <v>6371.1792157214659</v>
      </c>
      <c r="N213" s="168">
        <f ca="1">IF($C213-N$1&lt;År1,0,M212*(1-VLOOKUP($A213,[1]Hugst!$R$5:$W$9,MATCH(ROUNDUP((N$1)/10,0)*10,[1]Hugst!$R$4:$W$4,0))))</f>
        <v>6332.9015832211498</v>
      </c>
      <c r="O213" s="168">
        <f ca="1">IF($C213-O$1&lt;År1,0,N212*(1-VLOOKUP($A213,[1]Hugst!$R$5:$W$9,MATCH(ROUNDUP((O$1)/10,0)*10,[1]Hugst!$R$4:$W$4,0))))</f>
        <v>6281.8956497047684</v>
      </c>
      <c r="P213" s="168">
        <f ca="1">IF($C213-P$1&lt;År1,0,O212*(1-VLOOKUP($A213,[1]Hugst!$R$5:$W$9,MATCH(ROUNDUP((P$1)/10,0)*10,[1]Hugst!$R$4:$W$4,0))))</f>
        <v>6199.0799772483715</v>
      </c>
      <c r="Q213" s="168">
        <f ca="1">IF($C213-Q$1&lt;År1,0,P212*(1-VLOOKUP($A213,[1]Hugst!$R$5:$W$9,MATCH(ROUNDUP((Q$1)/10,0)*10,[1]Hugst!$R$4:$W$4,0))))</f>
        <v>6090.7679194869506</v>
      </c>
      <c r="R213" s="168">
        <f ca="1">IF($C213-R$1&lt;År1,0,Q212*(1-VLOOKUP($A213,[1]Hugst!$R$5:$W$9,MATCH(ROUNDUP((R$1)/10,0)*10,[1]Hugst!$R$4:$W$4,0))))</f>
        <v>5946.1101896897289</v>
      </c>
      <c r="S213" s="168">
        <f ca="1">IF($C213-S$1&lt;År1,0,R212*(1-VLOOKUP($A213,[1]Hugst!$R$5:$W$9,MATCH(ROUNDUP((S$1)/10,0)*10,[1]Hugst!$R$4:$W$4,0))))</f>
        <v>5749.6631522777034</v>
      </c>
      <c r="T213" s="168">
        <f ca="1">IF($C213-T$1&lt;År1,0,S212*(1-VLOOKUP($A213,[1]Hugst!$R$5:$W$9,MATCH(ROUNDUP((T$1)/10,0)*10,[1]Hugst!$R$4:$W$4,0))))</f>
        <v>5479.4554079200025</v>
      </c>
      <c r="U213" s="168">
        <f ca="1">IF($C213-U$1&lt;År1,0,T212*(1-VLOOKUP($A213,[1]Hugst!$R$5:$W$9,MATCH(ROUNDUP((U$1)/10,0)*10,[1]Hugst!$R$4:$W$4,0))))</f>
        <v>8544.9869042678602</v>
      </c>
      <c r="V213" s="168">
        <f ca="1">IF($C213-V$1&lt;År1,0,U212*(1-VLOOKUP($A213,[1]Hugst!$R$5:$W$9,MATCH(ROUNDUP((V$1)/10,0)*10,[1]Hugst!$R$4:$W$4,0))))</f>
        <v>8518.9142967161024</v>
      </c>
      <c r="W213" s="168">
        <f ca="1">IF($C213-W$1&lt;År1,0,V212*(1-VLOOKUP($A213,[1]Hugst!$R$5:$W$9,MATCH(ROUNDUP((W$1)/10,0)*10,[1]Hugst!$R$4:$W$4,0))))</f>
        <v>8508.4172406549878</v>
      </c>
      <c r="X213" s="168">
        <f ca="1">IF($C213-X$1&lt;År1,0,W212*(1-VLOOKUP($A213,[1]Hugst!$R$5:$W$9,MATCH(ROUNDUP((X$1)/10,0)*10,[1]Hugst!$R$4:$W$4,0))))</f>
        <v>8495.8750466042766</v>
      </c>
      <c r="Y213" s="168">
        <f ca="1">IF($C213-Y$1&lt;År1,0,X212*(1-VLOOKUP($A213,[1]Hugst!$R$5:$W$9,MATCH(ROUNDUP((Y$1)/10,0)*10,[1]Hugst!$R$4:$W$4,0))))</f>
        <v>8479.2042507413244</v>
      </c>
      <c r="Z213" s="168">
        <f ca="1">IF($C213-Z$1&lt;År1,0,Y212*(1-VLOOKUP($A213,[1]Hugst!$R$5:$W$9,MATCH(ROUNDUP((Z$1)/10,0)*10,[1]Hugst!$R$4:$W$4,0))))</f>
        <v>8462.5132860835311</v>
      </c>
      <c r="AA213" s="168">
        <f ca="1">IF($C213-AA$1&lt;År1,0,Z212*(1-VLOOKUP($A213,[1]Hugst!$R$5:$W$9,MATCH(ROUNDUP((AA$1)/10,0)*10,[1]Hugst!$R$4:$W$4,0))))</f>
        <v>8429.1655298850019</v>
      </c>
      <c r="AB213" s="168">
        <f ca="1">IF($C213-AB$1&lt;År1,0,AA212*(1-VLOOKUP($A213,[1]Hugst!$R$5:$W$9,MATCH(ROUNDUP((AB$1)/10,0)*10,[1]Hugst!$R$4:$W$4,0))))</f>
        <v>8362.5055299990781</v>
      </c>
      <c r="AC213" s="168">
        <f ca="1">IF($C213-AC$1&lt;År1,0,AB212*(1-VLOOKUP($A213,[1]Hugst!$R$5:$W$9,MATCH(ROUNDUP((AC$1)/10,0)*10,[1]Hugst!$R$4:$W$4,0))))</f>
        <v>8229.2629037971092</v>
      </c>
      <c r="AD213" s="168">
        <f ca="1">IF($C213-AD$1&lt;År1,0,AC212*(1-VLOOKUP($A213,[1]Hugst!$R$5:$W$9,MATCH(ROUNDUP((AD$1)/10,0)*10,[1]Hugst!$R$4:$W$4,0))))</f>
        <v>7962.9779314631387</v>
      </c>
      <c r="AE213" s="168">
        <f ca="1">IF($C213-AE$1&lt;År1,0,AD212*(1-VLOOKUP($A213,[1]Hugst!$R$5:$W$9,MATCH(ROUNDUP((AE$1)/10,0)*10,[1]Hugst!$R$4:$W$4,0))))</f>
        <v>7430.8931679648131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1926.4276277869712</v>
      </c>
      <c r="E214" s="168">
        <f t="shared" ca="1" si="4"/>
        <v>223.19978172221454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6414.9171711244944</v>
      </c>
      <c r="G214" s="168">
        <f ca="1">IF($C214-G$1&lt;År1,0,F213*(1-VLOOKUP($A214,[1]Hugst!$R$5:$W$9,MATCH(ROUNDUP((G$1)/10,0)*10,[1]Hugst!$R$4:$W$4,0))))</f>
        <v>6417.8096334450192</v>
      </c>
      <c r="H214" s="168">
        <f ca="1">IF($C214-H$1&lt;År1,0,G213*(1-VLOOKUP($A214,[1]Hugst!$R$5:$W$9,MATCH(ROUNDUP((H$1)/10,0)*10,[1]Hugst!$R$4:$W$4,0))))</f>
        <v>6420.162122655759</v>
      </c>
      <c r="I214" s="168">
        <f ca="1">IF($C214-I$1&lt;År1,0,H213*(1-VLOOKUP($A214,[1]Hugst!$R$5:$W$9,MATCH(ROUNDUP((I$1)/10,0)*10,[1]Hugst!$R$4:$W$4,0))))</f>
        <v>6421.7015407106246</v>
      </c>
      <c r="J214" s="168">
        <f ca="1">IF($C214-J$1&lt;År1,0,I213*(1-VLOOKUP($A214,[1]Hugst!$R$5:$W$9,MATCH(ROUNDUP((J$1)/10,0)*10,[1]Hugst!$R$4:$W$4,0))))</f>
        <v>6422.0281078501266</v>
      </c>
      <c r="K214" s="168">
        <f ca="1">IF($C214-K$1&lt;År1,0,J213*(1-VLOOKUP($A214,[1]Hugst!$R$5:$W$9,MATCH(ROUNDUP((K$1)/10,0)*10,[1]Hugst!$R$4:$W$4,0))))</f>
        <v>6420.5516041517767</v>
      </c>
      <c r="L214" s="168">
        <f ca="1">IF($C214-L$1&lt;År1,0,K213*(1-VLOOKUP($A214,[1]Hugst!$R$5:$W$9,MATCH(ROUNDUP((L$1)/10,0)*10,[1]Hugst!$R$4:$W$4,0))))</f>
        <v>6416.3908205695589</v>
      </c>
      <c r="M214" s="168">
        <f ca="1">IF($C214-M$1&lt;År1,0,L213*(1-VLOOKUP($A214,[1]Hugst!$R$5:$W$9,MATCH(ROUNDUP((M$1)/10,0)*10,[1]Hugst!$R$4:$W$4,0))))</f>
        <v>6400.5410744949186</v>
      </c>
      <c r="N214" s="168">
        <f ca="1">IF($C214-N$1&lt;År1,0,M213*(1-VLOOKUP($A214,[1]Hugst!$R$5:$W$9,MATCH(ROUNDUP((N$1)/10,0)*10,[1]Hugst!$R$4:$W$4,0))))</f>
        <v>6371.1792157214659</v>
      </c>
      <c r="O214" s="168">
        <f ca="1">IF($C214-O$1&lt;År1,0,N213*(1-VLOOKUP($A214,[1]Hugst!$R$5:$W$9,MATCH(ROUNDUP((O$1)/10,0)*10,[1]Hugst!$R$4:$W$4,0))))</f>
        <v>6332.9015832211498</v>
      </c>
      <c r="P214" s="168">
        <f ca="1">IF($C214-P$1&lt;År1,0,O213*(1-VLOOKUP($A214,[1]Hugst!$R$5:$W$9,MATCH(ROUNDUP((P$1)/10,0)*10,[1]Hugst!$R$4:$W$4,0))))</f>
        <v>6268.1061226688307</v>
      </c>
      <c r="Q214" s="168">
        <f ca="1">IF($C214-Q$1&lt;År1,0,P213*(1-VLOOKUP($A214,[1]Hugst!$R$5:$W$9,MATCH(ROUNDUP((Q$1)/10,0)*10,[1]Hugst!$R$4:$W$4,0))))</f>
        <v>6185.4722407129484</v>
      </c>
      <c r="R214" s="168">
        <f ca="1">IF($C214-R$1&lt;År1,0,Q213*(1-VLOOKUP($A214,[1]Hugst!$R$5:$W$9,MATCH(ROUNDUP((R$1)/10,0)*10,[1]Hugst!$R$4:$W$4,0))))</f>
        <v>6077.3979411271011</v>
      </c>
      <c r="S214" s="168">
        <f ca="1">IF($C214-S$1&lt;År1,0,R213*(1-VLOOKUP($A214,[1]Hugst!$R$5:$W$9,MATCH(ROUNDUP((S$1)/10,0)*10,[1]Hugst!$R$4:$W$4,0))))</f>
        <v>5933.0577526879706</v>
      </c>
      <c r="T214" s="168">
        <f ca="1">IF($C214-T$1&lt;År1,0,S213*(1-VLOOKUP($A214,[1]Hugst!$R$5:$W$9,MATCH(ROUNDUP((T$1)/10,0)*10,[1]Hugst!$R$4:$W$4,0))))</f>
        <v>5737.0419404800205</v>
      </c>
      <c r="U214" s="168">
        <f ca="1">IF($C214-U$1&lt;År1,0,T213*(1-VLOOKUP($A214,[1]Hugst!$R$5:$W$9,MATCH(ROUNDUP((U$1)/10,0)*10,[1]Hugst!$R$4:$W$4,0))))</f>
        <v>5467.4273350733492</v>
      </c>
      <c r="V214" s="168">
        <f ca="1">IF($C214-V$1&lt;År1,0,U213*(1-VLOOKUP($A214,[1]Hugst!$R$5:$W$9,MATCH(ROUNDUP((V$1)/10,0)*10,[1]Hugst!$R$4:$W$4,0))))</f>
        <v>8526.2296159414182</v>
      </c>
      <c r="W214" s="168">
        <f ca="1">IF($C214-W$1&lt;År1,0,V213*(1-VLOOKUP($A214,[1]Hugst!$R$5:$W$9,MATCH(ROUNDUP((W$1)/10,0)*10,[1]Hugst!$R$4:$W$4,0))))</f>
        <v>8500.2142409428234</v>
      </c>
      <c r="X214" s="168">
        <f ca="1">IF($C214-X$1&lt;År1,0,W213*(1-VLOOKUP($A214,[1]Hugst!$R$5:$W$9,MATCH(ROUNDUP((X$1)/10,0)*10,[1]Hugst!$R$4:$W$4,0))))</f>
        <v>8489.7402271998908</v>
      </c>
      <c r="Y214" s="168">
        <f ca="1">IF($C214-Y$1&lt;År1,0,X213*(1-VLOOKUP($A214,[1]Hugst!$R$5:$W$9,MATCH(ROUNDUP((Y$1)/10,0)*10,[1]Hugst!$R$4:$W$4,0))))</f>
        <v>8477.2255647946567</v>
      </c>
      <c r="Z214" s="168">
        <f ca="1">IF($C214-Z$1&lt;År1,0,Y213*(1-VLOOKUP($A214,[1]Hugst!$R$5:$W$9,MATCH(ROUNDUP((Z$1)/10,0)*10,[1]Hugst!$R$4:$W$4,0))))</f>
        <v>8468.8637577526151</v>
      </c>
      <c r="AA214" s="168">
        <f ca="1">IF($C214-AA$1&lt;År1,0,Z213*(1-VLOOKUP($A214,[1]Hugst!$R$5:$W$9,MATCH(ROUNDUP((AA$1)/10,0)*10,[1]Hugst!$R$4:$W$4,0))))</f>
        <v>8452.1931479297709</v>
      </c>
      <c r="AB214" s="168">
        <f ca="1">IF($C214-AB$1&lt;År1,0,AA213*(1-VLOOKUP($A214,[1]Hugst!$R$5:$W$9,MATCH(ROUNDUP((AB$1)/10,0)*10,[1]Hugst!$R$4:$W$4,0))))</f>
        <v>8418.8860597266048</v>
      </c>
      <c r="AC214" s="168">
        <f ca="1">IF($C214-AC$1&lt;År1,0,AB213*(1-VLOOKUP($A214,[1]Hugst!$R$5:$W$9,MATCH(ROUNDUP((AC$1)/10,0)*10,[1]Hugst!$R$4:$W$4,0))))</f>
        <v>8352.3073525234704</v>
      </c>
      <c r="AD214" s="168">
        <f ca="1">IF($C214-AD$1&lt;År1,0,AC213*(1-VLOOKUP($A214,[1]Hugst!$R$5:$W$9,MATCH(ROUNDUP((AD$1)/10,0)*10,[1]Hugst!$R$4:$W$4,0))))</f>
        <v>8219.2272173290639</v>
      </c>
      <c r="AE214" s="168">
        <f ca="1">IF($C214-AE$1&lt;År1,0,AD213*(1-VLOOKUP($A214,[1]Hugst!$R$5:$W$9,MATCH(ROUNDUP((AE$1)/10,0)*10,[1]Hugst!$R$4:$W$4,0))))</f>
        <v>7953.2669827662321</v>
      </c>
      <c r="AF214" s="168">
        <f ca="1">IF($C214-AF$1&lt;År1,0,AE213*(1-VLOOKUP($A214,[1]Hugst!$R$5:$W$9,MATCH(ROUNDUP((AF$1)/10,0)*10,[1]Hugst!$R$4:$W$4,0))))</f>
        <v>7421.8311031258318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1917.9736091598941</v>
      </c>
      <c r="E215" s="168">
        <f t="shared" ca="1" si="4"/>
        <v>228.4090992512065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6411.6724700264094</v>
      </c>
      <c r="G215" s="168">
        <f ca="1">IF($C215-G$1&lt;År1,0,F214*(1-VLOOKUP($A215,[1]Hugst!$R$5:$W$9,MATCH(ROUNDUP((G$1)/10,0)*10,[1]Hugst!$R$4:$W$4,0))))</f>
        <v>6414.9171711244944</v>
      </c>
      <c r="H215" s="168">
        <f ca="1">IF($C215-H$1&lt;År1,0,G214*(1-VLOOKUP($A215,[1]Hugst!$R$5:$W$9,MATCH(ROUNDUP((H$1)/10,0)*10,[1]Hugst!$R$4:$W$4,0))))</f>
        <v>6417.8096334450192</v>
      </c>
      <c r="I215" s="168">
        <f ca="1">IF($C215-I$1&lt;År1,0,H214*(1-VLOOKUP($A215,[1]Hugst!$R$5:$W$9,MATCH(ROUNDUP((I$1)/10,0)*10,[1]Hugst!$R$4:$W$4,0))))</f>
        <v>6420.162122655759</v>
      </c>
      <c r="J215" s="168">
        <f ca="1">IF($C215-J$1&lt;År1,0,I214*(1-VLOOKUP($A215,[1]Hugst!$R$5:$W$9,MATCH(ROUNDUP((J$1)/10,0)*10,[1]Hugst!$R$4:$W$4,0))))</f>
        <v>6421.7015407106246</v>
      </c>
      <c r="K215" s="168">
        <f ca="1">IF($C215-K$1&lt;År1,0,J214*(1-VLOOKUP($A215,[1]Hugst!$R$5:$W$9,MATCH(ROUNDUP((K$1)/10,0)*10,[1]Hugst!$R$4:$W$4,0))))</f>
        <v>6422.0281078501266</v>
      </c>
      <c r="L215" s="168">
        <f ca="1">IF($C215-L$1&lt;År1,0,K214*(1-VLOOKUP($A215,[1]Hugst!$R$5:$W$9,MATCH(ROUNDUP((L$1)/10,0)*10,[1]Hugst!$R$4:$W$4,0))))</f>
        <v>6420.5516041517767</v>
      </c>
      <c r="M215" s="168">
        <f ca="1">IF($C215-M$1&lt;År1,0,L214*(1-VLOOKUP($A215,[1]Hugst!$R$5:$W$9,MATCH(ROUNDUP((M$1)/10,0)*10,[1]Hugst!$R$4:$W$4,0))))</f>
        <v>6416.3908205695589</v>
      </c>
      <c r="N215" s="168">
        <f ca="1">IF($C215-N$1&lt;År1,0,M214*(1-VLOOKUP($A215,[1]Hugst!$R$5:$W$9,MATCH(ROUNDUP((N$1)/10,0)*10,[1]Hugst!$R$4:$W$4,0))))</f>
        <v>6400.5410744949186</v>
      </c>
      <c r="O215" s="168">
        <f ca="1">IF($C215-O$1&lt;År1,0,N214*(1-VLOOKUP($A215,[1]Hugst!$R$5:$W$9,MATCH(ROUNDUP((O$1)/10,0)*10,[1]Hugst!$R$4:$W$4,0))))</f>
        <v>6371.1792157214659</v>
      </c>
      <c r="P215" s="168">
        <f ca="1">IF($C215-P$1&lt;År1,0,O214*(1-VLOOKUP($A215,[1]Hugst!$R$5:$W$9,MATCH(ROUNDUP((P$1)/10,0)*10,[1]Hugst!$R$4:$W$4,0))))</f>
        <v>6319.0000919409085</v>
      </c>
      <c r="Q215" s="168">
        <f ca="1">IF($C215-Q$1&lt;År1,0,P214*(1-VLOOKUP($A215,[1]Hugst!$R$5:$W$9,MATCH(ROUNDUP((Q$1)/10,0)*10,[1]Hugst!$R$4:$W$4,0))))</f>
        <v>6254.3468653263872</v>
      </c>
      <c r="R215" s="168">
        <f ca="1">IF($C215-R$1&lt;År1,0,Q214*(1-VLOOKUP($A215,[1]Hugst!$R$5:$W$9,MATCH(ROUNDUP((R$1)/10,0)*10,[1]Hugst!$R$4:$W$4,0))))</f>
        <v>6171.8943748187003</v>
      </c>
      <c r="S215" s="168">
        <f ca="1">IF($C215-S$1&lt;År1,0,R214*(1-VLOOKUP($A215,[1]Hugst!$R$5:$W$9,MATCH(ROUNDUP((S$1)/10,0)*10,[1]Hugst!$R$4:$W$4,0))))</f>
        <v>6064.0573115002371</v>
      </c>
      <c r="T215" s="168">
        <f ca="1">IF($C215-T$1&lt;År1,0,S214*(1-VLOOKUP($A215,[1]Hugst!$R$5:$W$9,MATCH(ROUNDUP((T$1)/10,0)*10,[1]Hugst!$R$4:$W$4,0))))</f>
        <v>5920.0339673771923</v>
      </c>
      <c r="U215" s="168">
        <f ca="1">IF($C215-U$1&lt;År1,0,T214*(1-VLOOKUP($A215,[1]Hugst!$R$5:$W$9,MATCH(ROUNDUP((U$1)/10,0)*10,[1]Hugst!$R$4:$W$4,0))))</f>
        <v>5724.4484337814056</v>
      </c>
      <c r="V215" s="168">
        <f ca="1">IF($C215-V$1&lt;År1,0,U214*(1-VLOOKUP($A215,[1]Hugst!$R$5:$W$9,MATCH(ROUNDUP((V$1)/10,0)*10,[1]Hugst!$R$4:$W$4,0))))</f>
        <v>5455.4256653134325</v>
      </c>
      <c r="W215" s="168">
        <f ca="1">IF($C215-W$1&lt;År1,0,V214*(1-VLOOKUP($A215,[1]Hugst!$R$5:$W$9,MATCH(ROUNDUP((W$1)/10,0)*10,[1]Hugst!$R$4:$W$4,0))))</f>
        <v>8507.5135021503265</v>
      </c>
      <c r="X215" s="168">
        <f ca="1">IF($C215-X$1&lt;År1,0,W214*(1-VLOOKUP($A215,[1]Hugst!$R$5:$W$9,MATCH(ROUNDUP((X$1)/10,0)*10,[1]Hugst!$R$4:$W$4,0))))</f>
        <v>8481.5552340724607</v>
      </c>
      <c r="Y215" s="168">
        <f ca="1">IF($C215-Y$1&lt;År1,0,X214*(1-VLOOKUP($A215,[1]Hugst!$R$5:$W$9,MATCH(ROUNDUP((Y$1)/10,0)*10,[1]Hugst!$R$4:$W$4,0))))</f>
        <v>8471.1042120670136</v>
      </c>
      <c r="Z215" s="168">
        <f ca="1">IF($C215-Z$1&lt;År1,0,Y214*(1-VLOOKUP($A215,[1]Hugst!$R$5:$W$9,MATCH(ROUNDUP((Z$1)/10,0)*10,[1]Hugst!$R$4:$W$4,0))))</f>
        <v>8466.8874848375908</v>
      </c>
      <c r="AA215" s="168">
        <f ca="1">IF($C215-AA$1&lt;År1,0,Z214*(1-VLOOKUP($A215,[1]Hugst!$R$5:$W$9,MATCH(ROUNDUP((AA$1)/10,0)*10,[1]Hugst!$R$4:$W$4,0))))</f>
        <v>8458.5358751212098</v>
      </c>
      <c r="AB215" s="168">
        <f ca="1">IF($C215-AB$1&lt;År1,0,AA214*(1-VLOOKUP($A215,[1]Hugst!$R$5:$W$9,MATCH(ROUNDUP((AB$1)/10,0)*10,[1]Hugst!$R$4:$W$4,0))))</f>
        <v>8441.8855953103448</v>
      </c>
      <c r="AC215" s="168">
        <f ca="1">IF($C215-AC$1&lt;År1,0,AB214*(1-VLOOKUP($A215,[1]Hugst!$R$5:$W$9,MATCH(ROUNDUP((AC$1)/10,0)*10,[1]Hugst!$R$4:$W$4,0))))</f>
        <v>8408.6191255074264</v>
      </c>
      <c r="AD215" s="168">
        <f ca="1">IF($C215-AD$1&lt;År1,0,AC214*(1-VLOOKUP($A215,[1]Hugst!$R$5:$W$9,MATCH(ROUNDUP((AD$1)/10,0)*10,[1]Hugst!$R$4:$W$4,0))))</f>
        <v>8342.1216118496613</v>
      </c>
      <c r="AE215" s="168">
        <f ca="1">IF($C215-AE$1&lt;År1,0,AD214*(1-VLOOKUP($A215,[1]Hugst!$R$5:$W$9,MATCH(ROUNDUP((AE$1)/10,0)*10,[1]Hugst!$R$4:$W$4,0))))</f>
        <v>8209.2037695030522</v>
      </c>
      <c r="AF215" s="168">
        <f ca="1">IF($C215-AF$1&lt;År1,0,AE214*(1-VLOOKUP($A215,[1]Hugst!$R$5:$W$9,MATCH(ROUNDUP((AF$1)/10,0)*10,[1]Hugst!$R$4:$W$4,0))))</f>
        <v>7943.5678766896881</v>
      </c>
      <c r="AG215" s="168">
        <f ca="1">IF($C215-AG$1&lt;År1,0,AF214*(1-VLOOKUP($A215,[1]Hugst!$R$5:$W$9,MATCH(ROUNDUP((AG$1)/10,0)*10,[1]Hugst!$R$4:$W$4,0))))</f>
        <v>7412.7800895854343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1909.2084247724042</v>
      </c>
      <c r="E216" s="168">
        <f t="shared" ca="1" si="4"/>
        <v>233.70698052688385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6408.2051669145967</v>
      </c>
      <c r="G216" s="168">
        <f ca="1">IF($C216-G$1&lt;År1,0,F215*(1-VLOOKUP($A216,[1]Hugst!$R$5:$W$9,MATCH(ROUNDUP((G$1)/10,0)*10,[1]Hugst!$R$4:$W$4,0))))</f>
        <v>6411.6724700264094</v>
      </c>
      <c r="H216" s="168">
        <f ca="1">IF($C216-H$1&lt;År1,0,G215*(1-VLOOKUP($A216,[1]Hugst!$R$5:$W$9,MATCH(ROUNDUP((H$1)/10,0)*10,[1]Hugst!$R$4:$W$4,0))))</f>
        <v>6414.9171711244944</v>
      </c>
      <c r="I216" s="168">
        <f ca="1">IF($C216-I$1&lt;År1,0,H215*(1-VLOOKUP($A216,[1]Hugst!$R$5:$W$9,MATCH(ROUNDUP((I$1)/10,0)*10,[1]Hugst!$R$4:$W$4,0))))</f>
        <v>6417.8096334450192</v>
      </c>
      <c r="J216" s="168">
        <f ca="1">IF($C216-J$1&lt;År1,0,I215*(1-VLOOKUP($A216,[1]Hugst!$R$5:$W$9,MATCH(ROUNDUP((J$1)/10,0)*10,[1]Hugst!$R$4:$W$4,0))))</f>
        <v>6420.162122655759</v>
      </c>
      <c r="K216" s="168">
        <f ca="1">IF($C216-K$1&lt;År1,0,J215*(1-VLOOKUP($A216,[1]Hugst!$R$5:$W$9,MATCH(ROUNDUP((K$1)/10,0)*10,[1]Hugst!$R$4:$W$4,0))))</f>
        <v>6421.7015407106246</v>
      </c>
      <c r="L216" s="168">
        <f ca="1">IF($C216-L$1&lt;År1,0,K215*(1-VLOOKUP($A216,[1]Hugst!$R$5:$W$9,MATCH(ROUNDUP((L$1)/10,0)*10,[1]Hugst!$R$4:$W$4,0))))</f>
        <v>6422.0281078501266</v>
      </c>
      <c r="M216" s="168">
        <f ca="1">IF($C216-M$1&lt;År1,0,L215*(1-VLOOKUP($A216,[1]Hugst!$R$5:$W$9,MATCH(ROUNDUP((M$1)/10,0)*10,[1]Hugst!$R$4:$W$4,0))))</f>
        <v>6420.5516041517767</v>
      </c>
      <c r="N216" s="168">
        <f ca="1">IF($C216-N$1&lt;År1,0,M215*(1-VLOOKUP($A216,[1]Hugst!$R$5:$W$9,MATCH(ROUNDUP((N$1)/10,0)*10,[1]Hugst!$R$4:$W$4,0))))</f>
        <v>6416.3908205695589</v>
      </c>
      <c r="O216" s="168">
        <f ca="1">IF($C216-O$1&lt;År1,0,N215*(1-VLOOKUP($A216,[1]Hugst!$R$5:$W$9,MATCH(ROUNDUP((O$1)/10,0)*10,[1]Hugst!$R$4:$W$4,0))))</f>
        <v>6400.5410744949186</v>
      </c>
      <c r="P216" s="168">
        <f ca="1">IF($C216-P$1&lt;År1,0,O215*(1-VLOOKUP($A216,[1]Hugst!$R$5:$W$9,MATCH(ROUNDUP((P$1)/10,0)*10,[1]Hugst!$R$4:$W$4,0))))</f>
        <v>6357.1937003698822</v>
      </c>
      <c r="Q216" s="168">
        <f ca="1">IF($C216-Q$1&lt;År1,0,P215*(1-VLOOKUP($A216,[1]Hugst!$R$5:$W$9,MATCH(ROUNDUP((Q$1)/10,0)*10,[1]Hugst!$R$4:$W$4,0))))</f>
        <v>6305.1291161293311</v>
      </c>
      <c r="R216" s="168">
        <f ca="1">IF($C216-R$1&lt;År1,0,Q215*(1-VLOOKUP($A216,[1]Hugst!$R$5:$W$9,MATCH(ROUNDUP((R$1)/10,0)*10,[1]Hugst!$R$4:$W$4,0))))</f>
        <v>6240.6178112317684</v>
      </c>
      <c r="S216" s="168">
        <f ca="1">IF($C216-S$1&lt;År1,0,R215*(1-VLOOKUP($A216,[1]Hugst!$R$5:$W$9,MATCH(ROUNDUP((S$1)/10,0)*10,[1]Hugst!$R$4:$W$4,0))))</f>
        <v>6158.3463139959276</v>
      </c>
      <c r="T216" s="168">
        <f ca="1">IF($C216-T$1&lt;År1,0,S215*(1-VLOOKUP($A216,[1]Hugst!$R$5:$W$9,MATCH(ROUNDUP((T$1)/10,0)*10,[1]Hugst!$R$4:$W$4,0))))</f>
        <v>6050.7459661823095</v>
      </c>
      <c r="U216" s="168">
        <f ca="1">IF($C216-U$1&lt;År1,0,T215*(1-VLOOKUP($A216,[1]Hugst!$R$5:$W$9,MATCH(ROUNDUP((U$1)/10,0)*10,[1]Hugst!$R$4:$W$4,0))))</f>
        <v>5907.0387708634371</v>
      </c>
      <c r="V216" s="168">
        <f ca="1">IF($C216-V$1&lt;År1,0,U215*(1-VLOOKUP($A216,[1]Hugst!$R$5:$W$9,MATCH(ROUNDUP((V$1)/10,0)*10,[1]Hugst!$R$4:$W$4,0))))</f>
        <v>5711.882571365788</v>
      </c>
      <c r="W216" s="168">
        <f ca="1">IF($C216-W$1&lt;År1,0,V215*(1-VLOOKUP($A216,[1]Hugst!$R$5:$W$9,MATCH(ROUNDUP((W$1)/10,0)*10,[1]Hugst!$R$4:$W$4,0))))</f>
        <v>5443.4503406822569</v>
      </c>
      <c r="X216" s="168">
        <f ca="1">IF($C216-X$1&lt;År1,0,W215*(1-VLOOKUP($A216,[1]Hugst!$R$5:$W$9,MATCH(ROUNDUP((X$1)/10,0)*10,[1]Hugst!$R$4:$W$4,0))))</f>
        <v>8488.8384725114593</v>
      </c>
      <c r="Y216" s="168">
        <f ca="1">IF($C216-Y$1&lt;År1,0,X215*(1-VLOOKUP($A216,[1]Hugst!$R$5:$W$9,MATCH(ROUNDUP((Y$1)/10,0)*10,[1]Hugst!$R$4:$W$4,0))))</f>
        <v>8462.9371859976673</v>
      </c>
      <c r="Z216" s="168">
        <f ca="1">IF($C216-Z$1&lt;År1,0,Y215*(1-VLOOKUP($A216,[1]Hugst!$R$5:$W$9,MATCH(ROUNDUP((Z$1)/10,0)*10,[1]Hugst!$R$4:$W$4,0))))</f>
        <v>8460.7735971742495</v>
      </c>
      <c r="AA216" s="168">
        <f ca="1">IF($C216-AA$1&lt;År1,0,Z215*(1-VLOOKUP($A216,[1]Hugst!$R$5:$W$9,MATCH(ROUNDUP((AA$1)/10,0)*10,[1]Hugst!$R$4:$W$4,0))))</f>
        <v>8456.5620122951059</v>
      </c>
      <c r="AB216" s="168">
        <f ca="1">IF($C216-AB$1&lt;År1,0,AA215*(1-VLOOKUP($A216,[1]Hugst!$R$5:$W$9,MATCH(ROUNDUP((AB$1)/10,0)*10,[1]Hugst!$R$4:$W$4,0))))</f>
        <v>8448.2205874686224</v>
      </c>
      <c r="AC216" s="168">
        <f ca="1">IF($C216-AC$1&lt;År1,0,AB215*(1-VLOOKUP($A216,[1]Hugst!$R$5:$W$9,MATCH(ROUNDUP((AC$1)/10,0)*10,[1]Hugst!$R$4:$W$4,0))))</f>
        <v>8431.5906128770403</v>
      </c>
      <c r="AD216" s="168">
        <f ca="1">IF($C216-AD$1&lt;År1,0,AC215*(1-VLOOKUP($A216,[1]Hugst!$R$5:$W$9,MATCH(ROUNDUP((AD$1)/10,0)*10,[1]Hugst!$R$4:$W$4,0))))</f>
        <v>8398.3647119397338</v>
      </c>
      <c r="AE216" s="168">
        <f ca="1">IF($C216-AE$1&lt;År1,0,AD215*(1-VLOOKUP($A216,[1]Hugst!$R$5:$W$9,MATCH(ROUNDUP((AE$1)/10,0)*10,[1]Hugst!$R$4:$W$4,0))))</f>
        <v>8331.9482928108209</v>
      </c>
      <c r="AF216" s="168">
        <f ca="1">IF($C216-AF$1&lt;År1,0,AE215*(1-VLOOKUP($A216,[1]Hugst!$R$5:$W$9,MATCH(ROUNDUP((AF$1)/10,0)*10,[1]Hugst!$R$4:$W$4,0))))</f>
        <v>8199.192545393902</v>
      </c>
      <c r="AG216" s="168">
        <f ca="1">IF($C216-AG$1&lt;År1,0,AF215*(1-VLOOKUP($A216,[1]Hugst!$R$5:$W$9,MATCH(ROUNDUP((AG$1)/10,0)*10,[1]Hugst!$R$4:$W$4,0))))</f>
        <v>7933.8805987912856</v>
      </c>
      <c r="AH216" s="168">
        <f ca="1">IF($C216-AH$1&lt;År1,0,AG215*(1-VLOOKUP($A216,[1]Hugst!$R$5:$W$9,MATCH(ROUNDUP((AH$1)/10,0)*10,[1]Hugst!$R$4:$W$4,0))))</f>
        <v>7403.7401138664272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1900.2396612093798</v>
      </c>
      <c r="E217" s="168">
        <f t="shared" ca="1" si="4"/>
        <v>239.07563622770249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6404.605059052391</v>
      </c>
      <c r="G217" s="168">
        <f ca="1">IF($C217-G$1&lt;År1,0,F216*(1-VLOOKUP($A217,[1]Hugst!$R$5:$W$9,MATCH(ROUNDUP((G$1)/10,0)*10,[1]Hugst!$R$4:$W$4,0))))</f>
        <v>6408.2051669145967</v>
      </c>
      <c r="H217" s="168">
        <f ca="1">IF($C217-H$1&lt;År1,0,G216*(1-VLOOKUP($A217,[1]Hugst!$R$5:$W$9,MATCH(ROUNDUP((H$1)/10,0)*10,[1]Hugst!$R$4:$W$4,0))))</f>
        <v>6411.6724700264094</v>
      </c>
      <c r="I217" s="168">
        <f ca="1">IF($C217-I$1&lt;År1,0,H216*(1-VLOOKUP($A217,[1]Hugst!$R$5:$W$9,MATCH(ROUNDUP((I$1)/10,0)*10,[1]Hugst!$R$4:$W$4,0))))</f>
        <v>6414.9171711244944</v>
      </c>
      <c r="J217" s="168">
        <f ca="1">IF($C217-J$1&lt;År1,0,I216*(1-VLOOKUP($A217,[1]Hugst!$R$5:$W$9,MATCH(ROUNDUP((J$1)/10,0)*10,[1]Hugst!$R$4:$W$4,0))))</f>
        <v>6417.8096334450192</v>
      </c>
      <c r="K217" s="168">
        <f ca="1">IF($C217-K$1&lt;År1,0,J216*(1-VLOOKUP($A217,[1]Hugst!$R$5:$W$9,MATCH(ROUNDUP((K$1)/10,0)*10,[1]Hugst!$R$4:$W$4,0))))</f>
        <v>6420.162122655759</v>
      </c>
      <c r="L217" s="168">
        <f ca="1">IF($C217-L$1&lt;År1,0,K216*(1-VLOOKUP($A217,[1]Hugst!$R$5:$W$9,MATCH(ROUNDUP((L$1)/10,0)*10,[1]Hugst!$R$4:$W$4,0))))</f>
        <v>6421.7015407106246</v>
      </c>
      <c r="M217" s="168">
        <f ca="1">IF($C217-M$1&lt;År1,0,L216*(1-VLOOKUP($A217,[1]Hugst!$R$5:$W$9,MATCH(ROUNDUP((M$1)/10,0)*10,[1]Hugst!$R$4:$W$4,0))))</f>
        <v>6422.0281078501266</v>
      </c>
      <c r="N217" s="168">
        <f ca="1">IF($C217-N$1&lt;År1,0,M216*(1-VLOOKUP($A217,[1]Hugst!$R$5:$W$9,MATCH(ROUNDUP((N$1)/10,0)*10,[1]Hugst!$R$4:$W$4,0))))</f>
        <v>6420.5516041517767</v>
      </c>
      <c r="O217" s="168">
        <f ca="1">IF($C217-O$1&lt;År1,0,N216*(1-VLOOKUP($A217,[1]Hugst!$R$5:$W$9,MATCH(ROUNDUP((O$1)/10,0)*10,[1]Hugst!$R$4:$W$4,0))))</f>
        <v>6416.3908205695589</v>
      </c>
      <c r="P217" s="168">
        <f ca="1">IF($C217-P$1&lt;År1,0,O216*(1-VLOOKUP($A217,[1]Hugst!$R$5:$W$9,MATCH(ROUNDUP((P$1)/10,0)*10,[1]Hugst!$R$4:$W$4,0))))</f>
        <v>6386.4911062826122</v>
      </c>
      <c r="Q217" s="168">
        <f ca="1">IF($C217-Q$1&lt;År1,0,P216*(1-VLOOKUP($A217,[1]Hugst!$R$5:$W$9,MATCH(ROUNDUP((Q$1)/10,0)*10,[1]Hugst!$R$4:$W$4,0))))</f>
        <v>6343.238884930046</v>
      </c>
      <c r="R217" s="168">
        <f ca="1">IF($C217-R$1&lt;År1,0,Q216*(1-VLOOKUP($A217,[1]Hugst!$R$5:$W$9,MATCH(ROUNDUP((R$1)/10,0)*10,[1]Hugst!$R$4:$W$4,0))))</f>
        <v>6291.2885888012424</v>
      </c>
      <c r="S217" s="168">
        <f ca="1">IF($C217-S$1&lt;År1,0,R216*(1-VLOOKUP($A217,[1]Hugst!$R$5:$W$9,MATCH(ROUNDUP((S$1)/10,0)*10,[1]Hugst!$R$4:$W$4,0))))</f>
        <v>6226.9188940851618</v>
      </c>
      <c r="T217" s="168">
        <f ca="1">IF($C217-T$1&lt;År1,0,S216*(1-VLOOKUP($A217,[1]Hugst!$R$5:$W$9,MATCH(ROUNDUP((T$1)/10,0)*10,[1]Hugst!$R$4:$W$4,0))))</f>
        <v>6144.8279928188631</v>
      </c>
      <c r="U217" s="168">
        <f ca="1">IF($C217-U$1&lt;År1,0,T216*(1-VLOOKUP($A217,[1]Hugst!$R$5:$W$9,MATCH(ROUNDUP((U$1)/10,0)*10,[1]Hugst!$R$4:$W$4,0))))</f>
        <v>6037.4638408906894</v>
      </c>
      <c r="V217" s="168">
        <f ca="1">IF($C217-V$1&lt;År1,0,U216*(1-VLOOKUP($A217,[1]Hugst!$R$5:$W$9,MATCH(ROUNDUP((V$1)/10,0)*10,[1]Hugst!$R$4:$W$4,0))))</f>
        <v>5894.0721003908102</v>
      </c>
      <c r="W217" s="168">
        <f ca="1">IF($C217-W$1&lt;År1,0,V216*(1-VLOOKUP($A217,[1]Hugst!$R$5:$W$9,MATCH(ROUNDUP((W$1)/10,0)*10,[1]Hugst!$R$4:$W$4,0))))</f>
        <v>5699.3442925505951</v>
      </c>
      <c r="X217" s="168">
        <f ca="1">IF($C217-X$1&lt;År1,0,W216*(1-VLOOKUP($A217,[1]Hugst!$R$5:$W$9,MATCH(ROUNDUP((X$1)/10,0)*10,[1]Hugst!$R$4:$W$4,0))))</f>
        <v>5431.5013033490523</v>
      </c>
      <c r="Y217" s="168">
        <f ca="1">IF($C217-Y$1&lt;År1,0,X216*(1-VLOOKUP($A217,[1]Hugst!$R$5:$W$9,MATCH(ROUNDUP((Y$1)/10,0)*10,[1]Hugst!$R$4:$W$4,0))))</f>
        <v>8470.204436840093</v>
      </c>
      <c r="Z217" s="168">
        <f ca="1">IF($C217-Z$1&lt;År1,0,Y216*(1-VLOOKUP($A217,[1]Hugst!$R$5:$W$9,MATCH(ROUNDUP((Z$1)/10,0)*10,[1]Hugst!$R$4:$W$4,0))))</f>
        <v>8452.6165308927921</v>
      </c>
      <c r="AA217" s="168">
        <f ca="1">IF($C217-AA$1&lt;År1,0,Z216*(1-VLOOKUP($A217,[1]Hugst!$R$5:$W$9,MATCH(ROUNDUP((AA$1)/10,0)*10,[1]Hugst!$R$4:$W$4,0))))</f>
        <v>8450.4555805923301</v>
      </c>
      <c r="AB217" s="168">
        <f ca="1">IF($C217-AB$1&lt;År1,0,AA216*(1-VLOOKUP($A217,[1]Hugst!$R$5:$W$9,MATCH(ROUNDUP((AB$1)/10,0)*10,[1]Hugst!$R$4:$W$4,0))))</f>
        <v>8446.2491317923068</v>
      </c>
      <c r="AC217" s="168">
        <f ca="1">IF($C217-AC$1&lt;År1,0,AB216*(1-VLOOKUP($A217,[1]Hugst!$R$5:$W$9,MATCH(ROUNDUP((AC$1)/10,0)*10,[1]Hugst!$R$4:$W$4,0))))</f>
        <v>8437.9178794351246</v>
      </c>
      <c r="AD217" s="168">
        <f ca="1">IF($C217-AD$1&lt;År1,0,AC216*(1-VLOOKUP($A217,[1]Hugst!$R$5:$W$9,MATCH(ROUNDUP((AD$1)/10,0)*10,[1]Hugst!$R$4:$W$4,0))))</f>
        <v>8421.3081853003605</v>
      </c>
      <c r="AE217" s="168">
        <f ca="1">IF($C217-AE$1&lt;År1,0,AD216*(1-VLOOKUP($A217,[1]Hugst!$R$5:$W$9,MATCH(ROUNDUP((AE$1)/10,0)*10,[1]Hugst!$R$4:$W$4,0))))</f>
        <v>8388.1228037544406</v>
      </c>
      <c r="AF217" s="168">
        <f ca="1">IF($C217-AF$1&lt;År1,0,AE216*(1-VLOOKUP($A217,[1]Hugst!$R$5:$W$9,MATCH(ROUNDUP((AF$1)/10,0)*10,[1]Hugst!$R$4:$W$4,0))))</f>
        <v>8321.7873802586128</v>
      </c>
      <c r="AG217" s="168">
        <f ca="1">IF($C217-AG$1&lt;År1,0,AF216*(1-VLOOKUP($A217,[1]Hugst!$R$5:$W$9,MATCH(ROUNDUP((AG$1)/10,0)*10,[1]Hugst!$R$4:$W$4,0))))</f>
        <v>8189.1935300946416</v>
      </c>
      <c r="AH217" s="168">
        <f ca="1">IF($C217-AH$1&lt;År1,0,AG216*(1-VLOOKUP($A217,[1]Hugst!$R$5:$W$9,MATCH(ROUNDUP((AH$1)/10,0)*10,[1]Hugst!$R$4:$W$4,0))))</f>
        <v>7924.2051346464177</v>
      </c>
      <c r="AI217" s="168">
        <f ca="1">IF($C217-AI$1&lt;År1,0,AH216*(1-VLOOKUP($A217,[1]Hugst!$R$5:$W$9,MATCH(ROUNDUP((AI$1)/10,0)*10,[1]Hugst!$R$4:$W$4,0))))</f>
        <v>7394.7111625080533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1891.1425578959074</v>
      </c>
      <c r="E218" s="168">
        <f t="shared" ca="1" si="4"/>
        <v>240.4120973382669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6396.8444168494825</v>
      </c>
      <c r="G218" s="168">
        <f ca="1">IF($C218-G$1&lt;År1,0,F217*(1-VLOOKUP($A218,[1]Hugst!$R$5:$W$9,MATCH(ROUNDUP((G$1)/10,0)*10,[1]Hugst!$R$4:$W$4,0))))</f>
        <v>6404.605059052391</v>
      </c>
      <c r="H218" s="168">
        <f ca="1">IF($C218-H$1&lt;År1,0,G217*(1-VLOOKUP($A218,[1]Hugst!$R$5:$W$9,MATCH(ROUNDUP((H$1)/10,0)*10,[1]Hugst!$R$4:$W$4,0))))</f>
        <v>6408.2051669145967</v>
      </c>
      <c r="I218" s="168">
        <f ca="1">IF($C218-I$1&lt;År1,0,H217*(1-VLOOKUP($A218,[1]Hugst!$R$5:$W$9,MATCH(ROUNDUP((I$1)/10,0)*10,[1]Hugst!$R$4:$W$4,0))))</f>
        <v>6411.6724700264094</v>
      </c>
      <c r="J218" s="168">
        <f ca="1">IF($C218-J$1&lt;År1,0,I217*(1-VLOOKUP($A218,[1]Hugst!$R$5:$W$9,MATCH(ROUNDUP((J$1)/10,0)*10,[1]Hugst!$R$4:$W$4,0))))</f>
        <v>6414.9171711244944</v>
      </c>
      <c r="K218" s="168">
        <f ca="1">IF($C218-K$1&lt;År1,0,J217*(1-VLOOKUP($A218,[1]Hugst!$R$5:$W$9,MATCH(ROUNDUP((K$1)/10,0)*10,[1]Hugst!$R$4:$W$4,0))))</f>
        <v>6417.8096334450192</v>
      </c>
      <c r="L218" s="168">
        <f ca="1">IF($C218-L$1&lt;År1,0,K217*(1-VLOOKUP($A218,[1]Hugst!$R$5:$W$9,MATCH(ROUNDUP((L$1)/10,0)*10,[1]Hugst!$R$4:$W$4,0))))</f>
        <v>6420.162122655759</v>
      </c>
      <c r="M218" s="168">
        <f ca="1">IF($C218-M$1&lt;År1,0,L217*(1-VLOOKUP($A218,[1]Hugst!$R$5:$W$9,MATCH(ROUNDUP((M$1)/10,0)*10,[1]Hugst!$R$4:$W$4,0))))</f>
        <v>6421.7015407106246</v>
      </c>
      <c r="N218" s="168">
        <f ca="1">IF($C218-N$1&lt;År1,0,M217*(1-VLOOKUP($A218,[1]Hugst!$R$5:$W$9,MATCH(ROUNDUP((N$1)/10,0)*10,[1]Hugst!$R$4:$W$4,0))))</f>
        <v>6422.0281078501266</v>
      </c>
      <c r="O218" s="168">
        <f ca="1">IF($C218-O$1&lt;År1,0,N217*(1-VLOOKUP($A218,[1]Hugst!$R$5:$W$9,MATCH(ROUNDUP((O$1)/10,0)*10,[1]Hugst!$R$4:$W$4,0))))</f>
        <v>6420.5516041517767</v>
      </c>
      <c r="P218" s="168">
        <f ca="1">IF($C218-P$1&lt;År1,0,O217*(1-VLOOKUP($A218,[1]Hugst!$R$5:$W$9,MATCH(ROUNDUP((P$1)/10,0)*10,[1]Hugst!$R$4:$W$4,0))))</f>
        <v>6402.3060602317237</v>
      </c>
      <c r="Q218" s="168">
        <f ca="1">IF($C218-Q$1&lt;År1,0,P217*(1-VLOOKUP($A218,[1]Hugst!$R$5:$W$9,MATCH(ROUNDUP((Q$1)/10,0)*10,[1]Hugst!$R$4:$W$4,0))))</f>
        <v>6372.4719794639432</v>
      </c>
      <c r="R218" s="168">
        <f ca="1">IF($C218-R$1&lt;År1,0,Q217*(1-VLOOKUP($A218,[1]Hugst!$R$5:$W$9,MATCH(ROUNDUP((R$1)/10,0)*10,[1]Hugst!$R$4:$W$4,0))))</f>
        <v>6329.3147020119068</v>
      </c>
      <c r="S218" s="168">
        <f ca="1">IF($C218-S$1&lt;År1,0,R217*(1-VLOOKUP($A218,[1]Hugst!$R$5:$W$9,MATCH(ROUNDUP((S$1)/10,0)*10,[1]Hugst!$R$4:$W$4,0))))</f>
        <v>6277.478443118508</v>
      </c>
      <c r="T218" s="168">
        <f ca="1">IF($C218-T$1&lt;År1,0,S217*(1-VLOOKUP($A218,[1]Hugst!$R$5:$W$9,MATCH(ROUNDUP((T$1)/10,0)*10,[1]Hugst!$R$4:$W$4,0))))</f>
        <v>6213.2500477322919</v>
      </c>
      <c r="U218" s="168">
        <f ca="1">IF($C218-U$1&lt;År1,0,T217*(1-VLOOKUP($A218,[1]Hugst!$R$5:$W$9,MATCH(ROUNDUP((U$1)/10,0)*10,[1]Hugst!$R$4:$W$4,0))))</f>
        <v>6131.3393460053585</v>
      </c>
      <c r="V218" s="168">
        <f ca="1">IF($C218-V$1&lt;År1,0,U217*(1-VLOOKUP($A218,[1]Hugst!$R$5:$W$9,MATCH(ROUNDUP((V$1)/10,0)*10,[1]Hugst!$R$4:$W$4,0))))</f>
        <v>6024.210871483856</v>
      </c>
      <c r="W218" s="168">
        <f ca="1">IF($C218-W$1&lt;År1,0,V217*(1-VLOOKUP($A218,[1]Hugst!$R$5:$W$9,MATCH(ROUNDUP((W$1)/10,0)*10,[1]Hugst!$R$4:$W$4,0))))</f>
        <v>5881.1338933411716</v>
      </c>
      <c r="X218" s="168">
        <f ca="1">IF($C218-X$1&lt;År1,0,W217*(1-VLOOKUP($A218,[1]Hugst!$R$5:$W$9,MATCH(ROUNDUP((X$1)/10,0)*10,[1]Hugst!$R$4:$W$4,0))))</f>
        <v>5686.8335367864593</v>
      </c>
      <c r="Y218" s="168">
        <f ca="1">IF($C218-Y$1&lt;År1,0,X217*(1-VLOOKUP($A218,[1]Hugst!$R$5:$W$9,MATCH(ROUNDUP((Y$1)/10,0)*10,[1]Hugst!$R$4:$W$4,0))))</f>
        <v>5419.5784956099933</v>
      </c>
      <c r="Z218" s="168">
        <f ca="1">IF($C218-Z$1&lt;År1,0,Y217*(1-VLOOKUP($A218,[1]Hugst!$R$5:$W$9,MATCH(ROUNDUP((Z$1)/10,0)*10,[1]Hugst!$R$4:$W$4,0))))</f>
        <v>8459.8749192341911</v>
      </c>
      <c r="AA218" s="168">
        <f ca="1">IF($C218-AA$1&lt;År1,0,Z217*(1-VLOOKUP($A218,[1]Hugst!$R$5:$W$9,MATCH(ROUNDUP((AA$1)/10,0)*10,[1]Hugst!$R$4:$W$4,0))))</f>
        <v>8442.308461952678</v>
      </c>
      <c r="AB218" s="168">
        <f ca="1">IF($C218-AB$1&lt;År1,0,AA217*(1-VLOOKUP($A218,[1]Hugst!$R$5:$W$9,MATCH(ROUNDUP((AB$1)/10,0)*10,[1]Hugst!$R$4:$W$4,0))))</f>
        <v>8440.1501469574614</v>
      </c>
      <c r="AC218" s="168">
        <f ca="1">IF($C218-AC$1&lt;År1,0,AB217*(1-VLOOKUP($A218,[1]Hugst!$R$5:$W$9,MATCH(ROUNDUP((AC$1)/10,0)*10,[1]Hugst!$R$4:$W$4,0))))</f>
        <v>8435.9488279730485</v>
      </c>
      <c r="AD218" s="168">
        <f ca="1">IF($C218-AD$1&lt;År1,0,AC217*(1-VLOOKUP($A218,[1]Hugst!$R$5:$W$9,MATCH(ROUNDUP((AD$1)/10,0)*10,[1]Hugst!$R$4:$W$4,0))))</f>
        <v>8427.6277356797164</v>
      </c>
      <c r="AE218" s="168">
        <f ca="1">IF($C218-AE$1&lt;År1,0,AD217*(1-VLOOKUP($A218,[1]Hugst!$R$5:$W$9,MATCH(ROUNDUP((AE$1)/10,0)*10,[1]Hugst!$R$4:$W$4,0))))</f>
        <v>8411.0382972695061</v>
      </c>
      <c r="AF218" s="168">
        <f ca="1">IF($C218-AF$1&lt;År1,0,AE217*(1-VLOOKUP($A218,[1]Hugst!$R$5:$W$9,MATCH(ROUNDUP((AF$1)/10,0)*10,[1]Hugst!$R$4:$W$4,0))))</f>
        <v>8377.8933857010816</v>
      </c>
      <c r="AG218" s="168">
        <f ca="1">IF($C218-AG$1&lt;År1,0,AF217*(1-VLOOKUP($A218,[1]Hugst!$R$5:$W$9,MATCH(ROUNDUP((AG$1)/10,0)*10,[1]Hugst!$R$4:$W$4,0))))</f>
        <v>8311.6388590631759</v>
      </c>
      <c r="AH218" s="168">
        <f ca="1">IF($C218-AH$1&lt;År1,0,AG217*(1-VLOOKUP($A218,[1]Hugst!$R$5:$W$9,MATCH(ROUNDUP((AH$1)/10,0)*10,[1]Hugst!$R$4:$W$4,0))))</f>
        <v>8179.2067087164778</v>
      </c>
      <c r="AI218" s="168">
        <f ca="1">IF($C218-AI$1&lt;År1,0,AH217*(1-VLOOKUP($A218,[1]Hugst!$R$5:$W$9,MATCH(ROUNDUP((AI$1)/10,0)*10,[1]Hugst!$R$4:$W$4,0))))</f>
        <v>7914.5414698480681</v>
      </c>
      <c r="AJ218" s="168">
        <f ca="1">IF($C218-AJ$1&lt;År1,0,AI217*(1-VLOOKUP($A218,[1]Hugst!$R$5:$W$9,MATCH(ROUNDUP((AJ$1)/10,0)*10,[1]Hugst!$R$4:$W$4,0))))</f>
        <v>7389.7512952649085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318.07499999999709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1025.6617065084229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475.52212499999587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1183.1088315084216</v>
      </c>
      <c r="G220" s="168">
        <f ca="1">IF($C220-G$1&lt;År1,0,F219*(1-VLOOKUP($A220,[1]Hugst!$R$5:$W$9,MATCH(ROUNDUP((G$1)/10,0)*10,[1]Hugst!$R$4:$W$4,0))))</f>
        <v>1025.6617065084229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552.66326437500175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1260.2499708834275</v>
      </c>
      <c r="G221" s="168">
        <f ca="1">IF($C221-G$1&lt;År1,0,F220*(1-VLOOKUP($A221,[1]Hugst!$R$5:$W$9,MATCH(ROUNDUP((G$1)/10,0)*10,[1]Hugst!$R$4:$W$4,0))))</f>
        <v>1183.1088315084216</v>
      </c>
      <c r="H221" s="168">
        <f ca="1">IF($C221-H$1&lt;År1,0,G220*(1-VLOOKUP($A221,[1]Hugst!$R$5:$W$9,MATCH(ROUNDUP((H$1)/10,0)*10,[1]Hugst!$R$4:$W$4,0))))</f>
        <v>1025.6617065084229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589.65932305312708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1297.2460295615529</v>
      </c>
      <c r="G222" s="168">
        <f ca="1">IF($C222-G$1&lt;År1,0,F221*(1-VLOOKUP($A222,[1]Hugst!$R$5:$W$9,MATCH(ROUNDUP((G$1)/10,0)*10,[1]Hugst!$R$4:$W$4,0))))</f>
        <v>1260.2499708834275</v>
      </c>
      <c r="H222" s="168">
        <f ca="1">IF($C222-H$1&lt;År1,0,G221*(1-VLOOKUP($A222,[1]Hugst!$R$5:$W$9,MATCH(ROUNDUP((H$1)/10,0)*10,[1]Hugst!$R$4:$W$4,0))))</f>
        <v>1183.1088315084216</v>
      </c>
      <c r="I222" s="168">
        <f ca="1">IF($C222-I$1&lt;År1,0,H221*(1-VLOOKUP($A222,[1]Hugst!$R$5:$W$9,MATCH(ROUNDUP((I$1)/10,0)*10,[1]Hugst!$R$4:$W$4,0))))</f>
        <v>1025.6617065084229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606.59071393785325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1314.177420446279</v>
      </c>
      <c r="G223" s="168">
        <f ca="1">IF($C223-G$1&lt;År1,0,F222*(1-VLOOKUP($A223,[1]Hugst!$R$5:$W$9,MATCH(ROUNDUP((G$1)/10,0)*10,[1]Hugst!$R$4:$W$4,0))))</f>
        <v>1297.2460295615529</v>
      </c>
      <c r="H223" s="168">
        <f ca="1">IF($C223-H$1&lt;År1,0,G222*(1-VLOOKUP($A223,[1]Hugst!$R$5:$W$9,MATCH(ROUNDUP((H$1)/10,0)*10,[1]Hugst!$R$4:$W$4,0))))</f>
        <v>1260.2499708834275</v>
      </c>
      <c r="I223" s="168">
        <f ca="1">IF($C223-I$1&lt;År1,0,H222*(1-VLOOKUP($A223,[1]Hugst!$R$5:$W$9,MATCH(ROUNDUP((I$1)/10,0)*10,[1]Hugst!$R$4:$W$4,0))))</f>
        <v>1183.1088315084216</v>
      </c>
      <c r="J223" s="168">
        <f ca="1">IF($C223-J$1&lt;År1,0,I222*(1-VLOOKUP($A223,[1]Hugst!$R$5:$W$9,MATCH(ROUNDUP((J$1)/10,0)*10,[1]Hugst!$R$4:$W$4,0))))</f>
        <v>1025.6617065084229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613.49760411816487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1321.0843106265906</v>
      </c>
      <c r="G224" s="168">
        <f ca="1">IF($C224-G$1&lt;År1,0,F223*(1-VLOOKUP($A224,[1]Hugst!$R$5:$W$9,MATCH(ROUNDUP((G$1)/10,0)*10,[1]Hugst!$R$4:$W$4,0))))</f>
        <v>1314.177420446279</v>
      </c>
      <c r="H224" s="168">
        <f ca="1">IF($C224-H$1&lt;År1,0,G223*(1-VLOOKUP($A224,[1]Hugst!$R$5:$W$9,MATCH(ROUNDUP((H$1)/10,0)*10,[1]Hugst!$R$4:$W$4,0))))</f>
        <v>1297.2460295615529</v>
      </c>
      <c r="I224" s="168">
        <f ca="1">IF($C224-I$1&lt;År1,0,H223*(1-VLOOKUP($A224,[1]Hugst!$R$5:$W$9,MATCH(ROUNDUP((I$1)/10,0)*10,[1]Hugst!$R$4:$W$4,0))))</f>
        <v>1260.2499708834275</v>
      </c>
      <c r="J224" s="168">
        <f ca="1">IF($C224-J$1&lt;År1,0,I223*(1-VLOOKUP($A224,[1]Hugst!$R$5:$W$9,MATCH(ROUNDUP((J$1)/10,0)*10,[1]Hugst!$R$4:$W$4,0))))</f>
        <v>1183.1088315084216</v>
      </c>
      <c r="K224" s="168">
        <f ca="1">IF($C224-K$1&lt;År1,0,J223*(1-VLOOKUP($A224,[1]Hugst!$R$5:$W$9,MATCH(ROUNDUP((K$1)/10,0)*10,[1]Hugst!$R$4:$W$4,0))))</f>
        <v>1025.6617065084229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615.40003797258373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1322.9867444810097</v>
      </c>
      <c r="G225" s="168">
        <f ca="1">IF($C225-G$1&lt;År1,0,F224*(1-VLOOKUP($A225,[1]Hugst!$R$5:$W$9,MATCH(ROUNDUP((G$1)/10,0)*10,[1]Hugst!$R$4:$W$4,0))))</f>
        <v>1321.0843106265906</v>
      </c>
      <c r="H225" s="168">
        <f ca="1">IF($C225-H$1&lt;År1,0,G224*(1-VLOOKUP($A225,[1]Hugst!$R$5:$W$9,MATCH(ROUNDUP((H$1)/10,0)*10,[1]Hugst!$R$4:$W$4,0))))</f>
        <v>1314.177420446279</v>
      </c>
      <c r="I225" s="168">
        <f ca="1">IF($C225-I$1&lt;År1,0,H224*(1-VLOOKUP($A225,[1]Hugst!$R$5:$W$9,MATCH(ROUNDUP((I$1)/10,0)*10,[1]Hugst!$R$4:$W$4,0))))</f>
        <v>1297.2460295615529</v>
      </c>
      <c r="J225" s="168">
        <f ca="1">IF($C225-J$1&lt;År1,0,I224*(1-VLOOKUP($A225,[1]Hugst!$R$5:$W$9,MATCH(ROUNDUP((J$1)/10,0)*10,[1]Hugst!$R$4:$W$4,0))))</f>
        <v>1260.2499708834275</v>
      </c>
      <c r="K225" s="168">
        <f ca="1">IF($C225-K$1&lt;År1,0,J224*(1-VLOOKUP($A225,[1]Hugst!$R$5:$W$9,MATCH(ROUNDUP((K$1)/10,0)*10,[1]Hugst!$R$4:$W$4,0))))</f>
        <v>1183.1088315084216</v>
      </c>
      <c r="L225" s="168">
        <f ca="1">IF($C225-L$1&lt;År1,0,K224*(1-VLOOKUP($A225,[1]Hugst!$R$5:$W$9,MATCH(ROUNDUP((L$1)/10,0)*10,[1]Hugst!$R$4:$W$4,0))))</f>
        <v>1025.6617065084229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614.80799872021817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1322.3947052286439</v>
      </c>
      <c r="G226" s="168">
        <f ca="1">IF($C226-G$1&lt;År1,0,F225*(1-VLOOKUP($A226,[1]Hugst!$R$5:$W$9,MATCH(ROUNDUP((G$1)/10,0)*10,[1]Hugst!$R$4:$W$4,0))))</f>
        <v>1322.9867444810097</v>
      </c>
      <c r="H226" s="168">
        <f ca="1">IF($C226-H$1&lt;År1,0,G225*(1-VLOOKUP($A226,[1]Hugst!$R$5:$W$9,MATCH(ROUNDUP((H$1)/10,0)*10,[1]Hugst!$R$4:$W$4,0))))</f>
        <v>1321.0843106265906</v>
      </c>
      <c r="I226" s="168">
        <f ca="1">IF($C226-I$1&lt;År1,0,H225*(1-VLOOKUP($A226,[1]Hugst!$R$5:$W$9,MATCH(ROUNDUP((I$1)/10,0)*10,[1]Hugst!$R$4:$W$4,0))))</f>
        <v>1314.177420446279</v>
      </c>
      <c r="J226" s="168">
        <f ca="1">IF($C226-J$1&lt;År1,0,I225*(1-VLOOKUP($A226,[1]Hugst!$R$5:$W$9,MATCH(ROUNDUP((J$1)/10,0)*10,[1]Hugst!$R$4:$W$4,0))))</f>
        <v>1297.2460295615529</v>
      </c>
      <c r="K226" s="168">
        <f ca="1">IF($C226-K$1&lt;År1,0,J225*(1-VLOOKUP($A226,[1]Hugst!$R$5:$W$9,MATCH(ROUNDUP((K$1)/10,0)*10,[1]Hugst!$R$4:$W$4,0))))</f>
        <v>1260.2499708834275</v>
      </c>
      <c r="L226" s="168">
        <f ca="1">IF($C226-L$1&lt;År1,0,K225*(1-VLOOKUP($A226,[1]Hugst!$R$5:$W$9,MATCH(ROUNDUP((L$1)/10,0)*10,[1]Hugst!$R$4:$W$4,0))))</f>
        <v>1183.1088315084216</v>
      </c>
      <c r="M226" s="168">
        <f ca="1">IF($C226-M$1&lt;År1,0,L225*(1-VLOOKUP($A226,[1]Hugst!$R$5:$W$9,MATCH(ROUNDUP((M$1)/10,0)*10,[1]Hugst!$R$4:$W$4,0))))</f>
        <v>1025.6617065084229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612.9764391953704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1320.5631457037962</v>
      </c>
      <c r="G227" s="168">
        <f ca="1">IF($C227-G$1&lt;År1,0,F226*(1-VLOOKUP($A227,[1]Hugst!$R$5:$W$9,MATCH(ROUNDUP((G$1)/10,0)*10,[1]Hugst!$R$4:$W$4,0))))</f>
        <v>1322.3947052286439</v>
      </c>
      <c r="H227" s="168">
        <f ca="1">IF($C227-H$1&lt;År1,0,G226*(1-VLOOKUP($A227,[1]Hugst!$R$5:$W$9,MATCH(ROUNDUP((H$1)/10,0)*10,[1]Hugst!$R$4:$W$4,0))))</f>
        <v>1322.9867444810097</v>
      </c>
      <c r="I227" s="168">
        <f ca="1">IF($C227-I$1&lt;År1,0,H226*(1-VLOOKUP($A227,[1]Hugst!$R$5:$W$9,MATCH(ROUNDUP((I$1)/10,0)*10,[1]Hugst!$R$4:$W$4,0))))</f>
        <v>1321.0843106265906</v>
      </c>
      <c r="J227" s="168">
        <f ca="1">IF($C227-J$1&lt;År1,0,I226*(1-VLOOKUP($A227,[1]Hugst!$R$5:$W$9,MATCH(ROUNDUP((J$1)/10,0)*10,[1]Hugst!$R$4:$W$4,0))))</f>
        <v>1314.177420446279</v>
      </c>
      <c r="K227" s="168">
        <f ca="1">IF($C227-K$1&lt;År1,0,J226*(1-VLOOKUP($A227,[1]Hugst!$R$5:$W$9,MATCH(ROUNDUP((K$1)/10,0)*10,[1]Hugst!$R$4:$W$4,0))))</f>
        <v>1297.2460295615529</v>
      </c>
      <c r="L227" s="168">
        <f ca="1">IF($C227-L$1&lt;År1,0,K226*(1-VLOOKUP($A227,[1]Hugst!$R$5:$W$9,MATCH(ROUNDUP((L$1)/10,0)*10,[1]Hugst!$R$4:$W$4,0))))</f>
        <v>1260.2499708834275</v>
      </c>
      <c r="M227" s="168">
        <f ca="1">IF($C227-M$1&lt;År1,0,L226*(1-VLOOKUP($A227,[1]Hugst!$R$5:$W$9,MATCH(ROUNDUP((M$1)/10,0)*10,[1]Hugst!$R$4:$W$4,0))))</f>
        <v>1183.1088315084216</v>
      </c>
      <c r="N227" s="168">
        <f ca="1">IF($C227-N$1&lt;År1,0,M226*(1-VLOOKUP($A227,[1]Hugst!$R$5:$W$9,MATCH(ROUNDUP((N$1)/10,0)*10,[1]Hugst!$R$4:$W$4,0))))</f>
        <v>1025.6617065084229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610.53279723375726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1318.119503742183</v>
      </c>
      <c r="G228" s="168">
        <f ca="1">IF($C228-G$1&lt;År1,0,F227*(1-VLOOKUP($A228,[1]Hugst!$R$5:$W$9,MATCH(ROUNDUP((G$1)/10,0)*10,[1]Hugst!$R$4:$W$4,0))))</f>
        <v>1320.5631457037962</v>
      </c>
      <c r="H228" s="168">
        <f ca="1">IF($C228-H$1&lt;År1,0,G227*(1-VLOOKUP($A228,[1]Hugst!$R$5:$W$9,MATCH(ROUNDUP((H$1)/10,0)*10,[1]Hugst!$R$4:$W$4,0))))</f>
        <v>1322.3947052286439</v>
      </c>
      <c r="I228" s="168">
        <f ca="1">IF($C228-I$1&lt;År1,0,H227*(1-VLOOKUP($A228,[1]Hugst!$R$5:$W$9,MATCH(ROUNDUP((I$1)/10,0)*10,[1]Hugst!$R$4:$W$4,0))))</f>
        <v>1322.9867444810097</v>
      </c>
      <c r="J228" s="168">
        <f ca="1">IF($C228-J$1&lt;År1,0,I227*(1-VLOOKUP($A228,[1]Hugst!$R$5:$W$9,MATCH(ROUNDUP((J$1)/10,0)*10,[1]Hugst!$R$4:$W$4,0))))</f>
        <v>1321.0843106265906</v>
      </c>
      <c r="K228" s="168">
        <f ca="1">IF($C228-K$1&lt;År1,0,J227*(1-VLOOKUP($A228,[1]Hugst!$R$5:$W$9,MATCH(ROUNDUP((K$1)/10,0)*10,[1]Hugst!$R$4:$W$4,0))))</f>
        <v>1314.177420446279</v>
      </c>
      <c r="L228" s="168">
        <f ca="1">IF($C228-L$1&lt;År1,0,K227*(1-VLOOKUP($A228,[1]Hugst!$R$5:$W$9,MATCH(ROUNDUP((L$1)/10,0)*10,[1]Hugst!$R$4:$W$4,0))))</f>
        <v>1297.2460295615529</v>
      </c>
      <c r="M228" s="168">
        <f ca="1">IF($C228-M$1&lt;År1,0,L227*(1-VLOOKUP($A228,[1]Hugst!$R$5:$W$9,MATCH(ROUNDUP((M$1)/10,0)*10,[1]Hugst!$R$4:$W$4,0))))</f>
        <v>1260.2499708834275</v>
      </c>
      <c r="N228" s="168">
        <f ca="1">IF($C228-N$1&lt;År1,0,M227*(1-VLOOKUP($A228,[1]Hugst!$R$5:$W$9,MATCH(ROUNDUP((N$1)/10,0)*10,[1]Hugst!$R$4:$W$4,0))))</f>
        <v>1183.1088315084216</v>
      </c>
      <c r="O228" s="168">
        <f ca="1">IF($C228-O$1&lt;År1,0,N227*(1-VLOOKUP($A228,[1]Hugst!$R$5:$W$9,MATCH(ROUNDUP((O$1)/10,0)*10,[1]Hugst!$R$4:$W$4,0))))</f>
        <v>1025.6617065084229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607.79075336478263</v>
      </c>
      <c r="E229" s="168">
        <f t="shared" ca="1" si="5"/>
        <v>2.2514525264814438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1317.6289123996899</v>
      </c>
      <c r="G229" s="168">
        <f ca="1">IF($C229-G$1&lt;År1,0,F228*(1-VLOOKUP($A229,[1]Hugst!$R$5:$W$9,MATCH(ROUNDUP((G$1)/10,0)*10,[1]Hugst!$R$4:$W$4,0))))</f>
        <v>1318.119503742183</v>
      </c>
      <c r="H229" s="168">
        <f ca="1">IF($C229-H$1&lt;År1,0,G228*(1-VLOOKUP($A229,[1]Hugst!$R$5:$W$9,MATCH(ROUNDUP((H$1)/10,0)*10,[1]Hugst!$R$4:$W$4,0))))</f>
        <v>1320.5631457037962</v>
      </c>
      <c r="I229" s="168">
        <f ca="1">IF($C229-I$1&lt;År1,0,H228*(1-VLOOKUP($A229,[1]Hugst!$R$5:$W$9,MATCH(ROUNDUP((I$1)/10,0)*10,[1]Hugst!$R$4:$W$4,0))))</f>
        <v>1322.3947052286439</v>
      </c>
      <c r="J229" s="168">
        <f ca="1">IF($C229-J$1&lt;År1,0,I228*(1-VLOOKUP($A229,[1]Hugst!$R$5:$W$9,MATCH(ROUNDUP((J$1)/10,0)*10,[1]Hugst!$R$4:$W$4,0))))</f>
        <v>1322.9867444810097</v>
      </c>
      <c r="K229" s="168">
        <f ca="1">IF($C229-K$1&lt;År1,0,J228*(1-VLOOKUP($A229,[1]Hugst!$R$5:$W$9,MATCH(ROUNDUP((K$1)/10,0)*10,[1]Hugst!$R$4:$W$4,0))))</f>
        <v>1321.0843106265906</v>
      </c>
      <c r="L229" s="168">
        <f ca="1">IF($C229-L$1&lt;År1,0,K228*(1-VLOOKUP($A229,[1]Hugst!$R$5:$W$9,MATCH(ROUNDUP((L$1)/10,0)*10,[1]Hugst!$R$4:$W$4,0))))</f>
        <v>1314.177420446279</v>
      </c>
      <c r="M229" s="168">
        <f ca="1">IF($C229-M$1&lt;År1,0,L228*(1-VLOOKUP($A229,[1]Hugst!$R$5:$W$9,MATCH(ROUNDUP((M$1)/10,0)*10,[1]Hugst!$R$4:$W$4,0))))</f>
        <v>1297.2460295615529</v>
      </c>
      <c r="N229" s="168">
        <f ca="1">IF($C229-N$1&lt;År1,0,M228*(1-VLOOKUP($A229,[1]Hugst!$R$5:$W$9,MATCH(ROUNDUP((N$1)/10,0)*10,[1]Hugst!$R$4:$W$4,0))))</f>
        <v>1260.2499708834275</v>
      </c>
      <c r="O229" s="168">
        <f ca="1">IF($C229-O$1&lt;År1,0,N228*(1-VLOOKUP($A229,[1]Hugst!$R$5:$W$9,MATCH(ROUNDUP((O$1)/10,0)*10,[1]Hugst!$R$4:$W$4,0))))</f>
        <v>1183.1088315084216</v>
      </c>
      <c r="P229" s="168">
        <f ca="1">IF($C229-P$1&lt;År1,0,O228*(1-VLOOKUP($A229,[1]Hugst!$R$5:$W$9,MATCH(ROUNDUP((P$1)/10,0)*10,[1]Hugst!$R$4:$W$4,0))))</f>
        <v>1023.410253981941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362.94426579392803</v>
      </c>
      <c r="E230" s="168">
        <f t="shared" ca="1" si="5"/>
        <v>4.8435784803459683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827.49808265896627</v>
      </c>
      <c r="G230" s="168">
        <f ca="1">IF($C230-G$1&lt;År1,0,F229*(1-VLOOKUP($A230,[1]Hugst!$R$5:$W$9,MATCH(ROUNDUP((G$1)/10,0)*10,[1]Hugst!$R$4:$W$4,0))))</f>
        <v>1317.6289123996899</v>
      </c>
      <c r="H230" s="168">
        <f ca="1">IF($C230-H$1&lt;År1,0,G229*(1-VLOOKUP($A230,[1]Hugst!$R$5:$W$9,MATCH(ROUNDUP((H$1)/10,0)*10,[1]Hugst!$R$4:$W$4,0))))</f>
        <v>1318.119503742183</v>
      </c>
      <c r="I230" s="168">
        <f ca="1">IF($C230-I$1&lt;År1,0,H229*(1-VLOOKUP($A230,[1]Hugst!$R$5:$W$9,MATCH(ROUNDUP((I$1)/10,0)*10,[1]Hugst!$R$4:$W$4,0))))</f>
        <v>1320.5631457037962</v>
      </c>
      <c r="J230" s="168">
        <f ca="1">IF($C230-J$1&lt;År1,0,I229*(1-VLOOKUP($A230,[1]Hugst!$R$5:$W$9,MATCH(ROUNDUP((J$1)/10,0)*10,[1]Hugst!$R$4:$W$4,0))))</f>
        <v>1322.3947052286439</v>
      </c>
      <c r="K230" s="168">
        <f ca="1">IF($C230-K$1&lt;År1,0,J229*(1-VLOOKUP($A230,[1]Hugst!$R$5:$W$9,MATCH(ROUNDUP((K$1)/10,0)*10,[1]Hugst!$R$4:$W$4,0))))</f>
        <v>1322.9867444810097</v>
      </c>
      <c r="L230" s="168">
        <f ca="1">IF($C230-L$1&lt;År1,0,K229*(1-VLOOKUP($A230,[1]Hugst!$R$5:$W$9,MATCH(ROUNDUP((L$1)/10,0)*10,[1]Hugst!$R$4:$W$4,0))))</f>
        <v>1321.0843106265906</v>
      </c>
      <c r="M230" s="168">
        <f ca="1">IF($C230-M$1&lt;År1,0,L229*(1-VLOOKUP($A230,[1]Hugst!$R$5:$W$9,MATCH(ROUNDUP((M$1)/10,0)*10,[1]Hugst!$R$4:$W$4,0))))</f>
        <v>1314.177420446279</v>
      </c>
      <c r="N230" s="168">
        <f ca="1">IF($C230-N$1&lt;År1,0,M229*(1-VLOOKUP($A230,[1]Hugst!$R$5:$W$9,MATCH(ROUNDUP((N$1)/10,0)*10,[1]Hugst!$R$4:$W$4,0))))</f>
        <v>1297.2460295615529</v>
      </c>
      <c r="O230" s="168">
        <f ca="1">IF($C230-O$1&lt;År1,0,N229*(1-VLOOKUP($A230,[1]Hugst!$R$5:$W$9,MATCH(ROUNDUP((O$1)/10,0)*10,[1]Hugst!$R$4:$W$4,0))))</f>
        <v>1260.2499708834275</v>
      </c>
      <c r="P230" s="168">
        <f ca="1">IF($C230-P$1&lt;År1,0,O229*(1-VLOOKUP($A230,[1]Hugst!$R$5:$W$9,MATCH(ROUNDUP((P$1)/10,0)*10,[1]Hugst!$R$4:$W$4,0))))</f>
        <v>1180.5117633416958</v>
      </c>
      <c r="Q230" s="168">
        <f ca="1">IF($C230-Q$1&lt;År1,0,P229*(1-VLOOKUP($A230,[1]Hugst!$R$5:$W$9,MATCH(ROUNDUP((Q$1)/10,0)*10,[1]Hugst!$R$4:$W$4,0))))</f>
        <v>1021.1637436683221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433.76499064132378</v>
      </c>
      <c r="E231" s="168">
        <f t="shared" ca="1" si="5"/>
        <v>7.5993486100087466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901.07457763602474</v>
      </c>
      <c r="G231" s="168">
        <f ca="1">IF($C231-G$1&lt;År1,0,F230*(1-VLOOKUP($A231,[1]Hugst!$R$5:$W$9,MATCH(ROUNDUP((G$1)/10,0)*10,[1]Hugst!$R$4:$W$4,0))))</f>
        <v>827.49808265896627</v>
      </c>
      <c r="H231" s="168">
        <f ca="1">IF($C231-H$1&lt;År1,0,G230*(1-VLOOKUP($A231,[1]Hugst!$R$5:$W$9,MATCH(ROUNDUP((H$1)/10,0)*10,[1]Hugst!$R$4:$W$4,0))))</f>
        <v>1317.6289123996899</v>
      </c>
      <c r="I231" s="168">
        <f ca="1">IF($C231-I$1&lt;År1,0,H230*(1-VLOOKUP($A231,[1]Hugst!$R$5:$W$9,MATCH(ROUNDUP((I$1)/10,0)*10,[1]Hugst!$R$4:$W$4,0))))</f>
        <v>1318.119503742183</v>
      </c>
      <c r="J231" s="168">
        <f ca="1">IF($C231-J$1&lt;År1,0,I230*(1-VLOOKUP($A231,[1]Hugst!$R$5:$W$9,MATCH(ROUNDUP((J$1)/10,0)*10,[1]Hugst!$R$4:$W$4,0))))</f>
        <v>1320.5631457037962</v>
      </c>
      <c r="K231" s="168">
        <f ca="1">IF($C231-K$1&lt;År1,0,J230*(1-VLOOKUP($A231,[1]Hugst!$R$5:$W$9,MATCH(ROUNDUP((K$1)/10,0)*10,[1]Hugst!$R$4:$W$4,0))))</f>
        <v>1322.3947052286439</v>
      </c>
      <c r="L231" s="168">
        <f ca="1">IF($C231-L$1&lt;År1,0,K230*(1-VLOOKUP($A231,[1]Hugst!$R$5:$W$9,MATCH(ROUNDUP((L$1)/10,0)*10,[1]Hugst!$R$4:$W$4,0))))</f>
        <v>1322.9867444810097</v>
      </c>
      <c r="M231" s="168">
        <f ca="1">IF($C231-M$1&lt;År1,0,L230*(1-VLOOKUP($A231,[1]Hugst!$R$5:$W$9,MATCH(ROUNDUP((M$1)/10,0)*10,[1]Hugst!$R$4:$W$4,0))))</f>
        <v>1321.0843106265906</v>
      </c>
      <c r="N231" s="168">
        <f ca="1">IF($C231-N$1&lt;År1,0,M230*(1-VLOOKUP($A231,[1]Hugst!$R$5:$W$9,MATCH(ROUNDUP((N$1)/10,0)*10,[1]Hugst!$R$4:$W$4,0))))</f>
        <v>1314.177420446279</v>
      </c>
      <c r="O231" s="168">
        <f ca="1">IF($C231-O$1&lt;År1,0,N230*(1-VLOOKUP($A231,[1]Hugst!$R$5:$W$9,MATCH(ROUNDUP((O$1)/10,0)*10,[1]Hugst!$R$4:$W$4,0))))</f>
        <v>1297.2460295615529</v>
      </c>
      <c r="P231" s="168">
        <f ca="1">IF($C231-P$1&lt;År1,0,O230*(1-VLOOKUP($A231,[1]Hugst!$R$5:$W$9,MATCH(ROUNDUP((P$1)/10,0)*10,[1]Hugst!$R$4:$W$4,0))))</f>
        <v>1257.4835685083176</v>
      </c>
      <c r="Q231" s="168">
        <f ca="1">IF($C231-Q$1&lt;År1,0,P230*(1-VLOOKUP($A231,[1]Hugst!$R$5:$W$9,MATCH(ROUNDUP((Q$1)/10,0)*10,[1]Hugst!$R$4:$W$4,0))))</f>
        <v>1177.9203960563116</v>
      </c>
      <c r="R231" s="168">
        <f ca="1">IF($C231-R$1&lt;År1,0,Q230*(1-VLOOKUP($A231,[1]Hugst!$R$5:$W$9,MATCH(ROUNDUP((R$1)/10,0)*10,[1]Hugst!$R$4:$W$4,0))))</f>
        <v>1018.9221647188062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482.44097801157181</v>
      </c>
      <c r="E232" s="168">
        <f t="shared" ca="1" si="5"/>
        <v>10.430280348684391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952.58149674494848</v>
      </c>
      <c r="G232" s="168">
        <f ca="1">IF($C232-G$1&lt;År1,0,F231*(1-VLOOKUP($A232,[1]Hugst!$R$5:$W$9,MATCH(ROUNDUP((G$1)/10,0)*10,[1]Hugst!$R$4:$W$4,0))))</f>
        <v>901.07457763602474</v>
      </c>
      <c r="H232" s="168">
        <f ca="1">IF($C232-H$1&lt;År1,0,G231*(1-VLOOKUP($A232,[1]Hugst!$R$5:$W$9,MATCH(ROUNDUP((H$1)/10,0)*10,[1]Hugst!$R$4:$W$4,0))))</f>
        <v>827.49808265896627</v>
      </c>
      <c r="I232" s="168">
        <f ca="1">IF($C232-I$1&lt;År1,0,H231*(1-VLOOKUP($A232,[1]Hugst!$R$5:$W$9,MATCH(ROUNDUP((I$1)/10,0)*10,[1]Hugst!$R$4:$W$4,0))))</f>
        <v>1317.6289123996899</v>
      </c>
      <c r="J232" s="168">
        <f ca="1">IF($C232-J$1&lt;År1,0,I231*(1-VLOOKUP($A232,[1]Hugst!$R$5:$W$9,MATCH(ROUNDUP((J$1)/10,0)*10,[1]Hugst!$R$4:$W$4,0))))</f>
        <v>1318.119503742183</v>
      </c>
      <c r="K232" s="168">
        <f ca="1">IF($C232-K$1&lt;År1,0,J231*(1-VLOOKUP($A232,[1]Hugst!$R$5:$W$9,MATCH(ROUNDUP((K$1)/10,0)*10,[1]Hugst!$R$4:$W$4,0))))</f>
        <v>1320.5631457037962</v>
      </c>
      <c r="L232" s="168">
        <f ca="1">IF($C232-L$1&lt;År1,0,K231*(1-VLOOKUP($A232,[1]Hugst!$R$5:$W$9,MATCH(ROUNDUP((L$1)/10,0)*10,[1]Hugst!$R$4:$W$4,0))))</f>
        <v>1322.3947052286439</v>
      </c>
      <c r="M232" s="168">
        <f ca="1">IF($C232-M$1&lt;År1,0,L231*(1-VLOOKUP($A232,[1]Hugst!$R$5:$W$9,MATCH(ROUNDUP((M$1)/10,0)*10,[1]Hugst!$R$4:$W$4,0))))</f>
        <v>1322.9867444810097</v>
      </c>
      <c r="N232" s="168">
        <f ca="1">IF($C232-N$1&lt;År1,0,M231*(1-VLOOKUP($A232,[1]Hugst!$R$5:$W$9,MATCH(ROUNDUP((N$1)/10,0)*10,[1]Hugst!$R$4:$W$4,0))))</f>
        <v>1321.0843106265906</v>
      </c>
      <c r="O232" s="168">
        <f ca="1">IF($C232-O$1&lt;År1,0,N231*(1-VLOOKUP($A232,[1]Hugst!$R$5:$W$9,MATCH(ROUNDUP((O$1)/10,0)*10,[1]Hugst!$R$4:$W$4,0))))</f>
        <v>1314.177420446279</v>
      </c>
      <c r="P232" s="168">
        <f ca="1">IF($C232-P$1&lt;År1,0,O231*(1-VLOOKUP($A232,[1]Hugst!$R$5:$W$9,MATCH(ROUNDUP((P$1)/10,0)*10,[1]Hugst!$R$4:$W$4,0))))</f>
        <v>1294.3984163259299</v>
      </c>
      <c r="Q232" s="168">
        <f ca="1">IF($C232-Q$1&lt;År1,0,P231*(1-VLOOKUP($A232,[1]Hugst!$R$5:$W$9,MATCH(ROUNDUP((Q$1)/10,0)*10,[1]Hugst!$R$4:$W$4,0))))</f>
        <v>1254.7232387237871</v>
      </c>
      <c r="R232" s="168">
        <f ca="1">IF($C232-R$1&lt;År1,0,Q231*(1-VLOOKUP($A232,[1]Hugst!$R$5:$W$9,MATCH(ROUNDUP((R$1)/10,0)*10,[1]Hugst!$R$4:$W$4,0))))</f>
        <v>1175.3347171381392</v>
      </c>
      <c r="S232" s="168">
        <f ca="1">IF($C232-S$1&lt;År1,0,R231*(1-VLOOKUP($A232,[1]Hugst!$R$5:$W$9,MATCH(ROUNDUP((S$1)/10,0)*10,[1]Hugst!$R$4:$W$4,0))))</f>
        <v>1016.6855063084479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515.6201417479316</v>
      </c>
      <c r="E233" s="168">
        <f t="shared" ca="1" si="5"/>
        <v>13.292164314752881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988.62254444737664</v>
      </c>
      <c r="G233" s="168">
        <f ca="1">IF($C233-G$1&lt;År1,0,F232*(1-VLOOKUP($A233,[1]Hugst!$R$5:$W$9,MATCH(ROUNDUP((G$1)/10,0)*10,[1]Hugst!$R$4:$W$4,0))))</f>
        <v>952.58149674494848</v>
      </c>
      <c r="H233" s="168">
        <f ca="1">IF($C233-H$1&lt;År1,0,G232*(1-VLOOKUP($A233,[1]Hugst!$R$5:$W$9,MATCH(ROUNDUP((H$1)/10,0)*10,[1]Hugst!$R$4:$W$4,0))))</f>
        <v>901.07457763602474</v>
      </c>
      <c r="I233" s="168">
        <f ca="1">IF($C233-I$1&lt;År1,0,H232*(1-VLOOKUP($A233,[1]Hugst!$R$5:$W$9,MATCH(ROUNDUP((I$1)/10,0)*10,[1]Hugst!$R$4:$W$4,0))))</f>
        <v>827.49808265896627</v>
      </c>
      <c r="J233" s="168">
        <f ca="1">IF($C233-J$1&lt;År1,0,I232*(1-VLOOKUP($A233,[1]Hugst!$R$5:$W$9,MATCH(ROUNDUP((J$1)/10,0)*10,[1]Hugst!$R$4:$W$4,0))))</f>
        <v>1317.6289123996899</v>
      </c>
      <c r="K233" s="168">
        <f ca="1">IF($C233-K$1&lt;År1,0,J232*(1-VLOOKUP($A233,[1]Hugst!$R$5:$W$9,MATCH(ROUNDUP((K$1)/10,0)*10,[1]Hugst!$R$4:$W$4,0))))</f>
        <v>1318.119503742183</v>
      </c>
      <c r="L233" s="168">
        <f ca="1">IF($C233-L$1&lt;År1,0,K232*(1-VLOOKUP($A233,[1]Hugst!$R$5:$W$9,MATCH(ROUNDUP((L$1)/10,0)*10,[1]Hugst!$R$4:$W$4,0))))</f>
        <v>1320.5631457037962</v>
      </c>
      <c r="M233" s="168">
        <f ca="1">IF($C233-M$1&lt;År1,0,L232*(1-VLOOKUP($A233,[1]Hugst!$R$5:$W$9,MATCH(ROUNDUP((M$1)/10,0)*10,[1]Hugst!$R$4:$W$4,0))))</f>
        <v>1322.3947052286439</v>
      </c>
      <c r="N233" s="168">
        <f ca="1">IF($C233-N$1&lt;År1,0,M232*(1-VLOOKUP($A233,[1]Hugst!$R$5:$W$9,MATCH(ROUNDUP((N$1)/10,0)*10,[1]Hugst!$R$4:$W$4,0))))</f>
        <v>1322.9867444810097</v>
      </c>
      <c r="O233" s="168">
        <f ca="1">IF($C233-O$1&lt;År1,0,N232*(1-VLOOKUP($A233,[1]Hugst!$R$5:$W$9,MATCH(ROUNDUP((O$1)/10,0)*10,[1]Hugst!$R$4:$W$4,0))))</f>
        <v>1321.0843106265906</v>
      </c>
      <c r="P233" s="168">
        <f ca="1">IF($C233-P$1&lt;År1,0,O232*(1-VLOOKUP($A233,[1]Hugst!$R$5:$W$9,MATCH(ROUNDUP((P$1)/10,0)*10,[1]Hugst!$R$4:$W$4,0))))</f>
        <v>1311.2926407428604</v>
      </c>
      <c r="Q233" s="168">
        <f ca="1">IF($C233-Q$1&lt;År1,0,P232*(1-VLOOKUP($A233,[1]Hugst!$R$5:$W$9,MATCH(ROUNDUP((Q$1)/10,0)*10,[1]Hugst!$R$4:$W$4,0))))</f>
        <v>1291.5570539486291</v>
      </c>
      <c r="R233" s="168">
        <f ca="1">IF($C233-R$1&lt;År1,0,Q232*(1-VLOOKUP($A233,[1]Hugst!$R$5:$W$9,MATCH(ROUNDUP((R$1)/10,0)*10,[1]Hugst!$R$4:$W$4,0))))</f>
        <v>1251.9689681997593</v>
      </c>
      <c r="S233" s="168">
        <f ca="1">IF($C233-S$1&lt;År1,0,R232*(1-VLOOKUP($A233,[1]Hugst!$R$5:$W$9,MATCH(ROUNDUP((S$1)/10,0)*10,[1]Hugst!$R$4:$W$4,0))))</f>
        <v>1172.7547141005189</v>
      </c>
      <c r="T233" s="168">
        <f ca="1">IF($C233-T$1&lt;År1,0,S232*(1-VLOOKUP($A233,[1]Hugst!$R$5:$W$9,MATCH(ROUNDUP((T$1)/10,0)*10,[1]Hugst!$R$4:$W$4,0))))</f>
        <v>1014.4537576360635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537.95599907769076</v>
      </c>
      <c r="E234" s="168">
        <f t="shared" ca="1" si="5"/>
        <v>16.162927562756522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1013.8291650251394</v>
      </c>
      <c r="G234" s="168">
        <f ca="1">IF($C234-G$1&lt;År1,0,F233*(1-VLOOKUP($A234,[1]Hugst!$R$5:$W$9,MATCH(ROUNDUP((G$1)/10,0)*10,[1]Hugst!$R$4:$W$4,0))))</f>
        <v>988.62254444737664</v>
      </c>
      <c r="H234" s="168">
        <f ca="1">IF($C234-H$1&lt;År1,0,G233*(1-VLOOKUP($A234,[1]Hugst!$R$5:$W$9,MATCH(ROUNDUP((H$1)/10,0)*10,[1]Hugst!$R$4:$W$4,0))))</f>
        <v>952.58149674494848</v>
      </c>
      <c r="I234" s="168">
        <f ca="1">IF($C234-I$1&lt;År1,0,H233*(1-VLOOKUP($A234,[1]Hugst!$R$5:$W$9,MATCH(ROUNDUP((I$1)/10,0)*10,[1]Hugst!$R$4:$W$4,0))))</f>
        <v>901.07457763602474</v>
      </c>
      <c r="J234" s="168">
        <f ca="1">IF($C234-J$1&lt;År1,0,I233*(1-VLOOKUP($A234,[1]Hugst!$R$5:$W$9,MATCH(ROUNDUP((J$1)/10,0)*10,[1]Hugst!$R$4:$W$4,0))))</f>
        <v>827.49808265896627</v>
      </c>
      <c r="K234" s="168">
        <f ca="1">IF($C234-K$1&lt;År1,0,J233*(1-VLOOKUP($A234,[1]Hugst!$R$5:$W$9,MATCH(ROUNDUP((K$1)/10,0)*10,[1]Hugst!$R$4:$W$4,0))))</f>
        <v>1317.6289123996899</v>
      </c>
      <c r="L234" s="168">
        <f ca="1">IF($C234-L$1&lt;År1,0,K233*(1-VLOOKUP($A234,[1]Hugst!$R$5:$W$9,MATCH(ROUNDUP((L$1)/10,0)*10,[1]Hugst!$R$4:$W$4,0))))</f>
        <v>1318.119503742183</v>
      </c>
      <c r="M234" s="168">
        <f ca="1">IF($C234-M$1&lt;År1,0,L233*(1-VLOOKUP($A234,[1]Hugst!$R$5:$W$9,MATCH(ROUNDUP((M$1)/10,0)*10,[1]Hugst!$R$4:$W$4,0))))</f>
        <v>1320.5631457037962</v>
      </c>
      <c r="N234" s="168">
        <f ca="1">IF($C234-N$1&lt;År1,0,M233*(1-VLOOKUP($A234,[1]Hugst!$R$5:$W$9,MATCH(ROUNDUP((N$1)/10,0)*10,[1]Hugst!$R$4:$W$4,0))))</f>
        <v>1322.3947052286439</v>
      </c>
      <c r="O234" s="168">
        <f ca="1">IF($C234-O$1&lt;År1,0,N233*(1-VLOOKUP($A234,[1]Hugst!$R$5:$W$9,MATCH(ROUNDUP((O$1)/10,0)*10,[1]Hugst!$R$4:$W$4,0))))</f>
        <v>1322.9867444810097</v>
      </c>
      <c r="P234" s="168">
        <f ca="1">IF($C234-P$1&lt;År1,0,O233*(1-VLOOKUP($A234,[1]Hugst!$R$5:$W$9,MATCH(ROUNDUP((P$1)/10,0)*10,[1]Hugst!$R$4:$W$4,0))))</f>
        <v>1318.1843694569225</v>
      </c>
      <c r="Q234" s="168">
        <f ca="1">IF($C234-Q$1&lt;År1,0,P233*(1-VLOOKUP($A234,[1]Hugst!$R$5:$W$9,MATCH(ROUNDUP((Q$1)/10,0)*10,[1]Hugst!$R$4:$W$4,0))))</f>
        <v>1308.4141934826932</v>
      </c>
      <c r="R234" s="168">
        <f ca="1">IF($C234-R$1&lt;År1,0,Q233*(1-VLOOKUP($A234,[1]Hugst!$R$5:$W$9,MATCH(ROUNDUP((R$1)/10,0)*10,[1]Hugst!$R$4:$W$4,0))))</f>
        <v>1288.7219287082542</v>
      </c>
      <c r="S234" s="168">
        <f ca="1">IF($C234-S$1&lt;År1,0,R233*(1-VLOOKUP($A234,[1]Hugst!$R$5:$W$9,MATCH(ROUNDUP((S$1)/10,0)*10,[1]Hugst!$R$4:$W$4,0))))</f>
        <v>1249.2207436354183</v>
      </c>
      <c r="T234" s="168">
        <f ca="1">IF($C234-T$1&lt;År1,0,S233*(1-VLOOKUP($A234,[1]Hugst!$R$5:$W$9,MATCH(ROUNDUP((T$1)/10,0)*10,[1]Hugst!$R$4:$W$4,0))))</f>
        <v>1170.1803744842007</v>
      </c>
      <c r="U234" s="168">
        <f ca="1">IF($C234-U$1&lt;År1,0,T233*(1-VLOOKUP($A234,[1]Hugst!$R$5:$W$9,MATCH(ROUNDUP((U$1)/10,0)*10,[1]Hugst!$R$4:$W$4,0))))</f>
        <v>1012.2269079241795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552.70598970924311</v>
      </c>
      <c r="E235" s="168">
        <f t="shared" ca="1" si="5"/>
        <v>19.031565209646942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1031.4477933035823</v>
      </c>
      <c r="G235" s="168">
        <f ca="1">IF($C235-G$1&lt;År1,0,F234*(1-VLOOKUP($A235,[1]Hugst!$R$5:$W$9,MATCH(ROUNDUP((G$1)/10,0)*10,[1]Hugst!$R$4:$W$4,0))))</f>
        <v>1013.8291650251394</v>
      </c>
      <c r="H235" s="168">
        <f ca="1">IF($C235-H$1&lt;År1,0,G234*(1-VLOOKUP($A235,[1]Hugst!$R$5:$W$9,MATCH(ROUNDUP((H$1)/10,0)*10,[1]Hugst!$R$4:$W$4,0))))</f>
        <v>988.62254444737664</v>
      </c>
      <c r="I235" s="168">
        <f ca="1">IF($C235-I$1&lt;År1,0,H234*(1-VLOOKUP($A235,[1]Hugst!$R$5:$W$9,MATCH(ROUNDUP((I$1)/10,0)*10,[1]Hugst!$R$4:$W$4,0))))</f>
        <v>952.58149674494848</v>
      </c>
      <c r="J235" s="168">
        <f ca="1">IF($C235-J$1&lt;År1,0,I234*(1-VLOOKUP($A235,[1]Hugst!$R$5:$W$9,MATCH(ROUNDUP((J$1)/10,0)*10,[1]Hugst!$R$4:$W$4,0))))</f>
        <v>901.07457763602474</v>
      </c>
      <c r="K235" s="168">
        <f ca="1">IF($C235-K$1&lt;År1,0,J234*(1-VLOOKUP($A235,[1]Hugst!$R$5:$W$9,MATCH(ROUNDUP((K$1)/10,0)*10,[1]Hugst!$R$4:$W$4,0))))</f>
        <v>827.49808265896627</v>
      </c>
      <c r="L235" s="168">
        <f ca="1">IF($C235-L$1&lt;År1,0,K234*(1-VLOOKUP($A235,[1]Hugst!$R$5:$W$9,MATCH(ROUNDUP((L$1)/10,0)*10,[1]Hugst!$R$4:$W$4,0))))</f>
        <v>1317.6289123996899</v>
      </c>
      <c r="M235" s="168">
        <f ca="1">IF($C235-M$1&lt;År1,0,L234*(1-VLOOKUP($A235,[1]Hugst!$R$5:$W$9,MATCH(ROUNDUP((M$1)/10,0)*10,[1]Hugst!$R$4:$W$4,0))))</f>
        <v>1318.119503742183</v>
      </c>
      <c r="N235" s="168">
        <f ca="1">IF($C235-N$1&lt;År1,0,M234*(1-VLOOKUP($A235,[1]Hugst!$R$5:$W$9,MATCH(ROUNDUP((N$1)/10,0)*10,[1]Hugst!$R$4:$W$4,0))))</f>
        <v>1320.5631457037962</v>
      </c>
      <c r="O235" s="168">
        <f ca="1">IF($C235-O$1&lt;År1,0,N234*(1-VLOOKUP($A235,[1]Hugst!$R$5:$W$9,MATCH(ROUNDUP((O$1)/10,0)*10,[1]Hugst!$R$4:$W$4,0))))</f>
        <v>1322.3947052286439</v>
      </c>
      <c r="P235" s="168">
        <f ca="1">IF($C235-P$1&lt;År1,0,O234*(1-VLOOKUP($A235,[1]Hugst!$R$5:$W$9,MATCH(ROUNDUP((P$1)/10,0)*10,[1]Hugst!$R$4:$W$4,0))))</f>
        <v>1320.0826272370271</v>
      </c>
      <c r="Q235" s="168">
        <f ca="1">IF($C235-Q$1&lt;År1,0,P234*(1-VLOOKUP($A235,[1]Hugst!$R$5:$W$9,MATCH(ROUNDUP((Q$1)/10,0)*10,[1]Hugst!$R$4:$W$4,0))))</f>
        <v>1315.2907940117732</v>
      </c>
      <c r="R235" s="168">
        <f ca="1">IF($C235-R$1&lt;År1,0,Q234*(1-VLOOKUP($A235,[1]Hugst!$R$5:$W$9,MATCH(ROUNDUP((R$1)/10,0)*10,[1]Hugst!$R$4:$W$4,0))))</f>
        <v>1305.5420647652923</v>
      </c>
      <c r="S235" s="168">
        <f ca="1">IF($C235-S$1&lt;År1,0,R234*(1-VLOOKUP($A235,[1]Hugst!$R$5:$W$9,MATCH(ROUNDUP((S$1)/10,0)*10,[1]Hugst!$R$4:$W$4,0))))</f>
        <v>1285.8930269135287</v>
      </c>
      <c r="T235" s="168">
        <f ca="1">IF($C235-T$1&lt;År1,0,S234*(1-VLOOKUP($A235,[1]Hugst!$R$5:$W$9,MATCH(ROUNDUP((T$1)/10,0)*10,[1]Hugst!$R$4:$W$4,0))))</f>
        <v>1246.4785517591454</v>
      </c>
      <c r="U235" s="168">
        <f ca="1">IF($C235-U$1&lt;År1,0,T234*(1-VLOOKUP($A235,[1]Hugst!$R$5:$W$9,MATCH(ROUNDUP((U$1)/10,0)*10,[1]Hugst!$R$4:$W$4,0))))</f>
        <v>1167.6116858572841</v>
      </c>
      <c r="V235" s="168">
        <f ca="1">IF($C235-V$1&lt;År1,0,U234*(1-VLOOKUP($A235,[1]Hugst!$R$5:$W$9,MATCH(ROUNDUP((V$1)/10,0)*10,[1]Hugst!$R$4:$W$4,0))))</f>
        <v>1010.0049464189801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562.15029919956066</v>
      </c>
      <c r="E236" s="168">
        <f t="shared" ca="1" si="5"/>
        <v>21.89260624871531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1043.7531438329681</v>
      </c>
      <c r="G236" s="168">
        <f ca="1">IF($C236-G$1&lt;År1,0,F235*(1-VLOOKUP($A236,[1]Hugst!$R$5:$W$9,MATCH(ROUNDUP((G$1)/10,0)*10,[1]Hugst!$R$4:$W$4,0))))</f>
        <v>1031.4477933035823</v>
      </c>
      <c r="H236" s="168">
        <f ca="1">IF($C236-H$1&lt;År1,0,G235*(1-VLOOKUP($A236,[1]Hugst!$R$5:$W$9,MATCH(ROUNDUP((H$1)/10,0)*10,[1]Hugst!$R$4:$W$4,0))))</f>
        <v>1013.8291650251394</v>
      </c>
      <c r="I236" s="168">
        <f ca="1">IF($C236-I$1&lt;År1,0,H235*(1-VLOOKUP($A236,[1]Hugst!$R$5:$W$9,MATCH(ROUNDUP((I$1)/10,0)*10,[1]Hugst!$R$4:$W$4,0))))</f>
        <v>988.62254444737664</v>
      </c>
      <c r="J236" s="168">
        <f ca="1">IF($C236-J$1&lt;År1,0,I235*(1-VLOOKUP($A236,[1]Hugst!$R$5:$W$9,MATCH(ROUNDUP((J$1)/10,0)*10,[1]Hugst!$R$4:$W$4,0))))</f>
        <v>952.58149674494848</v>
      </c>
      <c r="K236" s="168">
        <f ca="1">IF($C236-K$1&lt;År1,0,J235*(1-VLOOKUP($A236,[1]Hugst!$R$5:$W$9,MATCH(ROUNDUP((K$1)/10,0)*10,[1]Hugst!$R$4:$W$4,0))))</f>
        <v>901.07457763602474</v>
      </c>
      <c r="L236" s="168">
        <f ca="1">IF($C236-L$1&lt;År1,0,K235*(1-VLOOKUP($A236,[1]Hugst!$R$5:$W$9,MATCH(ROUNDUP((L$1)/10,0)*10,[1]Hugst!$R$4:$W$4,0))))</f>
        <v>827.49808265896627</v>
      </c>
      <c r="M236" s="168">
        <f ca="1">IF($C236-M$1&lt;År1,0,L235*(1-VLOOKUP($A236,[1]Hugst!$R$5:$W$9,MATCH(ROUNDUP((M$1)/10,0)*10,[1]Hugst!$R$4:$W$4,0))))</f>
        <v>1317.6289123996899</v>
      </c>
      <c r="N236" s="168">
        <f ca="1">IF($C236-N$1&lt;År1,0,M235*(1-VLOOKUP($A236,[1]Hugst!$R$5:$W$9,MATCH(ROUNDUP((N$1)/10,0)*10,[1]Hugst!$R$4:$W$4,0))))</f>
        <v>1318.119503742183</v>
      </c>
      <c r="O236" s="168">
        <f ca="1">IF($C236-O$1&lt;År1,0,N235*(1-VLOOKUP($A236,[1]Hugst!$R$5:$W$9,MATCH(ROUNDUP((O$1)/10,0)*10,[1]Hugst!$R$4:$W$4,0))))</f>
        <v>1320.5631457037962</v>
      </c>
      <c r="P236" s="168">
        <f ca="1">IF($C236-P$1&lt;År1,0,O235*(1-VLOOKUP($A236,[1]Hugst!$R$5:$W$9,MATCH(ROUNDUP((P$1)/10,0)*10,[1]Hugst!$R$4:$W$4,0))))</f>
        <v>1319.4918875830201</v>
      </c>
      <c r="Q236" s="168">
        <f ca="1">IF($C236-Q$1&lt;År1,0,P235*(1-VLOOKUP($A236,[1]Hugst!$R$5:$W$9,MATCH(ROUNDUP((Q$1)/10,0)*10,[1]Hugst!$R$4:$W$4,0))))</f>
        <v>1317.1848848845555</v>
      </c>
      <c r="R236" s="168">
        <f ca="1">IF($C236-R$1&lt;År1,0,Q235*(1-VLOOKUP($A236,[1]Hugst!$R$5:$W$9,MATCH(ROUNDUP((R$1)/10,0)*10,[1]Hugst!$R$4:$W$4,0))))</f>
        <v>1312.403570317601</v>
      </c>
      <c r="S236" s="168">
        <f ca="1">IF($C236-S$1&lt;År1,0,R235*(1-VLOOKUP($A236,[1]Hugst!$R$5:$W$9,MATCH(ROUNDUP((S$1)/10,0)*10,[1]Hugst!$R$4:$W$4,0))))</f>
        <v>1302.6762407206854</v>
      </c>
      <c r="T236" s="168">
        <f ca="1">IF($C236-T$1&lt;År1,0,S235*(1-VLOOKUP($A236,[1]Hugst!$R$5:$W$9,MATCH(ROUNDUP((T$1)/10,0)*10,[1]Hugst!$R$4:$W$4,0))))</f>
        <v>1283.0703349032308</v>
      </c>
      <c r="U236" s="168">
        <f ca="1">IF($C236-U$1&lt;År1,0,T235*(1-VLOOKUP($A236,[1]Hugst!$R$5:$W$9,MATCH(ROUNDUP((U$1)/10,0)*10,[1]Hugst!$R$4:$W$4,0))))</f>
        <v>1243.7423793284545</v>
      </c>
      <c r="V236" s="168">
        <f ca="1">IF($C236-V$1&lt;År1,0,U235*(1-VLOOKUP($A236,[1]Hugst!$R$5:$W$9,MATCH(ROUNDUP((V$1)/10,0)*10,[1]Hugst!$R$4:$W$4,0))))</f>
        <v>1165.0486358151584</v>
      </c>
      <c r="W236" s="168">
        <f ca="1">IF($C236-W$1&lt;År1,0,V235*(1-VLOOKUP($A236,[1]Hugst!$R$5:$W$9,MATCH(ROUNDUP((W$1)/10,0)*10,[1]Hugst!$R$4:$W$4,0))))</f>
        <v>1007.7878623902556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567.88503531076947</v>
      </c>
      <c r="E237" s="168">
        <f t="shared" ca="1" si="5"/>
        <v>24.7433464572714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1052.338620152733</v>
      </c>
      <c r="G237" s="168">
        <f ca="1">IF($C237-G$1&lt;År1,0,F236*(1-VLOOKUP($A237,[1]Hugst!$R$5:$W$9,MATCH(ROUNDUP((G$1)/10,0)*10,[1]Hugst!$R$4:$W$4,0))))</f>
        <v>1043.7531438329681</v>
      </c>
      <c r="H237" s="168">
        <f ca="1">IF($C237-H$1&lt;År1,0,G236*(1-VLOOKUP($A237,[1]Hugst!$R$5:$W$9,MATCH(ROUNDUP((H$1)/10,0)*10,[1]Hugst!$R$4:$W$4,0))))</f>
        <v>1031.4477933035823</v>
      </c>
      <c r="I237" s="168">
        <f ca="1">IF($C237-I$1&lt;År1,0,H236*(1-VLOOKUP($A237,[1]Hugst!$R$5:$W$9,MATCH(ROUNDUP((I$1)/10,0)*10,[1]Hugst!$R$4:$W$4,0))))</f>
        <v>1013.8291650251394</v>
      </c>
      <c r="J237" s="168">
        <f ca="1">IF($C237-J$1&lt;År1,0,I236*(1-VLOOKUP($A237,[1]Hugst!$R$5:$W$9,MATCH(ROUNDUP((J$1)/10,0)*10,[1]Hugst!$R$4:$W$4,0))))</f>
        <v>988.62254444737664</v>
      </c>
      <c r="K237" s="168">
        <f ca="1">IF($C237-K$1&lt;År1,0,J236*(1-VLOOKUP($A237,[1]Hugst!$R$5:$W$9,MATCH(ROUNDUP((K$1)/10,0)*10,[1]Hugst!$R$4:$W$4,0))))</f>
        <v>952.58149674494848</v>
      </c>
      <c r="L237" s="168">
        <f ca="1">IF($C237-L$1&lt;År1,0,K236*(1-VLOOKUP($A237,[1]Hugst!$R$5:$W$9,MATCH(ROUNDUP((L$1)/10,0)*10,[1]Hugst!$R$4:$W$4,0))))</f>
        <v>901.07457763602474</v>
      </c>
      <c r="M237" s="168">
        <f ca="1">IF($C237-M$1&lt;År1,0,L236*(1-VLOOKUP($A237,[1]Hugst!$R$5:$W$9,MATCH(ROUNDUP((M$1)/10,0)*10,[1]Hugst!$R$4:$W$4,0))))</f>
        <v>827.49808265896627</v>
      </c>
      <c r="N237" s="168">
        <f ca="1">IF($C237-N$1&lt;År1,0,M236*(1-VLOOKUP($A237,[1]Hugst!$R$5:$W$9,MATCH(ROUNDUP((N$1)/10,0)*10,[1]Hugst!$R$4:$W$4,0))))</f>
        <v>1317.6289123996899</v>
      </c>
      <c r="O237" s="168">
        <f ca="1">IF($C237-O$1&lt;År1,0,N236*(1-VLOOKUP($A237,[1]Hugst!$R$5:$W$9,MATCH(ROUNDUP((O$1)/10,0)*10,[1]Hugst!$R$4:$W$4,0))))</f>
        <v>1318.119503742183</v>
      </c>
      <c r="P237" s="168">
        <f ca="1">IF($C237-P$1&lt;År1,0,O236*(1-VLOOKUP($A237,[1]Hugst!$R$5:$W$9,MATCH(ROUNDUP((P$1)/10,0)*10,[1]Hugst!$R$4:$W$4,0))))</f>
        <v>1317.6643485546904</v>
      </c>
      <c r="Q237" s="168">
        <f ca="1">IF($C237-Q$1&lt;År1,0,P236*(1-VLOOKUP($A237,[1]Hugst!$R$5:$W$9,MATCH(ROUNDUP((Q$1)/10,0)*10,[1]Hugst!$R$4:$W$4,0))))</f>
        <v>1316.5954419761306</v>
      </c>
      <c r="R237" s="168">
        <f ca="1">IF($C237-R$1&lt;År1,0,Q236*(1-VLOOKUP($A237,[1]Hugst!$R$5:$W$9,MATCH(ROUNDUP((R$1)/10,0)*10,[1]Hugst!$R$4:$W$4,0))))</f>
        <v>1314.2935034299308</v>
      </c>
      <c r="S237" s="168">
        <f ca="1">IF($C237-S$1&lt;År1,0,R236*(1-VLOOKUP($A237,[1]Hugst!$R$5:$W$9,MATCH(ROUNDUP((S$1)/10,0)*10,[1]Hugst!$R$4:$W$4,0))))</f>
        <v>1309.522684431538</v>
      </c>
      <c r="T237" s="168">
        <f ca="1">IF($C237-T$1&lt;År1,0,S236*(1-VLOOKUP($A237,[1]Hugst!$R$5:$W$9,MATCH(ROUNDUP((T$1)/10,0)*10,[1]Hugst!$R$4:$W$4,0))))</f>
        <v>1299.8167075093472</v>
      </c>
      <c r="U237" s="168">
        <f ca="1">IF($C237-U$1&lt;År1,0,T236*(1-VLOOKUP($A237,[1]Hugst!$R$5:$W$9,MATCH(ROUNDUP((U$1)/10,0)*10,[1]Hugst!$R$4:$W$4,0))))</f>
        <v>1280.2538390461261</v>
      </c>
      <c r="V237" s="168">
        <f ca="1">IF($C237-V$1&lt;År1,0,U236*(1-VLOOKUP($A237,[1]Hugst!$R$5:$W$9,MATCH(ROUNDUP((V$1)/10,0)*10,[1]Hugst!$R$4:$W$4,0))))</f>
        <v>1241.0122131299286</v>
      </c>
      <c r="W237" s="168">
        <f ca="1">IF($C237-W$1&lt;År1,0,V236*(1-VLOOKUP($A237,[1]Hugst!$R$5:$W$9,MATCH(ROUNDUP((W$1)/10,0)*10,[1]Hugst!$R$4:$W$4,0))))</f>
        <v>1162.4912119804421</v>
      </c>
      <c r="X237" s="168">
        <f ca="1">IF($C237-X$1&lt;År1,0,W236*(1-VLOOKUP($A237,[1]Hugst!$R$5:$W$9,MATCH(ROUNDUP((X$1)/10,0)*10,[1]Hugst!$R$4:$W$4,0))))</f>
        <v>1005.5756451313501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571.0274514592553</v>
      </c>
      <c r="E238" s="168">
        <f t="shared" ca="1" si="5"/>
        <v>27.58246485131167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1058.3201546952591</v>
      </c>
      <c r="G238" s="168">
        <f ca="1">IF($C238-G$1&lt;År1,0,F237*(1-VLOOKUP($A238,[1]Hugst!$R$5:$W$9,MATCH(ROUNDUP((G$1)/10,0)*10,[1]Hugst!$R$4:$W$4,0))))</f>
        <v>1052.338620152733</v>
      </c>
      <c r="H238" s="168">
        <f ca="1">IF($C238-H$1&lt;År1,0,G237*(1-VLOOKUP($A238,[1]Hugst!$R$5:$W$9,MATCH(ROUNDUP((H$1)/10,0)*10,[1]Hugst!$R$4:$W$4,0))))</f>
        <v>1043.7531438329681</v>
      </c>
      <c r="I238" s="168">
        <f ca="1">IF($C238-I$1&lt;År1,0,H237*(1-VLOOKUP($A238,[1]Hugst!$R$5:$W$9,MATCH(ROUNDUP((I$1)/10,0)*10,[1]Hugst!$R$4:$W$4,0))))</f>
        <v>1031.4477933035823</v>
      </c>
      <c r="J238" s="168">
        <f ca="1">IF($C238-J$1&lt;År1,0,I237*(1-VLOOKUP($A238,[1]Hugst!$R$5:$W$9,MATCH(ROUNDUP((J$1)/10,0)*10,[1]Hugst!$R$4:$W$4,0))))</f>
        <v>1013.8291650251394</v>
      </c>
      <c r="K238" s="168">
        <f ca="1">IF($C238-K$1&lt;År1,0,J237*(1-VLOOKUP($A238,[1]Hugst!$R$5:$W$9,MATCH(ROUNDUP((K$1)/10,0)*10,[1]Hugst!$R$4:$W$4,0))))</f>
        <v>988.62254444737664</v>
      </c>
      <c r="L238" s="168">
        <f ca="1">IF($C238-L$1&lt;År1,0,K237*(1-VLOOKUP($A238,[1]Hugst!$R$5:$W$9,MATCH(ROUNDUP((L$1)/10,0)*10,[1]Hugst!$R$4:$W$4,0))))</f>
        <v>952.58149674494848</v>
      </c>
      <c r="M238" s="168">
        <f ca="1">IF($C238-M$1&lt;År1,0,L237*(1-VLOOKUP($A238,[1]Hugst!$R$5:$W$9,MATCH(ROUNDUP((M$1)/10,0)*10,[1]Hugst!$R$4:$W$4,0))))</f>
        <v>901.07457763602474</v>
      </c>
      <c r="N238" s="168">
        <f ca="1">IF($C238-N$1&lt;År1,0,M237*(1-VLOOKUP($A238,[1]Hugst!$R$5:$W$9,MATCH(ROUNDUP((N$1)/10,0)*10,[1]Hugst!$R$4:$W$4,0))))</f>
        <v>827.49808265896627</v>
      </c>
      <c r="O238" s="168">
        <f ca="1">IF($C238-O$1&lt;År1,0,N237*(1-VLOOKUP($A238,[1]Hugst!$R$5:$W$9,MATCH(ROUNDUP((O$1)/10,0)*10,[1]Hugst!$R$4:$W$4,0))))</f>
        <v>1317.6289123996899</v>
      </c>
      <c r="P238" s="168">
        <f ca="1">IF($C238-P$1&lt;År1,0,O237*(1-VLOOKUP($A238,[1]Hugst!$R$5:$W$9,MATCH(ROUNDUP((P$1)/10,0)*10,[1]Hugst!$R$4:$W$4,0))))</f>
        <v>1315.226070685188</v>
      </c>
      <c r="Q238" s="168">
        <f ca="1">IF($C238-Q$1&lt;År1,0,P237*(1-VLOOKUP($A238,[1]Hugst!$R$5:$W$9,MATCH(ROUNDUP((Q$1)/10,0)*10,[1]Hugst!$R$4:$W$4,0))))</f>
        <v>1314.7719146188385</v>
      </c>
      <c r="R238" s="168">
        <f ca="1">IF($C238-R$1&lt;År1,0,Q237*(1-VLOOKUP($A238,[1]Hugst!$R$5:$W$9,MATCH(ROUNDUP((R$1)/10,0)*10,[1]Hugst!$R$4:$W$4,0))))</f>
        <v>1313.7053544205733</v>
      </c>
      <c r="S238" s="168">
        <f ca="1">IF($C238-S$1&lt;År1,0,R237*(1-VLOOKUP($A238,[1]Hugst!$R$5:$W$9,MATCH(ROUNDUP((S$1)/10,0)*10,[1]Hugst!$R$4:$W$4,0))))</f>
        <v>1311.4084689102065</v>
      </c>
      <c r="T238" s="168">
        <f ca="1">IF($C238-T$1&lt;År1,0,S237*(1-VLOOKUP($A238,[1]Hugst!$R$5:$W$9,MATCH(ROUNDUP((T$1)/10,0)*10,[1]Hugst!$R$4:$W$4,0))))</f>
        <v>1306.6481224413224</v>
      </c>
      <c r="U238" s="168">
        <f ca="1">IF($C238-U$1&lt;År1,0,T237*(1-VLOOKUP($A238,[1]Hugst!$R$5:$W$9,MATCH(ROUNDUP((U$1)/10,0)*10,[1]Hugst!$R$4:$W$4,0))))</f>
        <v>1296.9634513221315</v>
      </c>
      <c r="V238" s="168">
        <f ca="1">IF($C238-V$1&lt;År1,0,U237*(1-VLOOKUP($A238,[1]Hugst!$R$5:$W$9,MATCH(ROUNDUP((V$1)/10,0)*10,[1]Hugst!$R$4:$W$4,0))))</f>
        <v>1277.4435257409029</v>
      </c>
      <c r="W238" s="168">
        <f ca="1">IF($C238-W$1&lt;År1,0,V237*(1-VLOOKUP($A238,[1]Hugst!$R$5:$W$9,MATCH(ROUNDUP((W$1)/10,0)*10,[1]Hugst!$R$4:$W$4,0))))</f>
        <v>1238.2880399791557</v>
      </c>
      <c r="X238" s="168">
        <f ca="1">IF($C238-X$1&lt;År1,0,W237*(1-VLOOKUP($A238,[1]Hugst!$R$5:$W$9,MATCH(ROUNDUP((X$1)/10,0)*10,[1]Hugst!$R$4:$W$4,0))))</f>
        <v>1159.939402002924</v>
      </c>
      <c r="Y238" s="168">
        <f ca="1">IF($C238-Y$1&lt;År1,0,X237*(1-VLOOKUP($A238,[1]Hugst!$R$5:$W$9,MATCH(ROUNDUP((Y$1)/10,0)*10,[1]Hugst!$R$4:$W$4,0))))</f>
        <v>1003.3682839591106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572.35960312948555</v>
      </c>
      <c r="E239" s="168">
        <f t="shared" ca="1" si="5"/>
        <v>29.435378239628335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1061.5052197538062</v>
      </c>
      <c r="G239" s="168">
        <f ca="1">IF($C239-G$1&lt;År1,0,F238*(1-VLOOKUP($A239,[1]Hugst!$R$5:$W$9,MATCH(ROUNDUP((G$1)/10,0)*10,[1]Hugst!$R$4:$W$4,0))))</f>
        <v>1058.3201546952591</v>
      </c>
      <c r="H239" s="168">
        <f ca="1">IF($C239-H$1&lt;År1,0,G238*(1-VLOOKUP($A239,[1]Hugst!$R$5:$W$9,MATCH(ROUNDUP((H$1)/10,0)*10,[1]Hugst!$R$4:$W$4,0))))</f>
        <v>1052.338620152733</v>
      </c>
      <c r="I239" s="168">
        <f ca="1">IF($C239-I$1&lt;År1,0,H238*(1-VLOOKUP($A239,[1]Hugst!$R$5:$W$9,MATCH(ROUNDUP((I$1)/10,0)*10,[1]Hugst!$R$4:$W$4,0))))</f>
        <v>1043.7531438329681</v>
      </c>
      <c r="J239" s="168">
        <f ca="1">IF($C239-J$1&lt;År1,0,I238*(1-VLOOKUP($A239,[1]Hugst!$R$5:$W$9,MATCH(ROUNDUP((J$1)/10,0)*10,[1]Hugst!$R$4:$W$4,0))))</f>
        <v>1031.4477933035823</v>
      </c>
      <c r="K239" s="168">
        <f ca="1">IF($C239-K$1&lt;År1,0,J238*(1-VLOOKUP($A239,[1]Hugst!$R$5:$W$9,MATCH(ROUNDUP((K$1)/10,0)*10,[1]Hugst!$R$4:$W$4,0))))</f>
        <v>1013.8291650251394</v>
      </c>
      <c r="L239" s="168">
        <f ca="1">IF($C239-L$1&lt;År1,0,K238*(1-VLOOKUP($A239,[1]Hugst!$R$5:$W$9,MATCH(ROUNDUP((L$1)/10,0)*10,[1]Hugst!$R$4:$W$4,0))))</f>
        <v>988.62254444737664</v>
      </c>
      <c r="M239" s="168">
        <f ca="1">IF($C239-M$1&lt;År1,0,L238*(1-VLOOKUP($A239,[1]Hugst!$R$5:$W$9,MATCH(ROUNDUP((M$1)/10,0)*10,[1]Hugst!$R$4:$W$4,0))))</f>
        <v>952.58149674494848</v>
      </c>
      <c r="N239" s="168">
        <f ca="1">IF($C239-N$1&lt;År1,0,M238*(1-VLOOKUP($A239,[1]Hugst!$R$5:$W$9,MATCH(ROUNDUP((N$1)/10,0)*10,[1]Hugst!$R$4:$W$4,0))))</f>
        <v>901.07457763602474</v>
      </c>
      <c r="O239" s="168">
        <f ca="1">IF($C239-O$1&lt;År1,0,N238*(1-VLOOKUP($A239,[1]Hugst!$R$5:$W$9,MATCH(ROUNDUP((O$1)/10,0)*10,[1]Hugst!$R$4:$W$4,0))))</f>
        <v>827.49808265896627</v>
      </c>
      <c r="P239" s="168">
        <f ca="1">IF($C239-P$1&lt;År1,0,O238*(1-VLOOKUP($A239,[1]Hugst!$R$5:$W$9,MATCH(ROUNDUP((P$1)/10,0)*10,[1]Hugst!$R$4:$W$4,0))))</f>
        <v>1314.7365562505197</v>
      </c>
      <c r="Q239" s="168">
        <f ca="1">IF($C239-Q$1&lt;År1,0,P238*(1-VLOOKUP($A239,[1]Hugst!$R$5:$W$9,MATCH(ROUNDUP((Q$1)/10,0)*10,[1]Hugst!$R$4:$W$4,0))))</f>
        <v>1312.3389890666108</v>
      </c>
      <c r="R239" s="168">
        <f ca="1">IF($C239-R$1&lt;År1,0,Q238*(1-VLOOKUP($A239,[1]Hugst!$R$5:$W$9,MATCH(ROUNDUP((R$1)/10,0)*10,[1]Hugst!$R$4:$W$4,0))))</f>
        <v>1311.8858299282117</v>
      </c>
      <c r="S239" s="168">
        <f ca="1">IF($C239-S$1&lt;År1,0,R238*(1-VLOOKUP($A239,[1]Hugst!$R$5:$W$9,MATCH(ROUNDUP((S$1)/10,0)*10,[1]Hugst!$R$4:$W$4,0))))</f>
        <v>1310.8216109596501</v>
      </c>
      <c r="T239" s="168">
        <f ca="1">IF($C239-T$1&lt;År1,0,S238*(1-VLOOKUP($A239,[1]Hugst!$R$5:$W$9,MATCH(ROUNDUP((T$1)/10,0)*10,[1]Hugst!$R$4:$W$4,0))))</f>
        <v>1308.5297673930866</v>
      </c>
      <c r="U239" s="168">
        <f ca="1">IF($C239-U$1&lt;År1,0,T238*(1-VLOOKUP($A239,[1]Hugst!$R$5:$W$9,MATCH(ROUNDUP((U$1)/10,0)*10,[1]Hugst!$R$4:$W$4,0))))</f>
        <v>1303.7798704652316</v>
      </c>
      <c r="V239" s="168">
        <f ca="1">IF($C239-V$1&lt;År1,0,U238*(1-VLOOKUP($A239,[1]Hugst!$R$5:$W$9,MATCH(ROUNDUP((V$1)/10,0)*10,[1]Hugst!$R$4:$W$4,0))))</f>
        <v>1294.1164583802049</v>
      </c>
      <c r="W239" s="168">
        <f ca="1">IF($C239-W$1&lt;År1,0,V238*(1-VLOOKUP($A239,[1]Hugst!$R$5:$W$9,MATCH(ROUNDUP((W$1)/10,0)*10,[1]Hugst!$R$4:$W$4,0))))</f>
        <v>1274.6393814161058</v>
      </c>
      <c r="X239" s="168">
        <f ca="1">IF($C239-X$1&lt;År1,0,W238*(1-VLOOKUP($A239,[1]Hugst!$R$5:$W$9,MATCH(ROUNDUP((X$1)/10,0)*10,[1]Hugst!$R$4:$W$4,0))))</f>
        <v>1235.5698467206648</v>
      </c>
      <c r="Y239" s="168">
        <f ca="1">IF($C239-Y$1&lt;År1,0,X238*(1-VLOOKUP($A239,[1]Hugst!$R$5:$W$9,MATCH(ROUNDUP((Y$1)/10,0)*10,[1]Hugst!$R$4:$W$4,0))))</f>
        <v>1157.3931935595028</v>
      </c>
      <c r="Z239" s="168">
        <f ca="1">IF($C239-Z$1&lt;År1,0,Y238*(1-VLOOKUP($A239,[1]Hugst!$R$5:$W$9,MATCH(ROUNDUP((Z$1)/10,0)*10,[1]Hugst!$R$4:$W$4,0))))</f>
        <v>1002.1446641006239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572.42890736310676</v>
      </c>
      <c r="E240" s="168">
        <f t="shared" ca="1" si="5"/>
        <v>30.059252884740999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1062.1983986325399</v>
      </c>
      <c r="G240" s="168">
        <f ca="1">IF($C240-G$1&lt;År1,0,F239*(1-VLOOKUP($A240,[1]Hugst!$R$5:$W$9,MATCH(ROUNDUP((G$1)/10,0)*10,[1]Hugst!$R$4:$W$4,0))))</f>
        <v>1061.5052197538062</v>
      </c>
      <c r="H240" s="168">
        <f ca="1">IF($C240-H$1&lt;År1,0,G239*(1-VLOOKUP($A240,[1]Hugst!$R$5:$W$9,MATCH(ROUNDUP((H$1)/10,0)*10,[1]Hugst!$R$4:$W$4,0))))</f>
        <v>1058.3201546952591</v>
      </c>
      <c r="I240" s="168">
        <f ca="1">IF($C240-I$1&lt;År1,0,H239*(1-VLOOKUP($A240,[1]Hugst!$R$5:$W$9,MATCH(ROUNDUP((I$1)/10,0)*10,[1]Hugst!$R$4:$W$4,0))))</f>
        <v>1052.338620152733</v>
      </c>
      <c r="J240" s="168">
        <f ca="1">IF($C240-J$1&lt;År1,0,I239*(1-VLOOKUP($A240,[1]Hugst!$R$5:$W$9,MATCH(ROUNDUP((J$1)/10,0)*10,[1]Hugst!$R$4:$W$4,0))))</f>
        <v>1043.7531438329681</v>
      </c>
      <c r="K240" s="168">
        <f ca="1">IF($C240-K$1&lt;År1,0,J239*(1-VLOOKUP($A240,[1]Hugst!$R$5:$W$9,MATCH(ROUNDUP((K$1)/10,0)*10,[1]Hugst!$R$4:$W$4,0))))</f>
        <v>1031.4477933035823</v>
      </c>
      <c r="L240" s="168">
        <f ca="1">IF($C240-L$1&lt;År1,0,K239*(1-VLOOKUP($A240,[1]Hugst!$R$5:$W$9,MATCH(ROUNDUP((L$1)/10,0)*10,[1]Hugst!$R$4:$W$4,0))))</f>
        <v>1013.8291650251394</v>
      </c>
      <c r="M240" s="168">
        <f ca="1">IF($C240-M$1&lt;År1,0,L239*(1-VLOOKUP($A240,[1]Hugst!$R$5:$W$9,MATCH(ROUNDUP((M$1)/10,0)*10,[1]Hugst!$R$4:$W$4,0))))</f>
        <v>988.62254444737664</v>
      </c>
      <c r="N240" s="168">
        <f ca="1">IF($C240-N$1&lt;År1,0,M239*(1-VLOOKUP($A240,[1]Hugst!$R$5:$W$9,MATCH(ROUNDUP((N$1)/10,0)*10,[1]Hugst!$R$4:$W$4,0))))</f>
        <v>952.58149674494848</v>
      </c>
      <c r="O240" s="168">
        <f ca="1">IF($C240-O$1&lt;År1,0,N239*(1-VLOOKUP($A240,[1]Hugst!$R$5:$W$9,MATCH(ROUNDUP((O$1)/10,0)*10,[1]Hugst!$R$4:$W$4,0))))</f>
        <v>901.07457763602474</v>
      </c>
      <c r="P240" s="168">
        <f ca="1">IF($C240-P$1&lt;År1,0,O239*(1-VLOOKUP($A240,[1]Hugst!$R$5:$W$9,MATCH(ROUNDUP((P$1)/10,0)*10,[1]Hugst!$R$4:$W$4,0))))</f>
        <v>825.68162345312953</v>
      </c>
      <c r="Q240" s="168">
        <f ca="1">IF($C240-Q$1&lt;År1,0,P239*(1-VLOOKUP($A240,[1]Hugst!$R$5:$W$9,MATCH(ROUNDUP((Q$1)/10,0)*10,[1]Hugst!$R$4:$W$4,0))))</f>
        <v>1311.8505491758235</v>
      </c>
      <c r="R240" s="168">
        <f ca="1">IF($C240-R$1&lt;År1,0,Q239*(1-VLOOKUP($A240,[1]Hugst!$R$5:$W$9,MATCH(ROUNDUP((R$1)/10,0)*10,[1]Hugst!$R$4:$W$4,0))))</f>
        <v>1309.4582449442694</v>
      </c>
      <c r="S240" s="168">
        <f ca="1">IF($C240-S$1&lt;År1,0,R239*(1-VLOOKUP($A240,[1]Hugst!$R$5:$W$9,MATCH(ROUNDUP((S$1)/10,0)*10,[1]Hugst!$R$4:$W$4,0))))</f>
        <v>1309.0060805454425</v>
      </c>
      <c r="T240" s="168">
        <f ca="1">IF($C240-T$1&lt;År1,0,S239*(1-VLOOKUP($A240,[1]Hugst!$R$5:$W$9,MATCH(ROUNDUP((T$1)/10,0)*10,[1]Hugst!$R$4:$W$4,0))))</f>
        <v>1307.9441976672997</v>
      </c>
      <c r="U240" s="168">
        <f ca="1">IF($C240-U$1&lt;År1,0,T239*(1-VLOOKUP($A240,[1]Hugst!$R$5:$W$9,MATCH(ROUNDUP((U$1)/10,0)*10,[1]Hugst!$R$4:$W$4,0))))</f>
        <v>1305.6573849768579</v>
      </c>
      <c r="V240" s="168">
        <f ca="1">IF($C240-V$1&lt;År1,0,U239*(1-VLOOKUP($A240,[1]Hugst!$R$5:$W$9,MATCH(ROUNDUP((V$1)/10,0)*10,[1]Hugst!$R$4:$W$4,0))))</f>
        <v>1300.9179146520153</v>
      </c>
      <c r="W240" s="168">
        <f ca="1">IF($C240-W$1&lt;År1,0,V239*(1-VLOOKUP($A240,[1]Hugst!$R$5:$W$9,MATCH(ROUNDUP((W$1)/10,0)*10,[1]Hugst!$R$4:$W$4,0))))</f>
        <v>1291.27571493498</v>
      </c>
      <c r="X240" s="168">
        <f ca="1">IF($C240-X$1&lt;År1,0,W239*(1-VLOOKUP($A240,[1]Hugst!$R$5:$W$9,MATCH(ROUNDUP((X$1)/10,0)*10,[1]Hugst!$R$4:$W$4,0))))</f>
        <v>1271.8413925300704</v>
      </c>
      <c r="Y240" s="168">
        <f ca="1">IF($C240-Y$1&lt;År1,0,X239*(1-VLOOKUP($A240,[1]Hugst!$R$5:$W$9,MATCH(ROUNDUP((Y$1)/10,0)*10,[1]Hugst!$R$4:$W$4,0))))</f>
        <v>1232.8576202278634</v>
      </c>
      <c r="Z240" s="168">
        <f ca="1">IF($C240-Z$1&lt;År1,0,Y239*(1-VLOOKUP($A240,[1]Hugst!$R$5:$W$9,MATCH(ROUNDUP((Z$1)/10,0)*10,[1]Hugst!$R$4:$W$4,0))))</f>
        <v>1155.9817384454059</v>
      </c>
      <c r="AA240" s="168">
        <f ca="1">IF($C240-AA$1&lt;År1,0,Z239*(1-VLOOKUP($A240,[1]Hugst!$R$5:$W$9,MATCH(ROUNDUP((AA$1)/10,0)*10,[1]Hugst!$R$4:$W$4,0))))</f>
        <v>1000.9225364614769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571.61853440078778</v>
      </c>
      <c r="E241" s="168">
        <f t="shared" ca="1" si="5"/>
        <v>30.771019170810177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1062.0997919562901</v>
      </c>
      <c r="G241" s="168">
        <f ca="1">IF($C241-G$1&lt;År1,0,F240*(1-VLOOKUP($A241,[1]Hugst!$R$5:$W$9,MATCH(ROUNDUP((G$1)/10,0)*10,[1]Hugst!$R$4:$W$4,0))))</f>
        <v>1062.1983986325399</v>
      </c>
      <c r="H241" s="168">
        <f ca="1">IF($C241-H$1&lt;År1,0,G240*(1-VLOOKUP($A241,[1]Hugst!$R$5:$W$9,MATCH(ROUNDUP((H$1)/10,0)*10,[1]Hugst!$R$4:$W$4,0))))</f>
        <v>1061.5052197538062</v>
      </c>
      <c r="I241" s="168">
        <f ca="1">IF($C241-I$1&lt;År1,0,H240*(1-VLOOKUP($A241,[1]Hugst!$R$5:$W$9,MATCH(ROUNDUP((I$1)/10,0)*10,[1]Hugst!$R$4:$W$4,0))))</f>
        <v>1058.3201546952591</v>
      </c>
      <c r="J241" s="168">
        <f ca="1">IF($C241-J$1&lt;År1,0,I240*(1-VLOOKUP($A241,[1]Hugst!$R$5:$W$9,MATCH(ROUNDUP((J$1)/10,0)*10,[1]Hugst!$R$4:$W$4,0))))</f>
        <v>1052.338620152733</v>
      </c>
      <c r="K241" s="168">
        <f ca="1">IF($C241-K$1&lt;År1,0,J240*(1-VLOOKUP($A241,[1]Hugst!$R$5:$W$9,MATCH(ROUNDUP((K$1)/10,0)*10,[1]Hugst!$R$4:$W$4,0))))</f>
        <v>1043.7531438329681</v>
      </c>
      <c r="L241" s="168">
        <f ca="1">IF($C241-L$1&lt;År1,0,K240*(1-VLOOKUP($A241,[1]Hugst!$R$5:$W$9,MATCH(ROUNDUP((L$1)/10,0)*10,[1]Hugst!$R$4:$W$4,0))))</f>
        <v>1031.4477933035823</v>
      </c>
      <c r="M241" s="168">
        <f ca="1">IF($C241-M$1&lt;År1,0,L240*(1-VLOOKUP($A241,[1]Hugst!$R$5:$W$9,MATCH(ROUNDUP((M$1)/10,0)*10,[1]Hugst!$R$4:$W$4,0))))</f>
        <v>1013.8291650251394</v>
      </c>
      <c r="N241" s="168">
        <f ca="1">IF($C241-N$1&lt;År1,0,M240*(1-VLOOKUP($A241,[1]Hugst!$R$5:$W$9,MATCH(ROUNDUP((N$1)/10,0)*10,[1]Hugst!$R$4:$W$4,0))))</f>
        <v>988.62254444737664</v>
      </c>
      <c r="O241" s="168">
        <f ca="1">IF($C241-O$1&lt;År1,0,N240*(1-VLOOKUP($A241,[1]Hugst!$R$5:$W$9,MATCH(ROUNDUP((O$1)/10,0)*10,[1]Hugst!$R$4:$W$4,0))))</f>
        <v>952.58149674494848</v>
      </c>
      <c r="P241" s="168">
        <f ca="1">IF($C241-P$1&lt;År1,0,O240*(1-VLOOKUP($A241,[1]Hugst!$R$5:$W$9,MATCH(ROUNDUP((P$1)/10,0)*10,[1]Hugst!$R$4:$W$4,0))))</f>
        <v>899.09660905097007</v>
      </c>
      <c r="Q241" s="168">
        <f ca="1">IF($C241-Q$1&lt;År1,0,P240*(1-VLOOKUP($A241,[1]Hugst!$R$5:$W$9,MATCH(ROUNDUP((Q$1)/10,0)*10,[1]Hugst!$R$4:$W$4,0))))</f>
        <v>823.86915159676903</v>
      </c>
      <c r="R241" s="168">
        <f ca="1">IF($C241-R$1&lt;År1,0,Q240*(1-VLOOKUP($A241,[1]Hugst!$R$5:$W$9,MATCH(ROUNDUP((R$1)/10,0)*10,[1]Hugst!$R$4:$W$4,0))))</f>
        <v>1308.9708772386082</v>
      </c>
      <c r="S241" s="168">
        <f ca="1">IF($C241-S$1&lt;År1,0,R240*(1-VLOOKUP($A241,[1]Hugst!$R$5:$W$9,MATCH(ROUNDUP((S$1)/10,0)*10,[1]Hugst!$R$4:$W$4,0))))</f>
        <v>1306.5838244065869</v>
      </c>
      <c r="T241" s="168">
        <f ca="1">IF($C241-T$1&lt;År1,0,S240*(1-VLOOKUP($A241,[1]Hugst!$R$5:$W$9,MATCH(ROUNDUP((T$1)/10,0)*10,[1]Hugst!$R$4:$W$4,0))))</f>
        <v>1306.1326525637573</v>
      </c>
      <c r="U241" s="168">
        <f ca="1">IF($C241-U$1&lt;År1,0,T240*(1-VLOOKUP($A241,[1]Hugst!$R$5:$W$9,MATCH(ROUNDUP((U$1)/10,0)*10,[1]Hugst!$R$4:$W$4,0))))</f>
        <v>1305.07310064803</v>
      </c>
      <c r="V241" s="168">
        <f ca="1">IF($C241-V$1&lt;År1,0,U240*(1-VLOOKUP($A241,[1]Hugst!$R$5:$W$9,MATCH(ROUNDUP((V$1)/10,0)*10,[1]Hugst!$R$4:$W$4,0))))</f>
        <v>1302.7913077903233</v>
      </c>
      <c r="W241" s="168">
        <f ca="1">IF($C241-W$1&lt;År1,0,V240*(1-VLOOKUP($A241,[1]Hugst!$R$5:$W$9,MATCH(ROUNDUP((W$1)/10,0)*10,[1]Hugst!$R$4:$W$4,0))))</f>
        <v>1298.0622411808279</v>
      </c>
      <c r="X241" s="168">
        <f ca="1">IF($C241-X$1&lt;År1,0,W240*(1-VLOOKUP($A241,[1]Hugst!$R$5:$W$9,MATCH(ROUNDUP((X$1)/10,0)*10,[1]Hugst!$R$4:$W$4,0))))</f>
        <v>1288.4412072680495</v>
      </c>
      <c r="Y241" s="168">
        <f ca="1">IF($C241-Y$1&lt;År1,0,X240*(1-VLOOKUP($A241,[1]Hugst!$R$5:$W$9,MATCH(ROUNDUP((Y$1)/10,0)*10,[1]Hugst!$R$4:$W$4,0))))</f>
        <v>1269.0495455708581</v>
      </c>
      <c r="Z241" s="168">
        <f ca="1">IF($C241-Z$1&lt;År1,0,Y240*(1-VLOOKUP($A241,[1]Hugst!$R$5:$W$9,MATCH(ROUNDUP((Z$1)/10,0)*10,[1]Hugst!$R$4:$W$4,0))))</f>
        <v>1231.3541353251464</v>
      </c>
      <c r="AA241" s="168">
        <f ca="1">IF($C241-AA$1&lt;År1,0,Z240*(1-VLOOKUP($A241,[1]Hugst!$R$5:$W$9,MATCH(ROUNDUP((AA$1)/10,0)*10,[1]Hugst!$R$4:$W$4,0))))</f>
        <v>1154.5720046180334</v>
      </c>
      <c r="AB241" s="168">
        <f ca="1">IF($C241-AB$1&lt;År1,0,AA240*(1-VLOOKUP($A241,[1]Hugst!$R$5:$W$9,MATCH(ROUNDUP((AB$1)/10,0)*10,[1]Hugst!$R$4:$W$4,0))))</f>
        <v>999.70189922188968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570.19668183092199</v>
      </c>
      <c r="E242" s="168">
        <f t="shared" ca="1" si="5"/>
        <v>31.560441497585998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1061.4673617132003</v>
      </c>
      <c r="G242" s="168">
        <f ca="1">IF($C242-G$1&lt;År1,0,F241*(1-VLOOKUP($A242,[1]Hugst!$R$5:$W$9,MATCH(ROUNDUP((G$1)/10,0)*10,[1]Hugst!$R$4:$W$4,0))))</f>
        <v>1062.0997919562901</v>
      </c>
      <c r="H242" s="168">
        <f ca="1">IF($C242-H$1&lt;År1,0,G241*(1-VLOOKUP($A242,[1]Hugst!$R$5:$W$9,MATCH(ROUNDUP((H$1)/10,0)*10,[1]Hugst!$R$4:$W$4,0))))</f>
        <v>1062.1983986325399</v>
      </c>
      <c r="I242" s="168">
        <f ca="1">IF($C242-I$1&lt;År1,0,H241*(1-VLOOKUP($A242,[1]Hugst!$R$5:$W$9,MATCH(ROUNDUP((I$1)/10,0)*10,[1]Hugst!$R$4:$W$4,0))))</f>
        <v>1061.5052197538062</v>
      </c>
      <c r="J242" s="168">
        <f ca="1">IF($C242-J$1&lt;År1,0,I241*(1-VLOOKUP($A242,[1]Hugst!$R$5:$W$9,MATCH(ROUNDUP((J$1)/10,0)*10,[1]Hugst!$R$4:$W$4,0))))</f>
        <v>1058.3201546952591</v>
      </c>
      <c r="K242" s="168">
        <f ca="1">IF($C242-K$1&lt;År1,0,J241*(1-VLOOKUP($A242,[1]Hugst!$R$5:$W$9,MATCH(ROUNDUP((K$1)/10,0)*10,[1]Hugst!$R$4:$W$4,0))))</f>
        <v>1052.338620152733</v>
      </c>
      <c r="L242" s="168">
        <f ca="1">IF($C242-L$1&lt;År1,0,K241*(1-VLOOKUP($A242,[1]Hugst!$R$5:$W$9,MATCH(ROUNDUP((L$1)/10,0)*10,[1]Hugst!$R$4:$W$4,0))))</f>
        <v>1043.7531438329681</v>
      </c>
      <c r="M242" s="168">
        <f ca="1">IF($C242-M$1&lt;År1,0,L241*(1-VLOOKUP($A242,[1]Hugst!$R$5:$W$9,MATCH(ROUNDUP((M$1)/10,0)*10,[1]Hugst!$R$4:$W$4,0))))</f>
        <v>1031.4477933035823</v>
      </c>
      <c r="N242" s="168">
        <f ca="1">IF($C242-N$1&lt;År1,0,M241*(1-VLOOKUP($A242,[1]Hugst!$R$5:$W$9,MATCH(ROUNDUP((N$1)/10,0)*10,[1]Hugst!$R$4:$W$4,0))))</f>
        <v>1013.8291650251394</v>
      </c>
      <c r="O242" s="168">
        <f ca="1">IF($C242-O$1&lt;År1,0,N241*(1-VLOOKUP($A242,[1]Hugst!$R$5:$W$9,MATCH(ROUNDUP((O$1)/10,0)*10,[1]Hugst!$R$4:$W$4,0))))</f>
        <v>988.62254444737664</v>
      </c>
      <c r="P242" s="168">
        <f ca="1">IF($C242-P$1&lt;År1,0,O241*(1-VLOOKUP($A242,[1]Hugst!$R$5:$W$9,MATCH(ROUNDUP((P$1)/10,0)*10,[1]Hugst!$R$4:$W$4,0))))</f>
        <v>950.49046419111812</v>
      </c>
      <c r="Q242" s="168">
        <f ca="1">IF($C242-Q$1&lt;År1,0,P241*(1-VLOOKUP($A242,[1]Hugst!$R$5:$W$9,MATCH(ROUNDUP((Q$1)/10,0)*10,[1]Hugst!$R$4:$W$4,0))))</f>
        <v>897.12298234817524</v>
      </c>
      <c r="R242" s="168">
        <f ca="1">IF($C242-R$1&lt;År1,0,Q241*(1-VLOOKUP($A242,[1]Hugst!$R$5:$W$9,MATCH(ROUNDUP((R$1)/10,0)*10,[1]Hugst!$R$4:$W$4,0))))</f>
        <v>822.06065833716639</v>
      </c>
      <c r="S242" s="168">
        <f ca="1">IF($C242-S$1&lt;År1,0,R241*(1-VLOOKUP($A242,[1]Hugst!$R$5:$W$9,MATCH(ROUNDUP((S$1)/10,0)*10,[1]Hugst!$R$4:$W$4,0))))</f>
        <v>1306.0975265324746</v>
      </c>
      <c r="T242" s="168">
        <f ca="1">IF($C242-T$1&lt;År1,0,S241*(1-VLOOKUP($A242,[1]Hugst!$R$5:$W$9,MATCH(ROUNDUP((T$1)/10,0)*10,[1]Hugst!$R$4:$W$4,0))))</f>
        <v>1303.7157135725238</v>
      </c>
      <c r="U242" s="168">
        <f ca="1">IF($C242-U$1&lt;År1,0,T241*(1-VLOOKUP($A242,[1]Hugst!$R$5:$W$9,MATCH(ROUNDUP((U$1)/10,0)*10,[1]Hugst!$R$4:$W$4,0))))</f>
        <v>1303.2655321069101</v>
      </c>
      <c r="V242" s="168">
        <f ca="1">IF($C242-V$1&lt;År1,0,U241*(1-VLOOKUP($A242,[1]Hugst!$R$5:$W$9,MATCH(ROUNDUP((V$1)/10,0)*10,[1]Hugst!$R$4:$W$4,0))))</f>
        <v>1302.2083060368514</v>
      </c>
      <c r="W242" s="168">
        <f ca="1">IF($C242-W$1&lt;År1,0,V241*(1-VLOOKUP($A242,[1]Hugst!$R$5:$W$9,MATCH(ROUNDUP((W$1)/10,0)*10,[1]Hugst!$R$4:$W$4,0))))</f>
        <v>1299.9315219927348</v>
      </c>
      <c r="X242" s="168">
        <f ca="1">IF($C242-X$1&lt;År1,0,W241*(1-VLOOKUP($A242,[1]Hugst!$R$5:$W$9,MATCH(ROUNDUP((X$1)/10,0)*10,[1]Hugst!$R$4:$W$4,0))))</f>
        <v>1295.2128362611627</v>
      </c>
      <c r="Y242" s="168">
        <f ca="1">IF($C242-Y$1&lt;År1,0,X241*(1-VLOOKUP($A242,[1]Hugst!$R$5:$W$9,MATCH(ROUNDUP((Y$1)/10,0)*10,[1]Hugst!$R$4:$W$4,0))))</f>
        <v>1285.6129216911197</v>
      </c>
      <c r="Z242" s="168">
        <f ca="1">IF($C242-Z$1&lt;År1,0,Y241*(1-VLOOKUP($A242,[1]Hugst!$R$5:$W$9,MATCH(ROUNDUP((Z$1)/10,0)*10,[1]Hugst!$R$4:$W$4,0))))</f>
        <v>1267.5019241738205</v>
      </c>
      <c r="AA242" s="168">
        <f ca="1">IF($C242-AA$1&lt;År1,0,Z241*(1-VLOOKUP($A242,[1]Hugst!$R$5:$W$9,MATCH(ROUNDUP((AA$1)/10,0)*10,[1]Hugst!$R$4:$W$4,0))))</f>
        <v>1229.8524839406036</v>
      </c>
      <c r="AB242" s="168">
        <f ca="1">IF($C242-AB$1&lt;År1,0,AA241*(1-VLOOKUP($A242,[1]Hugst!$R$5:$W$9,MATCH(ROUNDUP((AB$1)/10,0)*10,[1]Hugst!$R$4:$W$4,0))))</f>
        <v>1153.1639899782554</v>
      </c>
      <c r="AC242" s="168">
        <f ca="1">IF($C242-AC$1&lt;År1,0,AB241*(1-VLOOKUP($A242,[1]Hugst!$R$5:$W$9,MATCH(ROUNDUP((AC$1)/10,0)*10,[1]Hugst!$R$4:$W$4,0))))</f>
        <v>998.48275056430202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568.35106649326804</v>
      </c>
      <c r="E243" s="168">
        <f t="shared" ca="1" si="5"/>
        <v>32.412591005901049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1060.4738958838614</v>
      </c>
      <c r="G243" s="168">
        <f ca="1">IF($C243-G$1&lt;År1,0,F242*(1-VLOOKUP($A243,[1]Hugst!$R$5:$W$9,MATCH(ROUNDUP((G$1)/10,0)*10,[1]Hugst!$R$4:$W$4,0))))</f>
        <v>1061.4673617132003</v>
      </c>
      <c r="H243" s="168">
        <f ca="1">IF($C243-H$1&lt;År1,0,G242*(1-VLOOKUP($A243,[1]Hugst!$R$5:$W$9,MATCH(ROUNDUP((H$1)/10,0)*10,[1]Hugst!$R$4:$W$4,0))))</f>
        <v>1062.0997919562901</v>
      </c>
      <c r="I243" s="168">
        <f ca="1">IF($C243-I$1&lt;År1,0,H242*(1-VLOOKUP($A243,[1]Hugst!$R$5:$W$9,MATCH(ROUNDUP((I$1)/10,0)*10,[1]Hugst!$R$4:$W$4,0))))</f>
        <v>1062.1983986325399</v>
      </c>
      <c r="J243" s="168">
        <f ca="1">IF($C243-J$1&lt;År1,0,I242*(1-VLOOKUP($A243,[1]Hugst!$R$5:$W$9,MATCH(ROUNDUP((J$1)/10,0)*10,[1]Hugst!$R$4:$W$4,0))))</f>
        <v>1061.5052197538062</v>
      </c>
      <c r="K243" s="168">
        <f ca="1">IF($C243-K$1&lt;År1,0,J242*(1-VLOOKUP($A243,[1]Hugst!$R$5:$W$9,MATCH(ROUNDUP((K$1)/10,0)*10,[1]Hugst!$R$4:$W$4,0))))</f>
        <v>1058.3201546952591</v>
      </c>
      <c r="L243" s="168">
        <f ca="1">IF($C243-L$1&lt;År1,0,K242*(1-VLOOKUP($A243,[1]Hugst!$R$5:$W$9,MATCH(ROUNDUP((L$1)/10,0)*10,[1]Hugst!$R$4:$W$4,0))))</f>
        <v>1052.338620152733</v>
      </c>
      <c r="M243" s="168">
        <f ca="1">IF($C243-M$1&lt;År1,0,L242*(1-VLOOKUP($A243,[1]Hugst!$R$5:$W$9,MATCH(ROUNDUP((M$1)/10,0)*10,[1]Hugst!$R$4:$W$4,0))))</f>
        <v>1043.7531438329681</v>
      </c>
      <c r="N243" s="168">
        <f ca="1">IF($C243-N$1&lt;År1,0,M242*(1-VLOOKUP($A243,[1]Hugst!$R$5:$W$9,MATCH(ROUNDUP((N$1)/10,0)*10,[1]Hugst!$R$4:$W$4,0))))</f>
        <v>1031.4477933035823</v>
      </c>
      <c r="O243" s="168">
        <f ca="1">IF($C243-O$1&lt;År1,0,N242*(1-VLOOKUP($A243,[1]Hugst!$R$5:$W$9,MATCH(ROUNDUP((O$1)/10,0)*10,[1]Hugst!$R$4:$W$4,0))))</f>
        <v>1013.8291650251394</v>
      </c>
      <c r="P243" s="168">
        <f ca="1">IF($C243-P$1&lt;År1,0,O242*(1-VLOOKUP($A243,[1]Hugst!$R$5:$W$9,MATCH(ROUNDUP((P$1)/10,0)*10,[1]Hugst!$R$4:$W$4,0))))</f>
        <v>986.45239739858971</v>
      </c>
      <c r="Q243" s="168">
        <f ca="1">IF($C243-Q$1&lt;År1,0,P242*(1-VLOOKUP($A243,[1]Hugst!$R$5:$W$9,MATCH(ROUNDUP((Q$1)/10,0)*10,[1]Hugst!$R$4:$W$4,0))))</f>
        <v>948.40402170874734</v>
      </c>
      <c r="R243" s="168">
        <f ca="1">IF($C243-R$1&lt;År1,0,Q242*(1-VLOOKUP($A243,[1]Hugst!$R$5:$W$9,MATCH(ROUNDUP((R$1)/10,0)*10,[1]Hugst!$R$4:$W$4,0))))</f>
        <v>895.1536879966792</v>
      </c>
      <c r="S243" s="168">
        <f ca="1">IF($C243-S$1&lt;År1,0,R242*(1-VLOOKUP($A243,[1]Hugst!$R$5:$W$9,MATCH(ROUNDUP((S$1)/10,0)*10,[1]Hugst!$R$4:$W$4,0))))</f>
        <v>820.25613494081654</v>
      </c>
      <c r="T243" s="168">
        <f ca="1">IF($C243-T$1&lt;År1,0,S242*(1-VLOOKUP($A243,[1]Hugst!$R$5:$W$9,MATCH(ROUNDUP((T$1)/10,0)*10,[1]Hugst!$R$4:$W$4,0))))</f>
        <v>1303.2304831815497</v>
      </c>
      <c r="U243" s="168">
        <f ca="1">IF($C243-U$1&lt;År1,0,T242*(1-VLOOKUP($A243,[1]Hugst!$R$5:$W$9,MATCH(ROUNDUP((U$1)/10,0)*10,[1]Hugst!$R$4:$W$4,0))))</f>
        <v>1300.8538985915109</v>
      </c>
      <c r="V243" s="168">
        <f ca="1">IF($C243-V$1&lt;År1,0,U242*(1-VLOOKUP($A243,[1]Hugst!$R$5:$W$9,MATCH(ROUNDUP((V$1)/10,0)*10,[1]Hugst!$R$4:$W$4,0))))</f>
        <v>1300.4047053291144</v>
      </c>
      <c r="W243" s="168">
        <f ca="1">IF($C243-W$1&lt;År1,0,V242*(1-VLOOKUP($A243,[1]Hugst!$R$5:$W$9,MATCH(ROUNDUP((W$1)/10,0)*10,[1]Hugst!$R$4:$W$4,0))))</f>
        <v>1299.3497999992094</v>
      </c>
      <c r="X243" s="168">
        <f ca="1">IF($C243-X$1&lt;År1,0,W242*(1-VLOOKUP($A243,[1]Hugst!$R$5:$W$9,MATCH(ROUNDUP((X$1)/10,0)*10,[1]Hugst!$R$4:$W$4,0))))</f>
        <v>1297.0780137737263</v>
      </c>
      <c r="Y243" s="168">
        <f ca="1">IF($C243-Y$1&lt;År1,0,X242*(1-VLOOKUP($A243,[1]Hugst!$R$5:$W$9,MATCH(ROUNDUP((Y$1)/10,0)*10,[1]Hugst!$R$4:$W$4,0))))</f>
        <v>1292.3696861327846</v>
      </c>
      <c r="Z243" s="168">
        <f ca="1">IF($C243-Z$1&lt;År1,0,Y242*(1-VLOOKUP($A243,[1]Hugst!$R$5:$W$9,MATCH(ROUNDUP((Z$1)/10,0)*10,[1]Hugst!$R$4:$W$4,0))))</f>
        <v>1284.0451010549111</v>
      </c>
      <c r="AA243" s="168">
        <f ca="1">IF($C243-AA$1&lt;År1,0,Z242*(1-VLOOKUP($A243,[1]Hugst!$R$5:$W$9,MATCH(ROUNDUP((AA$1)/10,0)*10,[1]Hugst!$R$4:$W$4,0))))</f>
        <v>1265.95619011995</v>
      </c>
      <c r="AB243" s="168">
        <f ca="1">IF($C243-AB$1&lt;År1,0,AA242*(1-VLOOKUP($A243,[1]Hugst!$R$5:$W$9,MATCH(ROUNDUP((AB$1)/10,0)*10,[1]Hugst!$R$4:$W$4,0))))</f>
        <v>1228.352663838237</v>
      </c>
      <c r="AC243" s="168">
        <f ca="1">IF($C243-AC$1&lt;År1,0,AB242*(1-VLOOKUP($A243,[1]Hugst!$R$5:$W$9,MATCH(ROUNDUP((AC$1)/10,0)*10,[1]Hugst!$R$4:$W$4,0))))</f>
        <v>1151.7576924295013</v>
      </c>
      <c r="AD243" s="168">
        <f ca="1">IF($C243-AD$1&lt;År1,0,AC242*(1-VLOOKUP($A243,[1]Hugst!$R$5:$W$9,MATCH(ROUNDUP((AD$1)/10,0)*10,[1]Hugst!$R$4:$W$4,0))))</f>
        <v>997.26508867336997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566.21306881084831</v>
      </c>
      <c r="E244" s="168">
        <f t="shared" ca="1" si="5"/>
        <v>33.313132410432445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1059.2364396059729</v>
      </c>
      <c r="G244" s="168">
        <f ca="1">IF($C244-G$1&lt;År1,0,F243*(1-VLOOKUP($A244,[1]Hugst!$R$5:$W$9,MATCH(ROUNDUP((G$1)/10,0)*10,[1]Hugst!$R$4:$W$4,0))))</f>
        <v>1060.4738958838614</v>
      </c>
      <c r="H244" s="168">
        <f ca="1">IF($C244-H$1&lt;År1,0,G243*(1-VLOOKUP($A244,[1]Hugst!$R$5:$W$9,MATCH(ROUNDUP((H$1)/10,0)*10,[1]Hugst!$R$4:$W$4,0))))</f>
        <v>1061.4673617132003</v>
      </c>
      <c r="I244" s="168">
        <f ca="1">IF($C244-I$1&lt;År1,0,H243*(1-VLOOKUP($A244,[1]Hugst!$R$5:$W$9,MATCH(ROUNDUP((I$1)/10,0)*10,[1]Hugst!$R$4:$W$4,0))))</f>
        <v>1062.0997919562901</v>
      </c>
      <c r="J244" s="168">
        <f ca="1">IF($C244-J$1&lt;År1,0,I243*(1-VLOOKUP($A244,[1]Hugst!$R$5:$W$9,MATCH(ROUNDUP((J$1)/10,0)*10,[1]Hugst!$R$4:$W$4,0))))</f>
        <v>1062.1983986325399</v>
      </c>
      <c r="K244" s="168">
        <f ca="1">IF($C244-K$1&lt;År1,0,J243*(1-VLOOKUP($A244,[1]Hugst!$R$5:$W$9,MATCH(ROUNDUP((K$1)/10,0)*10,[1]Hugst!$R$4:$W$4,0))))</f>
        <v>1061.5052197538062</v>
      </c>
      <c r="L244" s="168">
        <f ca="1">IF($C244-L$1&lt;År1,0,K243*(1-VLOOKUP($A244,[1]Hugst!$R$5:$W$9,MATCH(ROUNDUP((L$1)/10,0)*10,[1]Hugst!$R$4:$W$4,0))))</f>
        <v>1058.3201546952591</v>
      </c>
      <c r="M244" s="168">
        <f ca="1">IF($C244-M$1&lt;År1,0,L243*(1-VLOOKUP($A244,[1]Hugst!$R$5:$W$9,MATCH(ROUNDUP((M$1)/10,0)*10,[1]Hugst!$R$4:$W$4,0))))</f>
        <v>1052.338620152733</v>
      </c>
      <c r="N244" s="168">
        <f ca="1">IF($C244-N$1&lt;År1,0,M243*(1-VLOOKUP($A244,[1]Hugst!$R$5:$W$9,MATCH(ROUNDUP((N$1)/10,0)*10,[1]Hugst!$R$4:$W$4,0))))</f>
        <v>1043.7531438329681</v>
      </c>
      <c r="O244" s="168">
        <f ca="1">IF($C244-O$1&lt;År1,0,N243*(1-VLOOKUP($A244,[1]Hugst!$R$5:$W$9,MATCH(ROUNDUP((O$1)/10,0)*10,[1]Hugst!$R$4:$W$4,0))))</f>
        <v>1031.4477933035823</v>
      </c>
      <c r="P244" s="168">
        <f ca="1">IF($C244-P$1&lt;År1,0,O243*(1-VLOOKUP($A244,[1]Hugst!$R$5:$W$9,MATCH(ROUNDUP((P$1)/10,0)*10,[1]Hugst!$R$4:$W$4,0))))</f>
        <v>1011.6036863702062</v>
      </c>
      <c r="Q244" s="168">
        <f ca="1">IF($C244-Q$1&lt;År1,0,P243*(1-VLOOKUP($A244,[1]Hugst!$R$5:$W$9,MATCH(ROUNDUP((Q$1)/10,0)*10,[1]Hugst!$R$4:$W$4,0))))</f>
        <v>984.28701408722691</v>
      </c>
      <c r="R244" s="168">
        <f ca="1">IF($C244-R$1&lt;År1,0,Q243*(1-VLOOKUP($A244,[1]Hugst!$R$5:$W$9,MATCH(ROUNDUP((R$1)/10,0)*10,[1]Hugst!$R$4:$W$4,0))))</f>
        <v>946.32215922206956</v>
      </c>
      <c r="S244" s="168">
        <f ca="1">IF($C244-S$1&lt;År1,0,R243*(1-VLOOKUP($A244,[1]Hugst!$R$5:$W$9,MATCH(ROUNDUP((S$1)/10,0)*10,[1]Hugst!$R$4:$W$4,0))))</f>
        <v>893.18871648644256</v>
      </c>
      <c r="T244" s="168">
        <f ca="1">IF($C244-T$1&lt;År1,0,S243*(1-VLOOKUP($A244,[1]Hugst!$R$5:$W$9,MATCH(ROUNDUP((T$1)/10,0)*10,[1]Hugst!$R$4:$W$4,0))))</f>
        <v>818.45557269338542</v>
      </c>
      <c r="U244" s="168">
        <f ca="1">IF($C244-U$1&lt;År1,0,T243*(1-VLOOKUP($A244,[1]Hugst!$R$5:$W$9,MATCH(ROUNDUP((U$1)/10,0)*10,[1]Hugst!$R$4:$W$4,0))))</f>
        <v>1300.3697333404195</v>
      </c>
      <c r="V244" s="168">
        <f ca="1">IF($C244-V$1&lt;År1,0,U243*(1-VLOOKUP($A244,[1]Hugst!$R$5:$W$9,MATCH(ROUNDUP((V$1)/10,0)*10,[1]Hugst!$R$4:$W$4,0))))</f>
        <v>1297.9983656433831</v>
      </c>
      <c r="W244" s="168">
        <f ca="1">IF($C244-W$1&lt;År1,0,V243*(1-VLOOKUP($A244,[1]Hugst!$R$5:$W$9,MATCH(ROUNDUP((W$1)/10,0)*10,[1]Hugst!$R$4:$W$4,0))))</f>
        <v>1297.5501584149774</v>
      </c>
      <c r="X244" s="168">
        <f ca="1">IF($C244-X$1&lt;År1,0,W243*(1-VLOOKUP($A244,[1]Hugst!$R$5:$W$9,MATCH(ROUNDUP((X$1)/10,0)*10,[1]Hugst!$R$4:$W$4,0))))</f>
        <v>1296.4975687309184</v>
      </c>
      <c r="Y244" s="168">
        <f ca="1">IF($C244-Y$1&lt;År1,0,X243*(1-VLOOKUP($A244,[1]Hugst!$R$5:$W$9,MATCH(ROUNDUP((Y$1)/10,0)*10,[1]Hugst!$R$4:$W$4,0))))</f>
        <v>1294.2307693532473</v>
      </c>
      <c r="Z244" s="168">
        <f ca="1">IF($C244-Z$1&lt;År1,0,Y243*(1-VLOOKUP($A244,[1]Hugst!$R$5:$W$9,MATCH(ROUNDUP((Z$1)/10,0)*10,[1]Hugst!$R$4:$W$4,0))))</f>
        <v>1290.7936255399397</v>
      </c>
      <c r="AA244" s="168">
        <f ca="1">IF($C244-AA$1&lt;År1,0,Z243*(1-VLOOKUP($A244,[1]Hugst!$R$5:$W$9,MATCH(ROUNDUP((AA$1)/10,0)*10,[1]Hugst!$R$4:$W$4,0))))</f>
        <v>1282.4791923950881</v>
      </c>
      <c r="AB244" s="168">
        <f ca="1">IF($C244-AB$1&lt;År1,0,AA243*(1-VLOOKUP($A244,[1]Hugst!$R$5:$W$9,MATCH(ROUNDUP((AB$1)/10,0)*10,[1]Hugst!$R$4:$W$4,0))))</f>
        <v>1264.4123411076087</v>
      </c>
      <c r="AC244" s="168">
        <f ca="1">IF($C244-AC$1&lt;År1,0,AB243*(1-VLOOKUP($A244,[1]Hugst!$R$5:$W$9,MATCH(ROUNDUP((AC$1)/10,0)*10,[1]Hugst!$R$4:$W$4,0))))</f>
        <v>1226.8546727847759</v>
      </c>
      <c r="AD244" s="168">
        <f ca="1">IF($C244-AD$1&lt;År1,0,AC243*(1-VLOOKUP($A244,[1]Hugst!$R$5:$W$9,MATCH(ROUNDUP((AD$1)/10,0)*10,[1]Hugst!$R$4:$W$4,0))))</f>
        <v>1150.353109877758</v>
      </c>
      <c r="AE244" s="168">
        <f ca="1">IF($C244-AE$1&lt;År1,0,AD243*(1-VLOOKUP($A244,[1]Hugst!$R$5:$W$9,MATCH(ROUNDUP((AE$1)/10,0)*10,[1]Hugst!$R$4:$W$4,0))))</f>
        <v>996.04891173596343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563.87463382183614</v>
      </c>
      <c r="E245" s="168">
        <f t="shared" ca="1" si="5"/>
        <v>34.250085372827016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1057.8349575793554</v>
      </c>
      <c r="G245" s="168">
        <f ca="1">IF($C245-G$1&lt;År1,0,F244*(1-VLOOKUP($A245,[1]Hugst!$R$5:$W$9,MATCH(ROUNDUP((G$1)/10,0)*10,[1]Hugst!$R$4:$W$4,0))))</f>
        <v>1059.2364396059729</v>
      </c>
      <c r="H245" s="168">
        <f ca="1">IF($C245-H$1&lt;År1,0,G244*(1-VLOOKUP($A245,[1]Hugst!$R$5:$W$9,MATCH(ROUNDUP((H$1)/10,0)*10,[1]Hugst!$R$4:$W$4,0))))</f>
        <v>1060.4738958838614</v>
      </c>
      <c r="I245" s="168">
        <f ca="1">IF($C245-I$1&lt;År1,0,H244*(1-VLOOKUP($A245,[1]Hugst!$R$5:$W$9,MATCH(ROUNDUP((I$1)/10,0)*10,[1]Hugst!$R$4:$W$4,0))))</f>
        <v>1061.4673617132003</v>
      </c>
      <c r="J245" s="168">
        <f ca="1">IF($C245-J$1&lt;År1,0,I244*(1-VLOOKUP($A245,[1]Hugst!$R$5:$W$9,MATCH(ROUNDUP((J$1)/10,0)*10,[1]Hugst!$R$4:$W$4,0))))</f>
        <v>1062.0997919562901</v>
      </c>
      <c r="K245" s="168">
        <f ca="1">IF($C245-K$1&lt;År1,0,J244*(1-VLOOKUP($A245,[1]Hugst!$R$5:$W$9,MATCH(ROUNDUP((K$1)/10,0)*10,[1]Hugst!$R$4:$W$4,0))))</f>
        <v>1062.1983986325399</v>
      </c>
      <c r="L245" s="168">
        <f ca="1">IF($C245-L$1&lt;År1,0,K244*(1-VLOOKUP($A245,[1]Hugst!$R$5:$W$9,MATCH(ROUNDUP((L$1)/10,0)*10,[1]Hugst!$R$4:$W$4,0))))</f>
        <v>1061.5052197538062</v>
      </c>
      <c r="M245" s="168">
        <f ca="1">IF($C245-M$1&lt;År1,0,L244*(1-VLOOKUP($A245,[1]Hugst!$R$5:$W$9,MATCH(ROUNDUP((M$1)/10,0)*10,[1]Hugst!$R$4:$W$4,0))))</f>
        <v>1058.3201546952591</v>
      </c>
      <c r="N245" s="168">
        <f ca="1">IF($C245-N$1&lt;År1,0,M244*(1-VLOOKUP($A245,[1]Hugst!$R$5:$W$9,MATCH(ROUNDUP((N$1)/10,0)*10,[1]Hugst!$R$4:$W$4,0))))</f>
        <v>1052.338620152733</v>
      </c>
      <c r="O245" s="168">
        <f ca="1">IF($C245-O$1&lt;År1,0,N244*(1-VLOOKUP($A245,[1]Hugst!$R$5:$W$9,MATCH(ROUNDUP((O$1)/10,0)*10,[1]Hugst!$R$4:$W$4,0))))</f>
        <v>1043.7531438329681</v>
      </c>
      <c r="P245" s="168">
        <f ca="1">IF($C245-P$1&lt;År1,0,O244*(1-VLOOKUP($A245,[1]Hugst!$R$5:$W$9,MATCH(ROUNDUP((P$1)/10,0)*10,[1]Hugst!$R$4:$W$4,0))))</f>
        <v>1029.1836396109647</v>
      </c>
      <c r="Q245" s="168">
        <f ca="1">IF($C245-Q$1&lt;År1,0,P244*(1-VLOOKUP($A245,[1]Hugst!$R$5:$W$9,MATCH(ROUNDUP((Q$1)/10,0)*10,[1]Hugst!$R$4:$W$4,0))))</f>
        <v>1009.3830929123204</v>
      </c>
      <c r="R245" s="168">
        <f ca="1">IF($C245-R$1&lt;År1,0,Q244*(1-VLOOKUP($A245,[1]Hugst!$R$5:$W$9,MATCH(ROUNDUP((R$1)/10,0)*10,[1]Hugst!$R$4:$W$4,0))))</f>
        <v>982.12638405630378</v>
      </c>
      <c r="S245" s="168">
        <f ca="1">IF($C245-S$1&lt;År1,0,R244*(1-VLOOKUP($A245,[1]Hugst!$R$5:$W$9,MATCH(ROUNDUP((S$1)/10,0)*10,[1]Hugst!$R$4:$W$4,0))))</f>
        <v>944.24486667743577</v>
      </c>
      <c r="T245" s="168">
        <f ca="1">IF($C245-T$1&lt;År1,0,S244*(1-VLOOKUP($A245,[1]Hugst!$R$5:$W$9,MATCH(ROUNDUP((T$1)/10,0)*10,[1]Hugst!$R$4:$W$4,0))))</f>
        <v>891.22805832830159</v>
      </c>
      <c r="U245" s="168">
        <f ca="1">IF($C245-U$1&lt;År1,0,T244*(1-VLOOKUP($A245,[1]Hugst!$R$5:$W$9,MATCH(ROUNDUP((U$1)/10,0)*10,[1]Hugst!$R$4:$W$4,0))))</f>
        <v>816.65896289966827</v>
      </c>
      <c r="V245" s="168">
        <f ca="1">IF($C245-V$1&lt;År1,0,U244*(1-VLOOKUP($A245,[1]Hugst!$R$5:$W$9,MATCH(ROUNDUP((V$1)/10,0)*10,[1]Hugst!$R$4:$W$4,0))))</f>
        <v>1297.5152631940625</v>
      </c>
      <c r="W245" s="168">
        <f ca="1">IF($C245-W$1&lt;År1,0,V244*(1-VLOOKUP($A245,[1]Hugst!$R$5:$W$9,MATCH(ROUNDUP((W$1)/10,0)*10,[1]Hugst!$R$4:$W$4,0))))</f>
        <v>1295.1491009383121</v>
      </c>
      <c r="X245" s="168">
        <f ca="1">IF($C245-X$1&lt;År1,0,W244*(1-VLOOKUP($A245,[1]Hugst!$R$5:$W$9,MATCH(ROUNDUP((X$1)/10,0)*10,[1]Hugst!$R$4:$W$4,0))))</f>
        <v>1294.7018775794324</v>
      </c>
      <c r="Y245" s="168">
        <f ca="1">IF($C245-Y$1&lt;År1,0,X244*(1-VLOOKUP($A245,[1]Hugst!$R$5:$W$9,MATCH(ROUNDUP((Y$1)/10,0)*10,[1]Hugst!$R$4:$W$4,0))))</f>
        <v>1293.6515984580944</v>
      </c>
      <c r="Z245" s="168">
        <f ca="1">IF($C245-Z$1&lt;År1,0,Y244*(1-VLOOKUP($A245,[1]Hugst!$R$5:$W$9,MATCH(ROUNDUP((Z$1)/10,0)*10,[1]Hugst!$R$4:$W$4,0))))</f>
        <v>1292.652439146719</v>
      </c>
      <c r="AA245" s="168">
        <f ca="1">IF($C245-AA$1&lt;År1,0,Z244*(1-VLOOKUP($A245,[1]Hugst!$R$5:$W$9,MATCH(ROUNDUP((AA$1)/10,0)*10,[1]Hugst!$R$4:$W$4,0))))</f>
        <v>1289.2194869722082</v>
      </c>
      <c r="AB245" s="168">
        <f ca="1">IF($C245-AB$1&lt;År1,0,AA244*(1-VLOOKUP($A245,[1]Hugst!$R$5:$W$9,MATCH(ROUNDUP((AB$1)/10,0)*10,[1]Hugst!$R$4:$W$4,0))))</f>
        <v>1280.9151933799722</v>
      </c>
      <c r="AC245" s="168">
        <f ca="1">IF($C245-AC$1&lt;År1,0,AB244*(1-VLOOKUP($A245,[1]Hugst!$R$5:$W$9,MATCH(ROUNDUP((AC$1)/10,0)*10,[1]Hugst!$R$4:$W$4,0))))</f>
        <v>1262.8703748379653</v>
      </c>
      <c r="AD245" s="168">
        <f ca="1">IF($C245-AD$1&lt;År1,0,AC244*(1-VLOOKUP($A245,[1]Hugst!$R$5:$W$9,MATCH(ROUNDUP((AD$1)/10,0)*10,[1]Hugst!$R$4:$W$4,0))))</f>
        <v>1225.3585085496725</v>
      </c>
      <c r="AE245" s="168">
        <f ca="1">IF($C245-AE$1&lt;År1,0,AD244*(1-VLOOKUP($A245,[1]Hugst!$R$5:$W$9,MATCH(ROUNDUP((AE$1)/10,0)*10,[1]Hugst!$R$4:$W$4,0))))</f>
        <v>1148.9502402315657</v>
      </c>
      <c r="AF245" s="168">
        <f ca="1">IF($C245-AF$1&lt;År1,0,AE244*(1-VLOOKUP($A245,[1]Hugst!$R$5:$W$9,MATCH(ROUNDUP((AF$1)/10,0)*10,[1]Hugst!$R$4:$W$4,0))))</f>
        <v>994.8342179411635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561.40010190124224</v>
      </c>
      <c r="E246" s="168">
        <f t="shared" ca="1" si="5"/>
        <v>35.214087758002279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1056.3244280439367</v>
      </c>
      <c r="G246" s="168">
        <f ca="1">IF($C246-G$1&lt;År1,0,F245*(1-VLOOKUP($A246,[1]Hugst!$R$5:$W$9,MATCH(ROUNDUP((G$1)/10,0)*10,[1]Hugst!$R$4:$W$4,0))))</f>
        <v>1057.8349575793554</v>
      </c>
      <c r="H246" s="168">
        <f ca="1">IF($C246-H$1&lt;År1,0,G245*(1-VLOOKUP($A246,[1]Hugst!$R$5:$W$9,MATCH(ROUNDUP((H$1)/10,0)*10,[1]Hugst!$R$4:$W$4,0))))</f>
        <v>1059.2364396059729</v>
      </c>
      <c r="I246" s="168">
        <f ca="1">IF($C246-I$1&lt;År1,0,H245*(1-VLOOKUP($A246,[1]Hugst!$R$5:$W$9,MATCH(ROUNDUP((I$1)/10,0)*10,[1]Hugst!$R$4:$W$4,0))))</f>
        <v>1060.4738958838614</v>
      </c>
      <c r="J246" s="168">
        <f ca="1">IF($C246-J$1&lt;År1,0,I245*(1-VLOOKUP($A246,[1]Hugst!$R$5:$W$9,MATCH(ROUNDUP((J$1)/10,0)*10,[1]Hugst!$R$4:$W$4,0))))</f>
        <v>1061.4673617132003</v>
      </c>
      <c r="K246" s="168">
        <f ca="1">IF($C246-K$1&lt;År1,0,J245*(1-VLOOKUP($A246,[1]Hugst!$R$5:$W$9,MATCH(ROUNDUP((K$1)/10,0)*10,[1]Hugst!$R$4:$W$4,0))))</f>
        <v>1062.0997919562901</v>
      </c>
      <c r="L246" s="168">
        <f ca="1">IF($C246-L$1&lt;År1,0,K245*(1-VLOOKUP($A246,[1]Hugst!$R$5:$W$9,MATCH(ROUNDUP((L$1)/10,0)*10,[1]Hugst!$R$4:$W$4,0))))</f>
        <v>1062.1983986325399</v>
      </c>
      <c r="M246" s="168">
        <f ca="1">IF($C246-M$1&lt;År1,0,L245*(1-VLOOKUP($A246,[1]Hugst!$R$5:$W$9,MATCH(ROUNDUP((M$1)/10,0)*10,[1]Hugst!$R$4:$W$4,0))))</f>
        <v>1061.5052197538062</v>
      </c>
      <c r="N246" s="168">
        <f ca="1">IF($C246-N$1&lt;År1,0,M245*(1-VLOOKUP($A246,[1]Hugst!$R$5:$W$9,MATCH(ROUNDUP((N$1)/10,0)*10,[1]Hugst!$R$4:$W$4,0))))</f>
        <v>1058.3201546952591</v>
      </c>
      <c r="O246" s="168">
        <f ca="1">IF($C246-O$1&lt;År1,0,N245*(1-VLOOKUP($A246,[1]Hugst!$R$5:$W$9,MATCH(ROUNDUP((O$1)/10,0)*10,[1]Hugst!$R$4:$W$4,0))))</f>
        <v>1052.338620152733</v>
      </c>
      <c r="P246" s="168">
        <f ca="1">IF($C246-P$1&lt;År1,0,O245*(1-VLOOKUP($A246,[1]Hugst!$R$5:$W$9,MATCH(ROUNDUP((P$1)/10,0)*10,[1]Hugst!$R$4:$W$4,0))))</f>
        <v>1041.461978395286</v>
      </c>
      <c r="Q246" s="168">
        <f ca="1">IF($C246-Q$1&lt;År1,0,P245*(1-VLOOKUP($A246,[1]Hugst!$R$5:$W$9,MATCH(ROUNDUP((Q$1)/10,0)*10,[1]Hugst!$R$4:$W$4,0))))</f>
        <v>1026.9244560118186</v>
      </c>
      <c r="R246" s="168">
        <f ca="1">IF($C246-R$1&lt;År1,0,Q245*(1-VLOOKUP($A246,[1]Hugst!$R$5:$W$9,MATCH(ROUNDUP((R$1)/10,0)*10,[1]Hugst!$R$4:$W$4,0))))</f>
        <v>1007.1673739278788</v>
      </c>
      <c r="S246" s="168">
        <f ca="1">IF($C246-S$1&lt;År1,0,R245*(1-VLOOKUP($A246,[1]Hugst!$R$5:$W$9,MATCH(ROUNDUP((S$1)/10,0)*10,[1]Hugst!$R$4:$W$4,0))))</f>
        <v>979.97049687178992</v>
      </c>
      <c r="T246" s="168">
        <f ca="1">IF($C246-T$1&lt;År1,0,S245*(1-VLOOKUP($A246,[1]Hugst!$R$5:$W$9,MATCH(ROUNDUP((T$1)/10,0)*10,[1]Hugst!$R$4:$W$4,0))))</f>
        <v>942.17213404326583</v>
      </c>
      <c r="U246" s="168">
        <f ca="1">IF($C246-U$1&lt;År1,0,T245*(1-VLOOKUP($A246,[1]Hugst!$R$5:$W$9,MATCH(ROUNDUP((U$1)/10,0)*10,[1]Hugst!$R$4:$W$4,0))))</f>
        <v>889.27170405392235</v>
      </c>
      <c r="V246" s="168">
        <f ca="1">IF($C246-V$1&lt;År1,0,U245*(1-VLOOKUP($A246,[1]Hugst!$R$5:$W$9,MATCH(ROUNDUP((V$1)/10,0)*10,[1]Hugst!$R$4:$W$4,0))))</f>
        <v>814.86629688354708</v>
      </c>
      <c r="W246" s="168">
        <f ca="1">IF($C246-W$1&lt;År1,0,V245*(1-VLOOKUP($A246,[1]Hugst!$R$5:$W$9,MATCH(ROUNDUP((W$1)/10,0)*10,[1]Hugst!$R$4:$W$4,0))))</f>
        <v>1294.667058957783</v>
      </c>
      <c r="X246" s="168">
        <f ca="1">IF($C246-X$1&lt;År1,0,W245*(1-VLOOKUP($A246,[1]Hugst!$R$5:$W$9,MATCH(ROUNDUP((X$1)/10,0)*10,[1]Hugst!$R$4:$W$4,0))))</f>
        <v>1292.3060907167403</v>
      </c>
      <c r="Y246" s="168">
        <f ca="1">IF($C246-Y$1&lt;År1,0,X245*(1-VLOOKUP($A246,[1]Hugst!$R$5:$W$9,MATCH(ROUNDUP((Y$1)/10,0)*10,[1]Hugst!$R$4:$W$4,0))))</f>
        <v>1291.8598490676727</v>
      </c>
      <c r="Z246" s="168">
        <f ca="1">IF($C246-Z$1&lt;År1,0,Y245*(1-VLOOKUP($A246,[1]Hugst!$R$5:$W$9,MATCH(ROUNDUP((Z$1)/10,0)*10,[1]Hugst!$R$4:$W$4,0))))</f>
        <v>1292.0739745575358</v>
      </c>
      <c r="AA246" s="168">
        <f ca="1">IF($C246-AA$1&lt;År1,0,Z245*(1-VLOOKUP($A246,[1]Hugst!$R$5:$W$9,MATCH(ROUNDUP((AA$1)/10,0)*10,[1]Hugst!$R$4:$W$4,0))))</f>
        <v>1291.0760337331253</v>
      </c>
      <c r="AB246" s="168">
        <f ca="1">IF($C246-AB$1&lt;År1,0,AA245*(1-VLOOKUP($A246,[1]Hugst!$R$5:$W$9,MATCH(ROUNDUP((AB$1)/10,0)*10,[1]Hugst!$R$4:$W$4,0))))</f>
        <v>1287.6472680856566</v>
      </c>
      <c r="AC246" s="168">
        <f ca="1">IF($C246-AC$1&lt;År1,0,AB245*(1-VLOOKUP($A246,[1]Hugst!$R$5:$W$9,MATCH(ROUNDUP((AC$1)/10,0)*10,[1]Hugst!$R$4:$W$4,0))))</f>
        <v>1279.3531016807283</v>
      </c>
      <c r="AD246" s="168">
        <f ca="1">IF($C246-AD$1&lt;År1,0,AC245*(1-VLOOKUP($A246,[1]Hugst!$R$5:$W$9,MATCH(ROUNDUP((AD$1)/10,0)*10,[1]Hugst!$R$4:$W$4,0))))</f>
        <v>1261.3302890149921</v>
      </c>
      <c r="AE246" s="168">
        <f ca="1">IF($C246-AE$1&lt;År1,0,AD245*(1-VLOOKUP($A246,[1]Hugst!$R$5:$W$9,MATCH(ROUNDUP((AE$1)/10,0)*10,[1]Hugst!$R$4:$W$4,0))))</f>
        <v>1223.8641689050996</v>
      </c>
      <c r="AF246" s="168">
        <f ca="1">IF($C246-AF$1&lt;År1,0,AE245*(1-VLOOKUP($A246,[1]Hugst!$R$5:$W$9,MATCH(ROUNDUP((AF$1)/10,0)*10,[1]Hugst!$R$4:$W$4,0))))</f>
        <v>1147.549081402015</v>
      </c>
      <c r="AG246" s="168">
        <f ca="1">IF($C246-AG$1&lt;År1,0,AF245*(1-VLOOKUP($A246,[1]Hugst!$R$5:$W$9,MATCH(ROUNDUP((AG$1)/10,0)*10,[1]Hugst!$R$4:$W$4,0))))</f>
        <v>993.62100548025967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558.83449026570156</v>
      </c>
      <c r="E247" s="168">
        <f t="shared" ca="1" si="5"/>
        <v>36.198095060932246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1054.7428237113261</v>
      </c>
      <c r="G247" s="168">
        <f ca="1">IF($C247-G$1&lt;År1,0,F246*(1-VLOOKUP($A247,[1]Hugst!$R$5:$W$9,MATCH(ROUNDUP((G$1)/10,0)*10,[1]Hugst!$R$4:$W$4,0))))</f>
        <v>1056.3244280439367</v>
      </c>
      <c r="H247" s="168">
        <f ca="1">IF($C247-H$1&lt;År1,0,G246*(1-VLOOKUP($A247,[1]Hugst!$R$5:$W$9,MATCH(ROUNDUP((H$1)/10,0)*10,[1]Hugst!$R$4:$W$4,0))))</f>
        <v>1057.8349575793554</v>
      </c>
      <c r="I247" s="168">
        <f ca="1">IF($C247-I$1&lt;År1,0,H246*(1-VLOOKUP($A247,[1]Hugst!$R$5:$W$9,MATCH(ROUNDUP((I$1)/10,0)*10,[1]Hugst!$R$4:$W$4,0))))</f>
        <v>1059.2364396059729</v>
      </c>
      <c r="J247" s="168">
        <f ca="1">IF($C247-J$1&lt;År1,0,I246*(1-VLOOKUP($A247,[1]Hugst!$R$5:$W$9,MATCH(ROUNDUP((J$1)/10,0)*10,[1]Hugst!$R$4:$W$4,0))))</f>
        <v>1060.4738958838614</v>
      </c>
      <c r="K247" s="168">
        <f ca="1">IF($C247-K$1&lt;År1,0,J246*(1-VLOOKUP($A247,[1]Hugst!$R$5:$W$9,MATCH(ROUNDUP((K$1)/10,0)*10,[1]Hugst!$R$4:$W$4,0))))</f>
        <v>1061.4673617132003</v>
      </c>
      <c r="L247" s="168">
        <f ca="1">IF($C247-L$1&lt;År1,0,K246*(1-VLOOKUP($A247,[1]Hugst!$R$5:$W$9,MATCH(ROUNDUP((L$1)/10,0)*10,[1]Hugst!$R$4:$W$4,0))))</f>
        <v>1062.0997919562901</v>
      </c>
      <c r="M247" s="168">
        <f ca="1">IF($C247-M$1&lt;År1,0,L246*(1-VLOOKUP($A247,[1]Hugst!$R$5:$W$9,MATCH(ROUNDUP((M$1)/10,0)*10,[1]Hugst!$R$4:$W$4,0))))</f>
        <v>1062.1983986325399</v>
      </c>
      <c r="N247" s="168">
        <f ca="1">IF($C247-N$1&lt;År1,0,M246*(1-VLOOKUP($A247,[1]Hugst!$R$5:$W$9,MATCH(ROUNDUP((N$1)/10,0)*10,[1]Hugst!$R$4:$W$4,0))))</f>
        <v>1061.5052197538062</v>
      </c>
      <c r="O247" s="168">
        <f ca="1">IF($C247-O$1&lt;År1,0,N246*(1-VLOOKUP($A247,[1]Hugst!$R$5:$W$9,MATCH(ROUNDUP((O$1)/10,0)*10,[1]Hugst!$R$4:$W$4,0))))</f>
        <v>1058.3201546952591</v>
      </c>
      <c r="P247" s="168">
        <f ca="1">IF($C247-P$1&lt;År1,0,O246*(1-VLOOKUP($A247,[1]Hugst!$R$5:$W$9,MATCH(ROUNDUP((P$1)/10,0)*10,[1]Hugst!$R$4:$W$4,0))))</f>
        <v>1050.0286085475198</v>
      </c>
      <c r="Q247" s="168">
        <f ca="1">IF($C247-Q$1&lt;År1,0,P246*(1-VLOOKUP($A247,[1]Hugst!$R$5:$W$9,MATCH(ROUNDUP((Q$1)/10,0)*10,[1]Hugst!$R$4:$W$4,0))))</f>
        <v>1039.1758423451499</v>
      </c>
      <c r="R247" s="168">
        <f ca="1">IF($C247-R$1&lt;År1,0,Q246*(1-VLOOKUP($A247,[1]Hugst!$R$5:$W$9,MATCH(ROUNDUP((R$1)/10,0)*10,[1]Hugst!$R$4:$W$4,0))))</f>
        <v>1024.6702315961829</v>
      </c>
      <c r="S247" s="168">
        <f ca="1">IF($C247-S$1&lt;År1,0,R246*(1-VLOOKUP($A247,[1]Hugst!$R$5:$W$9,MATCH(ROUNDUP((S$1)/10,0)*10,[1]Hugst!$R$4:$W$4,0))))</f>
        <v>1004.9565187168175</v>
      </c>
      <c r="T247" s="168">
        <f ca="1">IF($C247-T$1&lt;År1,0,S246*(1-VLOOKUP($A247,[1]Hugst!$R$5:$W$9,MATCH(ROUNDUP((T$1)/10,0)*10,[1]Hugst!$R$4:$W$4,0))))</f>
        <v>977.81934212255919</v>
      </c>
      <c r="U247" s="168">
        <f ca="1">IF($C247-U$1&lt;År1,0,T246*(1-VLOOKUP($A247,[1]Hugst!$R$5:$W$9,MATCH(ROUNDUP((U$1)/10,0)*10,[1]Hugst!$R$4:$W$4,0))))</f>
        <v>940.10395131000007</v>
      </c>
      <c r="V247" s="168">
        <f ca="1">IF($C247-V$1&lt;År1,0,U246*(1-VLOOKUP($A247,[1]Hugst!$R$5:$W$9,MATCH(ROUNDUP((V$1)/10,0)*10,[1]Hugst!$R$4:$W$4,0))))</f>
        <v>887.31964421575515</v>
      </c>
      <c r="W247" s="168">
        <f ca="1">IF($C247-W$1&lt;År1,0,V246*(1-VLOOKUP($A247,[1]Hugst!$R$5:$W$9,MATCH(ROUNDUP((W$1)/10,0)*10,[1]Hugst!$R$4:$W$4,0))))</f>
        <v>813.07756598794901</v>
      </c>
      <c r="X247" s="168">
        <f ca="1">IF($C247-X$1&lt;År1,0,W246*(1-VLOOKUP($A247,[1]Hugst!$R$5:$W$9,MATCH(ROUNDUP((X$1)/10,0)*10,[1]Hugst!$R$4:$W$4,0))))</f>
        <v>1291.825106877144</v>
      </c>
      <c r="Y247" s="168">
        <f ca="1">IF($C247-Y$1&lt;År1,0,X246*(1-VLOOKUP($A247,[1]Hugst!$R$5:$W$9,MATCH(ROUNDUP((Y$1)/10,0)*10,[1]Hugst!$R$4:$W$4,0))))</f>
        <v>1289.4693212493132</v>
      </c>
      <c r="Z247" s="168">
        <f ca="1">IF($C247-Z$1&lt;År1,0,Y246*(1-VLOOKUP($A247,[1]Hugst!$R$5:$W$9,MATCH(ROUNDUP((Z$1)/10,0)*10,[1]Hugst!$R$4:$W$4,0))))</f>
        <v>1290.2844102273464</v>
      </c>
      <c r="AA247" s="168">
        <f ca="1">IF($C247-AA$1&lt;År1,0,Z246*(1-VLOOKUP($A247,[1]Hugst!$R$5:$W$9,MATCH(ROUNDUP((AA$1)/10,0)*10,[1]Hugst!$R$4:$W$4,0))))</f>
        <v>1290.4982745885632</v>
      </c>
      <c r="AB247" s="168">
        <f ca="1">IF($C247-AB$1&lt;År1,0,AA246*(1-VLOOKUP($A247,[1]Hugst!$R$5:$W$9,MATCH(ROUNDUP((AB$1)/10,0)*10,[1]Hugst!$R$4:$W$4,0))))</f>
        <v>1289.5015507651581</v>
      </c>
      <c r="AC247" s="168">
        <f ca="1">IF($C247-AC$1&lt;År1,0,AB246*(1-VLOOKUP($A247,[1]Hugst!$R$5:$W$9,MATCH(ROUNDUP((AC$1)/10,0)*10,[1]Hugst!$R$4:$W$4,0))))</f>
        <v>1286.0769665392106</v>
      </c>
      <c r="AD247" s="168">
        <f ca="1">IF($C247-AD$1&lt;År1,0,AC246*(1-VLOOKUP($A247,[1]Hugst!$R$5:$W$9,MATCH(ROUNDUP((AD$1)/10,0)*10,[1]Hugst!$R$4:$W$4,0))))</f>
        <v>1277.7929149713616</v>
      </c>
      <c r="AE247" s="168">
        <f ca="1">IF($C247-AE$1&lt;År1,0,AD246*(1-VLOOKUP($A247,[1]Hugst!$R$5:$W$9,MATCH(ROUNDUP((AE$1)/10,0)*10,[1]Hugst!$R$4:$W$4,0))))</f>
        <v>1259.7920813454616</v>
      </c>
      <c r="AF247" s="168">
        <f ca="1">IF($C247-AF$1&lt;År1,0,AE246*(1-VLOOKUP($A247,[1]Hugst!$R$5:$W$9,MATCH(ROUNDUP((AF$1)/10,0)*10,[1]Hugst!$R$4:$W$4,0))))</f>
        <v>1222.3716516259472</v>
      </c>
      <c r="AG247" s="168">
        <f ca="1">IF($C247-AG$1&lt;År1,0,AF246*(1-VLOOKUP($A247,[1]Hugst!$R$5:$W$9,MATCH(ROUNDUP((AG$1)/10,0)*10,[1]Hugst!$R$4:$W$4,0))))</f>
        <v>1146.1496313027442</v>
      </c>
      <c r="AH247" s="168">
        <f ca="1">IF($C247-AH$1&lt;År1,0,AG246*(1-VLOOKUP($A247,[1]Hugst!$R$5:$W$9,MATCH(ROUNDUP((AH$1)/10,0)*10,[1]Hugst!$R$4:$W$4,0))))</f>
        <v>992.40927254674716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556.2092900261548</v>
      </c>
      <c r="E248" s="168">
        <f t="shared" ca="1" si="5"/>
        <v>37.196927578919713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1053.1164559897668</v>
      </c>
      <c r="G248" s="168">
        <f ca="1">IF($C248-G$1&lt;År1,0,F247*(1-VLOOKUP($A248,[1]Hugst!$R$5:$W$9,MATCH(ROUNDUP((G$1)/10,0)*10,[1]Hugst!$R$4:$W$4,0))))</f>
        <v>1054.7428237113261</v>
      </c>
      <c r="H248" s="168">
        <f ca="1">IF($C248-H$1&lt;År1,0,G247*(1-VLOOKUP($A248,[1]Hugst!$R$5:$W$9,MATCH(ROUNDUP((H$1)/10,0)*10,[1]Hugst!$R$4:$W$4,0))))</f>
        <v>1056.3244280439367</v>
      </c>
      <c r="I248" s="168">
        <f ca="1">IF($C248-I$1&lt;År1,0,H247*(1-VLOOKUP($A248,[1]Hugst!$R$5:$W$9,MATCH(ROUNDUP((I$1)/10,0)*10,[1]Hugst!$R$4:$W$4,0))))</f>
        <v>1057.8349575793554</v>
      </c>
      <c r="J248" s="168">
        <f ca="1">IF($C248-J$1&lt;År1,0,I247*(1-VLOOKUP($A248,[1]Hugst!$R$5:$W$9,MATCH(ROUNDUP((J$1)/10,0)*10,[1]Hugst!$R$4:$W$4,0))))</f>
        <v>1059.2364396059729</v>
      </c>
      <c r="K248" s="168">
        <f ca="1">IF($C248-K$1&lt;År1,0,J247*(1-VLOOKUP($A248,[1]Hugst!$R$5:$W$9,MATCH(ROUNDUP((K$1)/10,0)*10,[1]Hugst!$R$4:$W$4,0))))</f>
        <v>1060.4738958838614</v>
      </c>
      <c r="L248" s="168">
        <f ca="1">IF($C248-L$1&lt;År1,0,K247*(1-VLOOKUP($A248,[1]Hugst!$R$5:$W$9,MATCH(ROUNDUP((L$1)/10,0)*10,[1]Hugst!$R$4:$W$4,0))))</f>
        <v>1061.4673617132003</v>
      </c>
      <c r="M248" s="168">
        <f ca="1">IF($C248-M$1&lt;År1,0,L247*(1-VLOOKUP($A248,[1]Hugst!$R$5:$W$9,MATCH(ROUNDUP((M$1)/10,0)*10,[1]Hugst!$R$4:$W$4,0))))</f>
        <v>1062.0997919562901</v>
      </c>
      <c r="N248" s="168">
        <f ca="1">IF($C248-N$1&lt;År1,0,M247*(1-VLOOKUP($A248,[1]Hugst!$R$5:$W$9,MATCH(ROUNDUP((N$1)/10,0)*10,[1]Hugst!$R$4:$W$4,0))))</f>
        <v>1062.1983986325399</v>
      </c>
      <c r="O248" s="168">
        <f ca="1">IF($C248-O$1&lt;År1,0,N247*(1-VLOOKUP($A248,[1]Hugst!$R$5:$W$9,MATCH(ROUNDUP((O$1)/10,0)*10,[1]Hugst!$R$4:$W$4,0))))</f>
        <v>1061.5052197538062</v>
      </c>
      <c r="P248" s="168">
        <f ca="1">IF($C248-P$1&lt;År1,0,O247*(1-VLOOKUP($A248,[1]Hugst!$R$5:$W$9,MATCH(ROUNDUP((P$1)/10,0)*10,[1]Hugst!$R$4:$W$4,0))))</f>
        <v>1055.9970128922696</v>
      </c>
      <c r="Q248" s="168">
        <f ca="1">IF($C248-Q$1&lt;År1,0,P247*(1-VLOOKUP($A248,[1]Hugst!$R$5:$W$9,MATCH(ROUNDUP((Q$1)/10,0)*10,[1]Hugst!$R$4:$W$4,0))))</f>
        <v>1047.7236676994887</v>
      </c>
      <c r="R248" s="168">
        <f ca="1">IF($C248-R$1&lt;År1,0,Q247*(1-VLOOKUP($A248,[1]Hugst!$R$5:$W$9,MATCH(ROUNDUP((R$1)/10,0)*10,[1]Hugst!$R$4:$W$4,0))))</f>
        <v>1036.8947246424411</v>
      </c>
      <c r="S248" s="168">
        <f ca="1">IF($C248-S$1&lt;År1,0,R247*(1-VLOOKUP($A248,[1]Hugst!$R$5:$W$9,MATCH(ROUNDUP((S$1)/10,0)*10,[1]Hugst!$R$4:$W$4,0))))</f>
        <v>1022.420955478045</v>
      </c>
      <c r="T248" s="168">
        <f ca="1">IF($C248-T$1&lt;År1,0,S247*(1-VLOOKUP($A248,[1]Hugst!$R$5:$W$9,MATCH(ROUNDUP((T$1)/10,0)*10,[1]Hugst!$R$4:$W$4,0))))</f>
        <v>1002.7505166025611</v>
      </c>
      <c r="U248" s="168">
        <f ca="1">IF($C248-U$1&lt;År1,0,T247*(1-VLOOKUP($A248,[1]Hugst!$R$5:$W$9,MATCH(ROUNDUP((U$1)/10,0)*10,[1]Hugst!$R$4:$W$4,0))))</f>
        <v>975.6729094203389</v>
      </c>
      <c r="V248" s="168">
        <f ca="1">IF($C248-V$1&lt;År1,0,U247*(1-VLOOKUP($A248,[1]Hugst!$R$5:$W$9,MATCH(ROUNDUP((V$1)/10,0)*10,[1]Hugst!$R$4:$W$4,0))))</f>
        <v>938.0403084900513</v>
      </c>
      <c r="W248" s="168">
        <f ca="1">IF($C248-W$1&lt;År1,0,V247*(1-VLOOKUP($A248,[1]Hugst!$R$5:$W$9,MATCH(ROUNDUP((W$1)/10,0)*10,[1]Hugst!$R$4:$W$4,0))))</f>
        <v>885.37186938698881</v>
      </c>
      <c r="X248" s="168">
        <f ca="1">IF($C248-X$1&lt;År1,0,W247*(1-VLOOKUP($A248,[1]Hugst!$R$5:$W$9,MATCH(ROUNDUP((X$1)/10,0)*10,[1]Hugst!$R$4:$W$4,0))))</f>
        <v>811.29276157480479</v>
      </c>
      <c r="Y248" s="168">
        <f ca="1">IF($C248-Y$1&lt;År1,0,X247*(1-VLOOKUP($A248,[1]Hugst!$R$5:$W$9,MATCH(ROUNDUP((Y$1)/10,0)*10,[1]Hugst!$R$4:$W$4,0))))</f>
        <v>1288.9893932279015</v>
      </c>
      <c r="Z248" s="168">
        <f ca="1">IF($C248-Z$1&lt;År1,0,Y247*(1-VLOOKUP($A248,[1]Hugst!$R$5:$W$9,MATCH(ROUNDUP((Z$1)/10,0)*10,[1]Hugst!$R$4:$W$4,0))))</f>
        <v>1287.8967976868141</v>
      </c>
      <c r="AA248" s="168">
        <f ca="1">IF($C248-AA$1&lt;År1,0,Z247*(1-VLOOKUP($A248,[1]Hugst!$R$5:$W$9,MATCH(ROUNDUP((AA$1)/10,0)*10,[1]Hugst!$R$4:$W$4,0))))</f>
        <v>1288.7108926538983</v>
      </c>
      <c r="AB248" s="168">
        <f ca="1">IF($C248-AB$1&lt;År1,0,AA247*(1-VLOOKUP($A248,[1]Hugst!$R$5:$W$9,MATCH(ROUNDUP((AB$1)/10,0)*10,[1]Hugst!$R$4:$W$4,0))))</f>
        <v>1288.9244962049186</v>
      </c>
      <c r="AC248" s="168">
        <f ca="1">IF($C248-AC$1&lt;År1,0,AB247*(1-VLOOKUP($A248,[1]Hugst!$R$5:$W$9,MATCH(ROUNDUP((AC$1)/10,0)*10,[1]Hugst!$R$4:$W$4,0))))</f>
        <v>1287.9289878983714</v>
      </c>
      <c r="AD248" s="168">
        <f ca="1">IF($C248-AD$1&lt;År1,0,AC247*(1-VLOOKUP($A248,[1]Hugst!$R$5:$W$9,MATCH(ROUNDUP((AD$1)/10,0)*10,[1]Hugst!$R$4:$W$4,0))))</f>
        <v>1284.5085799946505</v>
      </c>
      <c r="AE248" s="168">
        <f ca="1">IF($C248-AE$1&lt;År1,0,AD247*(1-VLOOKUP($A248,[1]Hugst!$R$5:$W$9,MATCH(ROUNDUP((AE$1)/10,0)*10,[1]Hugst!$R$4:$W$4,0))))</f>
        <v>1276.2346309287136</v>
      </c>
      <c r="AF248" s="168">
        <f ca="1">IF($C248-AF$1&lt;År1,0,AE247*(1-VLOOKUP($A248,[1]Hugst!$R$5:$W$9,MATCH(ROUNDUP((AF$1)/10,0)*10,[1]Hugst!$R$4:$W$4,0))))</f>
        <v>1258.2557495389428</v>
      </c>
      <c r="AG248" s="168">
        <f ca="1">IF($C248-AG$1&lt;År1,0,AF247*(1-VLOOKUP($A248,[1]Hugst!$R$5:$W$9,MATCH(ROUNDUP((AG$1)/10,0)*10,[1]Hugst!$R$4:$W$4,0))))</f>
        <v>1220.8809544898179</v>
      </c>
      <c r="AH248" s="168">
        <f ca="1">IF($C248-AH$1&lt;År1,0,AG247*(1-VLOOKUP($A248,[1]Hugst!$R$5:$W$9,MATCH(ROUNDUP((AH$1)/10,0)*10,[1]Hugst!$R$4:$W$4,0))))</f>
        <v>1144.7518878499359</v>
      </c>
      <c r="AI248" s="168">
        <f ca="1">IF($C248-AI$1&lt;År1,0,AH247*(1-VLOOKUP($A248,[1]Hugst!$R$5:$W$9,MATCH(ROUNDUP((AI$1)/10,0)*10,[1]Hugst!$R$4:$W$4,0))))</f>
        <v>991.19901733632435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553.5465241242706</v>
      </c>
      <c r="E249" s="168">
        <f ca="1">IF(C249=2020,SUM(G249:AJ249),SUM(F248:AJ248)-SUM(G249:AJ249))</f>
        <v>37.658594795990211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1050.915357304953</v>
      </c>
      <c r="G249" s="168">
        <f ca="1">IF($C249-G$1&lt;År1,0,F248*(1-VLOOKUP($A249,[1]Hugst!$R$5:$W$9,MATCH(ROUNDUP((G$1)/10,0)*10,[1]Hugst!$R$4:$W$4,0))))</f>
        <v>1053.1164559897668</v>
      </c>
      <c r="H249" s="168">
        <f ca="1">IF($C249-H$1&lt;År1,0,G248*(1-VLOOKUP($A249,[1]Hugst!$R$5:$W$9,MATCH(ROUNDUP((H$1)/10,0)*10,[1]Hugst!$R$4:$W$4,0))))</f>
        <v>1054.7428237113261</v>
      </c>
      <c r="I249" s="168">
        <f ca="1">IF($C249-I$1&lt;År1,0,H248*(1-VLOOKUP($A249,[1]Hugst!$R$5:$W$9,MATCH(ROUNDUP((I$1)/10,0)*10,[1]Hugst!$R$4:$W$4,0))))</f>
        <v>1056.3244280439367</v>
      </c>
      <c r="J249" s="168">
        <f ca="1">IF($C249-J$1&lt;År1,0,I248*(1-VLOOKUP($A249,[1]Hugst!$R$5:$W$9,MATCH(ROUNDUP((J$1)/10,0)*10,[1]Hugst!$R$4:$W$4,0))))</f>
        <v>1057.8349575793554</v>
      </c>
      <c r="K249" s="168">
        <f ca="1">IF($C249-K$1&lt;År1,0,J248*(1-VLOOKUP($A249,[1]Hugst!$R$5:$W$9,MATCH(ROUNDUP((K$1)/10,0)*10,[1]Hugst!$R$4:$W$4,0))))</f>
        <v>1059.2364396059729</v>
      </c>
      <c r="L249" s="168">
        <f ca="1">IF($C249-L$1&lt;År1,0,K248*(1-VLOOKUP($A249,[1]Hugst!$R$5:$W$9,MATCH(ROUNDUP((L$1)/10,0)*10,[1]Hugst!$R$4:$W$4,0))))</f>
        <v>1060.4738958838614</v>
      </c>
      <c r="M249" s="168">
        <f ca="1">IF($C249-M$1&lt;År1,0,L248*(1-VLOOKUP($A249,[1]Hugst!$R$5:$W$9,MATCH(ROUNDUP((M$1)/10,0)*10,[1]Hugst!$R$4:$W$4,0))))</f>
        <v>1061.4673617132003</v>
      </c>
      <c r="N249" s="168">
        <f ca="1">IF($C249-N$1&lt;År1,0,M248*(1-VLOOKUP($A249,[1]Hugst!$R$5:$W$9,MATCH(ROUNDUP((N$1)/10,0)*10,[1]Hugst!$R$4:$W$4,0))))</f>
        <v>1062.0997919562901</v>
      </c>
      <c r="O249" s="168">
        <f ca="1">IF($C249-O$1&lt;År1,0,N248*(1-VLOOKUP($A249,[1]Hugst!$R$5:$W$9,MATCH(ROUNDUP((O$1)/10,0)*10,[1]Hugst!$R$4:$W$4,0))))</f>
        <v>1062.1983986325399</v>
      </c>
      <c r="P249" s="168">
        <f ca="1">IF($C249-P$1&lt;År1,0,O248*(1-VLOOKUP($A249,[1]Hugst!$R$5:$W$9,MATCH(ROUNDUP((P$1)/10,0)*10,[1]Hugst!$R$4:$W$4,0))))</f>
        <v>1059.1750863445905</v>
      </c>
      <c r="Q249" s="168">
        <f ca="1">IF($C249-Q$1&lt;År1,0,P248*(1-VLOOKUP($A249,[1]Hugst!$R$5:$W$9,MATCH(ROUNDUP((Q$1)/10,0)*10,[1]Hugst!$R$4:$W$4,0))))</f>
        <v>1053.6789706688476</v>
      </c>
      <c r="R249" s="168">
        <f ca="1">IF($C249-R$1&lt;År1,0,Q248*(1-VLOOKUP($A249,[1]Hugst!$R$5:$W$9,MATCH(ROUNDUP((R$1)/10,0)*10,[1]Hugst!$R$4:$W$4,0))))</f>
        <v>1045.4237864777094</v>
      </c>
      <c r="S249" s="168">
        <f ca="1">IF($C249-S$1&lt;År1,0,R248*(1-VLOOKUP($A249,[1]Hugst!$R$5:$W$9,MATCH(ROUNDUP((S$1)/10,0)*10,[1]Hugst!$R$4:$W$4,0))))</f>
        <v>1034.6186142712747</v>
      </c>
      <c r="T249" s="168">
        <f ca="1">IF($C249-T$1&lt;År1,0,S248*(1-VLOOKUP($A249,[1]Hugst!$R$5:$W$9,MATCH(ROUNDUP((T$1)/10,0)*10,[1]Hugst!$R$4:$W$4,0))))</f>
        <v>1020.1766167952883</v>
      </c>
      <c r="U249" s="168">
        <f ca="1">IF($C249-U$1&lt;År1,0,T248*(1-VLOOKUP($A249,[1]Hugst!$R$5:$W$9,MATCH(ROUNDUP((U$1)/10,0)*10,[1]Hugst!$R$4:$W$4,0))))</f>
        <v>1000.5493569319701</v>
      </c>
      <c r="V249" s="168">
        <f ca="1">IF($C249-V$1&lt;År1,0,U248*(1-VLOOKUP($A249,[1]Hugst!$R$5:$W$9,MATCH(ROUNDUP((V$1)/10,0)*10,[1]Hugst!$R$4:$W$4,0))))</f>
        <v>973.5311883996601</v>
      </c>
      <c r="W249" s="168">
        <f ca="1">IF($C249-W$1&lt;År1,0,V248*(1-VLOOKUP($A249,[1]Hugst!$R$5:$W$9,MATCH(ROUNDUP((W$1)/10,0)*10,[1]Hugst!$R$4:$W$4,0))))</f>
        <v>935.98119561775604</v>
      </c>
      <c r="X249" s="168">
        <f ca="1">IF($C249-X$1&lt;År1,0,W248*(1-VLOOKUP($A249,[1]Hugst!$R$5:$W$9,MATCH(ROUNDUP((X$1)/10,0)*10,[1]Hugst!$R$4:$W$4,0))))</f>
        <v>883.4283701615052</v>
      </c>
      <c r="Y249" s="168">
        <f ca="1">IF($C249-Y$1&lt;År1,0,X248*(1-VLOOKUP($A249,[1]Hugst!$R$5:$W$9,MATCH(ROUNDUP((Y$1)/10,0)*10,[1]Hugst!$R$4:$W$4,0))))</f>
        <v>809.51187502500647</v>
      </c>
      <c r="Z249" s="168">
        <f ca="1">IF($C249-Z$1&lt;År1,0,Y248*(1-VLOOKUP($A249,[1]Hugst!$R$5:$W$9,MATCH(ROUNDUP((Z$1)/10,0)*10,[1]Hugst!$R$4:$W$4,0))))</f>
        <v>1287.4174549434772</v>
      </c>
      <c r="AA249" s="168">
        <f ca="1">IF($C249-AA$1&lt;År1,0,Z248*(1-VLOOKUP($A249,[1]Hugst!$R$5:$W$9,MATCH(ROUNDUP((AA$1)/10,0)*10,[1]Hugst!$R$4:$W$4,0))))</f>
        <v>1286.3261918359765</v>
      </c>
      <c r="AB249" s="168">
        <f ca="1">IF($C249-AB$1&lt;År1,0,AA248*(1-VLOOKUP($A249,[1]Hugst!$R$5:$W$9,MATCH(ROUNDUP((AB$1)/10,0)*10,[1]Hugst!$R$4:$W$4,0))))</f>
        <v>1287.1392940043204</v>
      </c>
      <c r="AC249" s="168">
        <f ca="1">IF($C249-AC$1&lt;År1,0,AB248*(1-VLOOKUP($A249,[1]Hugst!$R$5:$W$9,MATCH(ROUNDUP((AC$1)/10,0)*10,[1]Hugst!$R$4:$W$4,0))))</f>
        <v>1287.3526370632053</v>
      </c>
      <c r="AD249" s="168">
        <f ca="1">IF($C249-AD$1&lt;År1,0,AC248*(1-VLOOKUP($A249,[1]Hugst!$R$5:$W$9,MATCH(ROUNDUP((AD$1)/10,0)*10,[1]Hugst!$R$4:$W$4,0))))</f>
        <v>1286.3583427911783</v>
      </c>
      <c r="AE249" s="168">
        <f ca="1">IF($C249-AE$1&lt;År1,0,AD248*(1-VLOOKUP($A249,[1]Hugst!$R$5:$W$9,MATCH(ROUNDUP((AE$1)/10,0)*10,[1]Hugst!$R$4:$W$4,0))))</f>
        <v>1282.9421061166083</v>
      </c>
      <c r="AF249" s="168">
        <f ca="1">IF($C249-AF$1&lt;År1,0,AE248*(1-VLOOKUP($A249,[1]Hugst!$R$5:$W$9,MATCH(ROUNDUP((AF$1)/10,0)*10,[1]Hugst!$R$4:$W$4,0))))</f>
        <v>1274.6782472324592</v>
      </c>
      <c r="AG249" s="168">
        <f ca="1">IF($C249-AG$1&lt;År1,0,AF248*(1-VLOOKUP($A249,[1]Hugst!$R$5:$W$9,MATCH(ROUNDUP((AG$1)/10,0)*10,[1]Hugst!$R$4:$W$4,0))))</f>
        <v>1256.7212913077979</v>
      </c>
      <c r="AH249" s="168">
        <f ca="1">IF($C249-AH$1&lt;År1,0,AG248*(1-VLOOKUP($A249,[1]Hugst!$R$5:$W$9,MATCH(ROUNDUP((AH$1)/10,0)*10,[1]Hugst!$R$4:$W$4,0))))</f>
        <v>1219.3920752770255</v>
      </c>
      <c r="AI249" s="168">
        <f ca="1">IF($C249-AI$1&lt;År1,0,AH248*(1-VLOOKUP($A249,[1]Hugst!$R$5:$W$9,MATCH(ROUNDUP((AI$1)/10,0)*10,[1]Hugst!$R$4:$W$4,0))))</f>
        <v>1143.355848962314</v>
      </c>
      <c r="AJ249" s="168">
        <f ca="1">IF($C249-AJ$1&lt;År1,0,AI248*(1-VLOOKUP($A249,[1]Hugst!$R$5:$W$9,MATCH(ROUNDUP((AJ$1)/10,0)*10,[1]Hugst!$R$4:$W$4,0))))</f>
        <v>990.53418872713542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272</v>
      </c>
      <c r="F1" s="75"/>
    </row>
    <row r="2" spans="1:7" s="320" customFormat="1" x14ac:dyDescent="0.25">
      <c r="A2" s="319"/>
      <c r="C2" s="429" t="s">
        <v>319</v>
      </c>
      <c r="D2" s="429"/>
      <c r="E2" s="429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320</v>
      </c>
      <c r="G3" s="12" t="s">
        <v>316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30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30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31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31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272</v>
      </c>
    </row>
    <row r="2" spans="1:10" ht="15.75" x14ac:dyDescent="0.25">
      <c r="A2" s="224" t="s">
        <v>25</v>
      </c>
    </row>
    <row r="3" spans="1:10" x14ac:dyDescent="0.25">
      <c r="A3" s="6" t="s">
        <v>303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323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>
        <v>0.2</v>
      </c>
      <c r="D5" s="3">
        <v>0.4</v>
      </c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639412.57047709369</v>
      </c>
      <c r="J5" s="10">
        <f>SUMIFS('Resultat-Produktion &amp; forbrug'!$N$3:$N$1000,'Resultat-Produktion &amp; forbrug'!$A$3:$A$1000,Adfærd!$G5,'Resultat-Produktion &amp; forbrug'!$D$3:$D$1000,Adfærd!J$4)</f>
        <v>74588.874642903218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121458.76672450436</v>
      </c>
      <c r="J6" s="10">
        <f>SUMIFS('Resultat-Produktion &amp; forbrug'!$N$3:$N$1000,'Resultat-Produktion &amp; forbrug'!$A$3:$A$1000,Adfærd!$G6,'Resultat-Produktion &amp; forbrug'!$D$3:$D$1000,Adfærd!J$4)</f>
        <v>16124.481170461746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11393.130418235298</v>
      </c>
      <c r="J7" s="10">
        <f>SUMIFS('Resultat-Produktion &amp; forbrug'!$N$3:$N$1000,'Resultat-Produktion &amp; forbrug'!$A$3:$A$1000,Adfærd!$G7,'Resultat-Produktion &amp; forbrug'!$D$3:$D$1000,Adfærd!J$4)</f>
        <v>11393.130418235298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321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322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71.823999999999998</v>
      </c>
      <c r="D20" s="115">
        <f>$B20*(1-SUM(D$5:D$8))</f>
        <v>53.868000000000002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35.375999999999998</v>
      </c>
      <c r="D21" s="115">
        <f>$B21*(1-SUM(D$5:D$8))</f>
        <v>26.532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32</v>
      </c>
      <c r="D22" s="115">
        <f t="shared" si="1"/>
        <v>64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315</v>
      </c>
    </row>
    <row r="27" spans="1:9" hidden="1" x14ac:dyDescent="0.25">
      <c r="A27" s="2" t="s">
        <v>96</v>
      </c>
      <c r="B27" s="109">
        <v>26</v>
      </c>
      <c r="C27" s="115">
        <f>$B27*(1-SUM(C$5:C$8))</f>
        <v>20.8</v>
      </c>
      <c r="D27" s="115">
        <f>$B27*(1-SUM(D$5:D$8))</f>
        <v>15.6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F22" sqref="F22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272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5" t="s">
        <v>326</v>
      </c>
      <c r="G2" s="436"/>
      <c r="M2" s="122"/>
      <c r="Z2" s="342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0.75</v>
      </c>
      <c r="D3" s="178">
        <v>0.9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0.80988558854524306</v>
      </c>
      <c r="AC3" s="230">
        <f>SUM(E12:E14)/SUM(E12:E15)</f>
        <v>0.79833278792694418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0.75</v>
      </c>
      <c r="D4" s="178">
        <v>0.9</v>
      </c>
      <c r="E4" s="155"/>
      <c r="F4" s="171"/>
      <c r="G4" s="172"/>
      <c r="N4" s="245"/>
      <c r="Z4" s="343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0.75</v>
      </c>
      <c r="D5" s="178">
        <v>0.9</v>
      </c>
      <c r="E5" s="155"/>
      <c r="F5" s="171"/>
      <c r="G5" s="172"/>
      <c r="H5" s="124"/>
      <c r="N5" s="245"/>
      <c r="Z5" s="177" t="s">
        <v>135</v>
      </c>
      <c r="AA5" s="344">
        <f t="shared" ref="AA5:AC6" si="0">C12/C$29</f>
        <v>0.22267199142680771</v>
      </c>
      <c r="AB5" s="344">
        <f t="shared" si="0"/>
        <v>0.39263964420066233</v>
      </c>
      <c r="AC5" s="344">
        <f t="shared" si="0"/>
        <v>0.37421054461813719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0.75</v>
      </c>
      <c r="D6" s="178">
        <v>0.9</v>
      </c>
      <c r="E6" s="155"/>
      <c r="F6" s="171"/>
      <c r="G6" s="172"/>
      <c r="H6" s="125"/>
      <c r="Z6" s="345" t="s">
        <v>136</v>
      </c>
      <c r="AA6" s="344">
        <f t="shared" si="0"/>
        <v>0.33257225498473725</v>
      </c>
      <c r="AB6" s="344">
        <f t="shared" si="0"/>
        <v>0.31636346606994792</v>
      </c>
      <c r="AC6" s="344">
        <f t="shared" si="0"/>
        <v>0.30892037453767512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0.75</v>
      </c>
      <c r="D7" s="178">
        <v>0.9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0.75</v>
      </c>
      <c r="D8" s="178">
        <v>0.9</v>
      </c>
      <c r="F8" s="174"/>
      <c r="G8" s="175"/>
      <c r="I8" s="156"/>
    </row>
    <row r="10" spans="1:29" ht="23.45" customHeight="1" x14ac:dyDescent="0.2">
      <c r="A10" s="126"/>
      <c r="B10" s="127"/>
      <c r="C10" s="433" t="s">
        <v>210</v>
      </c>
      <c r="D10" s="433"/>
      <c r="E10" s="433"/>
      <c r="F10" s="432" t="s">
        <v>327</v>
      </c>
      <c r="G10" s="432"/>
      <c r="J10" s="434" t="s">
        <v>211</v>
      </c>
      <c r="K10" s="434"/>
      <c r="L10" s="434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12944349.760442935</v>
      </c>
      <c r="E12" s="130">
        <f>SUMIFS('Resultater - Danmark'!J$3:J$504,'Resultater - Danmark'!$F$3:$F$504,$A12)*D3</f>
        <v>14871140.288295148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4314783.2534809783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1652348.9209216833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0.39263964420066233</v>
      </c>
      <c r="L12" s="131">
        <f t="shared" ref="L12:L28" si="3">E12/E$29</f>
        <v>0.37421054461813719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10429714.413001494</v>
      </c>
      <c r="E13" s="133">
        <f>SUMIFS('Resultater - Danmark'!J$3:J$504,'Resultater - Danmark'!$F$3:$F$504,$A13)*D4</f>
        <v>12276506.618354082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3476571.4710004963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1364056.2909282297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0.31636346606994792</v>
      </c>
      <c r="L13" s="134">
        <f t="shared" si="3"/>
        <v>0.30892037453767512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6782.1960455237531</v>
      </c>
      <c r="E14" s="133">
        <f>SUMIFS('Resultater - Danmark'!J$3:J$504,'Resultater - Danmark'!$F$3:$F$504,$A14)*D5</f>
        <v>8404.7671078658786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2260.7320151745844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933.86301198509682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2.0572366256290525E-4</v>
      </c>
      <c r="L14" s="134">
        <f t="shared" si="3"/>
        <v>2.1149369959871865E-4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5488473.8162016999</v>
      </c>
      <c r="E15" s="133">
        <f>SUMIFS('Resultater - Danmark'!J$3:J$504,'Resultater - Danmark'!$F$3:$F$504,$A15)*D6</f>
        <v>6859902.6806595214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1829491.2720672339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762211.40896216873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0.16648131781664299</v>
      </c>
      <c r="L15" s="134">
        <f t="shared" si="3"/>
        <v>0.17261944063411894</v>
      </c>
      <c r="M15" s="136" t="s">
        <v>292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294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2258235.6960382708</v>
      </c>
      <c r="E16" s="133">
        <f>SUMIFS('Resultater - Danmark'!J$3:J$504,'Resultater - Danmark'!$F$3:$F$504,$A16)*D7</f>
        <v>2839532.251234117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752745.2320127571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315503.5834704577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6.8498833593272843E-2</v>
      </c>
      <c r="L16" s="134">
        <f t="shared" si="3"/>
        <v>7.1452685510029604E-2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947207.95124601584</v>
      </c>
      <c r="E17" s="133">
        <f>SUMIFS('Resultater - Danmark'!J$3:J$504,'Resultater - Danmark'!$F$3:$F$504,$A17)*D8</f>
        <v>1761806.7893175893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315735.98374867206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195756.30992417643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2.8731562407082838E-2</v>
      </c>
      <c r="L17" s="134">
        <f t="shared" si="3"/>
        <v>4.4333296933617219E-2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/>
      <c r="E18" s="247"/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363994.97174274386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369776.8151095995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0</v>
      </c>
      <c r="L18" s="134">
        <f t="shared" si="3"/>
        <v>0</v>
      </c>
      <c r="M18" s="158" t="s">
        <v>290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/>
      <c r="E19" s="247"/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725968.40288562409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723031.88507187623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0</v>
      </c>
      <c r="L19" s="134">
        <f t="shared" si="3"/>
        <v>0</v>
      </c>
      <c r="M19" s="160" t="s">
        <v>291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/>
      <c r="E20" s="247"/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355832.70185661269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237537.28403448919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0</v>
      </c>
      <c r="L20" s="134">
        <f t="shared" si="3"/>
        <v>0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/>
      <c r="E21" s="247"/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272940.46416478546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6347.1037269789958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0</v>
      </c>
      <c r="L21" s="134">
        <f t="shared" si="3"/>
        <v>0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/>
      <c r="E22" s="247"/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1701963.8027284588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22139.032231328543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0</v>
      </c>
      <c r="L22" s="134">
        <f t="shared" si="3"/>
        <v>0</v>
      </c>
      <c r="M22" s="162" t="s">
        <v>293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/>
      <c r="E23" s="247"/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1386648.5713058328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3012.5124787734821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0</v>
      </c>
      <c r="L23" s="134">
        <f t="shared" si="3"/>
        <v>0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/>
      <c r="E24" s="247"/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433685.55158934509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94529.161001925357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0</v>
      </c>
      <c r="L24" s="134">
        <f t="shared" si="3"/>
        <v>0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750000</v>
      </c>
      <c r="E25" s="247">
        <v>980000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232809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2809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2.2749673687774342E-2</v>
      </c>
      <c r="L25" s="134">
        <f t="shared" si="3"/>
        <v>2.4660269933329811E-2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f>C26</f>
        <v>142742</v>
      </c>
      <c r="E26" s="247">
        <f>C26</f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4.3297785620537137E-3</v>
      </c>
      <c r="L26" s="134">
        <f t="shared" si="3"/>
        <v>3.5918941334932286E-3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/>
      <c r="E27" s="247"/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121458.76672450433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16124.481170461746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/>
      <c r="E28" s="249"/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11393.130418235305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11393.130418235305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32967505.832975943</v>
      </c>
      <c r="E29" s="142">
        <f>SUM(E12:E28)</f>
        <v>39740035.394968331</v>
      </c>
      <c r="F29" s="142"/>
      <c r="G29" s="142"/>
      <c r="H29" s="143"/>
      <c r="I29" s="143"/>
      <c r="J29" s="144">
        <f>SUM(J12:J28)</f>
        <v>1</v>
      </c>
      <c r="K29" s="144">
        <f>SUM(K12:K28)</f>
        <v>0.99999999999999989</v>
      </c>
      <c r="L29" s="144">
        <f>SUM(L12:L28)</f>
        <v>0.99999999999999989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8.6177457119626225E-2</v>
      </c>
      <c r="E30" s="146">
        <f>SUMPRODUCT(E12:E28,$H$12:$H$28)/E29</f>
        <v>8.6521399548560862E-2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0</v>
      </c>
      <c r="E31" s="146">
        <f>SUM(E21:E24)/E29</f>
        <v>0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625157351.70984447</v>
      </c>
      <c r="E32" s="123">
        <f>SUMPRODUCT(E12:E28,$I$12:$I$28)</f>
        <v>752048470.50051403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22.443148926383419</v>
      </c>
      <c r="E33" s="123">
        <f>E32*[1]Energiindhold!$C$10</f>
        <v>26.998540090968458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11306124.881910801</v>
      </c>
      <c r="E39" s="130">
        <f>SUMIFS('Resultater - Vestdanmark'!J$3:J$504,'Resultater - Vestdanmark'!$F$3:$F$504,$A39)*D3</f>
        <v>12989062.590821605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1638224.8785321345</v>
      </c>
      <c r="M39" s="130">
        <f>SUMIFS('Resultater - Østdanmark'!J$3:J$504,'Resultater - Østdanmark'!$F$3:$F$504,$A39)*D3</f>
        <v>1882077.6974735428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9737622.5335018374</v>
      </c>
      <c r="E40" s="133">
        <f>SUMIFS('Resultater - Vestdanmark'!J$3:J$504,'Resultater - Vestdanmark'!$F$3:$F$504,$A40)*D4</f>
        <v>11461865.852294842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692091.87949965673</v>
      </c>
      <c r="M40" s="133">
        <f>SUMIFS('Resultater - Østdanmark'!J$3:J$504,'Resultater - Østdanmark'!$F$3:$F$504,$A40)*D4</f>
        <v>814640.76605924184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6257.0446016591122</v>
      </c>
      <c r="E41" s="133">
        <f>SUMIFS('Resultater - Vestdanmark'!J$3:J$504,'Resultater - Vestdanmark'!$F$3:$F$504,$A41)*D5</f>
        <v>7753.9785502341792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525.15144386464101</v>
      </c>
      <c r="M41" s="133">
        <f>SUMIFS('Resultater - Østdanmark'!J$3:J$504,'Resultater - Østdanmark'!$F$3:$F$504,$A41)*D5</f>
        <v>650.78855763169781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2980433.248128525</v>
      </c>
      <c r="E42" s="133">
        <f>SUMIFS('Resultater - Vestdanmark'!J$3:J$504,'Resultater - Vestdanmark'!$F$3:$F$504,$A42)*D6</f>
        <v>3709649.3380054114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2508040.5680731749</v>
      </c>
      <c r="M42" s="133">
        <f>SUMIFS('Resultater - Østdanmark'!J$3:J$504,'Resultater - Østdanmark'!$F$3:$F$504,$A42)*D6</f>
        <v>3150253.3426541099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1989694.3638441348</v>
      </c>
      <c r="E43" s="133">
        <f>SUMIFS('Resultater - Vestdanmark'!J$3:J$504,'Resultater - Vestdanmark'!$F$3:$F$504,$A43)*D7</f>
        <v>2500179.9549197182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268541.33219413611</v>
      </c>
      <c r="M43" s="133">
        <f>SUMIFS('Resultater - Østdanmark'!J$3:J$504,'Resultater - Østdanmark'!$F$3:$F$504,$A43)*D7</f>
        <v>339352.29631439992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843656.57672861801</v>
      </c>
      <c r="E44" s="133">
        <f>SUMIFS('Resultater - Vestdanmark'!J$3:J$504,'Resultater - Vestdanmark'!$F$3:$F$504,$A44)*D8</f>
        <v>1569201.2327152297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103551.37451739772</v>
      </c>
      <c r="M44" s="133">
        <f>SUMIFS('Resultater - Østdanmark'!J$3:J$504,'Resultater - Østdanmark'!$F$3:$F$504,$A44)*D8</f>
        <v>192605.55660235969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0</v>
      </c>
      <c r="E45" s="133">
        <f ca="1">SUMIFS('Resultater - Vestdanmark'!J$3:J$504,'Resultater - Vestdanmark'!$F$3:$F$504,$A45)/SUMIFS('Resultater - Danmark'!J$3:J$504,'Resultater - Danmark'!$F$3:$F$504,$A45)*E18</f>
        <v>0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0</v>
      </c>
      <c r="M45" s="133">
        <f ca="1">SUMIFS('Resultater - Østdanmark'!J$3:J$504,'Resultater - Østdanmark'!$F$3:$F$504,$A45)/SUMIFS('Resultater - Danmark'!J$3:J$504,'Resultater - Danmark'!$F$3:$F$504,$A45)*E18</f>
        <v>0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0</v>
      </c>
      <c r="E46" s="133">
        <f>SUMIFS('Resultater - Vestdanmark'!J$3:J$504,'Resultater - Vestdanmark'!$F$3:$F$504,$A46)/SUMIFS('Resultater - Danmark'!J$3:J$504,'Resultater - Danmark'!$F$3:$F$504,$A46)*E19</f>
        <v>0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0</v>
      </c>
      <c r="M46" s="133">
        <f>SUMIFS('Resultater - Østdanmark'!J$3:J$504,'Resultater - Østdanmark'!$F$3:$F$504,$A46)/SUMIFS('Resultater - Danmark'!J$3:J$504,'Resultater - Danmark'!$F$3:$F$504,$A46)*E19</f>
        <v>0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53138.892747161146</v>
      </c>
      <c r="D47" s="133">
        <f>SUMIFS('Resultater - Vestdanmark'!I$3:I$504,'Resultater - Vestdanmark'!$F$3:$F$504,$A47)/SUMIFS('Resultater - Danmark'!I$3:I$504,'Resultater - Danmark'!$F$3:$F$504,$A47)*D20</f>
        <v>0</v>
      </c>
      <c r="E47" s="133">
        <f>SUMIFS('Resultater - Vestdanmark'!J$3:J$504,'Resultater - Vestdanmark'!$F$3:$F$504,$A47)/SUMIFS('Resultater - Danmark'!J$3:J$504,'Resultater - Danmark'!$F$3:$F$504,$A47)*E20</f>
        <v>0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22795.107252838847</v>
      </c>
      <c r="L47" s="133">
        <f>SUMIFS('Resultater - Østdanmark'!I$3:I$504,'Resultater - Østdanmark'!$F$3:$F$504,$A47)/SUMIFS('Resultater - Danmark'!I$3:I$504,'Resultater - Danmark'!$F$3:$F$504,$A47)*D20</f>
        <v>0</v>
      </c>
      <c r="M47" s="133">
        <f>SUMIFS('Resultater - Østdanmark'!J$3:J$504,'Resultater - Østdanmark'!$F$3:$F$504,$A47)/SUMIFS('Resultater - Danmark'!J$3:J$504,'Resultater - Danmark'!$F$3:$F$504,$A47)*E20</f>
        <v>0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2840.1853290986264</v>
      </c>
      <c r="D48" s="133">
        <f>SUMIFS('Resultater - Vestdanmark'!I$3:I$504,'Resultater - Vestdanmark'!$F$3:$F$504,$A48)/SUMIFS('Resultater - Danmark'!I$3:I$504,'Resultater - Danmark'!$F$3:$F$504,$A48)*D21</f>
        <v>0</v>
      </c>
      <c r="E48" s="133">
        <f>SUMIFS('Resultater - Vestdanmark'!J$3:J$504,'Resultater - Vestdanmark'!$F$3:$F$504,$A48)/SUMIFS('Resultater - Danmark'!J$3:J$504,'Resultater - Danmark'!$F$3:$F$504,$A48)*E21</f>
        <v>0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945.81467090137289</v>
      </c>
      <c r="L48" s="133">
        <f>SUMIFS('Resultater - Østdanmark'!I$3:I$504,'Resultater - Østdanmark'!$F$3:$F$504,$A48)/SUMIFS('Resultater - Danmark'!I$3:I$504,'Resultater - Danmark'!$F$3:$F$504,$A48)*D21</f>
        <v>0</v>
      </c>
      <c r="M48" s="133">
        <f>SUMIFS('Resultater - Østdanmark'!J$3:J$504,'Resultater - Østdanmark'!$F$3:$F$504,$A48)/SUMIFS('Resultater - Danmark'!J$3:J$504,'Resultater - Danmark'!$F$3:$F$504,$A48)*E21</f>
        <v>0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75746.163899662715</v>
      </c>
      <c r="D49" s="133">
        <f>SUMIFS('Resultater - Vestdanmark'!I$3:I$504,'Resultater - Vestdanmark'!$F$3:$F$504,$A49)/SUMIFS('Resultater - Danmark'!I$3:I$504,'Resultater - Danmark'!$F$3:$F$504,$A49)*D22</f>
        <v>0</v>
      </c>
      <c r="E49" s="133">
        <f>SUMIFS('Resultater - Vestdanmark'!J$3:J$504,'Resultater - Vestdanmark'!$F$3:$F$504,$A49)/SUMIFS('Resultater - Danmark'!J$3:J$504,'Resultater - Danmark'!$F$3:$F$504,$A49)*E22</f>
        <v>0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9930.836100337272</v>
      </c>
      <c r="L49" s="133">
        <f>SUMIFS('Resultater - Østdanmark'!I$3:I$504,'Resultater - Østdanmark'!$F$3:$F$504,$A49)/SUMIFS('Resultater - Danmark'!I$3:I$504,'Resultater - Danmark'!$F$3:$F$504,$A49)*D22</f>
        <v>0</v>
      </c>
      <c r="M49" s="133">
        <f>SUMIFS('Resultater - Østdanmark'!J$3:J$504,'Resultater - Østdanmark'!$F$3:$F$504,$A49)/SUMIFS('Resultater - Danmark'!J$3:J$504,'Resultater - Danmark'!$F$3:$F$504,$A49)*E22</f>
        <v>0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314821.43493156106</v>
      </c>
      <c r="D50" s="133">
        <f>SUMIFS('Resultater - Vestdanmark'!I$3:I$504,'Resultater - Vestdanmark'!$F$3:$F$504,$A50)/SUMIFS('Resultater - Danmark'!I$3:I$504,'Resultater - Danmark'!$F$3:$F$504,$A50)*D23</f>
        <v>0</v>
      </c>
      <c r="E50" s="133">
        <f>SUMIFS('Resultater - Vestdanmark'!J$3:J$504,'Resultater - Vestdanmark'!$F$3:$F$504,$A50)/SUMIFS('Resultater - Danmark'!J$3:J$504,'Resultater - Danmark'!$F$3:$F$504,$A50)*E23</f>
        <v>0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15204.565068438918</v>
      </c>
      <c r="L50" s="133">
        <f>SUMIFS('Resultater - Østdanmark'!I$3:I$504,'Resultater - Østdanmark'!$F$3:$F$504,$A50)/SUMIFS('Resultater - Danmark'!I$3:I$504,'Resultater - Danmark'!$F$3:$F$504,$A50)*D23</f>
        <v>0</v>
      </c>
      <c r="M50" s="133">
        <f>SUMIFS('Resultater - Østdanmark'!J$3:J$504,'Resultater - Østdanmark'!$F$3:$F$504,$A50)/SUMIFS('Resultater - Danmark'!J$3:J$504,'Resultater - Danmark'!$F$3:$F$504,$A50)*E23</f>
        <v>0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4101.0489241972273</v>
      </c>
      <c r="D51" s="133">
        <f>SUMIFS('Resultater - Vestdanmark'!I$3:I$504,'Resultater - Vestdanmark'!$F$3:$F$504,$A51)/SUMIFS('Resultater - Danmark'!I$3:I$504,'Resultater - Danmark'!$F$3:$F$504,$A51)*D24</f>
        <v>0</v>
      </c>
      <c r="E51" s="133">
        <f>SUMIFS('Resultater - Vestdanmark'!J$3:J$504,'Resultater - Vestdanmark'!$F$3:$F$504,$A51)/SUMIFS('Resultater - Danmark'!J$3:J$504,'Resultater - Danmark'!$F$3:$F$504,$A51)*E24</f>
        <v>0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24543.951075802775</v>
      </c>
      <c r="L51" s="133">
        <f>SUMIFS('Resultater - Østdanmark'!I$3:I$504,'Resultater - Østdanmark'!$F$3:$F$504,$A51)/SUMIFS('Resultater - Danmark'!I$3:I$504,'Resultater - Danmark'!$F$3:$F$504,$A51)*D24</f>
        <v>0</v>
      </c>
      <c r="M51" s="133">
        <f>SUMIFS('Resultater - Østdanmark'!J$3:J$504,'Resultater - Østdanmark'!$F$3:$F$504,$A51)/SUMIFS('Resultater - Danmark'!J$3:J$504,'Resultater - Danmark'!$F$3:$F$504,$A51)*E24</f>
        <v>0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401960.68859899876</v>
      </c>
      <c r="E52" s="133">
        <f>SUMIFS('Resultater - Vestdanmark'!J$3:J$504,'Resultater - Vestdanmark'!$F$3:$F$504,$A52)/SUMIFS('Resultater - Danmark'!J$3:J$504,'Resultater - Danmark'!$F$3:$F$504,$A52)*E25</f>
        <v>523381.79192356829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348039.31140100124</v>
      </c>
      <c r="M52" s="133">
        <f>SUMIFS('Resultater - Østdanmark'!J$3:J$504,'Resultater - Østdanmark'!$F$3:$F$504,$A52)/SUMIFS('Resultater - Danmark'!J$3:J$504,'Resultater - Danmark'!$F$3:$F$504,$A52)*E25</f>
        <v>456618.20807643177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10411318.566934858</v>
      </c>
      <c r="D56" s="142">
        <f ca="1">SUM(D39:D55)</f>
        <v>27379942.937314577</v>
      </c>
      <c r="E56" s="142">
        <f ca="1">SUM(E39:E55)</f>
        <v>32875288.339230612</v>
      </c>
      <c r="F56" s="143"/>
      <c r="G56" s="143"/>
      <c r="I56" s="123" t="s">
        <v>104</v>
      </c>
      <c r="J56" s="123" t="s">
        <v>139</v>
      </c>
      <c r="K56" s="142">
        <f ca="1">SUM(K39:K55)</f>
        <v>2679098.9330651397</v>
      </c>
      <c r="L56" s="142">
        <f ca="1">SUM(L39:L55)</f>
        <v>5587562.8956613662</v>
      </c>
      <c r="M56" s="142">
        <f ca="1">SUM(M39:M55)</f>
        <v>6864747.0557377171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0.13459375485410555</v>
      </c>
      <c r="D57" s="146">
        <f ca="1">SUMPRODUCT(D39:D55,$F$39:$F$55)/D56</f>
        <v>8.5498137070213143E-2</v>
      </c>
      <c r="E57" s="146">
        <f ca="1">SUMPRODUCT(E39:E55,$F$39:$F$55)/E56</f>
        <v>8.5796038978111902E-2</v>
      </c>
      <c r="I57" s="145" t="s">
        <v>123</v>
      </c>
      <c r="K57" s="146">
        <f ca="1">SUMPRODUCT(K39:K55,$N$39:$N$55)/K56</f>
        <v>0.15233293996365566</v>
      </c>
      <c r="L57" s="146">
        <f ca="1">SUMPRODUCT(L39:L55,$N$39:$N$55)/L56</f>
        <v>8.9506232926972615E-2</v>
      </c>
      <c r="M57" s="146">
        <f ca="1">SUMPRODUCT(M39:M55,$N$39:$N$55)/M56</f>
        <v>8.9995152872579892E-2</v>
      </c>
    </row>
    <row r="58" spans="1:15" hidden="1" x14ac:dyDescent="0.2">
      <c r="A58" s="145" t="s">
        <v>160</v>
      </c>
      <c r="C58" s="146">
        <f ca="1">SUM(C48:C51)/C56</f>
        <v>3.8180450490388568E-2</v>
      </c>
      <c r="D58" s="146">
        <f ca="1">SUM(D48:D51)/D56</f>
        <v>0</v>
      </c>
      <c r="E58" s="146">
        <f ca="1">SUM(E48:E51)/E56</f>
        <v>0</v>
      </c>
      <c r="I58" s="145" t="s">
        <v>160</v>
      </c>
      <c r="K58" s="146">
        <f ca="1">SUM(K48:K51)/K56</f>
        <v>1.8896340963997331E-2</v>
      </c>
      <c r="L58" s="146">
        <f ca="1">SUM(L48:L51)/L56</f>
        <v>0</v>
      </c>
      <c r="M58" s="146">
        <f ca="1">SUM(M48:M51)/M56</f>
        <v>0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352020257.59705484</v>
      </c>
      <c r="D59" s="123">
        <f ca="1">SUMPRODUCT(D39:D55,$I$12:$I$28)</f>
        <v>514572087.50400752</v>
      </c>
      <c r="E59" s="123">
        <f ca="1">SUMPRODUCT(E39:E55,$I$12:$I$28)</f>
        <v>617087134.44824624</v>
      </c>
      <c r="I59" s="123" t="s">
        <v>142</v>
      </c>
      <c r="J59" s="123" t="s">
        <v>143</v>
      </c>
      <c r="K59" s="123">
        <f ca="1">SUMPRODUCT(K39:K55,$I$12:$I$28)</f>
        <v>110817031.25294524</v>
      </c>
      <c r="L59" s="123">
        <f ca="1">SUMPRODUCT(L39:L55,$I$12:$I$28)</f>
        <v>110585264.20583707</v>
      </c>
      <c r="M59" s="123">
        <f ca="1">SUMPRODUCT(M39:M55,$I$12:$I$28)</f>
        <v>134961336.05226791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12.637527247734271</v>
      </c>
      <c r="D60" s="123">
        <f ca="1">D59*[1]Energiindhold!$C$10</f>
        <v>18.473137941393873</v>
      </c>
      <c r="E60" s="123">
        <f ca="1">E59*[1]Energiindhold!$C$10</f>
        <v>22.153428126692042</v>
      </c>
      <c r="I60" s="123" t="s">
        <v>142</v>
      </c>
      <c r="J60" s="123" t="s">
        <v>122</v>
      </c>
      <c r="K60" s="123">
        <f ca="1">K59*[1]Energiindhold!$C$10</f>
        <v>3.9783314219807346</v>
      </c>
      <c r="L60" s="123">
        <f ca="1">L59*[1]Energiindhold!$C$10</f>
        <v>3.9700109849895511</v>
      </c>
      <c r="M60" s="123">
        <f ca="1">M59*[1]Energiindhold!$C$10</f>
        <v>4.8451119642764189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C5" sqref="C5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13.28515625" style="1" bestFit="1" customWidth="1"/>
    <col min="5" max="5" width="45.7109375" style="1" customWidth="1"/>
    <col min="6" max="16384" width="9.140625" style="1"/>
  </cols>
  <sheetData>
    <row r="1" spans="1:4" x14ac:dyDescent="0.25">
      <c r="A1" s="226" t="s">
        <v>272</v>
      </c>
    </row>
    <row r="2" spans="1:4" ht="15.75" x14ac:dyDescent="0.25">
      <c r="A2" s="224" t="s">
        <v>310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417">
        <v>2400000</v>
      </c>
      <c r="D4" s="417">
        <v>2600000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295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6">
        <f>SUMIFS('Forbrug af biomasse'!$E$2:$E$403,'Forbrug af biomasse'!$D$2:$D$403,'Forbrug til andet'!B$15,'Forbrug af biomasse'!$C$2:$C$403,'Forbrug til andet'!$A16,'Forbrug af biomasse'!$A$2:$A$403,"Materialer")</f>
        <v>0</v>
      </c>
      <c r="C16" s="346">
        <f>SUMIFS('Forbrug af biomasse'!$E$2:$E$403,'Forbrug af biomasse'!$D$2:$D$403,'Forbrug til andet'!C$15,'Forbrug af biomasse'!$C$2:$C$403,'Forbrug til andet'!$A16,'Forbrug af biomasse'!$A$2:$A$403,"Materialer")</f>
        <v>0</v>
      </c>
      <c r="D16" s="346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6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346">
        <f>SUMIFS('Forbrug af biomasse'!$E$2:$E$403,'Forbrug af biomasse'!$D$2:$D$403,'Forbrug til andet'!C$15,'Forbrug af biomasse'!$C$2:$C$403,'Forbrug til andet'!$A17,'Forbrug af biomasse'!$A$2:$A$403,"Materialer")</f>
        <v>0</v>
      </c>
      <c r="D17" s="346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6">
        <f>SUMIFS('Forbrug af biomasse'!$E$2:$E$403,'Forbrug af biomasse'!$D$2:$D$403,'Forbrug til andet'!B$15,'Forbrug af biomasse'!$C$2:$C$403,'Forbrug til andet'!$A18,'Forbrug af biomasse'!$A$2:$A$403,"Materialer")</f>
        <v>0</v>
      </c>
      <c r="C18" s="346">
        <f>SUMIFS('Forbrug af biomasse'!$E$2:$E$403,'Forbrug af biomasse'!$D$2:$D$403,'Forbrug til andet'!C$15,'Forbrug af biomasse'!$C$2:$C$403,'Forbrug til andet'!$A18,'Forbrug af biomasse'!$A$2:$A$403,"Materialer")</f>
        <v>0</v>
      </c>
      <c r="D18" s="346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6">
        <f>SUMIFS('Forbrug af biomasse'!$E$2:$E$403,'Forbrug af biomasse'!$D$2:$D$403,'Forbrug til andet'!B$15,'Forbrug af biomasse'!$C$2:$C$403,'Forbrug til andet'!$A19,'Forbrug af biomasse'!$A$2:$A$403,"Materialer")</f>
        <v>0</v>
      </c>
      <c r="C19" s="346">
        <f>SUMIFS('Forbrug af biomasse'!$E$2:$E$403,'Forbrug af biomasse'!$D$2:$D$403,'Forbrug til andet'!C$15,'Forbrug af biomasse'!$C$2:$C$403,'Forbrug til andet'!$A19,'Forbrug af biomasse'!$A$2:$A$403,"Materialer")</f>
        <v>0</v>
      </c>
      <c r="D19" s="346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6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6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6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 filterMode="1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662905.40271656995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571160.50946154911</v>
      </c>
    </row>
    <row r="4" spans="1:9" hidden="1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132581.08054331402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46816.435201766326</v>
      </c>
    </row>
    <row r="5" spans="1:9" hidden="1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96238.674491349986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76462.578310345561</v>
      </c>
    </row>
    <row r="6" spans="1:9" hidden="1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176774.77405775199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193117.79520728608</v>
      </c>
    </row>
    <row r="7" spans="1:9" hidden="1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22096.846757218998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17556.163200662369</v>
      </c>
    </row>
    <row r="8" spans="1:9" hidden="1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32257.394898052684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25628.819146940597</v>
      </c>
    </row>
    <row r="9" spans="1:9" hidden="1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19838.419979081133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59690.954882252052</v>
      </c>
    </row>
    <row r="10" spans="1:9" hidden="1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107183.38810401986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85158.261476350643</v>
      </c>
    </row>
    <row r="11" spans="1:9" hidden="1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2990.7218478474151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2376.1580747462199</v>
      </c>
    </row>
    <row r="12" spans="1:9" hidden="1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41201.294654944359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32734.835924246454</v>
      </c>
    </row>
    <row r="13" spans="1:9" hidden="1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59507.261024225008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47279.107179597981</v>
      </c>
    </row>
    <row r="14" spans="1:9" hidden="1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11176.489299061544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8879.8312402052361</v>
      </c>
    </row>
    <row r="15" spans="1:9" hidden="1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4297.8506594739029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3414.6848380141678</v>
      </c>
    </row>
    <row r="16" spans="1:9" hidden="1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104591.74131750326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17989.144058005662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</v>
      </c>
    </row>
    <row r="18" spans="1:9" hidden="1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1542.1050369777552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0</v>
      </c>
    </row>
    <row r="19" spans="1:9" hidden="1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1651.259855586846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0</v>
      </c>
    </row>
    <row r="20" spans="1:9" hidden="1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15238.408806724705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</v>
      </c>
    </row>
    <row r="21" spans="1:9" hidden="1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71.270611166506612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0</v>
      </c>
    </row>
    <row r="22" spans="1:9" hidden="1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1125.1782236252373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0</v>
      </c>
    </row>
    <row r="23" spans="1:9" hidden="1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29.519410101552374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0</v>
      </c>
    </row>
    <row r="24" spans="1:9" hidden="1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3810.512240832039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0</v>
      </c>
    </row>
    <row r="25" spans="1:9" hidden="1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64.915351748399516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0</v>
      </c>
    </row>
    <row r="26" spans="1:9" hidden="1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1148.0865099527102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0</v>
      </c>
    </row>
    <row r="27" spans="1:9" hidden="1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2833.816076318562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0</v>
      </c>
    </row>
    <row r="28" spans="1:9" hidden="1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325.58580566036647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0</v>
      </c>
    </row>
    <row r="29" spans="1:9" hidden="1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534.73194997058431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0</v>
      </c>
    </row>
    <row r="30" spans="1:9" hidden="1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15114.23333078555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</v>
      </c>
    </row>
    <row r="32" spans="1:9" hidden="1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0</v>
      </c>
    </row>
    <row r="33" spans="1:9" hidden="1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0</v>
      </c>
    </row>
    <row r="34" spans="1:9" hidden="1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</v>
      </c>
    </row>
    <row r="35" spans="1:9" hidden="1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0</v>
      </c>
    </row>
    <row r="36" spans="1:9" hidden="1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0</v>
      </c>
    </row>
    <row r="37" spans="1:9" hidden="1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0</v>
      </c>
    </row>
    <row r="38" spans="1:9" hidden="1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0</v>
      </c>
    </row>
    <row r="39" spans="1:9" hidden="1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0</v>
      </c>
    </row>
    <row r="40" spans="1:9" hidden="1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0</v>
      </c>
    </row>
    <row r="41" spans="1:9" hidden="1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0</v>
      </c>
    </row>
    <row r="42" spans="1:9" hidden="1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0</v>
      </c>
    </row>
    <row r="43" spans="1:9" hidden="1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0</v>
      </c>
    </row>
    <row r="44" spans="1:9" hidden="1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103459.22470143001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121155.25958275283</v>
      </c>
    </row>
    <row r="46" spans="1:9" hidden="1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20691.844940286002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9930.7589821928559</v>
      </c>
    </row>
    <row r="47" spans="1:9" hidden="1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15019.908735644221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16219.334793103604</v>
      </c>
    </row>
    <row r="48" spans="1:9" hidden="1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27589.126587047998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40964.380801545529</v>
      </c>
    </row>
    <row r="49" spans="1:9" hidden="1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3448.6408233809998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3724.0346183223205</v>
      </c>
    </row>
    <row r="50" spans="1:9" hidden="1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5034.3911112567775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5436.4161826843692</v>
      </c>
    </row>
    <row r="51" spans="1:9" hidden="1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3096.1695921109285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12661.717702295889</v>
      </c>
    </row>
    <row r="52" spans="1:9" hidden="1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16728.043230107149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18063.873646498621</v>
      </c>
    </row>
    <row r="53" spans="1:9" hidden="1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466.7600571784983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504.0335310067739</v>
      </c>
    </row>
    <row r="54" spans="1:9" hidden="1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6430.2598594421834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6943.7530748401578</v>
      </c>
    </row>
    <row r="55" spans="1:9" hidden="1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9287.2603910640191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10028.901522945027</v>
      </c>
    </row>
    <row r="56" spans="1:9" hidden="1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1744.3075784662526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1883.6005661041409</v>
      </c>
    </row>
    <row r="57" spans="1:9" hidden="1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670.76281968667865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724.32708685149009</v>
      </c>
    </row>
    <row r="58" spans="1:9" hidden="1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16323.5665640034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2807.5542749488609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0</v>
      </c>
    </row>
    <row r="60" spans="1:9" hidden="1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240.67535259190402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0</v>
      </c>
    </row>
    <row r="61" spans="1:9" hidden="1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257.71107572742682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0</v>
      </c>
    </row>
    <row r="62" spans="1:9" hidden="1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2378.2487733038556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0</v>
      </c>
    </row>
    <row r="63" spans="1:9" hidden="1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11.123158968183114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0</v>
      </c>
    </row>
    <row r="64" spans="1:9" hidden="1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175.60584992995032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0</v>
      </c>
    </row>
    <row r="65" spans="1:9" hidden="1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4.6070755649821624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0</v>
      </c>
    </row>
    <row r="66" spans="1:9" hidden="1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594.7042225576015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0</v>
      </c>
    </row>
    <row r="67" spans="1:9" hidden="1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10.131297671715533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0</v>
      </c>
    </row>
    <row r="68" spans="1:9" hidden="1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179.18113161111663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0</v>
      </c>
    </row>
    <row r="69" spans="1:9" hidden="1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442.27187318266579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0</v>
      </c>
    </row>
    <row r="70" spans="1:9" hidden="1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50.813969669536974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0</v>
      </c>
    </row>
    <row r="71" spans="1:9" hidden="1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83.455275428935138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0</v>
      </c>
    </row>
    <row r="72" spans="1:9" hidden="1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2358.8687857295367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0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0</v>
      </c>
    </row>
    <row r="74" spans="1:9" hidden="1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0</v>
      </c>
    </row>
    <row r="75" spans="1:9" hidden="1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0</v>
      </c>
    </row>
    <row r="76" spans="1:9" hidden="1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</v>
      </c>
    </row>
    <row r="77" spans="1:9" hidden="1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0</v>
      </c>
    </row>
    <row r="78" spans="1:9" hidden="1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0</v>
      </c>
    </row>
    <row r="79" spans="1:9" hidden="1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0</v>
      </c>
    </row>
    <row r="80" spans="1:9" hidden="1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0</v>
      </c>
    </row>
    <row r="81" spans="1:9" hidden="1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0</v>
      </c>
    </row>
    <row r="82" spans="1:9" hidden="1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0</v>
      </c>
    </row>
    <row r="83" spans="1:9" hidden="1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0</v>
      </c>
    </row>
    <row r="84" spans="1:9" hidden="1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0</v>
      </c>
    </row>
    <row r="85" spans="1:9" hidden="1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0</v>
      </c>
    </row>
    <row r="86" spans="1:9" hidden="1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208872.91028342993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203697.94413845081</v>
      </c>
    </row>
    <row r="88" spans="1:9" hidden="1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41774.582056685991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16696.552798233675</v>
      </c>
    </row>
    <row r="89" spans="1:9" hidden="1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30323.560406133198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27269.514868991879</v>
      </c>
    </row>
    <row r="90" spans="1:9" hidden="1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55699.442742247978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68873.280292713898</v>
      </c>
    </row>
    <row r="91" spans="1:9" hidden="1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6962.4303427809973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6261.2072993376269</v>
      </c>
    </row>
    <row r="92" spans="1:9" hidden="1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10163.887521367629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9140.2288576455139</v>
      </c>
    </row>
    <row r="93" spans="1:9" hidden="1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6250.8293030571213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21288.104817747932</v>
      </c>
    </row>
    <row r="94" spans="1:9" hidden="1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33772.09797292453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30370.732047792324</v>
      </c>
    </row>
    <row r="95" spans="1:9" hidden="1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942.33773574359259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847.42993739200165</v>
      </c>
    </row>
    <row r="96" spans="1:9" hidden="1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12981.994545159621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11674.509475041714</v>
      </c>
    </row>
    <row r="97" spans="1:9" hidden="1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18749.967555234878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16861.559533001851</v>
      </c>
    </row>
    <row r="98" spans="1:9" hidden="1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3521.5670849566368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3166.8915094137233</v>
      </c>
    </row>
    <row r="99" spans="1:9" hidden="1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1354.1971019229918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1217.8087768006844</v>
      </c>
    </row>
    <row r="100" spans="1:9" hidden="1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32955.503622496719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2543.5912283773305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0</v>
      </c>
    </row>
    <row r="102" spans="1:9" hidden="1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68.782772699511852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0</v>
      </c>
    </row>
    <row r="103" spans="1:9" hidden="1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277.82436371988916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0</v>
      </c>
    </row>
    <row r="104" spans="1:9" hidden="1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816.92003872404018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0</v>
      </c>
    </row>
    <row r="105" spans="1:9" hidden="1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15.47158083370352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0</v>
      </c>
    </row>
    <row r="106" spans="1:9" hidden="1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26.303103413603303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0</v>
      </c>
    </row>
    <row r="107" spans="1:9" hidden="1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73.485337039665154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0</v>
      </c>
    </row>
    <row r="108" spans="1:9" hidden="1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78.346709324351167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0</v>
      </c>
    </row>
    <row r="109" spans="1:9" hidden="1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16.900995738263163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0</v>
      </c>
    </row>
    <row r="110" spans="1:9" hidden="1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120.68130675187054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0</v>
      </c>
    </row>
    <row r="111" spans="1:9" hidden="1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876.14056409986233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0</v>
      </c>
    </row>
    <row r="112" spans="1:9" hidden="1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26.483764144438243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0</v>
      </c>
    </row>
    <row r="113" spans="1:9" hidden="1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56.208438932954692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0</v>
      </c>
    </row>
    <row r="114" spans="1:9" hidden="1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1629.0025287440153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0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0</v>
      </c>
    </row>
    <row r="116" spans="1:9" hidden="1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0</v>
      </c>
    </row>
    <row r="117" spans="1:9" hidden="1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0</v>
      </c>
    </row>
    <row r="118" spans="1:9" hidden="1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0</v>
      </c>
    </row>
    <row r="119" spans="1:9" hidden="1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0</v>
      </c>
    </row>
    <row r="120" spans="1:9" hidden="1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0</v>
      </c>
    </row>
    <row r="121" spans="1:9" hidden="1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0</v>
      </c>
    </row>
    <row r="122" spans="1:9" hidden="1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0</v>
      </c>
    </row>
    <row r="123" spans="1:9" hidden="1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0</v>
      </c>
    </row>
    <row r="124" spans="1:9" hidden="1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0</v>
      </c>
    </row>
    <row r="125" spans="1:9" hidden="1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0</v>
      </c>
    </row>
    <row r="126" spans="1:9" hidden="1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0</v>
      </c>
    </row>
    <row r="127" spans="1:9" hidden="1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0</v>
      </c>
    </row>
    <row r="128" spans="1:9" hidden="1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0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32598.662298569994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43208.654817247138</v>
      </c>
    </row>
    <row r="130" spans="1:9" hidden="1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6519.7324597139987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3541.6930178071425</v>
      </c>
    </row>
    <row r="131" spans="1:9" hidden="1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4732.5787917086509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5784.4425479679749</v>
      </c>
    </row>
    <row r="132" spans="1:9" hidden="1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8692.9766129519976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14609.483698454464</v>
      </c>
    </row>
    <row r="133" spans="1:9" hidden="1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1086.6220766189997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1328.1348816776785</v>
      </c>
    </row>
    <row r="134" spans="1:9" hidden="1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1586.271462872405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1938.8364243490485</v>
      </c>
    </row>
    <row r="135" spans="1:9" hidden="1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975.56295481238317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4515.6585977041068</v>
      </c>
    </row>
    <row r="136" spans="1:9" hidden="1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5270.7898570460256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6442.2764949862512</v>
      </c>
    </row>
    <row r="137" spans="1:9" hidden="1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147.07005124321964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179.75786550739429</v>
      </c>
    </row>
    <row r="138" spans="1:9" hidden="1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2026.0916342156638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2476.4111007664242</v>
      </c>
    </row>
    <row r="139" spans="1:9" hidden="1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2926.2955144008188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3576.6944463943323</v>
      </c>
    </row>
    <row r="140" spans="1:9" hidden="1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549.60873580248085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671.76486563321396</v>
      </c>
    </row>
    <row r="141" spans="1:9" hidden="1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211.34868064694092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258.32307386681185</v>
      </c>
    </row>
    <row r="142" spans="1:9" hidden="1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5143.3444959965982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396.97666570050825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0</v>
      </c>
    </row>
    <row r="144" spans="1:9" hidden="1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10.734883600501851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0</v>
      </c>
    </row>
    <row r="145" spans="1:9" hidden="1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43.359871794433573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0</v>
      </c>
    </row>
    <row r="146" spans="1:9" hidden="1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127.49619101473459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0</v>
      </c>
    </row>
    <row r="147" spans="1:9" hidden="1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2.4146397832947688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0</v>
      </c>
    </row>
    <row r="148" spans="1:9" hidden="1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4.1051086252444469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0</v>
      </c>
    </row>
    <row r="149" spans="1:9" hidden="1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11.468809826999765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0</v>
      </c>
    </row>
    <row r="150" spans="1:9" hidden="1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12.227521108424749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0</v>
      </c>
    </row>
    <row r="151" spans="1:9" hidden="1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2.6377276585728633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0</v>
      </c>
    </row>
    <row r="152" spans="1:9" hidden="1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18.834654810985576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0</v>
      </c>
    </row>
    <row r="153" spans="1:9" hidden="1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136.73870075546986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0</v>
      </c>
    </row>
    <row r="154" spans="1:9" hidden="1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4.1333042306348711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0</v>
      </c>
    </row>
    <row r="155" spans="1:9" hidden="1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8.7724153247963965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0</v>
      </c>
    </row>
    <row r="156" spans="1:9" hidden="1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254.23738887912378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0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0</v>
      </c>
    </row>
    <row r="158" spans="1:9" hidden="1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0</v>
      </c>
    </row>
    <row r="159" spans="1:9" hidden="1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0</v>
      </c>
    </row>
    <row r="160" spans="1:9" hidden="1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0</v>
      </c>
    </row>
    <row r="161" spans="1:9" hidden="1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</v>
      </c>
    </row>
    <row r="162" spans="1:9" hidden="1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0</v>
      </c>
    </row>
    <row r="163" spans="1:9" hidden="1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0</v>
      </c>
    </row>
    <row r="164" spans="1:9" hidden="1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0</v>
      </c>
    </row>
    <row r="165" spans="1:9" hidden="1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0</v>
      </c>
    </row>
    <row r="166" spans="1:9" hidden="1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0</v>
      </c>
    </row>
    <row r="167" spans="1:9" hidden="1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0</v>
      </c>
    </row>
    <row r="168" spans="1:9" hidden="1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0</v>
      </c>
    </row>
    <row r="169" spans="1:9" hidden="1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0</v>
      </c>
    </row>
    <row r="170" spans="1:9" hidden="1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0</v>
      </c>
    </row>
    <row r="171" spans="1:9" hidden="1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hidden="1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hidden="1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hidden="1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hidden="1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hidden="1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hidden="1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hidden="1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hidden="1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hidden="1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hidden="1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hidden="1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hidden="1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hidden="1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hidden="1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hidden="1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0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49381.52961072675</v>
      </c>
    </row>
    <row r="187" spans="1:9" hidden="1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0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62241.071407508862</v>
      </c>
    </row>
    <row r="188" spans="1:9" hidden="1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0</v>
      </c>
    </row>
    <row r="189" spans="1:9" hidden="1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0</v>
      </c>
    </row>
    <row r="190" spans="1:9" hidden="1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85817.994564214561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63940.089315076868</v>
      </c>
    </row>
    <row r="191" spans="1:9" hidden="1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7640.1433051856184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60607.313454658935</v>
      </c>
    </row>
    <row r="192" spans="1:9" hidden="1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83719.592504580927</v>
      </c>
    </row>
    <row r="193" spans="1:9" hidden="1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7399.399501909641</v>
      </c>
    </row>
    <row r="194" spans="1:9" hidden="1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49381.52961072675</v>
      </c>
    </row>
    <row r="195" spans="1:9" hidden="1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62241.071407508862</v>
      </c>
    </row>
    <row r="196" spans="1:9" hidden="1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hidden="1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hidden="1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85823.118971497432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64138.497292780681</v>
      </c>
    </row>
    <row r="199" spans="1:9" hidden="1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7635.0188979027434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60737.917375785204</v>
      </c>
    </row>
    <row r="200" spans="1:9" hidden="1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83400.228812395406</v>
      </c>
    </row>
    <row r="201" spans="1:9" hidden="1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7389.7512952649085</v>
      </c>
    </row>
    <row r="202" spans="1:9" hidden="1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hidden="1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hidden="1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hidden="1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hidden="1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hidden="1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0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9195.8073144266218</v>
      </c>
    </row>
    <row r="208" spans="1:9" hidden="1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0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12959.85705976122</v>
      </c>
    </row>
    <row r="209" spans="1:9" hidden="1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0</v>
      </c>
    </row>
    <row r="210" spans="1:9" hidden="1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0</v>
      </c>
    </row>
    <row r="211" spans="1:9" hidden="1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12976.872690759956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10545.522823635754</v>
      </c>
    </row>
    <row r="212" spans="1:9" hidden="1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1024.0971378035795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9799.0773475472124</v>
      </c>
    </row>
    <row r="213" spans="1:9" hidden="1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12660.275028277863</v>
      </c>
    </row>
    <row r="214" spans="1:9" hidden="1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991.82744991545599</v>
      </c>
    </row>
    <row r="215" spans="1:9" hidden="1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9195.8073144266218</v>
      </c>
    </row>
    <row r="216" spans="1:9" hidden="1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12959.85705976122</v>
      </c>
    </row>
    <row r="217" spans="1:9" hidden="1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hidden="1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hidden="1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12977.559574581595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10578.409910421204</v>
      </c>
    </row>
    <row r="220" spans="1:9" hidden="1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1023.410253981941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9816.075060693609</v>
      </c>
    </row>
    <row r="221" spans="1:9" hidden="1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12611.683489534364</v>
      </c>
    </row>
    <row r="222" spans="1:9" hidden="1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990.53418872713542</v>
      </c>
    </row>
    <row r="223" spans="1:9" hidden="1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hidden="1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hidden="1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hidden="1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hidden="1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hidden="1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hidden="1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hidden="1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>
    <filterColumn colId="1">
      <filters>
        <filter val="Korn"/>
      </filters>
    </filterColumn>
  </autoFilter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311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97500.435238944279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48022.602431121806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43439.71273733316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28235.813279266553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75976.255165625393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37421.140603964748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90266.583697186172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22002.479776189128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84421.151879638346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41580.567343702467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37612.453499504722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24448.094774678073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66284.578534118831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32647.628233222706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78752.00538693853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19195.801313066269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11306124.881910801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9737622.5335018374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6257.0446016591122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2980433.248128525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0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0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1989694.3638441348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843656.57672861801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0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401960.68859899876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12989062.590821605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11461865.852294842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7753.9785502341792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3709649.3380054114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0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0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2500179.9549197182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1569201.2327152297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0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523381.79192356829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1638224.8785321345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692091.87949965673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525.15144386464101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2508040.5680731749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0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0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268541.33219413611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103551.37451739772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0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348039.31140100124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1882077.6974735428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814640.76605924184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650.78855763169781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3150253.3426541099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0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0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339352.29631439992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192605.55660235969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0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456618.20807643177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5880011.5738482485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696107.27987490175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1824139.6252331052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5742281.5453988183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262373.56843565725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97268.074687720582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140728.27827159571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11930939.715450084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1373162.6504626232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812348.75563371019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384827.87367359997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43293.135788279993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2414213.7695228113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5835911.4870443856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696107.27987490175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7470286.0842879545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6191677.4924300304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262373.56843565725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97268.074687720582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234547.13045265959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11930939.715450084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1373162.6504626232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1239900.7322830316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596483.20419407997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48103.484209199996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0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721719.35529882624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85441.004824644522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223896.98689600852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704814.2138566036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32204.032301743573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11938.794894044118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17273.150059468084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1464417.2058845724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168543.55648210307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99708.616697511316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47234.213980800007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5313.8490728400002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296323.3632129106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716306.46013408503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85441.004824644508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916911.47014555836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759973.58711494633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32204.032301743569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11938.794894044118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28788.583432446812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1464417.2058845721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168543.55648210307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152186.83601199093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73213.031670239987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5904.2767475999999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0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141912.4984348095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160676.47018779608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140377.4029294425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2234973.865453063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124773.42126939242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195082.22598438186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616440.47585147235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213920.20342180214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50151.10070496858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40402.059763463323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649227.97058290825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108035.57873060764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168912.745758362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178767.78971229953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22873.946982468944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138252.4975934579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107358.14558896206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2525589.2047743127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1500.1831158298883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197484.13479984918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759454.6040154876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214663.33705202048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49306.191631390015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38288.069957084932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666345.18663000118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1308.8168841700535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172292.68030975034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193169.52028645392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3768708.2939702673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3245874.1778339455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2085.6815338863707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251080.47924699794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20385129.269272327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555777.04073422437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1443229.1767579557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1273540.6502549821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861.55317224824194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105166.29969106747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24127415.151843689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348193.12690765614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546074.95951071149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230697.29316655223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175.05048128821366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33887.358586402894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4160096.0304783662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329415.54823135486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209119.74416372692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90515.640673249072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72.309839736855295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14274.342622748565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5038088.1961279493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310571.19545791671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2301995.9904044634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3568093.7851269185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282549.62447427149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437951.9179351207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502113.96933686273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432039.05497955589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156722.18970302682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154081.8488480938</v>
      </c>
      <c r="G397" s="168">
        <v>1</v>
      </c>
    </row>
    <row r="398" spans="1:7" x14ac:dyDescent="0.25">
      <c r="A398" t="s">
        <v>312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312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1768314.655965107</v>
      </c>
      <c r="G399" s="168">
        <v>1</v>
      </c>
    </row>
    <row r="400" spans="1:7" x14ac:dyDescent="0.25">
      <c r="A400" s="168" t="s">
        <v>312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1834341.7345722748</v>
      </c>
      <c r="G400" s="168">
        <v>1</v>
      </c>
    </row>
    <row r="401" spans="1:7" x14ac:dyDescent="0.25">
      <c r="A401" s="168" t="s">
        <v>312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312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631685.34403489227</v>
      </c>
      <c r="G402" s="168">
        <v>1</v>
      </c>
    </row>
    <row r="403" spans="1:7" x14ac:dyDescent="0.25">
      <c r="A403" s="168" t="s">
        <v>312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765658.26542772551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308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309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308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990256.20734046004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309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247564.05183511501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308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1027231.371360474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309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256807.84284011851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308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309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308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353743.79265953973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309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88435.948164884932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308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428768.62863952632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309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107192.15715988158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ca="1" si="3"/>
        <v>2328635.6388303456</v>
      </c>
      <c r="H5">
        <f t="shared" ca="1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ca="1" si="2"/>
        <v>681602.85349434032</v>
      </c>
      <c r="G11">
        <f t="shared" ca="1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2464421.9358400088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2606334.4342748183</v>
      </c>
      <c r="F14">
        <f>E14-D14</f>
        <v>141912.4984348095</v>
      </c>
      <c r="G14">
        <f t="shared" si="3"/>
        <v>141912.4984348095</v>
      </c>
      <c r="H14">
        <f t="shared" si="1"/>
        <v>213920.20342180214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160676.47018779608</v>
      </c>
      <c r="F15">
        <f t="shared" si="2"/>
        <v>160676.47018779608</v>
      </c>
      <c r="G15">
        <f t="shared" si="3"/>
        <v>160676.47018779608</v>
      </c>
      <c r="H15">
        <f t="shared" si="1"/>
        <v>50151.10070496858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140377.4029294425</v>
      </c>
      <c r="F16">
        <f t="shared" si="2"/>
        <v>140377.4029294425</v>
      </c>
      <c r="G16">
        <f t="shared" si="3"/>
        <v>140377.4029294425</v>
      </c>
      <c r="H16">
        <f t="shared" si="1"/>
        <v>40402.059763463323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2234973.865453063</v>
      </c>
      <c r="F17">
        <f t="shared" ca="1" si="2"/>
        <v>2234973.865453063</v>
      </c>
      <c r="G17">
        <f t="shared" ca="1" si="3"/>
        <v>2234973.865453063</v>
      </c>
      <c r="H17">
        <f t="shared" ca="1" si="1"/>
        <v>649227.97058290825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401960.68859899876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124773.42126939242</v>
      </c>
      <c r="G18">
        <f t="shared" si="3"/>
        <v>124773.42126939242</v>
      </c>
      <c r="H18">
        <f t="shared" si="1"/>
        <v>108035.57873060764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0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195082.22598438186</v>
      </c>
      <c r="G19">
        <f t="shared" ca="1" si="3"/>
        <v>195082.22598438186</v>
      </c>
      <c r="H19">
        <f t="shared" ca="1" si="1"/>
        <v>168912.745758362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717126.34885953681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931046.55228133895</v>
      </c>
      <c r="F20">
        <f t="shared" si="2"/>
        <v>213920.20342180214</v>
      </c>
      <c r="G20">
        <f t="shared" si="3"/>
        <v>213920.20342180214</v>
      </c>
      <c r="H20">
        <f t="shared" si="1"/>
        <v>141912.4984348095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50151.10070496858</v>
      </c>
      <c r="F21">
        <f t="shared" si="2"/>
        <v>50151.10070496858</v>
      </c>
      <c r="G21">
        <f t="shared" si="3"/>
        <v>50151.10070496858</v>
      </c>
      <c r="H21">
        <f t="shared" si="1"/>
        <v>160676.47018779608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40402.059763463323</v>
      </c>
      <c r="F22">
        <f t="shared" si="2"/>
        <v>40402.059763463323</v>
      </c>
      <c r="G22">
        <f t="shared" si="3"/>
        <v>40402.059763463323</v>
      </c>
      <c r="H22">
        <f t="shared" si="1"/>
        <v>140377.4029294425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649227.97058290825</v>
      </c>
      <c r="F23">
        <f t="shared" ca="1" si="2"/>
        <v>649227.97058290825</v>
      </c>
      <c r="G23">
        <f t="shared" ca="1" si="3"/>
        <v>649227.97058290825</v>
      </c>
      <c r="H23">
        <f t="shared" ca="1" si="1"/>
        <v>2234973.865453063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348039.31140100124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108035.57873060764</v>
      </c>
      <c r="G24">
        <f t="shared" si="3"/>
        <v>108035.57873060764</v>
      </c>
      <c r="H24">
        <f t="shared" si="1"/>
        <v>124773.42126939242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0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168912.745758362</v>
      </c>
      <c r="G25">
        <f t="shared" ca="1" si="3"/>
        <v>168912.745758362</v>
      </c>
      <c r="H25">
        <f t="shared" ca="1" si="1"/>
        <v>195082.22598438186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2530449.0144471768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2553322.9614296458</v>
      </c>
      <c r="F26">
        <f t="shared" si="2"/>
        <v>22873.946982468944</v>
      </c>
      <c r="G26">
        <f t="shared" si="3"/>
        <v>22873.946982468944</v>
      </c>
      <c r="H26">
        <f t="shared" si="1"/>
        <v>214663.33705202048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138252.4975934579</v>
      </c>
      <c r="F27">
        <f t="shared" si="2"/>
        <v>138252.4975934579</v>
      </c>
      <c r="G27">
        <f t="shared" si="3"/>
        <v>138252.4975934579</v>
      </c>
      <c r="H27">
        <f t="shared" si="1"/>
        <v>49306.191631390015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107358.14558896206</v>
      </c>
      <c r="F28">
        <f t="shared" si="2"/>
        <v>107358.14558896206</v>
      </c>
      <c r="G28">
        <f t="shared" si="3"/>
        <v>107358.14558896206</v>
      </c>
      <c r="H28">
        <f t="shared" si="1"/>
        <v>38288.069957084932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2525589.2047743127</v>
      </c>
      <c r="F29">
        <f t="shared" ca="1" si="2"/>
        <v>2525589.2047743127</v>
      </c>
      <c r="G29">
        <f t="shared" ca="1" si="3"/>
        <v>2525589.2047743127</v>
      </c>
      <c r="H29">
        <f t="shared" ca="1" si="1"/>
        <v>666345.18663000118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523381.79192356829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1500.1831158298883</v>
      </c>
      <c r="G30">
        <f t="shared" si="3"/>
        <v>1500.1831158298883</v>
      </c>
      <c r="H30">
        <f t="shared" si="1"/>
        <v>1308.8168841700535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0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197484.13479984918</v>
      </c>
      <c r="G31">
        <f t="shared" ca="1" si="3"/>
        <v>197484.13479984918</v>
      </c>
      <c r="H31">
        <f t="shared" ca="1" si="1"/>
        <v>172292.68030975034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851099.27025237004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1065762.6073043905</v>
      </c>
      <c r="F32">
        <f t="shared" si="2"/>
        <v>214663.33705202048</v>
      </c>
      <c r="G32">
        <f t="shared" si="3"/>
        <v>214663.33705202048</v>
      </c>
      <c r="H32">
        <f t="shared" si="1"/>
        <v>22873.946982468944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49306.191631390015</v>
      </c>
      <c r="F33">
        <f t="shared" si="2"/>
        <v>49306.191631390015</v>
      </c>
      <c r="G33">
        <f t="shared" si="3"/>
        <v>49306.191631390015</v>
      </c>
      <c r="H33">
        <f t="shared" si="1"/>
        <v>138252.4975934579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38288.069957084932</v>
      </c>
      <c r="F34">
        <f t="shared" si="2"/>
        <v>38288.069957084932</v>
      </c>
      <c r="G34">
        <f t="shared" si="3"/>
        <v>38288.069957084932</v>
      </c>
      <c r="H34">
        <f t="shared" si="1"/>
        <v>107358.14558896206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666345.18663000118</v>
      </c>
      <c r="F35">
        <f t="shared" ca="1" si="2"/>
        <v>666345.18663000118</v>
      </c>
      <c r="G35">
        <f t="shared" ca="1" si="3"/>
        <v>666345.18663000118</v>
      </c>
      <c r="H35">
        <f t="shared" ca="1" si="1"/>
        <v>2525589.2047743127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456618.20807643177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1308.8168841700535</v>
      </c>
      <c r="G36">
        <f t="shared" si="3"/>
        <v>1308.8168841700535</v>
      </c>
      <c r="H36">
        <f t="shared" si="1"/>
        <v>1500.1831158298883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0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172292.68030975034</v>
      </c>
      <c r="G37">
        <f t="shared" ca="1" si="3"/>
        <v>172292.68030975034</v>
      </c>
      <c r="H37">
        <f t="shared" ca="1" si="1"/>
        <v>197484.13479984918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 filterMode="1">
    <tabColor rgb="FFFF0000"/>
  </sheetPr>
  <dimension ref="A1:U502"/>
  <sheetViews>
    <sheetView topLeftCell="E1" zoomScale="80" zoomScaleNormal="8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x14ac:dyDescent="0.25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hidden="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68">
        <f>SUMIF($F$3:$F$494,"Roer",I3:I494)</f>
        <v>1881571.365060173</v>
      </c>
      <c r="O3" s="168">
        <f>SUMIF($F$3:$F$494,"Roer",J3:J494)</f>
        <v>6252015.8738599028</v>
      </c>
    </row>
    <row r="4" spans="1:21" hidden="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hidden="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hidden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hidden="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hidden="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hidden="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hidden="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hidden="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hidden="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hidden="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68" customFormat="1" hidden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hidden="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hidden="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hidden="1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-123453.82402681687</v>
      </c>
    </row>
    <row r="18" spans="1:10" s="168" customFormat="1" hidden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hidden="1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hidden="1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hidden="1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-342325.89274129877</v>
      </c>
    </row>
    <row r="22" spans="1:10" s="168" customFormat="1" hidden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hidden="1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hidden="1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hidden="1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0</v>
      </c>
    </row>
    <row r="26" spans="1:10" s="168" customFormat="1" hidden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hidden="1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hidden="1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0</v>
      </c>
    </row>
    <row r="29" spans="1:10" hidden="1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0</v>
      </c>
    </row>
    <row r="30" spans="1:10" s="168" customFormat="1" hidden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0</v>
      </c>
    </row>
    <row r="31" spans="1:10" hidden="1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hidden="1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hidden="1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-1072724.9320526819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-799251.11643846089</v>
      </c>
    </row>
    <row r="34" spans="1:10" s="168" customFormat="1" hidden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hidden="1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17461.334445157096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138516.32460034831</v>
      </c>
    </row>
    <row r="36" spans="1:10" hidden="1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4365.3336112892739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34629.081150087077</v>
      </c>
    </row>
    <row r="37" spans="1:10" hidden="1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-122242.29288296989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-969717.01527454297</v>
      </c>
    </row>
    <row r="38" spans="1:10" s="168" customFormat="1" hidden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-110018.06359467289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-872745.31374708854</v>
      </c>
    </row>
    <row r="39" spans="1:10" hidden="1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202348.367233592</v>
      </c>
    </row>
    <row r="40" spans="1:10" hidden="1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70043.665580858782</v>
      </c>
    </row>
    <row r="41" spans="1:10" hidden="1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-41859.796252290464</v>
      </c>
    </row>
    <row r="42" spans="1:10" s="168" customFormat="1" hidden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-1274929.7944269038</v>
      </c>
    </row>
    <row r="43" spans="1:10" hidden="1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8220.6839151912118</v>
      </c>
    </row>
    <row r="44" spans="1:10" hidden="1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4110.3419575956068</v>
      </c>
    </row>
    <row r="45" spans="1:10" hidden="1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-92492.493773870519</v>
      </c>
    </row>
    <row r="46" spans="1:10" s="168" customFormat="1" hidden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-51795.796513367488</v>
      </c>
    </row>
    <row r="47" spans="1:10" hidden="1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hidden="1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hidden="1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-123453.82402681687</v>
      </c>
    </row>
    <row r="50" spans="1:10" s="168" customFormat="1" hidden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hidden="1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hidden="1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hidden="1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-264524.55348191265</v>
      </c>
    </row>
    <row r="54" spans="1:10" s="168" customFormat="1" hidden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hidden="1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hidden="1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hidden="1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hidden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hidden="1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hidden="1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hidden="1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hidden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hidden="1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hidden="1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hidden="1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-815319.63022922562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-609315.72428141651</v>
      </c>
    </row>
    <row r="66" spans="1:10" s="168" customFormat="1" hidden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hidden="1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4431.2528374109997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35251.395223633866</v>
      </c>
    </row>
    <row r="68" spans="1:10" hidden="1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15509.384930938491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123379.88328271847</v>
      </c>
    </row>
    <row r="69" spans="1:10" hidden="1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-61080.151183221948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-485903.33900628163</v>
      </c>
    </row>
    <row r="70" spans="1:10" s="168" customFormat="1" hidden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-30540.075591610988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-242951.66950314093</v>
      </c>
    </row>
    <row r="71" spans="1:10" hidden="1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52101.816200164023</v>
      </c>
    </row>
    <row r="72" spans="1:10" hidden="1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68908.85368408791</v>
      </c>
    </row>
    <row r="73" spans="1:10" hidden="1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-375301.0296557793</v>
      </c>
    </row>
    <row r="74" spans="1:10" s="168" customFormat="1" hidden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-359084.31849781354</v>
      </c>
    </row>
    <row r="75" spans="1:10" hidden="1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3815.8623373196624</v>
      </c>
    </row>
    <row r="76" spans="1:10" hidden="1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2081.3794567198161</v>
      </c>
    </row>
    <row r="77" spans="1:10" hidden="1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-96066.766838443815</v>
      </c>
    </row>
    <row r="78" spans="1:10" s="168" customFormat="1" hidden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-26298.820786089822</v>
      </c>
    </row>
    <row r="79" spans="1:10" hidden="1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hidden="1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hidden="1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hidden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hidden="1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hidden="1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hidden="1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hidden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hidden="1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hidden="1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hidden="1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hidden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hidden="1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hidden="1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hidden="1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hidden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hidden="1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hidden="1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hidden="1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hidden="1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hidden="1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hidden="1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hidden="1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hidden="1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hidden="1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hidden="1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hidden="1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hidden="1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hidden="1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hidden="1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hidden="1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hidden="1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hidden="1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hidden="1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hidden="1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hidden="1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hidden="1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hidden="1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hidden="1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hidden="1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hidden="1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hidden="1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hidden="1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hidden="1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hidden="1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hidden="1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hidden="1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hidden="1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hidden="1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hidden="1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hidden="1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hidden="1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hidden="1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hidden="1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hidden="1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hidden="1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hidden="1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hidden="1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hidden="1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hidden="1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hidden="1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hidden="1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hidden="1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4972254.5541561767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4604410.4470242774</v>
      </c>
    </row>
    <row r="142" spans="1:10" hidden="1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2187792.0038287179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2279183.1712770173</v>
      </c>
    </row>
    <row r="143" spans="1:10" hidden="1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-106064864.4346512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-91385681.513847858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1507244.280332346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1298644.4332928504</v>
      </c>
    </row>
    <row r="145" spans="1:10" hidden="1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161917.40740305968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0</v>
      </c>
    </row>
    <row r="146" spans="1:10" hidden="1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71243.659257346269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0</v>
      </c>
    </row>
    <row r="147" spans="1:10" hidden="1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-2338588.7275407361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287676.89370829368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0</v>
      </c>
    </row>
    <row r="149" spans="1:10" hidden="1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0</v>
      </c>
    </row>
    <row r="150" spans="1:10" hidden="1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0</v>
      </c>
    </row>
    <row r="151" spans="1:10" hidden="1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0</v>
      </c>
    </row>
    <row r="153" spans="1:10" hidden="1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519931.1265010708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654384.39383466239</v>
      </c>
    </row>
    <row r="154" spans="1:10" hidden="1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228769.69566047119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323920.27494815795</v>
      </c>
    </row>
    <row r="155" spans="1:10" hidden="1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-11090828.887993297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-12987843.827271104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235234.65646805405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275470.03130454395</v>
      </c>
    </row>
    <row r="157" spans="1:10" hidden="1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16931.132369487572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0</v>
      </c>
    </row>
    <row r="158" spans="1:10" hidden="1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7449.6982425745327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0</v>
      </c>
    </row>
    <row r="159" spans="1:10" hidden="1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-244537.9773480458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44897.549885109423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0</v>
      </c>
    </row>
    <row r="161" spans="1:10" hidden="1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0</v>
      </c>
    </row>
    <row r="162" spans="1:10" hidden="1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0</v>
      </c>
    </row>
    <row r="163" spans="1:10" hidden="1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0</v>
      </c>
    </row>
    <row r="165" spans="1:10" hidden="1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487171.00344626477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415582.47282079933</v>
      </c>
    </row>
    <row r="166" spans="1:10" hidden="1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-4419369.3514437992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-3511232.6401324738</v>
      </c>
    </row>
    <row r="167" spans="1:10" hidden="1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50241.476011078201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39917.349384001544</v>
      </c>
    </row>
    <row r="168" spans="1:10" hidden="1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1885.570853056071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0</v>
      </c>
    </row>
    <row r="169" spans="1:10" hidden="1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-13897.76917746879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0</v>
      </c>
    </row>
    <row r="170" spans="1:10" hidden="1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1139.7378311586701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0</v>
      </c>
    </row>
    <row r="171" spans="1:10" hidden="1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0</v>
      </c>
    </row>
    <row r="172" spans="1:10" hidden="1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0</v>
      </c>
    </row>
    <row r="173" spans="1:10" hidden="1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</v>
      </c>
    </row>
    <row r="174" spans="1:10" hidden="1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43338.507185190836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50247.698986514821</v>
      </c>
    </row>
    <row r="175" spans="1:10" hidden="1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-393145.0538654339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-424539.94648874446</v>
      </c>
    </row>
    <row r="176" spans="1:10" hidden="1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7841.1552156018006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8467.3165360003277</v>
      </c>
    </row>
    <row r="177" spans="1:10" hidden="1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167.73951114758921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0</v>
      </c>
    </row>
    <row r="178" spans="1:10" hidden="1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-1236.3391193135531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0</v>
      </c>
    </row>
    <row r="179" spans="1:10" hidden="1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177.87815862013929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0</v>
      </c>
    </row>
    <row r="180" spans="1:10" hidden="1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</v>
      </c>
    </row>
    <row r="181" spans="1:10" hidden="1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0</v>
      </c>
    </row>
    <row r="182" spans="1:10" hidden="1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0</v>
      </c>
    </row>
    <row r="183" spans="1:10" hidden="1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58814.976768051587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53232.967154667997</v>
      </c>
    </row>
    <row r="184" spans="1:10" hidden="1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-46553046.473609559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-36867942.721390978</v>
      </c>
    </row>
    <row r="185" spans="1:10" hidden="1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10080.704719650947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7983.4698768003091</v>
      </c>
    </row>
    <row r="186" spans="1:10" hidden="1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5232.1531356087498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6436.349665064402</v>
      </c>
    </row>
    <row r="187" spans="1:10" hidden="1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-4141337.4868719717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-4457669.4381318176</v>
      </c>
    </row>
    <row r="188" spans="1:10" hidden="1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1573.2891758992807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1693.4633072000654</v>
      </c>
    </row>
    <row r="189" spans="1:10" hidden="1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1465900.6162218822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1251750.851779714</v>
      </c>
    </row>
    <row r="190" spans="1:10" hidden="1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-4838609.2347079022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-3844322.8720410895</v>
      </c>
    </row>
    <row r="191" spans="1:10" hidden="1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73343.457089456628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58272.101739702361</v>
      </c>
    </row>
    <row r="192" spans="1:10" hidden="1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61358.933289603585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0</v>
      </c>
    </row>
    <row r="193" spans="1:10" hidden="1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-135021.38683502848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0</v>
      </c>
    </row>
    <row r="194" spans="1:10" hidden="1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17993.506261165003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0</v>
      </c>
    </row>
    <row r="195" spans="1:10" hidden="1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0</v>
      </c>
    </row>
    <row r="196" spans="1:10" hidden="1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0</v>
      </c>
    </row>
    <row r="197" spans="1:10" hidden="1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0</v>
      </c>
    </row>
    <row r="198" spans="1:10" hidden="1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130405.8409459813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151348.05753336544</v>
      </c>
    </row>
    <row r="199" spans="1:10" hidden="1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-430440.4400124544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-464813.58361951349</v>
      </c>
    </row>
    <row r="200" spans="1:10" hidden="1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11446.666713383403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12360.748853876259</v>
      </c>
    </row>
    <row r="201" spans="1:10" hidden="1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5458.4623313699367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0</v>
      </c>
    </row>
    <row r="202" spans="1:10" hidden="1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-12011.440135208601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0</v>
      </c>
    </row>
    <row r="203" spans="1:10" hidden="1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2808.2350812222835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0</v>
      </c>
    </row>
    <row r="204" spans="1:10" hidden="1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hidden="1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hidden="1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hidden="1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9385573.7889578491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11019880.747913362</v>
      </c>
    </row>
    <row r="208" spans="1:10" hidden="1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-27400089.978951558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-29933258.257129341</v>
      </c>
    </row>
    <row r="209" spans="1:10" hidden="1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401931.80808862561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439090.84322401707</v>
      </c>
    </row>
    <row r="210" spans="1:10" hidden="1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970870.72096674889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hidden="1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-1980993.1448742116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</v>
      </c>
    </row>
    <row r="212" spans="1:10" hidden="1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243687.97628394028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0</v>
      </c>
    </row>
    <row r="213" spans="1:10" hidden="1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0</v>
      </c>
    </row>
    <row r="214" spans="1:10" hidden="1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hidden="1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</v>
      </c>
    </row>
    <row r="216" spans="1:10" hidden="1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1142544.4161586841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1823289.3601093022</v>
      </c>
    </row>
    <row r="217" spans="1:10" hidden="1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-3335525.4043741031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-4952593.6389068542</v>
      </c>
    </row>
    <row r="218" spans="1:10" hidden="1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62729.241724814405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93140.481896003606</v>
      </c>
    </row>
    <row r="219" spans="1:10" hidden="1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118188.07736161695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hidden="1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-241154.42561301097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0</v>
      </c>
    </row>
    <row r="221" spans="1:10" hidden="1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38032.22751252247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0</v>
      </c>
    </row>
    <row r="222" spans="1:10" hidden="1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hidden="1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</v>
      </c>
    </row>
    <row r="224" spans="1:10" hidden="1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0</v>
      </c>
    </row>
    <row r="225" spans="1:10" hidden="1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547586.37885999563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207818.15586064072</v>
      </c>
    </row>
    <row r="226" spans="1:10" hidden="1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219148.04094894332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93566.625147722138</v>
      </c>
    </row>
    <row r="227" spans="1:10" hidden="1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hidden="1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301448.85606646928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106446.26502400414</v>
      </c>
    </row>
    <row r="229" spans="1:10" hidden="1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7643.0426684706299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0</v>
      </c>
    </row>
    <row r="230" spans="1:10" hidden="1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3058.8011176822351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0</v>
      </c>
    </row>
    <row r="231" spans="1:10" hidden="1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hidden="1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24660.872433908124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0</v>
      </c>
    </row>
    <row r="233" spans="1:10" hidden="1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0</v>
      </c>
    </row>
    <row r="234" spans="1:10" hidden="1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0</v>
      </c>
    </row>
    <row r="235" spans="1:10" hidden="1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hidden="1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0</v>
      </c>
    </row>
    <row r="237" spans="1:10" hidden="1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48713.031044250478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25127.10429951383</v>
      </c>
    </row>
    <row r="238" spans="1:10" hidden="1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19495.308382683452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11313.055586042765</v>
      </c>
    </row>
    <row r="239" spans="1:10" hidden="1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hidden="1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47046.931293610811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22579.510762667542</v>
      </c>
    </row>
    <row r="241" spans="1:10" hidden="1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679.92154143215612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0</v>
      </c>
    </row>
    <row r="242" spans="1:10" hidden="1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272.10953295450639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0</v>
      </c>
    </row>
    <row r="243" spans="1:10" hidden="1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hidden="1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3848.8066804365285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0</v>
      </c>
    </row>
    <row r="245" spans="1:10" hidden="1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0</v>
      </c>
    </row>
    <row r="246" spans="1:10" hidden="1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hidden="1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hidden="1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hidden="1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1724781.8425633719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5577629.7333705546</v>
      </c>
    </row>
    <row r="250" spans="1:10" hidden="1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-2678186.6971759531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-8058278.9091040269</v>
      </c>
    </row>
    <row r="251" spans="1:10" hidden="1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45106.503766247799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135718.98790560526</v>
      </c>
    </row>
    <row r="252" spans="1:10" hidden="1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3079.7538876600129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0</v>
      </c>
    </row>
    <row r="253" spans="1:10" hidden="1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-3099.5380606629992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0</v>
      </c>
    </row>
    <row r="254" spans="1:10" hidden="1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472.06538425248846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0</v>
      </c>
    </row>
    <row r="255" spans="1:10" hidden="1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hidden="1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hidden="1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hidden="1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153435.79512745835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674386.14048934868</v>
      </c>
    </row>
    <row r="259" spans="1:10" hidden="1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-238250.25011293593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-974319.17719166854</v>
      </c>
    </row>
    <row r="260" spans="1:10" hidden="1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7039.7433623623738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28788.876222401112</v>
      </c>
    </row>
    <row r="261" spans="1:10" hidden="1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273.97348168258719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0</v>
      </c>
    </row>
    <row r="262" spans="1:10" hidden="1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-275.73347256418242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0</v>
      </c>
    </row>
    <row r="263" spans="1:10" hidden="1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73.674944363105141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0</v>
      </c>
    </row>
    <row r="264" spans="1:10" hidden="1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hidden="1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hidden="1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hidden="1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27168.614482400277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23199.619362784717</v>
      </c>
    </row>
    <row r="268" spans="1:10" hidden="1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-418701.05869863811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-332662.13046447077</v>
      </c>
    </row>
    <row r="269" spans="1:10" hidden="1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5878.8450910293723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4670.8005437837401</v>
      </c>
    </row>
    <row r="270" spans="1:10" hidden="1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707.65263586558297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</v>
      </c>
    </row>
    <row r="271" spans="1:10" hidden="1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-9088.1492447759319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0</v>
      </c>
    </row>
    <row r="272" spans="1:10" hidden="1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692.10764009924867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</v>
      </c>
    </row>
    <row r="273" spans="1:10" hidden="1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hidden="1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hidden="1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hidden="1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2416.9073808331805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2805.0448865912426</v>
      </c>
    </row>
    <row r="277" spans="1:10" hidden="1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-37247.452562844162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-40221.875774340559</v>
      </c>
    </row>
    <row r="278" spans="1:10" hidden="1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917.50761536296557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990.77587292382373</v>
      </c>
    </row>
    <row r="279" spans="1:10" hidden="1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62.952451248389146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</v>
      </c>
    </row>
    <row r="280" spans="1:10" hidden="1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-808.47755420289946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0</v>
      </c>
    </row>
    <row r="281" spans="1:10" hidden="1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108.01679932184807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</v>
      </c>
    </row>
    <row r="282" spans="1:10" hidden="1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0</v>
      </c>
    </row>
    <row r="283" spans="1:10" hidden="1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0</v>
      </c>
    </row>
    <row r="284" spans="1:10" hidden="1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0</v>
      </c>
    </row>
    <row r="285" spans="1:10" hidden="1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1313565.6493630607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1121670.1202408841</v>
      </c>
    </row>
    <row r="286" spans="1:10" hidden="1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-5854017.2822233448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-4651074.6042366838</v>
      </c>
    </row>
    <row r="287" spans="1:10" hidden="1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93679.151590055801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74429.012061519868</v>
      </c>
    </row>
    <row r="288" spans="1:10" hidden="1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43923.483898291262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0</v>
      </c>
    </row>
    <row r="289" spans="1:10" hidden="1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-143510.81374408878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0</v>
      </c>
    </row>
    <row r="290" spans="1:10" hidden="1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18359.848574596796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0</v>
      </c>
    </row>
    <row r="291" spans="1:10" hidden="1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0</v>
      </c>
    </row>
    <row r="292" spans="1:10" hidden="1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0</v>
      </c>
    </row>
    <row r="293" spans="1:10" hidden="1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0</v>
      </c>
    </row>
    <row r="294" spans="1:10" hidden="1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116854.19273813587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135620.114538216</v>
      </c>
    </row>
    <row r="295" spans="1:10" hidden="1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-520770.67036657379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-562357.20214861725</v>
      </c>
    </row>
    <row r="296" spans="1:10" hidden="1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14620.445623881542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15787.972255473915</v>
      </c>
    </row>
    <row r="297" spans="1:10" hidden="1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3907.412816154349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</v>
      </c>
    </row>
    <row r="298" spans="1:10" hidden="1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-12766.655627292059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0</v>
      </c>
    </row>
    <row r="299" spans="1:10" hidden="1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2865.4098931451645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</v>
      </c>
    </row>
    <row r="300" spans="1:10" hidden="1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hidden="1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hidden="1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hidden="1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5104683.8868256193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4358953.3510592217</v>
      </c>
    </row>
    <row r="304" spans="1:10" hidden="1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-17149342.09664318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-13625321.836216103</v>
      </c>
    </row>
    <row r="305" spans="1:10" hidden="1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243702.26582011807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193623.85946363254</v>
      </c>
    </row>
    <row r="306" spans="1:10" hidden="1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217773.97539383339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0</v>
      </c>
    </row>
    <row r="307" spans="1:10" hidden="1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-495366.59130816505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</v>
      </c>
    </row>
    <row r="308" spans="1:10" hidden="1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60936.547138948117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</v>
      </c>
    </row>
    <row r="309" spans="1:10" hidden="1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</v>
      </c>
    </row>
    <row r="310" spans="1:10" hidden="1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0</v>
      </c>
    </row>
    <row r="311" spans="1:10" hidden="1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</v>
      </c>
    </row>
    <row r="312" spans="1:10" hidden="1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661248.35782521474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767439.96877739637</v>
      </c>
    </row>
    <row r="313" spans="1:10" hidden="1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-2221484.1409582291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-2398882.4202550165</v>
      </c>
    </row>
    <row r="314" spans="1:10" hidden="1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38034.457671347918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41071.727765012962</v>
      </c>
    </row>
    <row r="315" spans="1:10" hidden="1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28209.912072692521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hidden="1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-64168.585613965195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0</v>
      </c>
    </row>
    <row r="317" spans="1:10" hidden="1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9510.3281661942146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0</v>
      </c>
    </row>
    <row r="318" spans="1:10" hidden="1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0</v>
      </c>
    </row>
    <row r="319" spans="1:10" hidden="1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</v>
      </c>
    </row>
    <row r="320" spans="1:10" hidden="1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0</v>
      </c>
    </row>
    <row r="321" spans="1:10" hidden="1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453091.6795052758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386900.64625034854</v>
      </c>
    </row>
    <row r="322" spans="1:10" hidden="1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326226.00924379856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313389.52346278226</v>
      </c>
    </row>
    <row r="323" spans="1:10" hidden="1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-16841768.035986248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-13380951.204310473</v>
      </c>
    </row>
    <row r="324" spans="1:10" hidden="1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218817.33212524914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173852.53362764866</v>
      </c>
    </row>
    <row r="325" spans="1:10" hidden="1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9328.9576801234452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hidden="1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6716.8495296888805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hidden="1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-239432.67906009266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hidden="1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26406.442931843019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0</v>
      </c>
    </row>
    <row r="329" spans="1:10" hidden="1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</v>
      </c>
    </row>
    <row r="330" spans="1:10" hidden="1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0</v>
      </c>
    </row>
    <row r="331" spans="1:10" hidden="1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0</v>
      </c>
    </row>
    <row r="332" spans="1:10" hidden="1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0</v>
      </c>
    </row>
    <row r="333" spans="1:10" hidden="1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38892.551680077158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45138.408729207338</v>
      </c>
    </row>
    <row r="334" spans="1:10" hidden="1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28002.637209655546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36562.111070657935</v>
      </c>
    </row>
    <row r="335" spans="1:10" hidden="1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-1445666.2158057566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-1561110.9738362222</v>
      </c>
    </row>
    <row r="336" spans="1:10" hidden="1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34150.681892379929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36877.810163440627</v>
      </c>
    </row>
    <row r="337" spans="1:10" hidden="1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800.78047138631894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hidden="1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576.56193939814955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hidden="1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-20552.458289262289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hidden="1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4121.2367581489098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</v>
      </c>
    </row>
    <row r="341" spans="1:10" hidden="1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0</v>
      </c>
    </row>
    <row r="342" spans="1:10" hidden="1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0</v>
      </c>
    </row>
    <row r="343" spans="1:10" hidden="1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</v>
      </c>
    </row>
    <row r="344" spans="1:10" hidden="1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</v>
      </c>
    </row>
    <row r="345" spans="1:10" hidden="1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909811.33464077546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776899.26622082095</v>
      </c>
    </row>
    <row r="346" spans="1:10" hidden="1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203752.86174694644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195735.50372353563</v>
      </c>
    </row>
    <row r="347" spans="1:10" hidden="1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-8926089.153633751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-7091866.0769396974</v>
      </c>
    </row>
    <row r="348" spans="1:10" hidden="1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135301.32421526749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107498.23969399332</v>
      </c>
    </row>
    <row r="349" spans="1:10" hidden="1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51991.732278969313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hidden="1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11643.583494377708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hidden="1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-382565.17030300584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</v>
      </c>
    </row>
    <row r="352" spans="1:10" hidden="1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45317.520586153296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0</v>
      </c>
    </row>
    <row r="353" spans="1:10" hidden="1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0</v>
      </c>
    </row>
    <row r="354" spans="1:10" hidden="1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</v>
      </c>
    </row>
    <row r="355" spans="1:10" hidden="1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0</v>
      </c>
    </row>
    <row r="356" spans="1:10" hidden="1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</v>
      </c>
    </row>
    <row r="357" spans="1:10" hidden="1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80936.39560763893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93934.184006699244</v>
      </c>
    </row>
    <row r="358" spans="1:10" hidden="1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18125.760360031825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23666.20181384567</v>
      </c>
    </row>
    <row r="359" spans="1:10" hidden="1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-794060.76343597355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-857471.08021179971</v>
      </c>
    </row>
    <row r="360" spans="1:10" hidden="1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21116.391640533078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22802.656904786465</v>
      </c>
    </row>
    <row r="361" spans="1:10" hidden="1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4625.160461117559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0</v>
      </c>
    </row>
    <row r="362" spans="1:10" hidden="1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1035.8078033437744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0</v>
      </c>
    </row>
    <row r="363" spans="1:10" hidden="1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-34032.820641406128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0</v>
      </c>
    </row>
    <row r="364" spans="1:10" hidden="1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7072.6766232724804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0</v>
      </c>
    </row>
    <row r="365" spans="1:10" hidden="1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0</v>
      </c>
    </row>
    <row r="366" spans="1:10" hidden="1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hidden="1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hidden="1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hidden="1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597942.17749979265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510590.29631180107</v>
      </c>
    </row>
    <row r="370" spans="1:10" hidden="1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-1229413.82289677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-976781.43642257596</v>
      </c>
    </row>
    <row r="371" spans="1:10" hidden="1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21969.562063426802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17455.034253092865</v>
      </c>
    </row>
    <row r="372" spans="1:10" hidden="1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20902.60872339553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</v>
      </c>
    </row>
    <row r="373" spans="1:10" hidden="1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-32558.580566036646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0</v>
      </c>
    </row>
    <row r="374" spans="1:10" hidden="1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3471.2963503423452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</v>
      </c>
    </row>
    <row r="375" spans="1:10" hidden="1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hidden="1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hidden="1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hidden="1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53192.659605328372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61735.008554063206</v>
      </c>
    </row>
    <row r="379" spans="1:10" hidden="1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-109368.08516983403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-118101.75549472963</v>
      </c>
    </row>
    <row r="380" spans="1:10" hidden="1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3428.775582153316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3702.5830233833344</v>
      </c>
    </row>
    <row r="381" spans="1:10" hidden="1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1859.4864060870357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0</v>
      </c>
    </row>
    <row r="382" spans="1:10" hidden="1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-2896.3962711636073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0</v>
      </c>
    </row>
    <row r="383" spans="1:10" hidden="1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541.76301421527944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0</v>
      </c>
    </row>
    <row r="384" spans="1:10" hidden="1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hidden="1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hidden="1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hidden="1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112163.4196496848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95777.745456494944</v>
      </c>
    </row>
    <row r="388" spans="1:10" hidden="1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-515742.07913686836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-409762.18056170014</v>
      </c>
    </row>
    <row r="389" spans="1:10" hidden="1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8448.2608336215235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6712.226752822452</v>
      </c>
    </row>
    <row r="390" spans="1:10" hidden="1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16746.239603956834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0</v>
      </c>
    </row>
    <row r="391" spans="1:10" hidden="1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-64167.833996470115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0</v>
      </c>
    </row>
    <row r="392" spans="1:10" hidden="1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5701.1486191158965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0</v>
      </c>
    </row>
    <row r="393" spans="1:10" hidden="1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hidden="1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hidden="1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hidden="1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9978.0059445586667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11580.400132467114</v>
      </c>
    </row>
    <row r="397" spans="1:10" hidden="1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-45880.176866568814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-49543.972740641919</v>
      </c>
    </row>
    <row r="398" spans="1:10" hidden="1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1318.5146965767699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1423.8056748411261</v>
      </c>
    </row>
    <row r="399" spans="1:10" hidden="1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1489.7377312421718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0</v>
      </c>
    </row>
    <row r="400" spans="1:10" hidden="1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-5708.3408393391628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0</v>
      </c>
    </row>
    <row r="401" spans="1:10" hidden="1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889.77463997762561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0</v>
      </c>
    </row>
    <row r="402" spans="1:10" hidden="1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0</v>
      </c>
    </row>
    <row r="403" spans="1:10" hidden="1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0</v>
      </c>
    </row>
    <row r="404" spans="1:10" hidden="1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0</v>
      </c>
    </row>
    <row r="405" spans="1:10" hidden="1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1543282.5206621559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0</v>
      </c>
    </row>
    <row r="406" spans="1:10" hidden="1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-5229587.0658751624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0</v>
      </c>
    </row>
    <row r="407" spans="1:10" hidden="1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205595.39679331248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0</v>
      </c>
    </row>
    <row r="408" spans="1:10" hidden="1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267618.05647888809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0</v>
      </c>
    </row>
    <row r="409" spans="1:10" hidden="1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-755711.66653927753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0</v>
      </c>
    </row>
    <row r="410" spans="1:10" hidden="1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161143.33637169731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0</v>
      </c>
    </row>
    <row r="411" spans="1:10" hidden="1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0</v>
      </c>
    </row>
    <row r="412" spans="1:10" hidden="1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0</v>
      </c>
    </row>
    <row r="413" spans="1:10" hidden="1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0</v>
      </c>
    </row>
    <row r="414" spans="1:10" hidden="1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240859.12172183942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0</v>
      </c>
    </row>
    <row r="415" spans="1:10" hidden="1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-816178.32820017007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0</v>
      </c>
    </row>
    <row r="416" spans="1:10" hidden="1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32087.142852135476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0</v>
      </c>
    </row>
    <row r="417" spans="1:10" hidden="1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41766.979912890049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0</v>
      </c>
    </row>
    <row r="418" spans="1:10" hidden="1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-117943.43928647683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0</v>
      </c>
    </row>
    <row r="419" spans="1:10" hidden="1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25149.53804644987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0</v>
      </c>
    </row>
    <row r="420" spans="1:10" hidden="1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0</v>
      </c>
    </row>
    <row r="421" spans="1:10" hidden="1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0</v>
      </c>
    </row>
    <row r="422" spans="1:10" hidden="1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0</v>
      </c>
    </row>
    <row r="423" spans="1:10" hidden="1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616440.47585147235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759454.6040154876</v>
      </c>
    </row>
    <row r="424" spans="1:10" hidden="1" x14ac:dyDescent="0.25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667810.51550576172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822742.48768344487</v>
      </c>
    </row>
    <row r="425" spans="1:10" s="168" customFormat="1" ht="15.75" hidden="1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-468707.41035023518</v>
      </c>
      <c r="I425" s="338">
        <f t="shared" ref="I425:J425" ca="1" si="0">SUMIFS(I3:I424,$F$3:$F$424,$D$425)*I423/SUM(I423:I424)</f>
        <v>-511031.3111868602</v>
      </c>
      <c r="J425" s="339">
        <f t="shared" ca="1" si="0"/>
        <v>-1758598.8467338379</v>
      </c>
    </row>
    <row r="426" spans="1:10" hidden="1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hidden="1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68" customFormat="1" hidden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hidden="1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hidden="1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hidden="1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hidden="1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hidden="1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hidden="1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hidden="1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hidden="1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hidden="1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hidden="1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hidden="1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hidden="1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5291383263.0120001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5251697888.5394096</v>
      </c>
      <c r="N440" s="168"/>
      <c r="O440" s="168"/>
    </row>
    <row r="441" spans="1:15" hidden="1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132284581.57529998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132284581.57529998</v>
      </c>
      <c r="M441" s="168"/>
      <c r="N441" s="168"/>
      <c r="O441" s="168"/>
    </row>
    <row r="442" spans="1:15" hidden="1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hidden="1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68"/>
      <c r="N443" s="168"/>
      <c r="O443" s="168"/>
    </row>
    <row r="444" spans="1:15" hidden="1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277797621.30812997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1137647401.5475798</v>
      </c>
      <c r="M444" s="168"/>
      <c r="N444" s="168"/>
      <c r="O444" s="168"/>
    </row>
    <row r="445" spans="1:15" hidden="1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1521272688.1159499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1640328811.53372</v>
      </c>
      <c r="M445" s="168"/>
      <c r="N445" s="168"/>
      <c r="O445" s="168"/>
    </row>
    <row r="446" spans="1:15" hidden="1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264569163.15059999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264569163.15059999</v>
      </c>
      <c r="M446" s="168"/>
      <c r="N446" s="168"/>
      <c r="O446" s="168"/>
    </row>
    <row r="447" spans="1:15" hidden="1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132284581.57529999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132284581.57529999</v>
      </c>
      <c r="M447" s="168"/>
      <c r="N447" s="168"/>
      <c r="O447" s="168"/>
    </row>
    <row r="448" spans="1:15" hidden="1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198426872.36294997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330711453.93825001</v>
      </c>
      <c r="M448" s="168"/>
      <c r="N448" s="168"/>
      <c r="O448" s="168"/>
    </row>
    <row r="449" spans="1:15" hidden="1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1984268723.6294997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1984268723.6294997</v>
      </c>
      <c r="M449" s="168"/>
      <c r="N449" s="168"/>
      <c r="O449" s="168"/>
    </row>
    <row r="450" spans="1:15" hidden="1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132284581.57529999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132284581.57529999</v>
      </c>
      <c r="M450" s="168"/>
      <c r="N450" s="168"/>
      <c r="O450" s="168"/>
    </row>
    <row r="451" spans="1:15" hidden="1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251340704.99306995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383625286.56836998</v>
      </c>
      <c r="M451" s="168"/>
      <c r="N451" s="168"/>
      <c r="O451" s="168"/>
    </row>
    <row r="452" spans="1:15" hidden="1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1058276652.6023999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1640328811.53372</v>
      </c>
      <c r="M452" s="168"/>
      <c r="N452" s="168"/>
      <c r="O452" s="168"/>
    </row>
    <row r="453" spans="1:15" hidden="1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119056123.41776998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132284581.57529999</v>
      </c>
      <c r="M453" s="168"/>
      <c r="N453" s="168"/>
      <c r="O453" s="168"/>
    </row>
    <row r="454" spans="1:15" hidden="1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1794311755.2334659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  <c r="M454" s="168"/>
      <c r="N454" s="168"/>
      <c r="O454" s="168"/>
    </row>
    <row r="455" spans="1:15" hidden="1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  <c r="L455" s="129"/>
      <c r="M455" s="123"/>
    </row>
    <row r="456" spans="1:15" hidden="1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  <c r="L456" s="124"/>
      <c r="M456" s="123"/>
    </row>
    <row r="457" spans="1:15" hidden="1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  <c r="L457" s="124"/>
      <c r="M457" s="123"/>
    </row>
    <row r="458" spans="1:15" hidden="1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135673498.58292961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155868751.08985925</v>
      </c>
      <c r="L458" s="124"/>
      <c r="M458" s="123"/>
    </row>
    <row r="459" spans="1:15" s="168" customFormat="1" hidden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-143899.83555734475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-165319.5936172425</v>
      </c>
      <c r="L459" s="124"/>
      <c r="M459" s="123"/>
    </row>
    <row r="460" spans="1:15" hidden="1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137300477.7223759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161612308.51735726</v>
      </c>
      <c r="L460" s="124"/>
      <c r="M460" s="123"/>
    </row>
    <row r="461" spans="1:15" s="168" customFormat="1" hidden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-286542.73504246637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-337280.93060774158</v>
      </c>
      <c r="L461" s="124"/>
      <c r="M461" s="123"/>
    </row>
    <row r="462" spans="1:15" hidden="1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81967.284281734363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101577.11900806775</v>
      </c>
      <c r="L462" s="124"/>
      <c r="M462" s="123"/>
    </row>
    <row r="463" spans="1:15" hidden="1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119381661.83064809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150010797.29518309</v>
      </c>
      <c r="L463" s="124"/>
      <c r="M463" s="123"/>
    </row>
    <row r="464" spans="1:15" hidden="1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  <c r="L464" s="125"/>
      <c r="M464" s="123"/>
    </row>
    <row r="465" spans="1:14" hidden="1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  <c r="L465" s="124"/>
      <c r="M465" s="123"/>
    </row>
    <row r="466" spans="1:14" hidden="1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  <c r="L466" s="124"/>
      <c r="M466" s="123"/>
    </row>
    <row r="467" spans="1:14" hidden="1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  <c r="L467" s="124"/>
      <c r="M467" s="123"/>
    </row>
    <row r="468" spans="1:14" hidden="1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hidden="1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hidden="1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19012740.570732642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24755958.75798478</v>
      </c>
      <c r="L470" s="124"/>
      <c r="M470" s="123"/>
    </row>
    <row r="471" spans="1:14" hidden="1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13348716.868052995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24828613.374578577</v>
      </c>
      <c r="L471" s="125"/>
      <c r="M471" s="123"/>
    </row>
    <row r="472" spans="1:14" hidden="1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hidden="1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41428022.148986496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51564125.798275217</v>
      </c>
      <c r="L473" s="139"/>
      <c r="M473" s="123"/>
    </row>
    <row r="474" spans="1:14" hidden="1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2">
        <f ca="1">SUMIFS('Forbrug af biomasse'!$E$1:$E$425,'Forbrug af biomasse'!$A$1:$A$425,"Biogas",'Forbrug af biomasse'!$B$1:$B$425,$A$1,'Forbrug af biomasse'!$D$1:$D$425,I$2)*'[1]Processer - data'!I474</f>
        <v>25170381.54227329</v>
      </c>
      <c r="J474" s="283">
        <f ca="1">SUMIFS('Forbrug af biomasse'!$E$1:$E$425,'Forbrug af biomasse'!$A$1:$A$425,"Biogas",'Forbrug af biomasse'!$B$1:$B$425,$A$1,'Forbrug af biomasse'!$D$1:$D$425,J$2)*'[1]Processer - data'!J474</f>
        <v>30222252.570254702</v>
      </c>
    </row>
    <row r="475" spans="1:14" hidden="1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19974153.958042417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7649114.6368171647</v>
      </c>
    </row>
    <row r="476" spans="1:14" hidden="1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25966993.422671564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10188325.202039856</v>
      </c>
      <c r="M476" s="168"/>
      <c r="N476" s="168"/>
    </row>
    <row r="477" spans="1:14" hidden="1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14599.770737204595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6030.8722057376935</v>
      </c>
    </row>
    <row r="478" spans="1:14" hidden="1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3515126.7094579712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1472328.1956749447</v>
      </c>
    </row>
    <row r="479" spans="1:14" hidden="1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49012317.500056781</v>
      </c>
      <c r="I479" s="282">
        <f ca="1">I474*'[1]Processer - data'!I$479*Biogasanlæg!AB$3</f>
        <v>142695904.88490629</v>
      </c>
      <c r="J479" s="283">
        <f ca="1">J474*'[1]Processer - data'!J$479*Biogasanlæg!AC$3</f>
        <v>168891906.06290582</v>
      </c>
    </row>
    <row r="480" spans="1:14" hidden="1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90839230.234099507</v>
      </c>
      <c r="I480" s="282">
        <f ca="1">-SUMIFS('Resultater - Vestdanmark'!I$3:I$504,'Resultater - Vestdanmark'!$F$3:$F$504,"Gødning",'Resultater - Vestdanmark'!$A$3:$A$504,"&lt;&gt;Gødning")-SUM(I475:I479)</f>
        <v>88924326.517475903</v>
      </c>
      <c r="J480" s="283">
        <f ca="1">-SUMIFS('Resultater - Vestdanmark'!J$3:J$504,'Resultater - Vestdanmark'!$F$3:$F$504,"Gødning",'Resultater - Vestdanmark'!$A$3:$A$504,"&lt;&gt;Gødning")-SUM(J475:J479)</f>
        <v>55710900.305224985</v>
      </c>
    </row>
    <row r="481" spans="1:10" hidden="1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1.4667801009248997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0.2364206862224259</v>
      </c>
    </row>
    <row r="482" spans="1:10" hidden="1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5.6236764565728619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4.8388374157710263</v>
      </c>
    </row>
    <row r="483" spans="1:10" hidden="1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2.5829442139017416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1.9753898788369015</v>
      </c>
    </row>
    <row r="484" spans="1:10" hidden="1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32.392747710376121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36.604801154450847</v>
      </c>
    </row>
    <row r="485" spans="1:10" hidden="1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2.2274826316201262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2.6781599805186716E-2</v>
      </c>
    </row>
    <row r="486" spans="1:10" hidden="1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3.4826509179371086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3.5255303237813815</v>
      </c>
    </row>
    <row r="487" spans="1:10" s="168" customFormat="1" hidden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8.2361023416230807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8.5436300629438264</v>
      </c>
    </row>
    <row r="488" spans="1:10" s="168" customFormat="1" hidden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8.8741102694952918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9.2054605607775031</v>
      </c>
    </row>
    <row r="489" spans="1:10" hidden="1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12.632072947607</v>
      </c>
      <c r="I489" s="282">
        <f ca="1">SUM(I455:I473)*'[1]Processer - data'!$H$489</f>
        <v>18.457685053109337</v>
      </c>
      <c r="J489" s="283">
        <f ca="1">SUM(J455:J473)*'[1]Processer - data'!$H$489</f>
        <v>22.13538476787237</v>
      </c>
    </row>
    <row r="490" spans="1:10" hidden="1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384827.87367359991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596483.20419407997</v>
      </c>
    </row>
    <row r="491" spans="1:10" hidden="1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792292.68109270581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1228053.655693694</v>
      </c>
    </row>
    <row r="492" spans="1:10" hidden="1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1124875.4356381574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1743556.9252391441</v>
      </c>
    </row>
    <row r="493" spans="1:10" hidden="1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251056.98466843137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216019.52748977795</v>
      </c>
    </row>
    <row r="494" spans="1:10" hidden="1" x14ac:dyDescent="0.25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160676.47018779608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138252.4975934579</v>
      </c>
    </row>
    <row r="495" spans="1:10" hidden="1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-1154120.0321265599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-1197213.705430838</v>
      </c>
    </row>
    <row r="496" spans="1:10" hidden="1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247564.05183511501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256807.84284011851</v>
      </c>
    </row>
    <row r="497" spans="1:10" ht="15.75" hidden="1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990256.20734046004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1027231.371360474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>
    <filterColumn colId="0">
      <filters>
        <filter val="Kornmark"/>
      </filters>
    </filterColumn>
    <filterColumn colId="6">
      <filters>
        <filter val="t CO2-ækvivalenter"/>
      </filters>
    </filterColumn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2252973.7408705982</v>
      </c>
      <c r="N3" s="168">
        <f>SUMIF($F$3:$F$494,"Roer",I3:I494)</f>
        <v>600150.79865828564</v>
      </c>
      <c r="O3" s="168">
        <f>SUMIF($F$3:$F$494,"Roer",J3:J494)</f>
        <v>2229710.8415755355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-22989.518286066555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-71279.213828686712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0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0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0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0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-162210.90863449944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-131819.03529544693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2340.5454470178929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22395.517987646926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585.13636175447323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5598.8794969117316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-16385.554204857272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-156785.2375607554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-14746.998784371543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-141106.71380467984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30599.599258203136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10592.168973993395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-6330.1375141389317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-192797.90257348859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1101.9137380081786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550.95686900408941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-12397.843123943199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-6942.792149408192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-22989.518286066555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-55079.392503985182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-123286.81595852516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-100494.89414900144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593.97228120007662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5697.1058024343856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2078.9029842002674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19939.870308520338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-8187.2820318555277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-78528.600485548872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-4093.6410159277657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-39264.30024277445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7878.7747288374594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10420.314963946317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-56752.575702904636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-54300.303913272954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511.48434548985267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278.99146117628328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-12876.944453452761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-3525.1363775289233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1566693.038162923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1642110.9766721209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689344.93679168622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812844.93345270003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-33419665.645348787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-32591671.062152129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474913.15963173058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463146.86825596361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22894.457672027809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0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10073.561375692238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0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-330666.85968905297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0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40676.333520027176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0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0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0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0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0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0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0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0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0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163823.56682293228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233378.80244218928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72082.369402090204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115522.50720888372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-3494576.5984067037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-4631967.7964088935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74119.394855819235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98243.275084598325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2393.9927126415209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0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1053.3567935622693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0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-34576.667582514274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0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6348.3295089059757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0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0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0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0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0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0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0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0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0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153501.27616779594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148212.79470700055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-1392486.0685561995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-1252241.4598675254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15830.438654391019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14236.071770162815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409.32386285529628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0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-3016.9582625721864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0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247.41679207443258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0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0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0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0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0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0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0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13655.402544638033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17920.274269119156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-123874.91673456595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-151407.37651125534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2470.6464951939743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3019.7727997315064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36.413261556896011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0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-268.38721191321355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0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38.614181422021268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0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0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0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0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0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0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0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18513.305965820531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18984.936441103051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-14653594.039590871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-13148535.328609016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3173.1232601177412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2847.2143540325628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1646.9351376530519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2295.4514060606416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-1303576.9495335463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-1589777.4533681811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495.22732961375152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603.95455994630129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461886.30631428154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446422.80209718843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-1524583.1282051443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-1371034.328646827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23109.573809089339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20782.086871156673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1434.3775357337349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0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-3156.3724096323963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0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420.63119070670751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0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0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0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0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0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0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0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41089.192220675111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53976.575162660047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-135626.21007559061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-165770.51428184361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3606.6964904359093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4408.3214575180818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127.6015622829028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0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-280.78942996672015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0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65.647642480237593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0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0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0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2957272.7932912689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3930115.9933431325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-8633413.6250484362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-10675358.445370654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126643.50923512815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156596.78947179098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52047.674860789142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-106199.60503412523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0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13063.935581949238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0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0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0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0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0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360000.95391164243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650255.55526222743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-1050980.8725058965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-1766286.5791431447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19765.171961551794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33217.500797046567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6335.9770668683195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-12928.113768894089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0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2038.8801197261814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0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0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0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0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0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172537.37881052453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74115.997871359286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69050.710566450318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33369.479974257847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94982.631926346134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37962.858053767515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340.9039293642287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0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136.43222540980838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0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1099.9530787588164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0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0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0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0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0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0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0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15348.845432913133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8961.2979244461658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6142.7192810269962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4034.6734877966292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14823.878971163846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8052.7274659506829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30.326655912806235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0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12.136947682410121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0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171.66897760975749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0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0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0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0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0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543456.42920376081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1989198.6421192936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-843861.95591271133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-2873894.1503959708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14212.475378474044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48402.644018553568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7666.7098582032122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0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-7715.9603891648412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0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1175.1550504299839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0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0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0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0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48345.632632635141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240512.19945624185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-75069.569372812868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-347479.92909333098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2218.1319954843884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10267.227519087121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682.02696368640136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0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-686.40826814593584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0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183.40570151219404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0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0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0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0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8560.478692815519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8273.8821937268076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-131927.28300410297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-118640.19123488023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1852.3479794201824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1665.7882547700142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184.2404587021249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0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-2366.1394033568426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0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180.19325106753615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0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0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0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0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761.53622591000465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1000.387574332423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-11736.190089208927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-14344.677667490063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289.09477135459491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353.34902373909392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16.389946008241047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0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-210.49066715411448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0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28.122646120366912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0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0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0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0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0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0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0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413887.53041753999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400030.97852474794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-1844525.0582914297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-1658753.2212455103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29517.087876056405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26544.266436557988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4617.0244036391223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0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-15085.163343983817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0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1929.898573444673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0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0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0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0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0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0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0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36819.243312866711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48367.38194890134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-164088.09622604106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-200558.34402332077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4606.713136725567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5630.6019713910882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410.72835590754966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0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-1341.9691552827223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0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301.19804325437093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0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0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0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0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1608419.8064291121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1554571.475964322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-5403535.6756679248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-4859317.1276467722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76787.428939205653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69053.762393475583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4477.5802491225022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0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-10185.072212165651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0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1252.8966302132471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0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0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0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0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0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0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0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208350.79689061505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273698.79622280941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-699960.89301571215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-855534.318534174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11984.165210165045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14647.767780434215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580.01487504529064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-1319.3495275990304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0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195.53878043790564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0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0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0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0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0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0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0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142763.32239207512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137983.74523709892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102789.59212229407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111766.8336420501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-5306623.0710733095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-4772165.1020735791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68946.508497530172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62002.542361687854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1569.5965252718861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1130.1094981957579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-40284.532739383925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4442.882312449583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0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0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0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0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0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0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0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0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0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12254.539523250383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16098.103610994876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8823.2684567402757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13039.463924905847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-455510.70870195772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-556752.59524191765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10760.437742389106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13152.054440358032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134.73126242940759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97.006508949173451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-3457.9497756060773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693.39781754993498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0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0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0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0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0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0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0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0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0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286669.77293669933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277072.34780822304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64199.888909124231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69806.856466627665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-2812495.1332852319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-2529233.9299502778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42631.695620872677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38338.032937207085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16074.460875598646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3599.8863497735147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-118278.97615348142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0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14010.972124041302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0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0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0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0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0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0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0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0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0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25502.010436391924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33500.56568953969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5711.1924295457902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8440.283554601343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-250198.26648126997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-305807.37516671536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6653.5016286911105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8132.3100169833215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1429.9766062165504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0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320.24422498852249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0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-10522.043023133405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0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2186.6835106885273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0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0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0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0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0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0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188403.83904518007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182096.26179128909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-387372.37934523006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-348358.06603550958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6922.3245836214537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6225.1408024920838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1700.2576580729353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0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-2648.3764144438242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0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282.36179900857064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0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0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0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0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16760.318398296651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22017.093471128584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-34460.467734815546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-42119.657075202515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1080.3627962877413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1320.4844126498358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151.25413501585246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0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-235.59834114618761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0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44.068026434863633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0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35341.241440429294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34158.051056604563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-162503.65223075901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-146137.05321608213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2661.9376157151592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2393.8398532314636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1760.2837948759468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0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-6745.0126719545633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0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599.27719677663356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0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3143.9404957699817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4130.0189004803688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-14456.249756250758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-17669.298252489927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415.44691112317514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507.78421129152264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156.59403238809722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0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-600.03320821607349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0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93.528811057624878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0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0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0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0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0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0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0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486268.34260102588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0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-1647775.181124836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0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64780.447848388489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0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28843.705214851889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0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-81450.126437200772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0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17367.92708532964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0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0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0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0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0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0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0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75891.591041778607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0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-257167.22479982991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0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10110.243305817858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0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4501.6187329537624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0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-12711.86944395619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0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2710.6013370167648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0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0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0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0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0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0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0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178767.78971229953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193169.52028645392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193665.10552165785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209266.98031032507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-137192.91374803972</v>
      </c>
      <c r="I425" s="338">
        <f t="shared" ref="I425:J425" ca="1" si="0">SUMIFS(I3:I424,$F$3:$F$424,$D$425)*I423/SUM(I423:I424)</f>
        <v>-138876.64934755175</v>
      </c>
      <c r="J425" s="339">
        <f t="shared" ca="1" si="0"/>
        <v>-327658.25270972552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649470442.23600006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644599413.91922998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16236761.055900002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16236761.055899998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34097198.217390008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139636145.08073997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186722752.14285001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201335837.09315997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32473522.111800004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32473522.1118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16236761.0559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16236761.0559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24355141.583849996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40591902.639750004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243551415.83850002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243551415.83849999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16236761.055900002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16236761.055900002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30849846.006210003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47086607.062109999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129894088.44720002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201335837.09315997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14613084.950310001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16236761.0559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220235879.96863076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0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0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0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0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0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0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0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19658698.542385615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22584932.369682513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-20850.671037951932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-23954.33218731765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9758495.5009451602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11486434.80143531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-20365.741162200829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-23971.908171692034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6879.4839146267968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8525.3301049752408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16112479.931648167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20361137.778863996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0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0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0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0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0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0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0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0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16462259.429267358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21598041.24201522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1638436.797459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3047492.443273739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34861763.89621713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43788521.46289213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2">
        <f ca="1">SUMIFS('Forbrug af biomasse'!$E$1:$E$425,'Forbrug af biomasse'!$A$1:$A$425,"Biogas",'Forbrug af biomasse'!$B$1:$B$425,$A$1,'Forbrug af biomasse'!$D$1:$D$425,I$2)*'[1]Processer - data'!I474</f>
        <v>5136646.569981494</v>
      </c>
      <c r="J474" s="283">
        <f ca="1">SUMIFS('Forbrug af biomasse'!$E$1:$E$425,'Forbrug af biomasse'!$A$1:$A$425,"Biogas",'Forbrug af biomasse'!$B$1:$B$425,$A$1,'Forbrug af biomasse'!$D$1:$D$425,J$2)*'[1]Processer - data'!J474</f>
        <v>6310761.9683396835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2894197.2854067707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1108334.6440677526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1845578.3453324179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724125.12538599258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1225.3533690174957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506.16887815798708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474423.0202096405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199840.79671847992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12612124.648502612</v>
      </c>
      <c r="I479" s="282">
        <f ca="1">I474*'[1]Processer - data'!I$479*Biogasanlæg!AB$3</f>
        <v>29120672.213348564</v>
      </c>
      <c r="J479" s="283">
        <f ca="1">J474*'[1]Processer - data'!J$479*Biogasanlæg!AC$3</f>
        <v>35266617.372895643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60331183.954713687</v>
      </c>
      <c r="I480" s="282">
        <f ca="1">-SUMIFS('Resultater - Østdanmark'!I$3:I$504,'Resultater - Østdanmark'!$F$3:$F$504,"Gødning",'Resultater - Østdanmark'!$A$3:$A$504,"&lt;&gt;Gødning")-SUM(I475:I479)</f>
        <v>52706487.717016779</v>
      </c>
      <c r="J480" s="283">
        <f ca="1">-SUMIFS('Resultater - Østdanmark'!J$3:J$504,'Resultater - Østdanmark'!$F$3:$F$504,"Gødning",'Resultater - Østdanmark'!$A$3:$A$504,"&lt;&gt;Gødning")-SUM(J475:J479)</f>
        <v>49691391.273266673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2.2110377945959754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2.2187186798820102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1.7552885246739001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1.7257167070986503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0.74339789964772496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0.70450048721036262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9.4096303239539125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9.657719874121911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1.9286749755774253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2.3365287637384994E-2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3.0154675860307889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3.0758069229876184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2.9421376583769141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3.5661299370561736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3.1700497305047031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3.8423794392224968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3.9778547832368667</v>
      </c>
      <c r="I489" s="282">
        <f ca="1">SUM(I455:I473)*'[1]Processer - data'!$H$489</f>
        <v>3.9685313157915658</v>
      </c>
      <c r="J489" s="283">
        <f ca="1">SUM(J455:J473)*'[1]Processer - data'!$H$489</f>
        <v>4.843391412247529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47234.213980799999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73213.031670239987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97246.911136941184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150732.71226225881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138068.49935653029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214006.17400262188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78361.094851513408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77040.924424046898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50151.10070496858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49306.191631390015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-412279.96787343966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-499719.6279024955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88435.948164884932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107192.15715988158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353743.79265953973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428768.62863952632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 filterMode="1">
    <tabColor rgb="FFFF0000"/>
  </sheetPr>
  <dimension ref="A1:U511"/>
  <sheetViews>
    <sheetView topLeftCell="A2" zoomScale="70" zoomScaleNormal="70" workbookViewId="0">
      <selection activeCell="I144" sqref="I144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x14ac:dyDescent="0.25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hidden="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13911562.118277565</v>
      </c>
      <c r="N3" s="98">
        <f ca="1">SUMIF($F$3:$F$509,$L$3,I$3:I$509)</f>
        <v>6057226.8675646074</v>
      </c>
      <c r="O3" s="98">
        <f ca="1">SUMIF($F$3:$F$509,$L$3,J$3:J$509)</f>
        <v>-50552.679390787613</v>
      </c>
      <c r="Q3" s="98"/>
      <c r="U3" s="98"/>
    </row>
    <row r="4" spans="1:21" hidden="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hidden="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68" customFormat="1" hidden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hidden="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15322.344485281721</v>
      </c>
      <c r="O7" s="98">
        <f>SUMIFS(J$3:J$509,$F$3:$F$509,$L$3,$C$3:$C$509,$L7)+SUMIFS(J$3:J$509,$F$3:$F$509,$L$3,$C$3:$C$509,"",$A$3:$A$509,"Grøntsager I drivhus")</f>
        <v>13128.102097979239</v>
      </c>
    </row>
    <row r="8" spans="1:21" hidden="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1164928.2800942897</v>
      </c>
      <c r="O8" s="98">
        <f>SUMIFS(J$3:J$509,$F$3:$F$509,$L$3,$C$3:$C$509,$L8)</f>
        <v>0</v>
      </c>
    </row>
    <row r="9" spans="1:21" hidden="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15322.344485281721</v>
      </c>
      <c r="O9" s="98">
        <f>SUMIFS(J$3:J$509,$F$3:$F$509,$L$3,$C$3:$C$509,$L9)</f>
        <v>0</v>
      </c>
    </row>
    <row r="10" spans="1:21" hidden="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hidden="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1724360.8435879257</v>
      </c>
      <c r="I11" s="276">
        <f>'Resultater - Vestdanmark'!I11+'Resultater - Østdanmark'!I11</f>
        <v>1631856.7815804055</v>
      </c>
      <c r="J11" s="277">
        <f>'Resultater - Vestdanmark'!J11+'Resultater - Østdanmark'!J11</f>
        <v>1476194.7469248427</v>
      </c>
    </row>
    <row r="12" spans="1:21" hidden="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2113570.8536589644</v>
      </c>
      <c r="I12" s="276">
        <f>'Resultater - Vestdanmark'!I12+'Resultater - Østdanmark'!I12</f>
        <v>2000187.4571203692</v>
      </c>
      <c r="J12" s="277">
        <f>'Resultater - Vestdanmark'!J12+'Resultater - Østdanmark'!J12</f>
        <v>1809390.536224924</v>
      </c>
    </row>
    <row r="13" spans="1:21" hidden="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-561900</v>
      </c>
      <c r="I13" s="276">
        <f>'Resultater - Vestdanmark'!I13+'Resultater - Østdanmark'!I13</f>
        <v>-531756.63839717361</v>
      </c>
      <c r="J13" s="277">
        <f>'Resultater - Vestdanmark'!J13+'Resultater - Østdanmark'!J13</f>
        <v>-481032.62804968352</v>
      </c>
    </row>
    <row r="14" spans="1:21" s="168" customFormat="1" hidden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-1262292.3418714062</v>
      </c>
      <c r="I14" s="276">
        <f>'Resultater - Vestdanmark'!I14+'Resultater - Østdanmark'!I14</f>
        <v>-1194576.1387934415</v>
      </c>
      <c r="J14" s="277">
        <f>'Resultater - Vestdanmark'!J14+'Resultater - Østdanmark'!J14</f>
        <v>-1080626.0946385337</v>
      </c>
    </row>
    <row r="15" spans="1:21" hidden="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hidden="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hidden="1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0</v>
      </c>
      <c r="J17" s="277">
        <f ca="1">'Resultater - Vestdanmark'!J17+'Resultater - Østdanmark'!J17</f>
        <v>-146443.34231288344</v>
      </c>
    </row>
    <row r="18" spans="1:10" s="168" customFormat="1" hidden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hidden="1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hidden="1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hidden="1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0</v>
      </c>
      <c r="J21" s="277">
        <f ca="1">'Resultater - Vestdanmark'!J21+'Resultater - Østdanmark'!J21</f>
        <v>-413605.10656998551</v>
      </c>
    </row>
    <row r="22" spans="1:10" s="168" customFormat="1" hidden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hidden="1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hidden="1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hidden="1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0</v>
      </c>
    </row>
    <row r="26" spans="1:10" s="168" customFormat="1" hidden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hidden="1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0</v>
      </c>
    </row>
    <row r="28" spans="1:10" hidden="1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0</v>
      </c>
    </row>
    <row r="29" spans="1:10" hidden="1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0</v>
      </c>
    </row>
    <row r="30" spans="1:10" s="168" customFormat="1" hidden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0</v>
      </c>
    </row>
    <row r="31" spans="1:10" hidden="1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hidden="1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hidden="1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-1234935.8406871813</v>
      </c>
      <c r="J33" s="277">
        <f ca="1">'Resultater - Vestdanmark'!J33+'Resultater - Østdanmark'!J33</f>
        <v>-931070.15173390787</v>
      </c>
    </row>
    <row r="34" spans="1:10" s="168" customFormat="1" hidden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hidden="1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19801.879892174988</v>
      </c>
      <c r="J35" s="277">
        <f ca="1">'Resultater - Vestdanmark'!J35+'Resultater - Østdanmark'!J35</f>
        <v>160911.84258799523</v>
      </c>
    </row>
    <row r="36" spans="1:10" hidden="1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4950.4699730437469</v>
      </c>
      <c r="J36" s="277">
        <f ca="1">'Resultater - Vestdanmark'!J36+'Resultater - Østdanmark'!J36</f>
        <v>40227.960646998807</v>
      </c>
    </row>
    <row r="37" spans="1:10" hidden="1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-138627.84708782716</v>
      </c>
      <c r="J37" s="277">
        <f ca="1">'Resultater - Vestdanmark'!J37+'Resultater - Østdanmark'!J37</f>
        <v>-1126502.2528352984</v>
      </c>
    </row>
    <row r="38" spans="1:10" s="168" customFormat="1" hidden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-124765.06237904442</v>
      </c>
      <c r="J38" s="277">
        <f ca="1">'Resultater - Vestdanmark'!J38+'Resultater - Østdanmark'!J38</f>
        <v>-1013852.0275517683</v>
      </c>
    </row>
    <row r="39" spans="1:10" hidden="1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232947.96649179514</v>
      </c>
    </row>
    <row r="40" spans="1:10" hidden="1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80635.834554852176</v>
      </c>
    </row>
    <row r="41" spans="1:10" hidden="1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-48189.933766429393</v>
      </c>
    </row>
    <row r="42" spans="1:10" s="168" customFormat="1" hidden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-1467727.6970003925</v>
      </c>
    </row>
    <row r="43" spans="1:10" hidden="1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9322.5976531993911</v>
      </c>
    </row>
    <row r="44" spans="1:10" hidden="1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4661.2988265996964</v>
      </c>
    </row>
    <row r="45" spans="1:10" hidden="1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-104890.33689781372</v>
      </c>
    </row>
    <row r="46" spans="1:10" s="168" customFormat="1" hidden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-58738.588662775677</v>
      </c>
    </row>
    <row r="47" spans="1:10" hidden="1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hidden="1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hidden="1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-146443.34231288344</v>
      </c>
    </row>
    <row r="50" spans="1:10" s="168" customFormat="1" hidden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hidden="1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hidden="1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hidden="1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-319603.94598589785</v>
      </c>
    </row>
    <row r="54" spans="1:10" s="168" customFormat="1" hidden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hidden="1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hidden="1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hidden="1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hidden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hidden="1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hidden="1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hidden="1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hidden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hidden="1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hidden="1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hidden="1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-938606.44618775079</v>
      </c>
      <c r="J65" s="277">
        <f ca="1">'Resultater - Vestdanmark'!J65+'Resultater - Østdanmark'!J65</f>
        <v>-709810.61843041796</v>
      </c>
    </row>
    <row r="66" spans="1:10" s="168" customFormat="1" hidden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hidden="1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5025.2251186110761</v>
      </c>
      <c r="J67" s="277">
        <f ca="1">'Resultater - Vestdanmark'!J67+'Resultater - Østdanmark'!J67</f>
        <v>40948.501026068254</v>
      </c>
    </row>
    <row r="68" spans="1:10" hidden="1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17588.287915138761</v>
      </c>
      <c r="J68" s="277">
        <f ca="1">'Resultater - Vestdanmark'!J68+'Resultater - Østdanmark'!J68</f>
        <v>143319.75359123881</v>
      </c>
    </row>
    <row r="69" spans="1:10" hidden="1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-69267.433215077472</v>
      </c>
      <c r="J69" s="277">
        <f ca="1">'Resultater - Vestdanmark'!J69+'Resultater - Østdanmark'!J69</f>
        <v>-564431.93949183053</v>
      </c>
    </row>
    <row r="70" spans="1:10" s="168" customFormat="1" hidden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-34633.71660753875</v>
      </c>
      <c r="J70" s="277">
        <f ca="1">'Resultater - Vestdanmark'!J70+'Resultater - Østdanmark'!J70</f>
        <v>-282215.96974591538</v>
      </c>
    </row>
    <row r="71" spans="1:10" hidden="1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59980.590929001482</v>
      </c>
    </row>
    <row r="72" spans="1:10" hidden="1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79329.168648034232</v>
      </c>
    </row>
    <row r="73" spans="1:10" hidden="1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-432053.60535868397</v>
      </c>
    </row>
    <row r="74" spans="1:10" s="168" customFormat="1" hidden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-413384.62241108652</v>
      </c>
    </row>
    <row r="75" spans="1:10" hidden="1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4327.3466828095152</v>
      </c>
    </row>
    <row r="76" spans="1:10" hidden="1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2360.3709178960994</v>
      </c>
    </row>
    <row r="77" spans="1:10" hidden="1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-108943.71129189657</v>
      </c>
    </row>
    <row r="78" spans="1:10" s="168" customFormat="1" hidden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-29823.957163618747</v>
      </c>
    </row>
    <row r="79" spans="1:10" hidden="1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hidden="1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hidden="1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hidden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hidden="1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hidden="1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hidden="1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hidden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hidden="1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hidden="1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hidden="1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hidden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hidden="1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hidden="1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hidden="1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hidden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hidden="1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15999150.813625321</v>
      </c>
      <c r="J95" s="277">
        <f>'Resultater - Vestdanmark'!J95+'Resultater - Østdanmark'!J95</f>
        <v>15317211.798083663</v>
      </c>
    </row>
    <row r="96" spans="1:10" hidden="1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17259133.013923913</v>
      </c>
      <c r="J96" s="277">
        <f>'Resultater - Vestdanmark'!J96+'Resultater - Østdanmark'!J96</f>
        <v>16523489.209216831</v>
      </c>
    </row>
    <row r="97" spans="1:10" hidden="1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2212496.3231022703</v>
      </c>
      <c r="J97" s="277">
        <f>'Resultater - Vestdanmark'!J97+'Resultater - Østdanmark'!J97</f>
        <v>2118192.0952065638</v>
      </c>
    </row>
    <row r="98" spans="1:10" hidden="1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180842.33064159585</v>
      </c>
      <c r="J98" s="277">
        <f>'Resultater - Vestdanmark'!J98+'Resultater - Østdanmark'!J98</f>
        <v>173134.20648159587</v>
      </c>
    </row>
    <row r="99" spans="1:10" hidden="1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-9873830973.0375652</v>
      </c>
      <c r="J99" s="277">
        <f>'Resultater - Vestdanmark'!J99+'Resultater - Østdanmark'!J99</f>
        <v>-9452974225.5879669</v>
      </c>
    </row>
    <row r="100" spans="1:10" hidden="1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-758309.11069770774</v>
      </c>
      <c r="J100" s="277">
        <f>'Resultater - Vestdanmark'!J100+'Resultater - Østdanmark'!J100</f>
        <v>-725987.35972170788</v>
      </c>
    </row>
    <row r="101" spans="1:10" hidden="1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1292986.1856153444</v>
      </c>
      <c r="J101" s="277">
        <f>'Resultater - Vestdanmark'!J101+'Resultater - Østdanmark'!J101</f>
        <v>1237874.6527096995</v>
      </c>
    </row>
    <row r="102" spans="1:10" hidden="1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357783.20368173748</v>
      </c>
      <c r="J102" s="277">
        <f>'Resultater - Vestdanmark'!J102+'Resultater - Østdanmark'!J102</f>
        <v>590300.70258388924</v>
      </c>
    </row>
    <row r="103" spans="1:10" hidden="1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hidden="1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387808.6943211896</v>
      </c>
      <c r="J104" s="277">
        <f>'Resultater - Vestdanmark'!J104+'Resultater - Østdanmark'!J104</f>
        <v>639839.27241474367</v>
      </c>
    </row>
    <row r="105" spans="1:10" hidden="1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11860.773358404118</v>
      </c>
      <c r="J105" s="277">
        <f>'Resultater - Vestdanmark'!J105+'Resultater - Østdanmark'!J105</f>
        <v>19568.897518404112</v>
      </c>
    </row>
    <row r="106" spans="1:10" hidden="1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-647587713.20243311</v>
      </c>
      <c r="J106" s="277">
        <f>'Resultater - Vestdanmark'!J106+'Resultater - Østdanmark'!J106</f>
        <v>-1068444460.6520331</v>
      </c>
    </row>
    <row r="107" spans="1:10" hidden="1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-43716.542295393781</v>
      </c>
      <c r="J107" s="277">
        <f>'Resultater - Vestdanmark'!J107+'Resultater - Østdanmark'!J107</f>
        <v>-72127.21381539377</v>
      </c>
    </row>
    <row r="108" spans="1:10" hidden="1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93282.350728364167</v>
      </c>
      <c r="J108" s="277">
        <f>'Resultater - Vestdanmark'!J108+'Resultater - Østdanmark'!J108</f>
        <v>153905.03692457388</v>
      </c>
    </row>
    <row r="109" spans="1:10" hidden="1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429380.51670086844</v>
      </c>
      <c r="J109" s="277">
        <f>'Resultater - Vestdanmark'!J109+'Resultater - Østdanmark'!J109</f>
        <v>408636.03759135393</v>
      </c>
    </row>
    <row r="110" spans="1:10" hidden="1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12459928.725099757</v>
      </c>
      <c r="J110" s="277">
        <f>'Resultater - Vestdanmark'!J110+'Resultater - Østdanmark'!J110</f>
        <v>11857957.463967897</v>
      </c>
    </row>
    <row r="111" spans="1:10" hidden="1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244179.71462680344</v>
      </c>
      <c r="J111" s="277">
        <f>'Resultater - Vestdanmark'!J111+'Resultater - Østdanmark'!J111</f>
        <v>232382.76345639958</v>
      </c>
    </row>
    <row r="112" spans="1:10" hidden="1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4664128.8082849663</v>
      </c>
      <c r="J112" s="277">
        <f>'Resultater - Vestdanmark'!J112+'Resultater - Østdanmark'!J112</f>
        <v>4438792.7278988203</v>
      </c>
    </row>
    <row r="113" spans="1:10" hidden="1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53133.792066791335</v>
      </c>
      <c r="J113" s="277">
        <f>'Resultater - Vestdanmark'!J113+'Resultater - Østdanmark'!J113</f>
        <v>50566.761666791324</v>
      </c>
    </row>
    <row r="114" spans="1:10" hidden="1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-3232755733.3365173</v>
      </c>
      <c r="J114" s="277">
        <f>'Resultater - Vestdanmark'!J114+'Resultater - Østdanmark'!J114</f>
        <v>-3076572974.2965169</v>
      </c>
    </row>
    <row r="115" spans="1:10" hidden="1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-13521.266340731423</v>
      </c>
      <c r="J115" s="277">
        <f>'Resultater - Vestdanmark'!J115+'Resultater - Østdanmark'!J115</f>
        <v>-12868.019124731421</v>
      </c>
    </row>
    <row r="116" spans="1:10" hidden="1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3496658.6661670199</v>
      </c>
      <c r="J116" s="277">
        <f>'Resultater - Vestdanmark'!J116+'Resultater - Østdanmark'!J116</f>
        <v>3327726.0764660821</v>
      </c>
    </row>
    <row r="117" spans="1:10" hidden="1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26765.328207443497</v>
      </c>
      <c r="J117" s="277">
        <f>'Resultater - Vestdanmark'!J117+'Resultater - Østdanmark'!J117</f>
        <v>32987.716425747203</v>
      </c>
    </row>
    <row r="118" spans="1:10" hidden="1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1446357.1589022353</v>
      </c>
      <c r="J118" s="277">
        <f>'Resultater - Vestdanmark'!J118+'Resultater - Østdanmark'!J118</f>
        <v>1782605.445314416</v>
      </c>
    </row>
    <row r="119" spans="1:10" hidden="1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11941.454123320946</v>
      </c>
      <c r="J119" s="277">
        <f>'Resultater - Vestdanmark'!J119+'Resultater - Østdanmark'!J119</f>
        <v>14717.596559179521</v>
      </c>
    </row>
    <row r="120" spans="1:10" hidden="1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552463.82582030806</v>
      </c>
      <c r="J120" s="277">
        <f>'Resultater - Vestdanmark'!J120+'Resultater - Østdanmark'!J120</f>
        <v>680900.30058273068</v>
      </c>
    </row>
    <row r="121" spans="1:10" hidden="1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11041.967933208674</v>
      </c>
      <c r="J121" s="277">
        <f>'Resultater - Vestdanmark'!J121+'Resultater - Østdanmark'!J121</f>
        <v>13608.998333208672</v>
      </c>
    </row>
    <row r="122" spans="1:10" hidden="1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-671813242.66348267</v>
      </c>
      <c r="J122" s="277">
        <f>'Resultater - Vestdanmark'!J122+'Resultater - Østdanmark'!J122</f>
        <v>-827996001.70348251</v>
      </c>
    </row>
    <row r="123" spans="1:10" hidden="1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-3387.2936604881475</v>
      </c>
      <c r="J123" s="277">
        <f>'Resultater - Vestdanmark'!J123+'Resultater - Østdanmark'!J123</f>
        <v>-4174.7697564881473</v>
      </c>
    </row>
    <row r="124" spans="1:10" hidden="1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607665.13693930302</v>
      </c>
      <c r="J124" s="277">
        <f>'Resultater - Vestdanmark'!J124+'Resultater - Østdanmark'!J124</f>
        <v>748934.78098997765</v>
      </c>
    </row>
    <row r="125" spans="1:10" hidden="1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102904851.25711353</v>
      </c>
      <c r="J125" s="277">
        <f>'Resultater - Vestdanmark'!J125+'Resultater - Østdanmark'!J125</f>
        <v>97982620.213951036</v>
      </c>
    </row>
    <row r="126" spans="1:10" hidden="1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6549.7809552261278</v>
      </c>
      <c r="J126" s="277">
        <f>'Resultater - Vestdanmark'!J126+'Resultater - Østdanmark'!J126</f>
        <v>6236.4863461782397</v>
      </c>
    </row>
    <row r="127" spans="1:10" hidden="1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145167.04279665722</v>
      </c>
      <c r="J127" s="277">
        <f>'Resultater - Vestdanmark'!J127+'Resultater - Østdanmark'!J127</f>
        <v>138223.29120702157</v>
      </c>
    </row>
    <row r="128" spans="1:10" hidden="1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214452.12307411386</v>
      </c>
      <c r="J128" s="277">
        <f>'Resultater - Vestdanmark'!J128+'Resultater - Østdanmark'!J128</f>
        <v>204194.26948827977</v>
      </c>
    </row>
    <row r="129" spans="1:10" hidden="1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9057.1740528266855</v>
      </c>
      <c r="J129" s="277">
        <f>'Resultater - Vestdanmark'!J129+'Resultater - Østdanmark'!J129</f>
        <v>8623.943716826685</v>
      </c>
    </row>
    <row r="130" spans="1:10" hidden="1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-356363219.78991097</v>
      </c>
      <c r="J130" s="277">
        <f>'Resultater - Vestdanmark'!J130+'Resultater - Østdanmark'!J130</f>
        <v>-339317355.75471103</v>
      </c>
    </row>
    <row r="131" spans="1:10" hidden="1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-8446.2711183972406</v>
      </c>
      <c r="J131" s="277">
        <f>'Resultater - Vestdanmark'!J131+'Resultater - Østdanmark'!J131</f>
        <v>-8042.2620032772411</v>
      </c>
    </row>
    <row r="132" spans="1:10" hidden="1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13760.490912690218</v>
      </c>
      <c r="J132" s="277">
        <f>'Resultater - Vestdanmark'!J132+'Resultater - Østdanmark'!J132</f>
        <v>13102.287584934891</v>
      </c>
    </row>
    <row r="133" spans="1:10" hidden="1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1411132.4071133996</v>
      </c>
      <c r="J133" s="277">
        <f>'Resultater - Vestdanmark'!J133+'Resultater - Østdanmark'!J133</f>
        <v>1755827.2437861352</v>
      </c>
    </row>
    <row r="134" spans="1:10" hidden="1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2493.1471054722101</v>
      </c>
      <c r="J134" s="277">
        <f>'Resultater - Vestdanmark'!J134+'Resultater - Østdanmark'!J134</f>
        <v>3102.1437736727353</v>
      </c>
    </row>
    <row r="135" spans="1:10" hidden="1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9387.6990807862003</v>
      </c>
      <c r="J135" s="277">
        <f>'Resultater - Vestdanmark'!J135+'Resultater - Østdanmark'!J135</f>
        <v>11680.815860666338</v>
      </c>
    </row>
    <row r="136" spans="1:10" hidden="1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17283.306216671408</v>
      </c>
      <c r="J136" s="277">
        <f>'Resultater - Vestdanmark'!J136+'Resultater - Østdanmark'!J136</f>
        <v>21505.069095540424</v>
      </c>
    </row>
    <row r="137" spans="1:10" hidden="1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1773.5843471733165</v>
      </c>
      <c r="J137" s="277">
        <f>'Resultater - Vestdanmark'!J137+'Resultater - Østdanmark'!J137</f>
        <v>2206.8146831733166</v>
      </c>
    </row>
    <row r="138" spans="1:10" hidden="1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-69783381.090089008</v>
      </c>
      <c r="J138" s="277">
        <f>'Resultater - Vestdanmark'!J138+'Resultater - Østdanmark'!J138</f>
        <v>-86829245.125289008</v>
      </c>
    </row>
    <row r="139" spans="1:10" hidden="1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-3115.3295129504022</v>
      </c>
      <c r="J139" s="277">
        <f>'Resultater - Vestdanmark'!J139+'Resultater - Østdanmark'!J139</f>
        <v>-3876.3055859504016</v>
      </c>
    </row>
    <row r="140" spans="1:10" hidden="1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2964.0515093122676</v>
      </c>
      <c r="J140" s="277">
        <f>'Resultater - Vestdanmark'!J140+'Resultater - Østdanmark'!J140</f>
        <v>3688.0751698431277</v>
      </c>
    </row>
    <row r="141" spans="1:10" hidden="1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8030838.3925888147</v>
      </c>
      <c r="I141" s="276">
        <f>'Resultater - Vestdanmark'!I141+'Resultater - Østdanmark'!I141</f>
        <v>6538947.5923190992</v>
      </c>
      <c r="J141" s="277">
        <f>'Resultater - Vestdanmark'!J141+'Resultater - Østdanmark'!J141</f>
        <v>6246521.4236963987</v>
      </c>
    </row>
    <row r="142" spans="1:10" hidden="1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2621245.5742450082</v>
      </c>
      <c r="I142" s="276">
        <f>'Resultater - Vestdanmark'!I142+'Resultater - Østdanmark'!I142</f>
        <v>2877136.9406204042</v>
      </c>
      <c r="J142" s="277">
        <f>'Resultater - Vestdanmark'!J142+'Resultater - Østdanmark'!J142</f>
        <v>3092028.1047297176</v>
      </c>
    </row>
    <row r="143" spans="1:10" hidden="1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-183300163.02627823</v>
      </c>
      <c r="I143" s="276">
        <f>'Resultater - Vestdanmark'!I143+'Resultater - Østdanmark'!I143</f>
        <v>-139484530.07999998</v>
      </c>
      <c r="J143" s="277">
        <f>'Resultater - Vestdanmark'!J143+'Resultater - Østdanmark'!J143</f>
        <v>-123977352.57599999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2604803.426450097</v>
      </c>
      <c r="I144" s="276">
        <f>'Resultater - Vestdanmark'!I144+'Resultater - Østdanmark'!I144</f>
        <v>1982157.4399640765</v>
      </c>
      <c r="J144" s="277">
        <f>'Resultater - Vestdanmark'!J144+'Resultater - Østdanmark'!J144</f>
        <v>1761791.3015488139</v>
      </c>
    </row>
    <row r="145" spans="1:10" hidden="1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225935.04552207049</v>
      </c>
      <c r="I145" s="276">
        <f>'Resultater - Vestdanmark'!I145+'Resultater - Østdanmark'!I145</f>
        <v>184811.86507508749</v>
      </c>
      <c r="J145" s="277">
        <f>'Resultater - Vestdanmark'!J145+'Resultater - Østdanmark'!J145</f>
        <v>0</v>
      </c>
    </row>
    <row r="146" spans="1:10" hidden="1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73744.634020790007</v>
      </c>
      <c r="I146" s="276">
        <f>'Resultater - Vestdanmark'!I146+'Resultater - Østdanmark'!I146</f>
        <v>81317.220633038509</v>
      </c>
      <c r="J146" s="277">
        <f>'Resultater - Vestdanmark'!J146+'Resultater - Østdanmark'!J146</f>
        <v>0</v>
      </c>
    </row>
    <row r="147" spans="1:10" hidden="1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-3491625.762942126</v>
      </c>
      <c r="I147" s="276">
        <f>'Resultater - Vestdanmark'!I147+'Resultater - Østdanmark'!I147</f>
        <v>-2669255.5872297892</v>
      </c>
      <c r="J147" s="277">
        <f>'Resultater - Vestdanmark'!J147+'Resultater - Østdanmark'!J147</f>
        <v>0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429515.47728160548</v>
      </c>
      <c r="I148" s="276">
        <f>'Resultater - Vestdanmark'!I148+'Resultater - Østdanmark'!I148</f>
        <v>328353.22722832084</v>
      </c>
      <c r="J148" s="277">
        <f>'Resultater - Vestdanmark'!J148+'Resultater - Østdanmark'!J148</f>
        <v>0</v>
      </c>
    </row>
    <row r="149" spans="1:10" hidden="1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134184.5342649988</v>
      </c>
      <c r="I149" s="276">
        <f>'Resultater - Vestdanmark'!I149+'Resultater - Østdanmark'!I149</f>
        <v>0</v>
      </c>
      <c r="J149" s="277">
        <f>'Resultater - Vestdanmark'!J149+'Resultater - Østdanmark'!J149</f>
        <v>0</v>
      </c>
    </row>
    <row r="150" spans="1:10" hidden="1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43797.49652275996</v>
      </c>
      <c r="I150" s="276">
        <f>'Resultater - Vestdanmark'!I150+'Resultater - Østdanmark'!I150</f>
        <v>0</v>
      </c>
      <c r="J150" s="277">
        <f>'Resultater - Vestdanmark'!J150+'Resultater - Østdanmark'!J150</f>
        <v>0</v>
      </c>
    </row>
    <row r="151" spans="1:10" hidden="1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-1367276.6890666278</v>
      </c>
      <c r="I151" s="276">
        <f>'Resultater - Vestdanmark'!I151+'Resultater - Østdanmark'!I151</f>
        <v>0</v>
      </c>
      <c r="J151" s="277">
        <f>'Resultater - Vestdanmark'!J151+'Resultater - Østdanmark'!J151</f>
        <v>0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559922.97086443973</v>
      </c>
      <c r="I152" s="276">
        <f>'Resultater - Vestdanmark'!I152+'Resultater - Østdanmark'!I152</f>
        <v>0</v>
      </c>
      <c r="J152" s="277">
        <f>'Resultater - Vestdanmark'!J152+'Resultater - Østdanmark'!J152</f>
        <v>0</v>
      </c>
    </row>
    <row r="153" spans="1:10" hidden="1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687979.55575600604</v>
      </c>
      <c r="I153" s="276">
        <f>'Resultater - Vestdanmark'!I153+'Resultater - Østdanmark'!I153</f>
        <v>683754.69332400314</v>
      </c>
      <c r="J153" s="277">
        <f>'Resultater - Vestdanmark'!J153+'Resultater - Østdanmark'!J153</f>
        <v>887763.1962768517</v>
      </c>
    </row>
    <row r="154" spans="1:10" hidden="1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224554.80704987101</v>
      </c>
      <c r="I154" s="276">
        <f>'Resultater - Vestdanmark'!I154+'Resultater - Østdanmark'!I154</f>
        <v>300852.06506256142</v>
      </c>
      <c r="J154" s="277">
        <f>'Resultater - Vestdanmark'!J154+'Resultater - Østdanmark'!J154</f>
        <v>439442.78215704166</v>
      </c>
    </row>
    <row r="155" spans="1:10" hidden="1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-15702814.396713404</v>
      </c>
      <c r="I155" s="276">
        <f>'Resultater - Vestdanmark'!I155+'Resultater - Østdanmark'!I155</f>
        <v>-14585405.486400001</v>
      </c>
      <c r="J155" s="277">
        <f>'Resultater - Vestdanmark'!J155+'Resultater - Østdanmark'!J155</f>
        <v>-17619811.623679996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333054.11051750812</v>
      </c>
      <c r="I156" s="276">
        <f>'Resultater - Vestdanmark'!I156+'Resultater - Østdanmark'!I156</f>
        <v>309354.05132387328</v>
      </c>
      <c r="J156" s="277">
        <f>'Resultater - Vestdanmark'!J156+'Resultater - Østdanmark'!J156</f>
        <v>373713.30638914229</v>
      </c>
    </row>
    <row r="157" spans="1:10" hidden="1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19355.226023653049</v>
      </c>
      <c r="I157" s="276">
        <f>'Resultater - Vestdanmark'!I157+'Resultater - Østdanmark'!I157</f>
        <v>19325.125082129092</v>
      </c>
      <c r="J157" s="277">
        <f>'Resultater - Vestdanmark'!J157+'Resultater - Østdanmark'!J157</f>
        <v>0</v>
      </c>
    </row>
    <row r="158" spans="1:10" hidden="1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6317.4973860552982</v>
      </c>
      <c r="I158" s="276">
        <f>'Resultater - Vestdanmark'!I158+'Resultater - Østdanmark'!I158</f>
        <v>8503.0550361368023</v>
      </c>
      <c r="J158" s="277">
        <f>'Resultater - Vestdanmark'!J158+'Resultater - Østdanmark'!J158</f>
        <v>0</v>
      </c>
    </row>
    <row r="159" spans="1:10" hidden="1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-299117.85343258409</v>
      </c>
      <c r="I159" s="276">
        <f>'Resultater - Vestdanmark'!I159+'Resultater - Østdanmark'!I159</f>
        <v>-279114.64493056008</v>
      </c>
      <c r="J159" s="277">
        <f>'Resultater - Vestdanmark'!J159+'Resultater - Østdanmark'!J159</f>
        <v>0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54918.499333549895</v>
      </c>
      <c r="I160" s="276">
        <f>'Resultater - Vestdanmark'!I160+'Resultater - Østdanmark'!I160</f>
        <v>51245.879394015399</v>
      </c>
      <c r="J160" s="277">
        <f>'Resultater - Vestdanmark'!J160+'Resultater - Østdanmark'!J160</f>
        <v>0</v>
      </c>
    </row>
    <row r="161" spans="1:10" hidden="1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11495.215288873653</v>
      </c>
      <c r="I161" s="276">
        <f>'Resultater - Vestdanmark'!I161+'Resultater - Østdanmark'!I161</f>
        <v>0</v>
      </c>
      <c r="J161" s="277">
        <f>'Resultater - Vestdanmark'!J161+'Resultater - Østdanmark'!J161</f>
        <v>0</v>
      </c>
    </row>
    <row r="162" spans="1:10" hidden="1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3752.0095322501388</v>
      </c>
      <c r="I162" s="276">
        <f>'Resultater - Vestdanmark'!I162+'Resultater - Østdanmark'!I162</f>
        <v>0</v>
      </c>
      <c r="J162" s="277">
        <f>'Resultater - Vestdanmark'!J162+'Resultater - Østdanmark'!J162</f>
        <v>0</v>
      </c>
    </row>
    <row r="163" spans="1:10" hidden="1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-117130.7854990183</v>
      </c>
      <c r="I163" s="276">
        <f>'Resultater - Vestdanmark'!I163+'Resultater - Østdanmark'!I163</f>
        <v>0</v>
      </c>
      <c r="J163" s="277">
        <f>'Resultater - Vestdanmark'!J163+'Resultater - Østdanmark'!J163</f>
        <v>0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71592.598937004383</v>
      </c>
      <c r="I164" s="276">
        <f>'Resultater - Vestdanmark'!I164+'Resultater - Østdanmark'!I164</f>
        <v>0</v>
      </c>
      <c r="J164" s="277">
        <f>'Resultater - Vestdanmark'!J164+'Resultater - Østdanmark'!J164</f>
        <v>0</v>
      </c>
    </row>
    <row r="165" spans="1:10" hidden="1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230147.57425814544</v>
      </c>
      <c r="I165" s="276">
        <f>'Resultater - Vestdanmark'!I165+'Resultater - Østdanmark'!I165</f>
        <v>640672.27961406065</v>
      </c>
      <c r="J165" s="277">
        <f>'Resultater - Vestdanmark'!J165+'Resultater - Østdanmark'!J165</f>
        <v>563795.26752779982</v>
      </c>
    </row>
    <row r="166" spans="1:10" hidden="1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-2232747.9829002842</v>
      </c>
      <c r="I166" s="276">
        <f>'Resultater - Vestdanmark'!I166+'Resultater - Østdanmark'!I166</f>
        <v>-5811855.419999999</v>
      </c>
      <c r="J166" s="277">
        <f>'Resultater - Vestdanmark'!J166+'Resultater - Østdanmark'!J166</f>
        <v>-4763474.0999999996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25382.932563674498</v>
      </c>
      <c r="I167" s="276">
        <f>'Resultater - Vestdanmark'!I167+'Resultater - Østdanmark'!I167</f>
        <v>66071.914665469216</v>
      </c>
      <c r="J167" s="277">
        <f>'Resultater - Vestdanmark'!J167+'Resultater - Østdanmark'!J167</f>
        <v>54153.42115416436</v>
      </c>
    </row>
    <row r="168" spans="1:10" hidden="1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2806.7295229677611</v>
      </c>
      <c r="I168" s="276">
        <f>'Resultater - Vestdanmark'!I168+'Resultater - Østdanmark'!I168</f>
        <v>2294.8947159113673</v>
      </c>
      <c r="J168" s="277">
        <f>'Resultater - Vestdanmark'!J168+'Resultater - Østdanmark'!J168</f>
        <v>0</v>
      </c>
    </row>
    <row r="169" spans="1:10" hidden="1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-22123.673287397512</v>
      </c>
      <c r="I169" s="276">
        <f>'Resultater - Vestdanmark'!I169+'Resultater - Østdanmark'!I169</f>
        <v>-16914.727440040977</v>
      </c>
      <c r="J169" s="277">
        <f>'Resultater - Vestdanmark'!J169+'Resultater - Østdanmark'!J169</f>
        <v>0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1814.3334435803249</v>
      </c>
      <c r="I170" s="276">
        <f>'Resultater - Vestdanmark'!I170+'Resultater - Østdanmark'!I170</f>
        <v>1387.1546232331027</v>
      </c>
      <c r="J170" s="277">
        <f>'Resultater - Vestdanmark'!J170+'Resultater - Østdanmark'!J170</f>
        <v>0</v>
      </c>
    </row>
    <row r="171" spans="1:10" hidden="1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843.56496811604438</v>
      </c>
      <c r="I171" s="276">
        <f>'Resultater - Vestdanmark'!I171+'Resultater - Østdanmark'!I171</f>
        <v>0</v>
      </c>
      <c r="J171" s="277">
        <f>'Resultater - Vestdanmark'!J171+'Resultater - Østdanmark'!J171</f>
        <v>0</v>
      </c>
    </row>
    <row r="172" spans="1:10" hidden="1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-5553.2523541027549</v>
      </c>
      <c r="I172" s="276">
        <f>'Resultater - Vestdanmark'!I172+'Resultater - Østdanmark'!I172</f>
        <v>0</v>
      </c>
      <c r="J172" s="277">
        <f>'Resultater - Vestdanmark'!J172+'Resultater - Østdanmark'!J172</f>
        <v>0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1196.9215428986058</v>
      </c>
      <c r="I173" s="276">
        <f>'Resultater - Vestdanmark'!I173+'Resultater - Østdanmark'!I173</f>
        <v>0</v>
      </c>
      <c r="J173" s="277">
        <f>'Resultater - Vestdanmark'!J173+'Resultater - Østdanmark'!J173</f>
        <v>0</v>
      </c>
    </row>
    <row r="174" spans="1:10" hidden="1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16773.399891430559</v>
      </c>
      <c r="I174" s="276">
        <f>'Resultater - Vestdanmark'!I174+'Resultater - Østdanmark'!I174</f>
        <v>56993.909729828869</v>
      </c>
      <c r="J174" s="277">
        <f>'Resultater - Vestdanmark'!J174+'Resultater - Østdanmark'!J174</f>
        <v>68167.973255633973</v>
      </c>
    </row>
    <row r="175" spans="1:10" hidden="1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-162725.04672139056</v>
      </c>
      <c r="I175" s="276">
        <f>'Resultater - Vestdanmark'!I175+'Resultater - Østdanmark'!I175</f>
        <v>-517019.97059999988</v>
      </c>
      <c r="J175" s="277">
        <f>'Resultater - Vestdanmark'!J175+'Resultater - Østdanmark'!J175</f>
        <v>-575947.32299999986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3245.5001945546865</v>
      </c>
      <c r="I176" s="276">
        <f>'Resultater - Vestdanmark'!I176+'Resultater - Østdanmark'!I176</f>
        <v>10311.801710795775</v>
      </c>
      <c r="J176" s="277">
        <f>'Resultater - Vestdanmark'!J176+'Resultater - Østdanmark'!J176</f>
        <v>11487.089335731835</v>
      </c>
    </row>
    <row r="177" spans="1:10" hidden="1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204.5574315852524</v>
      </c>
      <c r="I177" s="276">
        <f>'Resultater - Vestdanmark'!I177+'Resultater - Østdanmark'!I177</f>
        <v>204.15277270448522</v>
      </c>
      <c r="J177" s="277">
        <f>'Resultater - Vestdanmark'!J177+'Resultater - Østdanmark'!J177</f>
        <v>0</v>
      </c>
    </row>
    <row r="178" spans="1:10" hidden="1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-1612.3968297864642</v>
      </c>
      <c r="I178" s="276">
        <f>'Resultater - Vestdanmark'!I178+'Resultater - Østdanmark'!I178</f>
        <v>-1504.7263312267667</v>
      </c>
      <c r="J178" s="277">
        <f>'Resultater - Vestdanmark'!J178+'Resultater - Østdanmark'!J178</f>
        <v>0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231.98342151189939</v>
      </c>
      <c r="I179" s="276">
        <f>'Resultater - Vestdanmark'!I179+'Resultater - Østdanmark'!I179</f>
        <v>216.49234004216055</v>
      </c>
      <c r="J179" s="277">
        <f>'Resultater - Vestdanmark'!J179+'Resultater - Østdanmark'!J179</f>
        <v>0</v>
      </c>
    </row>
    <row r="180" spans="1:10" hidden="1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61.479911705441317</v>
      </c>
      <c r="I180" s="276">
        <f>'Resultater - Vestdanmark'!I180+'Resultater - Østdanmark'!I180</f>
        <v>0</v>
      </c>
      <c r="J180" s="277">
        <f>'Resultater - Vestdanmark'!J180+'Resultater - Østdanmark'!J180</f>
        <v>0</v>
      </c>
    </row>
    <row r="181" spans="1:10" hidden="1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-404.72693546148446</v>
      </c>
      <c r="I181" s="276">
        <f>'Resultater - Vestdanmark'!I181+'Resultater - Østdanmark'!I181</f>
        <v>0</v>
      </c>
      <c r="J181" s="277">
        <f>'Resultater - Vestdanmark'!J181+'Resultater - Østdanmark'!J181</f>
        <v>0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153.04020095390325</v>
      </c>
      <c r="I182" s="276">
        <f>'Resultater - Vestdanmark'!I182+'Resultater - Østdanmark'!I182</f>
        <v>0</v>
      </c>
      <c r="J182" s="277">
        <f>'Resultater - Vestdanmark'!J182+'Resultater - Østdanmark'!J182</f>
        <v>0</v>
      </c>
    </row>
    <row r="183" spans="1:10" hidden="1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27749.688657763778</v>
      </c>
      <c r="I183" s="276">
        <f>'Resultater - Vestdanmark'!I183+'Resultater - Østdanmark'!I183</f>
        <v>77328.282733872125</v>
      </c>
      <c r="J183" s="277">
        <f>'Resultater - Vestdanmark'!J183+'Resultater - Østdanmark'!J183</f>
        <v>72217.903595771044</v>
      </c>
    </row>
    <row r="184" spans="1:10" hidden="1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-23743486.815882854</v>
      </c>
      <c r="I184" s="276">
        <f>'Resultater - Vestdanmark'!I184+'Resultater - Østdanmark'!I184</f>
        <v>-61206640.513200432</v>
      </c>
      <c r="J184" s="277">
        <f>'Resultater - Vestdanmark'!J184+'Resultater - Østdanmark'!J184</f>
        <v>-50016478.049999997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5141.4697369274418</v>
      </c>
      <c r="I185" s="276">
        <f>'Resultater - Vestdanmark'!I185+'Resultater - Østdanmark'!I185</f>
        <v>13253.827979768688</v>
      </c>
      <c r="J185" s="277">
        <f>'Resultater - Vestdanmark'!J185+'Resultater - Østdanmark'!J185</f>
        <v>10830.684230832872</v>
      </c>
    </row>
    <row r="186" spans="1:10" hidden="1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2022.4268112306345</v>
      </c>
      <c r="I186" s="276">
        <f>'Resultater - Vestdanmark'!I186+'Resultater - Østdanmark'!I186</f>
        <v>6879.088273261802</v>
      </c>
      <c r="J186" s="277">
        <f>'Resultater - Vestdanmark'!J186+'Resultater - Østdanmark'!J186</f>
        <v>8731.8010711250427</v>
      </c>
    </row>
    <row r="187" spans="1:10" hidden="1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-1730450.5618338804</v>
      </c>
      <c r="I187" s="276">
        <f>'Resultater - Vestdanmark'!I187+'Resultater - Østdanmark'!I187</f>
        <v>-5444914.4364055181</v>
      </c>
      <c r="J187" s="277">
        <f>'Resultater - Vestdanmark'!J187+'Resultater - Østdanmark'!J187</f>
        <v>-6047446.891499999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657.39610620781025</v>
      </c>
      <c r="I188" s="276">
        <f>'Resultater - Vestdanmark'!I188+'Resultater - Østdanmark'!I188</f>
        <v>2068.5165055130324</v>
      </c>
      <c r="J188" s="277">
        <f>'Resultater - Vestdanmark'!J188+'Resultater - Østdanmark'!J188</f>
        <v>2297.4178671463669</v>
      </c>
    </row>
    <row r="189" spans="1:10" hidden="1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1955168.9801122241</v>
      </c>
      <c r="I189" s="276">
        <f>'Resultater - Vestdanmark'!I189+'Resultater - Østdanmark'!I189</f>
        <v>1927786.9225361636</v>
      </c>
      <c r="J189" s="277">
        <f>'Resultater - Vestdanmark'!J189+'Resultater - Østdanmark'!J189</f>
        <v>1698173.6538769025</v>
      </c>
    </row>
    <row r="190" spans="1:10" hidden="1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-6905324.6027384531</v>
      </c>
      <c r="I190" s="276">
        <f>'Resultater - Vestdanmark'!I190+'Resultater - Østdanmark'!I190</f>
        <v>-6363192.362913046</v>
      </c>
      <c r="J190" s="277">
        <f>'Resultater - Vestdanmark'!J190+'Resultater - Østdanmark'!J190</f>
        <v>-5215357.2006879169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104670.65103270129</v>
      </c>
      <c r="I191" s="276">
        <f>'Resultater - Vestdanmark'!I191+'Resultater - Østdanmark'!I191</f>
        <v>96453.030898545971</v>
      </c>
      <c r="J191" s="277">
        <f>'Resultater - Vestdanmark'!J191+'Resultater - Østdanmark'!J191</f>
        <v>79054.188610859041</v>
      </c>
    </row>
    <row r="192" spans="1:10" hidden="1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76780.532840637781</v>
      </c>
      <c r="I192" s="276">
        <f>'Resultater - Vestdanmark'!I192+'Resultater - Østdanmark'!I192</f>
        <v>62793.310825337321</v>
      </c>
      <c r="J192" s="277">
        <f>'Resultater - Vestdanmark'!J192+'Resultater - Østdanmark'!J192</f>
        <v>0</v>
      </c>
    </row>
    <row r="193" spans="1:10" hidden="1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-180783.86329737815</v>
      </c>
      <c r="I193" s="276">
        <f>'Resultater - Vestdanmark'!I193+'Resultater - Østdanmark'!I193</f>
        <v>-138177.75924466088</v>
      </c>
      <c r="J193" s="277">
        <f>'Resultater - Vestdanmark'!J193+'Resultater - Østdanmark'!J193</f>
        <v>0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24092.002403541195</v>
      </c>
      <c r="I194" s="276">
        <f>'Resultater - Vestdanmark'!I194+'Resultater - Østdanmark'!I194</f>
        <v>18414.137451871709</v>
      </c>
      <c r="J194" s="277">
        <f>'Resultater - Vestdanmark'!J194+'Resultater - Østdanmark'!J194</f>
        <v>0</v>
      </c>
    </row>
    <row r="195" spans="1:10" hidden="1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76689.476357594409</v>
      </c>
      <c r="I195" s="276">
        <f>'Resultater - Vestdanmark'!I195+'Resultater - Østdanmark'!I195</f>
        <v>0</v>
      </c>
      <c r="J195" s="277">
        <f>'Resultater - Vestdanmark'!J195+'Resultater - Østdanmark'!J195</f>
        <v>0</v>
      </c>
    </row>
    <row r="196" spans="1:10" hidden="1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-116080.37096608599</v>
      </c>
      <c r="I196" s="276">
        <f>'Resultater - Vestdanmark'!I196+'Resultater - Østdanmark'!I196</f>
        <v>0</v>
      </c>
      <c r="J196" s="277">
        <f>'Resultater - Vestdanmark'!J196+'Resultater - Østdanmark'!J196</f>
        <v>0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52818.754154083166</v>
      </c>
      <c r="I197" s="276">
        <f>'Resultater - Vestdanmark'!I197+'Resultater - Østdanmark'!I197</f>
        <v>0</v>
      </c>
      <c r="J197" s="277">
        <f>'Resultater - Vestdanmark'!J197+'Resultater - Østdanmark'!J197</f>
        <v>0</v>
      </c>
    </row>
    <row r="198" spans="1:10" hidden="1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142494.79389236751</v>
      </c>
      <c r="I198" s="276">
        <f>'Resultater - Vestdanmark'!I198+'Resultater - Østdanmark'!I198</f>
        <v>171495.03316665642</v>
      </c>
      <c r="J198" s="277">
        <f>'Resultater - Vestdanmark'!J198+'Resultater - Østdanmark'!J198</f>
        <v>205324.63269602548</v>
      </c>
    </row>
    <row r="199" spans="1:10" hidden="1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-503267.39838652278</v>
      </c>
      <c r="I199" s="276">
        <f>'Resultater - Vestdanmark'!I199+'Resultater - Østdanmark'!I199</f>
        <v>-566066.65008804505</v>
      </c>
      <c r="J199" s="277">
        <f>'Resultater - Vestdanmark'!J199+'Resultater - Østdanmark'!J199</f>
        <v>-630584.09790135711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13383.347942111091</v>
      </c>
      <c r="I200" s="276">
        <f>'Resultater - Vestdanmark'!I200+'Resultater - Østdanmark'!I200</f>
        <v>15053.363203819314</v>
      </c>
      <c r="J200" s="277">
        <f>'Resultater - Vestdanmark'!J200+'Resultater - Østdanmark'!J200</f>
        <v>16769.070311394342</v>
      </c>
    </row>
    <row r="201" spans="1:10" hidden="1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5595.8468620164213</v>
      </c>
      <c r="I201" s="276">
        <f>'Resultater - Vestdanmark'!I201+'Resultater - Østdanmark'!I201</f>
        <v>5586.0638936528394</v>
      </c>
      <c r="J201" s="277">
        <f>'Resultater - Vestdanmark'!J201+'Resultater - Østdanmark'!J201</f>
        <v>0</v>
      </c>
    </row>
    <row r="202" spans="1:10" hidden="1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-13175.720155987337</v>
      </c>
      <c r="I202" s="276">
        <f>'Resultater - Vestdanmark'!I202+'Resultater - Østdanmark'!I202</f>
        <v>-12292.229565175321</v>
      </c>
      <c r="J202" s="277">
        <f>'Resultater - Vestdanmark'!J202+'Resultater - Østdanmark'!J202</f>
        <v>0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3080.4399094454293</v>
      </c>
      <c r="I203" s="276">
        <f>'Resultater - Vestdanmark'!I203+'Resultater - Østdanmark'!I203</f>
        <v>2873.8827237025212</v>
      </c>
      <c r="J203" s="277">
        <f>'Resultater - Vestdanmark'!J203+'Resultater - Østdanmark'!J203</f>
        <v>0</v>
      </c>
    </row>
    <row r="204" spans="1:10" hidden="1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5589.2105687262674</v>
      </c>
      <c r="I204" s="276">
        <f>'Resultater - Vestdanmark'!I204+'Resultater - Østdanmark'!I204</f>
        <v>0</v>
      </c>
      <c r="J204" s="277">
        <f>'Resultater - Vestdanmark'!J204+'Resultater - Østdanmark'!J204</f>
        <v>0</v>
      </c>
    </row>
    <row r="205" spans="1:10" hidden="1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-8460.0608458981151</v>
      </c>
      <c r="I205" s="276">
        <f>'Resultater - Vestdanmark'!I205+'Resultater - Østdanmark'!I205</f>
        <v>0</v>
      </c>
      <c r="J205" s="277">
        <f>'Resultater - Vestdanmark'!J205+'Resultater - Østdanmark'!J205</f>
        <v>0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6753.4858887241726</v>
      </c>
      <c r="I206" s="276">
        <f>'Resultater - Vestdanmark'!I206+'Resultater - Østdanmark'!I206</f>
        <v>0</v>
      </c>
      <c r="J206" s="277">
        <f>'Resultater - Vestdanmark'!J206+'Resultater - Østdanmark'!J206</f>
        <v>0</v>
      </c>
    </row>
    <row r="207" spans="1:10" hidden="1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10596561.852889422</v>
      </c>
      <c r="I207" s="276">
        <f>'Resultater - Vestdanmark'!I207+'Resultater - Østdanmark'!I207</f>
        <v>12342846.582249118</v>
      </c>
      <c r="J207" s="277">
        <f>'Resultater - Vestdanmark'!J207+'Resultater - Østdanmark'!J207</f>
        <v>14949996.741256494</v>
      </c>
    </row>
    <row r="208" spans="1:10" hidden="1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-33100908.649694897</v>
      </c>
      <c r="I208" s="276">
        <f>'Resultater - Vestdanmark'!I208+'Resultater - Østdanmark'!I208</f>
        <v>-36033503.603999995</v>
      </c>
      <c r="J208" s="277">
        <f>'Resultater - Vestdanmark'!J208+'Resultater - Østdanmark'!J208</f>
        <v>-40608616.702499993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485557.09390620678</v>
      </c>
      <c r="I209" s="276">
        <f>'Resultater - Vestdanmark'!I209+'Resultater - Østdanmark'!I209</f>
        <v>528575.31732375373</v>
      </c>
      <c r="J209" s="277">
        <f>'Resultater - Vestdanmark'!J209+'Resultater - Østdanmark'!J209</f>
        <v>595687.63269580808</v>
      </c>
    </row>
    <row r="210" spans="1:10" hidden="1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1250706.5448330601</v>
      </c>
      <c r="I210" s="276">
        <f>'Resultater - Vestdanmark'!I210+'Resultater - Østdanmark'!I210</f>
        <v>1022918.395827538</v>
      </c>
      <c r="J210" s="277">
        <f>'Resultater - Vestdanmark'!J210+'Resultater - Østdanmark'!J210</f>
        <v>0</v>
      </c>
    </row>
    <row r="211" spans="1:10" hidden="1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-2730616.868673549</v>
      </c>
      <c r="I211" s="276">
        <f>'Resultater - Vestdanmark'!I211+'Resultater - Østdanmark'!I211</f>
        <v>-2087192.7499083369</v>
      </c>
      <c r="J211" s="277">
        <f>'Resultater - Vestdanmark'!J211+'Resultater - Østdanmark'!J211</f>
        <v>0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335901.46460405836</v>
      </c>
      <c r="I212" s="276">
        <f>'Resultater - Vestdanmark'!I212+'Resultater - Østdanmark'!I212</f>
        <v>256751.91186588953</v>
      </c>
      <c r="J212" s="277">
        <f>'Resultater - Vestdanmark'!J212+'Resultater - Østdanmark'!J212</f>
        <v>0</v>
      </c>
    </row>
    <row r="213" spans="1:10" hidden="1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1501712.5809897545</v>
      </c>
      <c r="I213" s="276">
        <f>'Resultater - Vestdanmark'!I213+'Resultater - Østdanmark'!I213</f>
        <v>0</v>
      </c>
      <c r="J213" s="277">
        <f>'Resultater - Vestdanmark'!J213+'Resultater - Østdanmark'!J213</f>
        <v>0</v>
      </c>
    </row>
    <row r="214" spans="1:10" hidden="1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-2269819.4996822169</v>
      </c>
      <c r="I214" s="276">
        <f>'Resultater - Vestdanmark'!I214+'Resultater - Østdanmark'!I214</f>
        <v>0</v>
      </c>
      <c r="J214" s="277">
        <f>'Resultater - Vestdanmark'!J214+'Resultater - Østdanmark'!J214</f>
        <v>0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885266.2325747133</v>
      </c>
      <c r="I215" s="276">
        <f>'Resultater - Vestdanmark'!I215+'Resultater - Østdanmark'!I215</f>
        <v>0</v>
      </c>
      <c r="J215" s="277">
        <f>'Resultater - Vestdanmark'!J215+'Resultater - Østdanmark'!J215</f>
        <v>0</v>
      </c>
    </row>
    <row r="216" spans="1:10" hidden="1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1056816.1068755633</v>
      </c>
      <c r="I216" s="276">
        <f>'Resultater - Vestdanmark'!I216+'Resultater - Østdanmark'!I216</f>
        <v>1502545.3700703266</v>
      </c>
      <c r="J216" s="277">
        <f>'Resultater - Vestdanmark'!J216+'Resultater - Østdanmark'!J216</f>
        <v>2473544.9153715298</v>
      </c>
    </row>
    <row r="217" spans="1:10" hidden="1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-3301219.1972130653</v>
      </c>
      <c r="I217" s="276">
        <f>'Resultater - Vestdanmark'!I217+'Resultater - Østdanmark'!I217</f>
        <v>-4386506.2768799998</v>
      </c>
      <c r="J217" s="277">
        <f>'Resultater - Vestdanmark'!J217+'Resultater - Østdanmark'!J217</f>
        <v>-6718880.2180499993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62084.065298082889</v>
      </c>
      <c r="I218" s="276">
        <f>'Resultater - Vestdanmark'!I218+'Resultater - Østdanmark'!I218</f>
        <v>82494.413686366199</v>
      </c>
      <c r="J218" s="277">
        <f>'Resultater - Vestdanmark'!J218+'Resultater - Østdanmark'!J218</f>
        <v>126357.98269305017</v>
      </c>
    </row>
    <row r="219" spans="1:10" hidden="1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124735.44154265925</v>
      </c>
      <c r="I219" s="276">
        <f>'Resultater - Vestdanmark'!I219+'Resultater - Østdanmark'!I219</f>
        <v>124524.05442848527</v>
      </c>
      <c r="J219" s="277">
        <f>'Resultater - Vestdanmark'!J219+'Resultater - Østdanmark'!J219</f>
        <v>0</v>
      </c>
    </row>
    <row r="220" spans="1:10" hidden="1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-272329.83005081455</v>
      </c>
      <c r="I220" s="276">
        <f>'Resultater - Vestdanmark'!I220+'Resultater - Østdanmark'!I220</f>
        <v>-254082.53938190505</v>
      </c>
      <c r="J220" s="277">
        <f>'Resultater - Vestdanmark'!J220+'Resultater - Østdanmark'!J220</f>
        <v>0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42948.869914417002</v>
      </c>
      <c r="I221" s="276">
        <f>'Resultater - Vestdanmark'!I221+'Resultater - Østdanmark'!I221</f>
        <v>40071.107632248648</v>
      </c>
      <c r="J221" s="277">
        <f>'Resultater - Vestdanmark'!J221+'Resultater - Østdanmark'!J221</f>
        <v>0</v>
      </c>
    </row>
    <row r="222" spans="1:10" hidden="1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149768.77080700482</v>
      </c>
      <c r="I222" s="276">
        <f>'Resultater - Vestdanmark'!I222+'Resultater - Østdanmark'!I222</f>
        <v>0</v>
      </c>
      <c r="J222" s="277">
        <f>'Resultater - Vestdanmark'!J222+'Resultater - Østdanmark'!J222</f>
        <v>0</v>
      </c>
    </row>
    <row r="223" spans="1:10" hidden="1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-226373.59553658532</v>
      </c>
      <c r="I223" s="276">
        <f>'Resultater - Vestdanmark'!I223+'Resultater - Østdanmark'!I223</f>
        <v>0</v>
      </c>
      <c r="J223" s="277">
        <f>'Resultater - Vestdanmark'!J223+'Resultater - Østdanmark'!J223</f>
        <v>0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113191.4810413066</v>
      </c>
      <c r="I224" s="276">
        <f>'Resultater - Vestdanmark'!I224+'Resultater - Østdanmark'!I224</f>
        <v>0</v>
      </c>
      <c r="J224" s="277">
        <f>'Resultater - Vestdanmark'!J224+'Resultater - Østdanmark'!J224</f>
        <v>0</v>
      </c>
    </row>
    <row r="225" spans="1:10" hidden="1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252119.08822285215</v>
      </c>
      <c r="I225" s="276">
        <f>'Resultater - Vestdanmark'!I225+'Resultater - Østdanmark'!I225</f>
        <v>720123.75767052011</v>
      </c>
      <c r="J225" s="277">
        <f>'Resultater - Vestdanmark'!J225+'Resultater - Østdanmark'!J225</f>
        <v>281934.15373200004</v>
      </c>
    </row>
    <row r="226" spans="1:10" hidden="1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74848.798129844407</v>
      </c>
      <c r="I226" s="276">
        <f>'Resultater - Vestdanmark'!I226+'Resultater - Østdanmark'!I226</f>
        <v>288198.75151539361</v>
      </c>
      <c r="J226" s="277">
        <f>'Resultater - Vestdanmark'!J226+'Resultater - Østdanmark'!J226</f>
        <v>126936.10512197998</v>
      </c>
    </row>
    <row r="227" spans="1:10" hidden="1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148508.2256030748</v>
      </c>
      <c r="I228" s="276">
        <f>'Resultater - Vestdanmark'!I228+'Resultater - Østdanmark'!I228</f>
        <v>396431.48799281544</v>
      </c>
      <c r="J228" s="277">
        <f>'Resultater - Vestdanmark'!J228+'Resultater - Østdanmark'!J228</f>
        <v>144409.12307777166</v>
      </c>
    </row>
    <row r="229" spans="1:10" hidden="1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9762.0012470722486</v>
      </c>
      <c r="I229" s="276">
        <f>'Resultater - Vestdanmark'!I229+'Resultater - Østdanmark'!I229</f>
        <v>7983.9465978348589</v>
      </c>
      <c r="J229" s="277">
        <f>'Resultater - Vestdanmark'!J229+'Resultater - Østdanmark'!J229</f>
        <v>0</v>
      </c>
    </row>
    <row r="230" spans="1:10" hidden="1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2898.1306645038535</v>
      </c>
      <c r="I230" s="276">
        <f>'Resultater - Vestdanmark'!I230+'Resultater - Østdanmark'!I230</f>
        <v>3195.2333430920435</v>
      </c>
      <c r="J230" s="277">
        <f>'Resultater - Vestdanmark'!J230+'Resultater - Østdanmark'!J230</f>
        <v>0</v>
      </c>
    </row>
    <row r="231" spans="1:10" hidden="1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33702.707331215737</v>
      </c>
      <c r="I232" s="276">
        <f>'Resultater - Vestdanmark'!I232+'Resultater - Østdanmark'!I232</f>
        <v>25760.825512666939</v>
      </c>
      <c r="J232" s="277">
        <f>'Resultater - Vestdanmark'!J232+'Resultater - Østdanmark'!J232</f>
        <v>0</v>
      </c>
    </row>
    <row r="233" spans="1:10" hidden="1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3876.3292971970382</v>
      </c>
      <c r="I233" s="276">
        <f>'Resultater - Vestdanmark'!I233+'Resultater - Østdanmark'!I233</f>
        <v>0</v>
      </c>
      <c r="J233" s="277">
        <f>'Resultater - Vestdanmark'!J233+'Resultater - Østdanmark'!J233</f>
        <v>0</v>
      </c>
    </row>
    <row r="234" spans="1:10" hidden="1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1150.7997712344754</v>
      </c>
      <c r="I234" s="276">
        <f>'Resultater - Vestdanmark'!I234+'Resultater - Østdanmark'!I234</f>
        <v>0</v>
      </c>
      <c r="J234" s="277">
        <f>'Resultater - Vestdanmark'!J234+'Resultater - Østdanmark'!J234</f>
        <v>0</v>
      </c>
    </row>
    <row r="235" spans="1:10" hidden="1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29374.954227709619</v>
      </c>
      <c r="I236" s="276">
        <f>'Resultater - Vestdanmark'!I236+'Resultater - Østdanmark'!I236</f>
        <v>0</v>
      </c>
      <c r="J236" s="277">
        <f>'Resultater - Vestdanmark'!J236+'Resultater - Østdanmark'!J236</f>
        <v>0</v>
      </c>
    </row>
    <row r="237" spans="1:10" hidden="1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18374.707188012384</v>
      </c>
      <c r="I237" s="276">
        <f>'Resultater - Vestdanmark'!I237+'Resultater - Østdanmark'!I237</f>
        <v>64061.876477163612</v>
      </c>
      <c r="J237" s="277">
        <f>'Resultater - Vestdanmark'!J237+'Resultater - Østdanmark'!J237</f>
        <v>34088.402223959994</v>
      </c>
    </row>
    <row r="238" spans="1:10" hidden="1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5455.059982585959</v>
      </c>
      <c r="I238" s="276">
        <f>'Resultater - Vestdanmark'!I238+'Resultater - Østdanmark'!I238</f>
        <v>25638.027663710447</v>
      </c>
      <c r="J238" s="277">
        <f>'Resultater - Vestdanmark'!J238+'Resultater - Østdanmark'!J238</f>
        <v>15347.729073839393</v>
      </c>
    </row>
    <row r="239" spans="1:10" hidden="1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18988.48660920751</v>
      </c>
      <c r="I240" s="276">
        <f>'Resultater - Vestdanmark'!I240+'Resultater - Østdanmark'!I240</f>
        <v>61870.810264774656</v>
      </c>
      <c r="J240" s="277">
        <f>'Resultater - Vestdanmark'!J240+'Resultater - Østdanmark'!J240</f>
        <v>30632.238228618226</v>
      </c>
    </row>
    <row r="241" spans="1:10" hidden="1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711.46502927780227</v>
      </c>
      <c r="I241" s="276">
        <f>'Resultater - Vestdanmark'!I241+'Resultater - Østdanmark'!I241</f>
        <v>710.24819734496236</v>
      </c>
      <c r="J241" s="277">
        <f>'Resultater - Vestdanmark'!J241+'Resultater - Østdanmark'!J241</f>
        <v>0</v>
      </c>
    </row>
    <row r="242" spans="1:10" hidden="1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211.21884395277317</v>
      </c>
      <c r="I242" s="276">
        <f>'Resultater - Vestdanmark'!I242+'Resultater - Østdanmark'!I242</f>
        <v>284.24648063691649</v>
      </c>
      <c r="J242" s="277">
        <f>'Resultater - Vestdanmark'!J242+'Resultater - Østdanmark'!J242</f>
        <v>0</v>
      </c>
    </row>
    <row r="243" spans="1:10" hidden="1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4309.2791948325566</v>
      </c>
      <c r="I244" s="276">
        <f>'Resultater - Vestdanmark'!I244+'Resultater - Østdanmark'!I244</f>
        <v>4020.4756580462858</v>
      </c>
      <c r="J244" s="277">
        <f>'Resultater - Vestdanmark'!J244+'Resultater - Østdanmark'!J244</f>
        <v>0</v>
      </c>
    </row>
    <row r="245" spans="1:10" hidden="1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282.51100026726743</v>
      </c>
      <c r="I245" s="276">
        <f>'Resultater - Vestdanmark'!I245+'Resultater - Østdanmark'!I245</f>
        <v>0</v>
      </c>
      <c r="J245" s="277">
        <f>'Resultater - Vestdanmark'!J245+'Resultater - Østdanmark'!J245</f>
        <v>0</v>
      </c>
    </row>
    <row r="246" spans="1:10" hidden="1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83.871510790861564</v>
      </c>
      <c r="I246" s="276">
        <f>'Resultater - Vestdanmark'!I246+'Resultater - Østdanmark'!I246</f>
        <v>0</v>
      </c>
      <c r="J246" s="277">
        <f>'Resultater - Vestdanmark'!J246+'Resultater - Østdanmark'!J246</f>
        <v>0</v>
      </c>
    </row>
    <row r="247" spans="1:10" hidden="1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3755.926129571902</v>
      </c>
      <c r="I248" s="276">
        <f>'Resultater - Vestdanmark'!I248+'Resultater - Østdanmark'!I248</f>
        <v>0</v>
      </c>
      <c r="J248" s="277">
        <f>'Resultater - Vestdanmark'!J248+'Resultater - Østdanmark'!J248</f>
        <v>0</v>
      </c>
    </row>
    <row r="249" spans="1:10" hidden="1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2432067.6197482329</v>
      </c>
      <c r="I249" s="276">
        <f>'Resultater - Vestdanmark'!I249+'Resultater - Østdanmark'!I249</f>
        <v>2268238.2717671329</v>
      </c>
      <c r="J249" s="277">
        <f>'Resultater - Vestdanmark'!J249+'Resultater - Østdanmark'!J249</f>
        <v>7566828.3754898477</v>
      </c>
    </row>
    <row r="250" spans="1:10" hidden="1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-4040788.3212018311</v>
      </c>
      <c r="I250" s="276">
        <f>'Resultater - Vestdanmark'!I250+'Resultater - Østdanmark'!I250</f>
        <v>-3522048.6530886646</v>
      </c>
      <c r="J250" s="277">
        <f>'Resultater - Vestdanmark'!J250+'Resultater - Østdanmark'!J250</f>
        <v>-10932173.059499998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68055.686267538025</v>
      </c>
      <c r="I251" s="276">
        <f>'Resultater - Vestdanmark'!I251+'Resultater - Østdanmark'!I251</f>
        <v>59318.979144721845</v>
      </c>
      <c r="J251" s="277">
        <f>'Resultater - Vestdanmark'!J251+'Resultater - Østdanmark'!J251</f>
        <v>184121.63192415884</v>
      </c>
    </row>
    <row r="252" spans="1:10" hidden="1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13122.873542371528</v>
      </c>
      <c r="I252" s="276">
        <f>'Resultater - Vestdanmark'!I252+'Resultater - Østdanmark'!I252</f>
        <v>10746.463745863224</v>
      </c>
      <c r="J252" s="277">
        <f>'Resultater - Vestdanmark'!J252+'Resultater - Østdanmark'!J252</f>
        <v>0</v>
      </c>
    </row>
    <row r="253" spans="1:10" hidden="1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-14131.676367037673</v>
      </c>
      <c r="I253" s="276">
        <f>'Resultater - Vestdanmark'!I253+'Resultater - Østdanmark'!I253</f>
        <v>-10815.498449827841</v>
      </c>
      <c r="J253" s="277">
        <f>'Resultater - Vestdanmark'!J253+'Resultater - Østdanmark'!J253</f>
        <v>0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2152.2804701131786</v>
      </c>
      <c r="I254" s="276">
        <f>'Resultater - Vestdanmark'!I254+'Resultater - Østdanmark'!I254</f>
        <v>1647.2204346824724</v>
      </c>
      <c r="J254" s="277">
        <f>'Resultater - Vestdanmark'!J254+'Resultater - Østdanmark'!J254</f>
        <v>0</v>
      </c>
    </row>
    <row r="255" spans="1:10" hidden="1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5615.3101846932177</v>
      </c>
      <c r="I255" s="276">
        <f>'Resultater - Vestdanmark'!I255+'Resultater - Østdanmark'!I255</f>
        <v>0</v>
      </c>
      <c r="J255" s="277">
        <f>'Resultater - Vestdanmark'!J255+'Resultater - Østdanmark'!J255</f>
        <v>0</v>
      </c>
    </row>
    <row r="256" spans="1:10" hidden="1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-3702.2322974288109</v>
      </c>
      <c r="I256" s="276">
        <f>'Resultater - Vestdanmark'!I256+'Resultater - Østdanmark'!I256</f>
        <v>0</v>
      </c>
      <c r="J256" s="277">
        <f>'Resultater - Vestdanmark'!J256+'Resultater - Østdanmark'!J256</f>
        <v>0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2021.5024736231753</v>
      </c>
      <c r="I257" s="276">
        <f>'Resultater - Vestdanmark'!I257+'Resultater - Østdanmark'!I257</f>
        <v>0</v>
      </c>
      <c r="J257" s="277">
        <f>'Resultater - Vestdanmark'!J257+'Resultater - Østdanmark'!J257</f>
        <v>0</v>
      </c>
    </row>
    <row r="258" spans="1:10" hidden="1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177251.6737598984</v>
      </c>
      <c r="I258" s="276">
        <f>'Resultater - Vestdanmark'!I258+'Resultater - Østdanmark'!I258</f>
        <v>201781.42776009347</v>
      </c>
      <c r="J258" s="277">
        <f>'Resultater - Vestdanmark'!J258+'Resultater - Østdanmark'!J258</f>
        <v>914898.33994559059</v>
      </c>
    </row>
    <row r="259" spans="1:10" hidden="1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-294496.94877999288</v>
      </c>
      <c r="I259" s="276">
        <f>'Resultater - Vestdanmark'!I259+'Resultater - Østdanmark'!I259</f>
        <v>-313319.81948574877</v>
      </c>
      <c r="J259" s="277">
        <f>'Resultater - Vestdanmark'!J259+'Resultater - Østdanmark'!J259</f>
        <v>-1321799.1062849995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8701.7031017897862</v>
      </c>
      <c r="I260" s="276">
        <f>'Resultater - Vestdanmark'!I260+'Resultater - Østdanmark'!I260</f>
        <v>9257.8753578467622</v>
      </c>
      <c r="J260" s="277">
        <f>'Resultater - Vestdanmark'!J260+'Resultater - Østdanmark'!J260</f>
        <v>39056.10374148823</v>
      </c>
    </row>
    <row r="261" spans="1:10" hidden="1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956.40897524289744</v>
      </c>
      <c r="I261" s="276">
        <f>'Resultater - Vestdanmark'!I261+'Resultater - Østdanmark'!I261</f>
        <v>956.00044536898849</v>
      </c>
      <c r="J261" s="277">
        <f>'Resultater - Vestdanmark'!J261+'Resultater - Østdanmark'!J261</f>
        <v>0</v>
      </c>
    </row>
    <row r="262" spans="1:10" hidden="1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-1029.9315976049757</v>
      </c>
      <c r="I262" s="276">
        <f>'Resultater - Vestdanmark'!I262+'Resultater - Østdanmark'!I262</f>
        <v>-962.14174071011826</v>
      </c>
      <c r="J262" s="277">
        <f>'Resultater - Vestdanmark'!J262+'Resultater - Østdanmark'!J262</f>
        <v>0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275.19384007209339</v>
      </c>
      <c r="I263" s="276">
        <f>'Resultater - Vestdanmark'!I263+'Resultater - Østdanmark'!I263</f>
        <v>257.08064587529918</v>
      </c>
      <c r="J263" s="277">
        <f>'Resultater - Vestdanmark'!J263+'Resultater - Østdanmark'!J263</f>
        <v>0</v>
      </c>
    </row>
    <row r="264" spans="1:10" hidden="1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409.24977613118875</v>
      </c>
      <c r="I264" s="276">
        <f>'Resultater - Vestdanmark'!I264+'Resultater - Østdanmark'!I264</f>
        <v>0</v>
      </c>
      <c r="J264" s="277">
        <f>'Resultater - Vestdanmark'!J264+'Resultater - Østdanmark'!J264</f>
        <v>0</v>
      </c>
    </row>
    <row r="265" spans="1:10" hidden="1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-269.82262583436852</v>
      </c>
      <c r="I265" s="276">
        <f>'Resultater - Vestdanmark'!I265+'Resultater - Østdanmark'!I265</f>
        <v>0</v>
      </c>
      <c r="J265" s="277">
        <f>'Resultater - Vestdanmark'!J265+'Resultater - Østdanmark'!J265</f>
        <v>0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258.47236740588181</v>
      </c>
      <c r="I266" s="276">
        <f>'Resultater - Vestdanmark'!I266+'Resultater - Østdanmark'!I266</f>
        <v>0</v>
      </c>
      <c r="J266" s="277">
        <f>'Resultater - Vestdanmark'!J266+'Resultater - Østdanmark'!J266</f>
        <v>0</v>
      </c>
    </row>
    <row r="267" spans="1:10" hidden="1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37068.149941239346</v>
      </c>
      <c r="I267" s="276">
        <f>'Resultater - Vestdanmark'!I267+'Resultater - Østdanmark'!I267</f>
        <v>35729.093175215792</v>
      </c>
      <c r="J267" s="277">
        <f>'Resultater - Vestdanmark'!J267+'Resultater - Østdanmark'!J267</f>
        <v>31473.501556511525</v>
      </c>
    </row>
    <row r="268" spans="1:10" hidden="1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-611253.35592149675</v>
      </c>
      <c r="I268" s="276">
        <f>'Resultater - Vestdanmark'!I268+'Resultater - Østdanmark'!I268</f>
        <v>-550628.34170274111</v>
      </c>
      <c r="J268" s="277">
        <f>'Resultater - Vestdanmark'!J268+'Resultater - Østdanmark'!J268</f>
        <v>-451302.32169935101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8582.4091345819397</v>
      </c>
      <c r="I269" s="276">
        <f>'Resultater - Vestdanmark'!I269+'Resultater - Østdanmark'!I269</f>
        <v>7731.1930704495544</v>
      </c>
      <c r="J269" s="277">
        <f>'Resultater - Vestdanmark'!J269+'Resultater - Østdanmark'!J269</f>
        <v>6336.5887985537538</v>
      </c>
    </row>
    <row r="270" spans="1:10" hidden="1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1090.1789727130877</v>
      </c>
      <c r="I270" s="276">
        <f>'Resultater - Vestdanmark'!I270+'Resultater - Østdanmark'!I270</f>
        <v>891.89309456770786</v>
      </c>
      <c r="J270" s="277">
        <f>'Resultater - Vestdanmark'!J270+'Resultater - Østdanmark'!J270</f>
        <v>0</v>
      </c>
    </row>
    <row r="271" spans="1:10" hidden="1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-14980.865349414238</v>
      </c>
      <c r="I271" s="276">
        <f>'Resultater - Vestdanmark'!I271+'Resultater - Østdanmark'!I271</f>
        <v>-11454.288648132775</v>
      </c>
      <c r="J271" s="277">
        <f>'Resultater - Vestdanmark'!J271+'Resultater - Østdanmark'!J271</f>
        <v>0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1140.8671979707708</v>
      </c>
      <c r="I272" s="276">
        <f>'Resultater - Vestdanmark'!I272+'Resultater - Østdanmark'!I272</f>
        <v>872.30089116678482</v>
      </c>
      <c r="J272" s="277">
        <f>'Resultater - Vestdanmark'!J272+'Resultater - Østdanmark'!J272</f>
        <v>0</v>
      </c>
    </row>
    <row r="273" spans="1:10" hidden="1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734.97559696711278</v>
      </c>
      <c r="I273" s="276">
        <f>'Resultater - Vestdanmark'!I273+'Resultater - Østdanmark'!I273</f>
        <v>0</v>
      </c>
      <c r="J273" s="277">
        <f>'Resultater - Vestdanmark'!J273+'Resultater - Østdanmark'!J273</f>
        <v>0</v>
      </c>
    </row>
    <row r="274" spans="1:10" hidden="1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-8656.9563835937897</v>
      </c>
      <c r="I274" s="276">
        <f>'Resultater - Vestdanmark'!I274+'Resultater - Østdanmark'!I274</f>
        <v>0</v>
      </c>
      <c r="J274" s="277">
        <f>'Resultater - Vestdanmark'!J274+'Resultater - Østdanmark'!J274</f>
        <v>0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1762.4137499845892</v>
      </c>
      <c r="I275" s="276">
        <f>'Resultater - Vestdanmark'!I275+'Resultater - Østdanmark'!I275</f>
        <v>0</v>
      </c>
      <c r="J275" s="277">
        <f>'Resultater - Vestdanmark'!J275+'Resultater - Østdanmark'!J275</f>
        <v>0</v>
      </c>
    </row>
    <row r="276" spans="1:10" hidden="1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2701.5661764156534</v>
      </c>
      <c r="I276" s="276">
        <f>'Resultater - Vestdanmark'!I276+'Resultater - Østdanmark'!I276</f>
        <v>3178.4436067431852</v>
      </c>
      <c r="J276" s="277">
        <f>'Resultater - Vestdanmark'!J276+'Resultater - Østdanmark'!J276</f>
        <v>3805.4324609236655</v>
      </c>
    </row>
    <row r="277" spans="1:10" hidden="1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-44548.794428526671</v>
      </c>
      <c r="I277" s="276">
        <f>'Resultater - Vestdanmark'!I277+'Resultater - Østdanmark'!I277</f>
        <v>-48983.642652053088</v>
      </c>
      <c r="J277" s="277">
        <f>'Resultater - Vestdanmark'!J277+'Resultater - Østdanmark'!J277</f>
        <v>-54566.55344183062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1097.3598281506586</v>
      </c>
      <c r="I278" s="276">
        <f>'Resultater - Vestdanmark'!I278+'Resultater - Østdanmark'!I278</f>
        <v>1206.6023867175604</v>
      </c>
      <c r="J278" s="277">
        <f>'Resultater - Vestdanmark'!J278+'Resultater - Østdanmark'!J278</f>
        <v>1344.1248966629178</v>
      </c>
    </row>
    <row r="279" spans="1:10" hidden="1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79.453402546120458</v>
      </c>
      <c r="I279" s="276">
        <f>'Resultater - Vestdanmark'!I279+'Resultater - Østdanmark'!I279</f>
        <v>79.342397256630193</v>
      </c>
      <c r="J279" s="277">
        <f>'Resultater - Vestdanmark'!J279+'Resultater - Østdanmark'!J279</f>
        <v>0</v>
      </c>
    </row>
    <row r="280" spans="1:10" hidden="1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-1091.8213934488481</v>
      </c>
      <c r="I280" s="276">
        <f>'Resultater - Vestdanmark'!I280+'Resultater - Østdanmark'!I280</f>
        <v>-1018.9682213570139</v>
      </c>
      <c r="J280" s="277">
        <f>'Resultater - Vestdanmark'!J280+'Resultater - Østdanmark'!J280</f>
        <v>0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145.87300752924452</v>
      </c>
      <c r="I281" s="276">
        <f>'Resultater - Vestdanmark'!I281+'Resultater - Østdanmark'!I281</f>
        <v>136.13944544221499</v>
      </c>
      <c r="J281" s="277">
        <f>'Resultater - Vestdanmark'!J281+'Resultater - Østdanmark'!J281</f>
        <v>0</v>
      </c>
    </row>
    <row r="282" spans="1:10" hidden="1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53.565802890212126</v>
      </c>
      <c r="I282" s="276">
        <f>'Resultater - Vestdanmark'!I282+'Resultater - Østdanmark'!I282</f>
        <v>0</v>
      </c>
      <c r="J282" s="277">
        <f>'Resultater - Vestdanmark'!J282+'Resultater - Østdanmark'!J282</f>
        <v>0</v>
      </c>
    </row>
    <row r="283" spans="1:10" hidden="1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-630.92818480815231</v>
      </c>
      <c r="I283" s="276">
        <f>'Resultater - Vestdanmark'!I283+'Resultater - Østdanmark'!I283</f>
        <v>0</v>
      </c>
      <c r="J283" s="277">
        <f>'Resultater - Vestdanmark'!J283+'Resultater - Østdanmark'!J283</f>
        <v>0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225.34489086759828</v>
      </c>
      <c r="I284" s="276">
        <f>'Resultater - Vestdanmark'!I284+'Resultater - Østdanmark'!I284</f>
        <v>0</v>
      </c>
      <c r="J284" s="277">
        <f>'Resultater - Vestdanmark'!J284+'Resultater - Østdanmark'!J284</f>
        <v>0</v>
      </c>
    </row>
    <row r="285" spans="1:10" hidden="1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1769792.6482433821</v>
      </c>
      <c r="I285" s="276">
        <f>'Resultater - Vestdanmark'!I285+'Resultater - Østdanmark'!I285</f>
        <v>1727453.1797806006</v>
      </c>
      <c r="J285" s="277">
        <f>'Resultater - Vestdanmark'!J285+'Resultater - Østdanmark'!J285</f>
        <v>1521701.0987656321</v>
      </c>
    </row>
    <row r="286" spans="1:10" hidden="1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-8439338.016000744</v>
      </c>
      <c r="I286" s="276">
        <f>'Resultater - Vestdanmark'!I286+'Resultater - Østdanmark'!I286</f>
        <v>-7698542.3405147744</v>
      </c>
      <c r="J286" s="277">
        <f>'Resultater - Vestdanmark'!J286+'Resultater - Østdanmark'!J286</f>
        <v>-6309827.8254821943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135050.85263779573</v>
      </c>
      <c r="I287" s="276">
        <f>'Resultater - Vestdanmark'!I287+'Resultater - Østdanmark'!I287</f>
        <v>123196.23946611221</v>
      </c>
      <c r="J287" s="277">
        <f>'Resultater - Vestdanmark'!J287+'Resultater - Østdanmark'!J287</f>
        <v>100973.27849807785</v>
      </c>
    </row>
    <row r="288" spans="1:10" hidden="1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59344.705933036988</v>
      </c>
      <c r="I288" s="276">
        <f>'Resultater - Vestdanmark'!I288+'Resultater - Østdanmark'!I288</f>
        <v>48540.508301930386</v>
      </c>
      <c r="J288" s="277">
        <f>'Resultater - Vestdanmark'!J288+'Resultater - Østdanmark'!J288</f>
        <v>0</v>
      </c>
    </row>
    <row r="289" spans="1:10" hidden="1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-207469.18786644947</v>
      </c>
      <c r="I289" s="276">
        <f>'Resultater - Vestdanmark'!I289+'Resultater - Østdanmark'!I289</f>
        <v>-158595.9770880726</v>
      </c>
      <c r="J289" s="277">
        <f>'Resultater - Vestdanmark'!J289+'Resultater - Østdanmark'!J289</f>
        <v>0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26542.270744245459</v>
      </c>
      <c r="I290" s="276">
        <f>'Resultater - Vestdanmark'!I290+'Resultater - Østdanmark'!I290</f>
        <v>20289.747148041468</v>
      </c>
      <c r="J290" s="277">
        <f>'Resultater - Vestdanmark'!J290+'Resultater - Østdanmark'!J290</f>
        <v>0</v>
      </c>
    </row>
    <row r="291" spans="1:10" hidden="1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39757.754782963726</v>
      </c>
      <c r="I291" s="276">
        <f>'Resultater - Vestdanmark'!I291+'Resultater - Østdanmark'!I291</f>
        <v>0</v>
      </c>
      <c r="J291" s="277">
        <f>'Resultater - Vestdanmark'!J291+'Resultater - Østdanmark'!J291</f>
        <v>0</v>
      </c>
    </row>
    <row r="292" spans="1:10" hidden="1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-102854.94948928599</v>
      </c>
      <c r="I292" s="276">
        <f>'Resultater - Vestdanmark'!I292+'Resultater - Østdanmark'!I292</f>
        <v>0</v>
      </c>
      <c r="J292" s="277">
        <f>'Resultater - Vestdanmark'!J292+'Resultater - Østdanmark'!J292</f>
        <v>0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39030.898430904032</v>
      </c>
      <c r="I293" s="276">
        <f>'Resultater - Vestdanmark'!I293+'Resultater - Østdanmark'!I293</f>
        <v>0</v>
      </c>
      <c r="J293" s="277">
        <f>'Resultater - Vestdanmark'!J293+'Resultater - Østdanmark'!J293</f>
        <v>0</v>
      </c>
    </row>
    <row r="294" spans="1:10" hidden="1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128984.36974444673</v>
      </c>
      <c r="I294" s="276">
        <f>'Resultater - Vestdanmark'!I294+'Resultater - Østdanmark'!I294</f>
        <v>153673.43605100259</v>
      </c>
      <c r="J294" s="277">
        <f>'Resultater - Vestdanmark'!J294+'Resultater - Østdanmark'!J294</f>
        <v>183987.49648711734</v>
      </c>
    </row>
    <row r="295" spans="1:10" hidden="1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-615067.9268187969</v>
      </c>
      <c r="I295" s="276">
        <f>'Resultater - Vestdanmark'!I295+'Resultater - Østdanmark'!I295</f>
        <v>-684858.76659261482</v>
      </c>
      <c r="J295" s="277">
        <f>'Resultater - Vestdanmark'!J295+'Resultater - Østdanmark'!J295</f>
        <v>-762915.54617193807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17267.806523585219</v>
      </c>
      <c r="I296" s="276">
        <f>'Resultater - Vestdanmark'!I296+'Resultater - Østdanmark'!I296</f>
        <v>19227.158760607108</v>
      </c>
      <c r="J296" s="277">
        <f>'Resultater - Vestdanmark'!J296+'Resultater - Østdanmark'!J296</f>
        <v>21418.574226865003</v>
      </c>
    </row>
    <row r="297" spans="1:10" hidden="1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4325.1052602347863</v>
      </c>
      <c r="I297" s="276">
        <f>'Resultater - Vestdanmark'!I297+'Resultater - Østdanmark'!I297</f>
        <v>4318.1411720618989</v>
      </c>
      <c r="J297" s="277">
        <f>'Resultater - Vestdanmark'!J297+'Resultater - Østdanmark'!J297</f>
        <v>0</v>
      </c>
    </row>
    <row r="298" spans="1:10" hidden="1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-15120.574980864158</v>
      </c>
      <c r="I298" s="276">
        <f>'Resultater - Vestdanmark'!I298+'Resultater - Østdanmark'!I298</f>
        <v>-14108.624782574781</v>
      </c>
      <c r="J298" s="277">
        <f>'Resultater - Vestdanmark'!J298+'Resultater - Østdanmark'!J298</f>
        <v>0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3393.7349298895001</v>
      </c>
      <c r="I299" s="276">
        <f>'Resultater - Vestdanmark'!I299+'Resultater - Østdanmark'!I299</f>
        <v>3166.6079363995354</v>
      </c>
      <c r="J299" s="277">
        <f>'Resultater - Vestdanmark'!J299+'Resultater - Østdanmark'!J299</f>
        <v>0</v>
      </c>
    </row>
    <row r="300" spans="1:10" hidden="1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2897.587436711749</v>
      </c>
      <c r="I300" s="276">
        <f>'Resultater - Vestdanmark'!I300+'Resultater - Østdanmark'!I300</f>
        <v>0</v>
      </c>
      <c r="J300" s="277">
        <f>'Resultater - Vestdanmark'!J300+'Resultater - Østdanmark'!J300</f>
        <v>0</v>
      </c>
    </row>
    <row r="301" spans="1:10" hidden="1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-7496.1780681710807</v>
      </c>
      <c r="I301" s="276">
        <f>'Resultater - Vestdanmark'!I301+'Resultater - Østdanmark'!I301</f>
        <v>0</v>
      </c>
      <c r="J301" s="277">
        <f>'Resultater - Vestdanmark'!J301+'Resultater - Østdanmark'!J301</f>
        <v>0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4990.5497772321014</v>
      </c>
      <c r="I302" s="276">
        <f>'Resultater - Vestdanmark'!I302+'Resultater - Østdanmark'!I302</f>
        <v>0</v>
      </c>
      <c r="J302" s="277">
        <f>'Resultater - Vestdanmark'!J302+'Resultater - Østdanmark'!J302</f>
        <v>0</v>
      </c>
    </row>
    <row r="303" spans="1:10" hidden="1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6805636.3914233753</v>
      </c>
      <c r="I303" s="276">
        <f>'Resultater - Vestdanmark'!I303+'Resultater - Østdanmark'!I303</f>
        <v>6713103.6932547316</v>
      </c>
      <c r="J303" s="277">
        <f>'Resultater - Vestdanmark'!J303+'Resultater - Østdanmark'!J303</f>
        <v>5913524.8270235434</v>
      </c>
    </row>
    <row r="304" spans="1:10" hidden="1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-24464206.304824531</v>
      </c>
      <c r="I304" s="276">
        <f>'Resultater - Vestdanmark'!I304+'Resultater - Østdanmark'!I304</f>
        <v>-22552877.772311106</v>
      </c>
      <c r="J304" s="277">
        <f>'Resultater - Vestdanmark'!J304+'Resultater - Østdanmark'!J304</f>
        <v>-18484638.963862874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347650.80050176143</v>
      </c>
      <c r="I305" s="276">
        <f>'Resultater - Vestdanmark'!I305+'Resultater - Østdanmark'!I305</f>
        <v>320489.69475932373</v>
      </c>
      <c r="J305" s="277">
        <f>'Resultater - Vestdanmark'!J305+'Resultater - Østdanmark'!J305</f>
        <v>262677.62185710814</v>
      </c>
    </row>
    <row r="306" spans="1:10" hidden="1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271759.53465639014</v>
      </c>
      <c r="I306" s="276">
        <f>'Resultater - Vestdanmark'!I306+'Resultater - Østdanmark'!I306</f>
        <v>222251.55564295588</v>
      </c>
      <c r="J306" s="277">
        <f>'Resultater - Vestdanmark'!J306+'Resultater - Østdanmark'!J306</f>
        <v>0</v>
      </c>
    </row>
    <row r="307" spans="1:10" hidden="1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-661438.24431458686</v>
      </c>
      <c r="I307" s="276">
        <f>'Resultater - Vestdanmark'!I307+'Resultater - Østdanmark'!I307</f>
        <v>-505551.66352033068</v>
      </c>
      <c r="J307" s="277">
        <f>'Resultater - Vestdanmark'!J307+'Resultater - Østdanmark'!J307</f>
        <v>0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81365.524969577309</v>
      </c>
      <c r="I308" s="276">
        <f>'Resultater - Vestdanmark'!I308+'Resultater - Østdanmark'!I308</f>
        <v>62189.443769161364</v>
      </c>
      <c r="J308" s="277">
        <f>'Resultater - Vestdanmark'!J308+'Resultater - Østdanmark'!J308</f>
        <v>0</v>
      </c>
    </row>
    <row r="309" spans="1:10" hidden="1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107772.91589565421</v>
      </c>
      <c r="I309" s="276">
        <f>'Resultater - Vestdanmark'!I309+'Resultater - Østdanmark'!I309</f>
        <v>0</v>
      </c>
      <c r="J309" s="277">
        <f>'Resultater - Vestdanmark'!J309+'Resultater - Østdanmark'!J309</f>
        <v>0</v>
      </c>
    </row>
    <row r="310" spans="1:10" hidden="1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-172951.36870631672</v>
      </c>
      <c r="I310" s="276">
        <f>'Resultater - Vestdanmark'!I310+'Resultater - Østdanmark'!I310</f>
        <v>0</v>
      </c>
      <c r="J310" s="277">
        <f>'Resultater - Vestdanmark'!J310+'Resultater - Østdanmark'!J310</f>
        <v>0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70826.515916993711</v>
      </c>
      <c r="I311" s="276">
        <f>'Resultater - Vestdanmark'!I311+'Resultater - Østdanmark'!I311</f>
        <v>0</v>
      </c>
      <c r="J311" s="277">
        <f>'Resultater - Vestdanmark'!J311+'Resultater - Østdanmark'!J311</f>
        <v>0</v>
      </c>
    </row>
    <row r="312" spans="1:10" hidden="1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722248.54897796328</v>
      </c>
      <c r="I312" s="276">
        <f>'Resultater - Vestdanmark'!I312+'Resultater - Østdanmark'!I312</f>
        <v>869599.15471582976</v>
      </c>
      <c r="J312" s="277">
        <f>'Resultater - Vestdanmark'!J312+'Resultater - Østdanmark'!J312</f>
        <v>1041138.7650002057</v>
      </c>
    </row>
    <row r="313" spans="1:10" hidden="1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-2596265.2850252553</v>
      </c>
      <c r="I313" s="276">
        <f>'Resultater - Vestdanmark'!I313+'Resultater - Østdanmark'!I313</f>
        <v>-2921445.0339739411</v>
      </c>
      <c r="J313" s="277">
        <f>'Resultater - Vestdanmark'!J313+'Resultater - Østdanmark'!J313</f>
        <v>-3254416.7387891905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44451.157794126186</v>
      </c>
      <c r="I314" s="276">
        <f>'Resultater - Vestdanmark'!I314+'Resultater - Østdanmark'!I314</f>
        <v>50018.622881512965</v>
      </c>
      <c r="J314" s="277">
        <f>'Resultater - Vestdanmark'!J314+'Resultater - Østdanmark'!J314</f>
        <v>55719.495545447178</v>
      </c>
    </row>
    <row r="315" spans="1:10" hidden="1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28840.49606644551</v>
      </c>
      <c r="I315" s="276">
        <f>'Resultater - Vestdanmark'!I315+'Resultater - Østdanmark'!I315</f>
        <v>28789.926947737811</v>
      </c>
      <c r="J315" s="277">
        <f>'Resultater - Vestdanmark'!J315+'Resultater - Østdanmark'!J315</f>
        <v>0</v>
      </c>
    </row>
    <row r="316" spans="1:10" hidden="1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-70195.171284316559</v>
      </c>
      <c r="I316" s="276">
        <f>'Resultater - Vestdanmark'!I316+'Resultater - Østdanmark'!I316</f>
        <v>-65487.935141564223</v>
      </c>
      <c r="J316" s="277">
        <f>'Resultater - Vestdanmark'!J316+'Resultater - Østdanmark'!J316</f>
        <v>0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10403.519233105488</v>
      </c>
      <c r="I317" s="276">
        <f>'Resultater - Vestdanmark'!I317+'Resultater - Østdanmark'!I317</f>
        <v>9705.8669466321207</v>
      </c>
      <c r="J317" s="277">
        <f>'Resultater - Vestdanmark'!J317+'Resultater - Østdanmark'!J317</f>
        <v>0</v>
      </c>
    </row>
    <row r="318" spans="1:10" hidden="1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11437.406826914037</v>
      </c>
      <c r="I318" s="276">
        <f>'Resultater - Vestdanmark'!I318+'Resultater - Østdanmark'!I318</f>
        <v>0</v>
      </c>
      <c r="J318" s="277">
        <f>'Resultater - Vestdanmark'!J318+'Resultater - Østdanmark'!J318</f>
        <v>0</v>
      </c>
    </row>
    <row r="319" spans="1:10" hidden="1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-18354.473837201975</v>
      </c>
      <c r="I319" s="276">
        <f>'Resultater - Vestdanmark'!I319+'Resultater - Østdanmark'!I319</f>
        <v>0</v>
      </c>
      <c r="J319" s="277">
        <f>'Resultater - Vestdanmark'!J319+'Resultater - Østdanmark'!J319</f>
        <v>0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9055.9855765916054</v>
      </c>
      <c r="I320" s="276">
        <f>'Resultater - Vestdanmark'!I320+'Resultater - Østdanmark'!I320</f>
        <v>0</v>
      </c>
      <c r="J320" s="277">
        <f>'Resultater - Vestdanmark'!J320+'Resultater - Østdanmark'!J320</f>
        <v>0</v>
      </c>
    </row>
    <row r="321" spans="1:10" hidden="1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614076.2528869072</v>
      </c>
      <c r="I321" s="276">
        <f>'Resultater - Vestdanmark'!I321+'Resultater - Østdanmark'!I321</f>
        <v>595855.00189735088</v>
      </c>
      <c r="J321" s="277">
        <f>'Resultater - Vestdanmark'!J321+'Resultater - Østdanmark'!J321</f>
        <v>524884.39148744743</v>
      </c>
    </row>
    <row r="322" spans="1:10" hidden="1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327981.19704816159</v>
      </c>
      <c r="I322" s="276">
        <f>'Resultater - Vestdanmark'!I322+'Resultater - Østdanmark'!I322</f>
        <v>429015.60136609263</v>
      </c>
      <c r="J322" s="277">
        <f>'Resultater - Vestdanmark'!J322+'Resultater - Østdanmark'!J322</f>
        <v>425156.35710483236</v>
      </c>
    </row>
    <row r="323" spans="1:10" hidden="1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-24423487.330729261</v>
      </c>
      <c r="I323" s="276">
        <f>'Resultater - Vestdanmark'!I323+'Resultater - Østdanmark'!I323</f>
        <v>-22148391.107059557</v>
      </c>
      <c r="J323" s="277">
        <f>'Resultater - Vestdanmark'!J323+'Resultater - Østdanmark'!J323</f>
        <v>-18153116.306384053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317323.11758989503</v>
      </c>
      <c r="I324" s="276">
        <f>'Resultater - Vestdanmark'!I324+'Resultater - Østdanmark'!I324</f>
        <v>287763.84062277933</v>
      </c>
      <c r="J324" s="277">
        <f>'Resultater - Vestdanmark'!J324+'Resultater - Østdanmark'!J324</f>
        <v>235855.07598933653</v>
      </c>
    </row>
    <row r="325" spans="1:10" hidden="1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13323.118692618173</v>
      </c>
      <c r="I325" s="276">
        <f>'Resultater - Vestdanmark'!I325+'Resultater - Østdanmark'!I325</f>
        <v>10898.554205395332</v>
      </c>
      <c r="J325" s="277">
        <f>'Resultater - Vestdanmark'!J325+'Resultater - Østdanmark'!J325</f>
        <v>0</v>
      </c>
    </row>
    <row r="326" spans="1:10" hidden="1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7115.9443093208292</v>
      </c>
      <c r="I326" s="276">
        <f>'Resultater - Vestdanmark'!I326+'Resultater - Østdanmark'!I326</f>
        <v>7846.9590278846381</v>
      </c>
      <c r="J326" s="277">
        <f>'Resultater - Vestdanmark'!J326+'Resultater - Østdanmark'!J326</f>
        <v>0</v>
      </c>
    </row>
    <row r="327" spans="1:10" hidden="1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-365881.10046015814</v>
      </c>
      <c r="I327" s="276">
        <f>'Resultater - Vestdanmark'!I327+'Resultater - Østdanmark'!I327</f>
        <v>-279717.21179947659</v>
      </c>
      <c r="J327" s="277">
        <f>'Resultater - Vestdanmark'!J327+'Resultater - Østdanmark'!J327</f>
        <v>0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40352.129195848909</v>
      </c>
      <c r="I328" s="276">
        <f>'Resultater - Vestdanmark'!I328+'Resultater - Østdanmark'!I328</f>
        <v>30849.325244292602</v>
      </c>
      <c r="J328" s="277">
        <f>'Resultater - Vestdanmark'!J328+'Resultater - Østdanmark'!J328</f>
        <v>0</v>
      </c>
    </row>
    <row r="329" spans="1:10" hidden="1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6434.7975318427207</v>
      </c>
      <c r="I329" s="276">
        <f>'Resultater - Vestdanmark'!I329+'Resultater - Østdanmark'!I329</f>
        <v>0</v>
      </c>
      <c r="J329" s="277">
        <f>'Resultater - Vestdanmark'!J329+'Resultater - Østdanmark'!J329</f>
        <v>0</v>
      </c>
    </row>
    <row r="330" spans="1:10" hidden="1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3436.8575357448558</v>
      </c>
      <c r="I330" s="276">
        <f>'Resultater - Vestdanmark'!I330+'Resultater - Østdanmark'!I330</f>
        <v>0</v>
      </c>
      <c r="J330" s="277">
        <f>'Resultater - Vestdanmark'!J330+'Resultater - Østdanmark'!J330</f>
        <v>0</v>
      </c>
    </row>
    <row r="331" spans="1:10" hidden="1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-120130.14872758326</v>
      </c>
      <c r="I331" s="276">
        <f>'Resultater - Vestdanmark'!I331+'Resultater - Østdanmark'!I331</f>
        <v>0</v>
      </c>
      <c r="J331" s="277">
        <f>'Resultater - Vestdanmark'!J331+'Resultater - Østdanmark'!J331</f>
        <v>0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42778.549000109218</v>
      </c>
      <c r="I332" s="276">
        <f>'Resultater - Vestdanmark'!I332+'Resultater - Østdanmark'!I332</f>
        <v>0</v>
      </c>
      <c r="J332" s="277">
        <f>'Resultater - Vestdanmark'!J332+'Resultater - Østdanmark'!J332</f>
        <v>0</v>
      </c>
    </row>
    <row r="333" spans="1:10" hidden="1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43184.19576890875</v>
      </c>
      <c r="I333" s="276">
        <f>'Resultater - Vestdanmark'!I333+'Resultater - Østdanmark'!I333</f>
        <v>51147.091203327538</v>
      </c>
      <c r="J333" s="277">
        <f>'Resultater - Vestdanmark'!J333+'Resultater - Østdanmark'!J333</f>
        <v>61236.512340202215</v>
      </c>
    </row>
    <row r="334" spans="1:10" hidden="1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23064.894881153006</v>
      </c>
      <c r="I334" s="276">
        <f>'Resultater - Vestdanmark'!I334+'Resultater - Østdanmark'!I334</f>
        <v>36825.905666395818</v>
      </c>
      <c r="J334" s="277">
        <f>'Resultater - Vestdanmark'!J334+'Resultater - Østdanmark'!J334</f>
        <v>49601.57499556378</v>
      </c>
    </row>
    <row r="335" spans="1:10" hidden="1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-1717553.2408088709</v>
      </c>
      <c r="I335" s="276">
        <f>'Resultater - Vestdanmark'!I335+'Resultater - Østdanmark'!I335</f>
        <v>-1901176.9245077143</v>
      </c>
      <c r="J335" s="277">
        <f>'Resultater - Vestdanmark'!J335+'Resultater - Østdanmark'!J335</f>
        <v>-2117863.56907814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40573.414332296394</v>
      </c>
      <c r="I336" s="276">
        <f>'Resultater - Vestdanmark'!I336+'Resultater - Østdanmark'!I336</f>
        <v>44911.119634769035</v>
      </c>
      <c r="J336" s="277">
        <f>'Resultater - Vestdanmark'!J336+'Resultater - Østdanmark'!J336</f>
        <v>50029.864603798662</v>
      </c>
    </row>
    <row r="337" spans="1:10" hidden="1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936.9327720614383</v>
      </c>
      <c r="I337" s="276">
        <f>'Resultater - Vestdanmark'!I337+'Resultater - Østdanmark'!I337</f>
        <v>935.51173381572653</v>
      </c>
      <c r="J337" s="277">
        <f>'Resultater - Vestdanmark'!J337+'Resultater - Østdanmark'!J337</f>
        <v>0</v>
      </c>
    </row>
    <row r="338" spans="1:10" hidden="1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500.42047822187442</v>
      </c>
      <c r="I338" s="276">
        <f>'Resultater - Vestdanmark'!I338+'Resultater - Østdanmark'!I338</f>
        <v>673.56844834732306</v>
      </c>
      <c r="J338" s="277">
        <f>'Resultater - Vestdanmark'!J338+'Resultater - Østdanmark'!J338</f>
        <v>0</v>
      </c>
    </row>
    <row r="339" spans="1:10" hidden="1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-25730.161353959949</v>
      </c>
      <c r="I339" s="276">
        <f>'Resultater - Vestdanmark'!I339+'Resultater - Østdanmark'!I339</f>
        <v>-24010.408064868367</v>
      </c>
      <c r="J339" s="277">
        <f>'Resultater - Vestdanmark'!J339+'Resultater - Østdanmark'!J339</f>
        <v>0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5159.4843435562807</v>
      </c>
      <c r="I340" s="276">
        <f>'Resultater - Vestdanmark'!I340+'Resultater - Østdanmark'!I340</f>
        <v>4814.6345756988449</v>
      </c>
      <c r="J340" s="277">
        <f>'Resultater - Vestdanmark'!J340+'Resultater - Østdanmark'!J340</f>
        <v>0</v>
      </c>
    </row>
    <row r="341" spans="1:10" hidden="1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452.51962609204435</v>
      </c>
      <c r="I341" s="276">
        <f>'Resultater - Vestdanmark'!I341+'Resultater - Østdanmark'!I341</f>
        <v>0</v>
      </c>
      <c r="J341" s="277">
        <f>'Resultater - Vestdanmark'!J341+'Resultater - Østdanmark'!J341</f>
        <v>0</v>
      </c>
    </row>
    <row r="342" spans="1:10" hidden="1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241.69299489389135</v>
      </c>
      <c r="I342" s="276">
        <f>'Resultater - Vestdanmark'!I342+'Resultater - Østdanmark'!I342</f>
        <v>0</v>
      </c>
      <c r="J342" s="277">
        <f>'Resultater - Vestdanmark'!J342+'Resultater - Østdanmark'!J342</f>
        <v>0</v>
      </c>
    </row>
    <row r="343" spans="1:10" hidden="1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-8448.0125000949847</v>
      </c>
      <c r="I343" s="276">
        <f>'Resultater - Vestdanmark'!I343+'Resultater - Østdanmark'!I343</f>
        <v>0</v>
      </c>
      <c r="J343" s="277">
        <f>'Resultater - Vestdanmark'!J343+'Resultater - Østdanmark'!J343</f>
        <v>0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5469.7300540171764</v>
      </c>
      <c r="I344" s="276">
        <f>'Resultater - Vestdanmark'!I344+'Resultater - Østdanmark'!I344</f>
        <v>0</v>
      </c>
      <c r="J344" s="277">
        <f>'Resultater - Vestdanmark'!J344+'Resultater - Østdanmark'!J344</f>
        <v>0</v>
      </c>
    </row>
    <row r="345" spans="1:10" hidden="1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1244876.7164053498</v>
      </c>
      <c r="I345" s="276">
        <f>'Resultater - Vestdanmark'!I345+'Resultater - Østdanmark'!I345</f>
        <v>1196481.1075774748</v>
      </c>
      <c r="J345" s="277">
        <f>'Resultater - Vestdanmark'!J345+'Resultater - Østdanmark'!J345</f>
        <v>1053971.6140290441</v>
      </c>
    </row>
    <row r="346" spans="1:10" hidden="1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206810.63376166133</v>
      </c>
      <c r="I346" s="276">
        <f>'Resultater - Vestdanmark'!I346+'Resultater - Østdanmark'!I346</f>
        <v>267952.75065607065</v>
      </c>
      <c r="J346" s="277">
        <f>'Resultater - Vestdanmark'!J346+'Resultater - Østdanmark'!J346</f>
        <v>265542.36019016331</v>
      </c>
    </row>
    <row r="347" spans="1:10" hidden="1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-13068327.181838907</v>
      </c>
      <c r="I347" s="276">
        <f>'Resultater - Vestdanmark'!I347+'Resultater - Østdanmark'!I347</f>
        <v>-11738584.286918983</v>
      </c>
      <c r="J347" s="277">
        <f>'Resultater - Vestdanmark'!J347+'Resultater - Østdanmark'!J347</f>
        <v>-9621100.0068899747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198089.21270536177</v>
      </c>
      <c r="I348" s="276">
        <f>'Resultater - Vestdanmark'!I348+'Resultater - Østdanmark'!I348</f>
        <v>177933.01983614016</v>
      </c>
      <c r="J348" s="277">
        <f>'Resultater - Vestdanmark'!J348+'Resultater - Østdanmark'!J348</f>
        <v>145836.27263120041</v>
      </c>
    </row>
    <row r="349" spans="1:10" hidden="1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83193.972065214504</v>
      </c>
      <c r="I349" s="276">
        <f>'Resultater - Vestdanmark'!I349+'Resultater - Østdanmark'!I349</f>
        <v>68066.193154567954</v>
      </c>
      <c r="J349" s="277">
        <f>'Resultater - Vestdanmark'!J349+'Resultater - Østdanmark'!J349</f>
        <v>0</v>
      </c>
    </row>
    <row r="350" spans="1:10" hidden="1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13820.965450810663</v>
      </c>
      <c r="I350" s="276">
        <f>'Resultater - Vestdanmark'!I350+'Resultater - Østdanmark'!I350</f>
        <v>15243.469844151223</v>
      </c>
      <c r="J350" s="277">
        <f>'Resultater - Vestdanmark'!J350+'Resultater - Østdanmark'!J350</f>
        <v>0</v>
      </c>
    </row>
    <row r="351" spans="1:10" hidden="1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-655008.26237096614</v>
      </c>
      <c r="I351" s="276">
        <f>'Resultater - Vestdanmark'!I351+'Resultater - Østdanmark'!I351</f>
        <v>-500844.14645648724</v>
      </c>
      <c r="J351" s="277">
        <f>'Resultater - Vestdanmark'!J351+'Resultater - Østdanmark'!J351</f>
        <v>0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77590.310666771984</v>
      </c>
      <c r="I352" s="276">
        <f>'Resultater - Vestdanmark'!I352+'Resultater - Østdanmark'!I352</f>
        <v>59328.492710194594</v>
      </c>
      <c r="J352" s="277">
        <f>'Resultater - Vestdanmark'!J352+'Resultater - Østdanmark'!J352</f>
        <v>0</v>
      </c>
    </row>
    <row r="353" spans="1:10" hidden="1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72418.22612376757</v>
      </c>
      <c r="I353" s="276">
        <f>'Resultater - Vestdanmark'!I353+'Resultater - Østdanmark'!I353</f>
        <v>0</v>
      </c>
      <c r="J353" s="277">
        <f>'Resultater - Vestdanmark'!J353+'Resultater - Østdanmark'!J353</f>
        <v>0</v>
      </c>
    </row>
    <row r="354" spans="1:10" hidden="1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12030.797140939529</v>
      </c>
      <c r="I354" s="276">
        <f>'Resultater - Vestdanmark'!I354+'Resultater - Østdanmark'!I354</f>
        <v>0</v>
      </c>
      <c r="J354" s="277">
        <f>'Resultater - Vestdanmark'!J354+'Resultater - Østdanmark'!J354</f>
        <v>0</v>
      </c>
    </row>
    <row r="355" spans="1:10" hidden="1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-434413.67575579346</v>
      </c>
      <c r="I355" s="276">
        <f>'Resultater - Vestdanmark'!I355+'Resultater - Østdanmark'!I355</f>
        <v>0</v>
      </c>
      <c r="J355" s="277">
        <f>'Resultater - Vestdanmark'!J355+'Resultater - Østdanmark'!J355</f>
        <v>0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148249.80065505981</v>
      </c>
      <c r="I356" s="276">
        <f>'Resultater - Vestdanmark'!I356+'Resultater - Østdanmark'!I356</f>
        <v>0</v>
      </c>
      <c r="J356" s="277">
        <f>'Resultater - Vestdanmark'!J356+'Resultater - Østdanmark'!J356</f>
        <v>0</v>
      </c>
    </row>
    <row r="357" spans="1:10" hidden="1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90727.938572043873</v>
      </c>
      <c r="I357" s="276">
        <f>'Resultater - Vestdanmark'!I357+'Resultater - Østdanmark'!I357</f>
        <v>106438.40604403085</v>
      </c>
      <c r="J357" s="277">
        <f>'Resultater - Vestdanmark'!J357+'Resultater - Østdanmark'!J357</f>
        <v>127434.74969623893</v>
      </c>
    </row>
    <row r="358" spans="1:10" hidden="1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15072.578857570828</v>
      </c>
      <c r="I358" s="276">
        <f>'Resultater - Vestdanmark'!I358+'Resultater - Østdanmark'!I358</f>
        <v>23836.952789577615</v>
      </c>
      <c r="J358" s="277">
        <f>'Resultater - Vestdanmark'!J358+'Resultater - Østdanmark'!J358</f>
        <v>32106.485368447014</v>
      </c>
    </row>
    <row r="359" spans="1:10" hidden="1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-952433.57849676628</v>
      </c>
      <c r="I359" s="276">
        <f>'Resultater - Vestdanmark'!I359+'Resultater - Østdanmark'!I359</f>
        <v>-1044259.0299172435</v>
      </c>
      <c r="J359" s="277">
        <f>'Resultater - Vestdanmark'!J359+'Resultater - Østdanmark'!J359</f>
        <v>-1163278.4553785152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25327.986699790868</v>
      </c>
      <c r="I360" s="276">
        <f>'Resultater - Vestdanmark'!I360+'Resultater - Østdanmark'!I360</f>
        <v>27769.893269224187</v>
      </c>
      <c r="J360" s="277">
        <f>'Resultater - Vestdanmark'!J360+'Resultater - Østdanmark'!J360</f>
        <v>30934.966921769788</v>
      </c>
    </row>
    <row r="361" spans="1:10" hidden="1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6063.2651310986303</v>
      </c>
      <c r="I361" s="276">
        <f>'Resultater - Vestdanmark'!I361+'Resultater - Østdanmark'!I361</f>
        <v>6055.1370673341098</v>
      </c>
      <c r="J361" s="277">
        <f>'Resultater - Vestdanmark'!J361+'Resultater - Østdanmark'!J361</f>
        <v>0</v>
      </c>
    </row>
    <row r="362" spans="1:10" hidden="1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1007.2866557006012</v>
      </c>
      <c r="I362" s="276">
        <f>'Resultater - Vestdanmark'!I362+'Resultater - Østdanmark'!I362</f>
        <v>1356.0520283322969</v>
      </c>
      <c r="J362" s="277">
        <f>'Resultater - Vestdanmark'!J362+'Resultater - Østdanmark'!J362</f>
        <v>0</v>
      </c>
    </row>
    <row r="363" spans="1:10" hidden="1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-47737.698528232206</v>
      </c>
      <c r="I363" s="276">
        <f>'Resultater - Vestdanmark'!I363+'Resultater - Østdanmark'!I363</f>
        <v>-44554.863664539531</v>
      </c>
      <c r="J363" s="277">
        <f>'Resultater - Vestdanmark'!J363+'Resultater - Østdanmark'!J363</f>
        <v>0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9920.8146156029889</v>
      </c>
      <c r="I364" s="276">
        <f>'Resultater - Vestdanmark'!I364+'Resultater - Østdanmark'!I364</f>
        <v>9259.3601339610068</v>
      </c>
      <c r="J364" s="277">
        <f>'Resultater - Vestdanmark'!J364+'Resultater - Østdanmark'!J364</f>
        <v>0</v>
      </c>
    </row>
    <row r="365" spans="1:10" hidden="1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5277.9173107404822</v>
      </c>
      <c r="I365" s="276">
        <f>'Resultater - Vestdanmark'!I365+'Resultater - Østdanmark'!I365</f>
        <v>0</v>
      </c>
      <c r="J365" s="277">
        <f>'Resultater - Vestdanmark'!J365+'Resultater - Østdanmark'!J365</f>
        <v>0</v>
      </c>
    </row>
    <row r="366" spans="1:10" hidden="1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876.81728607450714</v>
      </c>
      <c r="I366" s="276">
        <f>'Resultater - Vestdanmark'!I366+'Resultater - Østdanmark'!I366</f>
        <v>0</v>
      </c>
      <c r="J366" s="277">
        <f>'Resultater - Vestdanmark'!J366+'Resultater - Østdanmark'!J366</f>
        <v>0</v>
      </c>
    </row>
    <row r="367" spans="1:10" hidden="1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-31660.530532401586</v>
      </c>
      <c r="I367" s="276">
        <f>'Resultater - Vestdanmark'!I367+'Resultater - Østdanmark'!I367</f>
        <v>0</v>
      </c>
      <c r="J367" s="277">
        <f>'Resultater - Vestdanmark'!J367+'Resultater - Østdanmark'!J367</f>
        <v>0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18955.444004025605</v>
      </c>
      <c r="I368" s="276">
        <f>'Resultater - Vestdanmark'!I368+'Resultater - Østdanmark'!I368</f>
        <v>0</v>
      </c>
      <c r="J368" s="277">
        <f>'Resultater - Vestdanmark'!J368+'Resultater - Østdanmark'!J368</f>
        <v>0</v>
      </c>
    </row>
    <row r="369" spans="1:10" hidden="1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803523.26097451104</v>
      </c>
      <c r="I369" s="276">
        <f>'Resultater - Vestdanmark'!I369+'Resultater - Østdanmark'!I369</f>
        <v>786346.01654497278</v>
      </c>
      <c r="J369" s="277">
        <f>'Resultater - Vestdanmark'!J369+'Resultater - Østdanmark'!J369</f>
        <v>692686.55810309015</v>
      </c>
    </row>
    <row r="370" spans="1:10" hidden="1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-1767751.1741439244</v>
      </c>
      <c r="I370" s="276">
        <f>'Resultater - Vestdanmark'!I370+'Resultater - Østdanmark'!I370</f>
        <v>-1616786.202242</v>
      </c>
      <c r="J370" s="277">
        <f>'Resultater - Vestdanmark'!J370+'Resultater - Østdanmark'!J370</f>
        <v>-1325139.5024580855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31589.622964822924</v>
      </c>
      <c r="I371" s="276">
        <f>'Resultater - Vestdanmark'!I371+'Resultater - Østdanmark'!I371</f>
        <v>28891.886647048254</v>
      </c>
      <c r="J371" s="277">
        <f>'Resultater - Vestdanmark'!J371+'Resultater - Østdanmark'!J371</f>
        <v>23680.17505558495</v>
      </c>
    </row>
    <row r="372" spans="1:10" hidden="1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27634.888548227009</v>
      </c>
      <c r="I372" s="276">
        <f>'Resultater - Vestdanmark'!I372+'Resultater - Østdanmark'!I372</f>
        <v>22602.866381468466</v>
      </c>
      <c r="J372" s="277">
        <f>'Resultater - Vestdanmark'!J372+'Resultater - Østdanmark'!J372</f>
        <v>0</v>
      </c>
    </row>
    <row r="373" spans="1:10" hidden="1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-46058.147580378347</v>
      </c>
      <c r="I373" s="276">
        <f>'Resultater - Vestdanmark'!I373+'Resultater - Østdanmark'!I373</f>
        <v>-35206.956980480471</v>
      </c>
      <c r="J373" s="277">
        <f>'Resultater - Vestdanmark'!J373+'Resultater - Østdanmark'!J373</f>
        <v>0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4910.5789263453398</v>
      </c>
      <c r="I374" s="276">
        <f>'Resultater - Vestdanmark'!I374+'Resultater - Østdanmark'!I374</f>
        <v>3753.6581493509157</v>
      </c>
      <c r="J374" s="277">
        <f>'Resultater - Vestdanmark'!J374+'Resultater - Østdanmark'!J374</f>
        <v>0</v>
      </c>
    </row>
    <row r="375" spans="1:10" hidden="1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18493.012942248984</v>
      </c>
      <c r="I375" s="276">
        <f>'Resultater - Vestdanmark'!I375+'Resultater - Østdanmark'!I375</f>
        <v>0</v>
      </c>
      <c r="J375" s="277">
        <f>'Resultater - Vestdanmark'!J375+'Resultater - Østdanmark'!J375</f>
        <v>0</v>
      </c>
    </row>
    <row r="376" spans="1:10" hidden="1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-23776.730925748692</v>
      </c>
      <c r="I376" s="276">
        <f>'Resultater - Vestdanmark'!I376+'Resultater - Østdanmark'!I376</f>
        <v>0</v>
      </c>
      <c r="J376" s="277">
        <f>'Resultater - Vestdanmark'!J376+'Resultater - Østdanmark'!J376</f>
        <v>0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7529.7457544847666</v>
      </c>
      <c r="I377" s="276">
        <f>'Resultater - Vestdanmark'!I377+'Resultater - Østdanmark'!I377</f>
        <v>0</v>
      </c>
      <c r="J377" s="277">
        <f>'Resultater - Vestdanmark'!J377+'Resultater - Østdanmark'!J377</f>
        <v>0</v>
      </c>
    </row>
    <row r="378" spans="1:10" hidden="1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58561.6295189554</v>
      </c>
      <c r="I378" s="276">
        <f>'Resultater - Vestdanmark'!I378+'Resultater - Østdanmark'!I378</f>
        <v>69952.97800362503</v>
      </c>
      <c r="J378" s="277">
        <f>'Resultater - Vestdanmark'!J378+'Resultater - Østdanmark'!J378</f>
        <v>83752.102025191794</v>
      </c>
    </row>
    <row r="379" spans="1:10" hidden="1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-128835.58494170189</v>
      </c>
      <c r="I379" s="276">
        <f>'Resultater - Vestdanmark'!I379+'Resultater - Østdanmark'!I379</f>
        <v>-143828.55290464958</v>
      </c>
      <c r="J379" s="277">
        <f>'Resultater - Vestdanmark'!J379+'Resultater - Østdanmark'!J379</f>
        <v>-160221.41256993214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4039.0970279361727</v>
      </c>
      <c r="I380" s="276">
        <f>'Resultater - Vestdanmark'!I380+'Resultater - Østdanmark'!I380</f>
        <v>4509.1383784410573</v>
      </c>
      <c r="J380" s="277">
        <f>'Resultater - Vestdanmark'!J380+'Resultater - Østdanmark'!J380</f>
        <v>5023.0674360331705</v>
      </c>
    </row>
    <row r="381" spans="1:10" hidden="1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2014.0600571988041</v>
      </c>
      <c r="I381" s="276">
        <f>'Resultater - Vestdanmark'!I381+'Resultater - Østdanmark'!I381</f>
        <v>2010.7405411028881</v>
      </c>
      <c r="J381" s="277">
        <f>'Resultater - Vestdanmark'!J381+'Resultater - Østdanmark'!J381</f>
        <v>0</v>
      </c>
    </row>
    <row r="382" spans="1:10" hidden="1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-3356.766761998007</v>
      </c>
      <c r="I382" s="276">
        <f>'Resultater - Vestdanmark'!I382+'Resultater - Østdanmark'!I382</f>
        <v>-3131.9946123097948</v>
      </c>
      <c r="J382" s="277">
        <f>'Resultater - Vestdanmark'!J382+'Resultater - Østdanmark'!J382</f>
        <v>0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627.87405753257133</v>
      </c>
      <c r="I383" s="276">
        <f>'Resultater - Vestdanmark'!I383+'Resultater - Østdanmark'!I383</f>
        <v>585.83104065014311</v>
      </c>
      <c r="J383" s="277">
        <f>'Resultater - Vestdanmark'!J383+'Resultater - Østdanmark'!J383</f>
        <v>0</v>
      </c>
    </row>
    <row r="384" spans="1:10" hidden="1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1347.7904439254141</v>
      </c>
      <c r="I384" s="276">
        <f>'Resultater - Vestdanmark'!I384+'Resultater - Østdanmark'!I384</f>
        <v>0</v>
      </c>
      <c r="J384" s="277">
        <f>'Resultater - Vestdanmark'!J384+'Resultater - Østdanmark'!J384</f>
        <v>0</v>
      </c>
    </row>
    <row r="385" spans="1:10" hidden="1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-1732.8734279041039</v>
      </c>
      <c r="I385" s="276">
        <f>'Resultater - Vestdanmark'!I385+'Resultater - Østdanmark'!I385</f>
        <v>0</v>
      </c>
      <c r="J385" s="277">
        <f>'Resultater - Vestdanmark'!J385+'Resultater - Østdanmark'!J385</f>
        <v>0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962.76469434034368</v>
      </c>
      <c r="I386" s="276">
        <f>'Resultater - Vestdanmark'!I386+'Resultater - Østdanmark'!I386</f>
        <v>0</v>
      </c>
      <c r="J386" s="277">
        <f>'Resultater - Vestdanmark'!J386+'Resultater - Østdanmark'!J386</f>
        <v>0</v>
      </c>
    </row>
    <row r="387" spans="1:10" hidden="1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151119.96541178104</v>
      </c>
      <c r="I387" s="276">
        <f>'Resultater - Vestdanmark'!I387+'Resultater - Østdanmark'!I387</f>
        <v>147504.6610901141</v>
      </c>
      <c r="J387" s="277">
        <f>'Resultater - Vestdanmark'!J387+'Resultater - Østdanmark'!J387</f>
        <v>129935.79651309951</v>
      </c>
    </row>
    <row r="388" spans="1:10" hidden="1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-743510.2298259628</v>
      </c>
      <c r="I388" s="276">
        <f>'Resultater - Vestdanmark'!I388+'Resultater - Østdanmark'!I388</f>
        <v>-678245.73136762739</v>
      </c>
      <c r="J388" s="277">
        <f>'Resultater - Vestdanmark'!J388+'Resultater - Østdanmark'!J388</f>
        <v>-555899.2337777823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12179.28225780596</v>
      </c>
      <c r="I389" s="276">
        <f>'Resultater - Vestdanmark'!I389+'Resultater - Østdanmark'!I389</f>
        <v>11110.198449336684</v>
      </c>
      <c r="J389" s="277">
        <f>'Resultater - Vestdanmark'!J389+'Resultater - Østdanmark'!J389</f>
        <v>9106.0666060539152</v>
      </c>
    </row>
    <row r="390" spans="1:10" hidden="1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22625.724932981873</v>
      </c>
      <c r="I390" s="276">
        <f>'Resultater - Vestdanmark'!I390+'Resultater - Østdanmark'!I390</f>
        <v>18506.523398832782</v>
      </c>
      <c r="J390" s="277">
        <f>'Resultater - Vestdanmark'!J390+'Resultater - Østdanmark'!J390</f>
        <v>0</v>
      </c>
    </row>
    <row r="391" spans="1:10" hidden="1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-92765.472225225691</v>
      </c>
      <c r="I391" s="276">
        <f>'Resultater - Vestdanmark'!I391+'Resultater - Østdanmark'!I391</f>
        <v>-70912.846668424681</v>
      </c>
      <c r="J391" s="277">
        <f>'Resultater - Vestdanmark'!J391+'Resultater - Østdanmark'!J391</f>
        <v>0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8241.9759393401473</v>
      </c>
      <c r="I392" s="276">
        <f>'Resultater - Vestdanmark'!I392+'Resultater - Østdanmark'!I392</f>
        <v>6300.4258158925304</v>
      </c>
      <c r="J392" s="277">
        <f>'Resultater - Vestdanmark'!J392+'Resultater - Østdanmark'!J392</f>
        <v>0</v>
      </c>
    </row>
    <row r="393" spans="1:10" hidden="1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21786.130098302907</v>
      </c>
      <c r="I393" s="276">
        <f>'Resultater - Vestdanmark'!I393+'Resultater - Østdanmark'!I393</f>
        <v>0</v>
      </c>
      <c r="J393" s="277">
        <f>'Resultater - Vestdanmark'!J393+'Resultater - Østdanmark'!J393</f>
        <v>0</v>
      </c>
    </row>
    <row r="394" spans="1:10" hidden="1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-76562.685774035956</v>
      </c>
      <c r="I394" s="276">
        <f>'Resultater - Vestdanmark'!I394+'Resultater - Østdanmark'!I394</f>
        <v>0</v>
      </c>
      <c r="J394" s="277">
        <f>'Resultater - Vestdanmark'!J394+'Resultater - Østdanmark'!J394</f>
        <v>0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18184.718915711666</v>
      </c>
      <c r="I395" s="276">
        <f>'Resultater - Vestdanmark'!I395+'Resultater - Østdanmark'!I395</f>
        <v>0</v>
      </c>
      <c r="J395" s="277">
        <f>'Resultater - Vestdanmark'!J395+'Resultater - Østdanmark'!J395</f>
        <v>0</v>
      </c>
    </row>
    <row r="396" spans="1:10" hidden="1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11013.783741156445</v>
      </c>
      <c r="I396" s="276">
        <f>'Resultater - Vestdanmark'!I396+'Resultater - Østdanmark'!I396</f>
        <v>13121.946440328647</v>
      </c>
      <c r="J396" s="277">
        <f>'Resultater - Vestdanmark'!J396+'Resultater - Østdanmark'!J396</f>
        <v>15710.419032947482</v>
      </c>
    </row>
    <row r="397" spans="1:10" hidden="1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-54187.816006489709</v>
      </c>
      <c r="I397" s="276">
        <f>'Resultater - Vestdanmark'!I397+'Resultater - Østdanmark'!I397</f>
        <v>-60336.42662281957</v>
      </c>
      <c r="J397" s="277">
        <f>'Resultater - Vestdanmark'!J397+'Resultater - Østdanmark'!J397</f>
        <v>-67213.270993131853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1557.2614723727386</v>
      </c>
      <c r="I398" s="276">
        <f>'Resultater - Vestdanmark'!I398+'Resultater - Østdanmark'!I398</f>
        <v>1733.961607699945</v>
      </c>
      <c r="J398" s="277">
        <f>'Resultater - Vestdanmark'!J398+'Resultater - Østdanmark'!J398</f>
        <v>1931.5898861326486</v>
      </c>
    </row>
    <row r="399" spans="1:10" hidden="1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1648.986887468722</v>
      </c>
      <c r="I399" s="276">
        <f>'Resultater - Vestdanmark'!I399+'Resultater - Østdanmark'!I399</f>
        <v>1646.3317636302691</v>
      </c>
      <c r="J399" s="277">
        <f>'Resultater - Vestdanmark'!J399+'Resultater - Østdanmark'!J399</f>
        <v>0</v>
      </c>
    </row>
    <row r="400" spans="1:10" hidden="1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-6760.8462386217598</v>
      </c>
      <c r="I400" s="276">
        <f>'Resultater - Vestdanmark'!I400+'Resultater - Østdanmark'!I400</f>
        <v>-6308.3740475552368</v>
      </c>
      <c r="J400" s="277">
        <f>'Resultater - Vestdanmark'!J400+'Resultater - Østdanmark'!J400</f>
        <v>0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1053.8315242945746</v>
      </c>
      <c r="I401" s="276">
        <f>'Resultater - Vestdanmark'!I401+'Resultater - Østdanmark'!I401</f>
        <v>983.30345103525053</v>
      </c>
      <c r="J401" s="277">
        <f>'Resultater - Vestdanmark'!J401+'Resultater - Østdanmark'!J401</f>
        <v>0</v>
      </c>
    </row>
    <row r="402" spans="1:10" hidden="1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1587.7963233089895</v>
      </c>
      <c r="I402" s="276">
        <f>'Resultater - Vestdanmark'!I402+'Resultater - Østdanmark'!I402</f>
        <v>0</v>
      </c>
      <c r="J402" s="277">
        <f>'Resultater - Vestdanmark'!J402+'Resultater - Østdanmark'!J402</f>
        <v>0</v>
      </c>
    </row>
    <row r="403" spans="1:10" hidden="1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-5579.9699362001647</v>
      </c>
      <c r="I403" s="276">
        <f>'Resultater - Vestdanmark'!I403+'Resultater - Østdanmark'!I403</f>
        <v>0</v>
      </c>
      <c r="J403" s="277">
        <f>'Resultater - Vestdanmark'!J403+'Resultater - Østdanmark'!J403</f>
        <v>0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2325.1256973879313</v>
      </c>
      <c r="I404" s="276">
        <f>'Resultater - Vestdanmark'!I404+'Resultater - Østdanmark'!I404</f>
        <v>0</v>
      </c>
      <c r="J404" s="277">
        <f>'Resultater - Vestdanmark'!J404+'Resultater - Østdanmark'!J404</f>
        <v>0</v>
      </c>
    </row>
    <row r="405" spans="1:10" hidden="1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2073397.5877193159</v>
      </c>
      <c r="I405" s="276">
        <f>'Resultater - Vestdanmark'!I405+'Resultater - Østdanmark'!I405</f>
        <v>2029550.8632631819</v>
      </c>
      <c r="J405" s="277">
        <f>'Resultater - Vestdanmark'!J405+'Resultater - Østdanmark'!J405</f>
        <v>0</v>
      </c>
    </row>
    <row r="406" spans="1:10" hidden="1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-7517757.7509764899</v>
      </c>
      <c r="I406" s="276">
        <f>'Resultater - Vestdanmark'!I406+'Resultater - Østdanmark'!I406</f>
        <v>-6877362.2469999986</v>
      </c>
      <c r="J406" s="277">
        <f>'Resultater - Vestdanmark'!J406+'Resultater - Østdanmark'!J406</f>
        <v>0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295552.28134429298</v>
      </c>
      <c r="I407" s="276">
        <f>'Resultater - Vestdanmark'!I407+'Resultater - Østdanmark'!I407</f>
        <v>270375.84464170097</v>
      </c>
      <c r="J407" s="277">
        <f>'Resultater - Vestdanmark'!J407+'Resultater - Østdanmark'!J407</f>
        <v>0</v>
      </c>
    </row>
    <row r="408" spans="1:10" hidden="1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362721.58612359717</v>
      </c>
      <c r="I408" s="276">
        <f>'Resultater - Vestdanmark'!I408+'Resultater - Østdanmark'!I408</f>
        <v>296461.76169373997</v>
      </c>
      <c r="J408" s="277">
        <f>'Resultater - Vestdanmark'!J408+'Resultater - Østdanmark'!J408</f>
        <v>0</v>
      </c>
    </row>
    <row r="409" spans="1:10" hidden="1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-1095968.0508931505</v>
      </c>
      <c r="I409" s="276">
        <f>'Resultater - Vestdanmark'!I409+'Resultater - Østdanmark'!I409</f>
        <v>-837161.79297647835</v>
      </c>
      <c r="J409" s="277">
        <f>'Resultater - Vestdanmark'!J409+'Resultater - Østdanmark'!J409</f>
        <v>0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233697.52790303045</v>
      </c>
      <c r="I410" s="276">
        <f>'Resultater - Vestdanmark'!I410+'Resultater - Østdanmark'!I410</f>
        <v>178511.26345702694</v>
      </c>
      <c r="J410" s="277">
        <f>'Resultater - Vestdanmark'!J410+'Resultater - Østdanmark'!J410</f>
        <v>0</v>
      </c>
    </row>
    <row r="411" spans="1:10" hidden="1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457088.33107391914</v>
      </c>
      <c r="I411" s="276">
        <f>'Resultater - Vestdanmark'!I411+'Resultater - Østdanmark'!I411</f>
        <v>0</v>
      </c>
      <c r="J411" s="277">
        <f>'Resultater - Vestdanmark'!J411+'Resultater - Østdanmark'!J411</f>
        <v>0</v>
      </c>
    </row>
    <row r="412" spans="1:10" hidden="1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-1183798.6405105125</v>
      </c>
      <c r="I412" s="276">
        <f>'Resultater - Vestdanmark'!I412+'Resultater - Østdanmark'!I412</f>
        <v>0</v>
      </c>
      <c r="J412" s="277">
        <f>'Resultater - Vestdanmark'!J412+'Resultater - Østdanmark'!J412</f>
        <v>0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674805.3408895086</v>
      </c>
      <c r="I413" s="276">
        <f>'Resultater - Vestdanmark'!I413+'Resultater - Østdanmark'!I413</f>
        <v>0</v>
      </c>
      <c r="J413" s="277">
        <f>'Resultater - Vestdanmark'!J413+'Resultater - Østdanmark'!J413</f>
        <v>0</v>
      </c>
    </row>
    <row r="414" spans="1:10" hidden="1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265107.75527814421</v>
      </c>
      <c r="I414" s="276">
        <f>'Resultater - Vestdanmark'!I414+'Resultater - Østdanmark'!I414</f>
        <v>316750.71276361804</v>
      </c>
      <c r="J414" s="277">
        <f>'Resultater - Vestdanmark'!J414+'Resultater - Østdanmark'!J414</f>
        <v>0</v>
      </c>
    </row>
    <row r="415" spans="1:10" hidden="1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-961231.89005853585</v>
      </c>
      <c r="I415" s="276">
        <f>'Resultater - Vestdanmark'!I415+'Resultater - Østdanmark'!I415</f>
        <v>-1073345.5530000001</v>
      </c>
      <c r="J415" s="277">
        <f>'Resultater - Vestdanmark'!J415+'Resultater - Østdanmark'!J415</f>
        <v>0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37789.762242709345</v>
      </c>
      <c r="I416" s="276">
        <f>'Resultater - Vestdanmark'!I416+'Resultater - Østdanmark'!I416</f>
        <v>42197.386157953333</v>
      </c>
      <c r="J416" s="277">
        <f>'Resultater - Vestdanmark'!J416+'Resultater - Østdanmark'!J416</f>
        <v>0</v>
      </c>
    </row>
    <row r="417" spans="1:10" hidden="1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46378.13126518044</v>
      </c>
      <c r="I417" s="276">
        <f>'Resultater - Vestdanmark'!I417+'Resultater - Østdanmark'!I417</f>
        <v>46268.598645843813</v>
      </c>
      <c r="J417" s="277">
        <f>'Resultater - Vestdanmark'!J417+'Resultater - Østdanmark'!J417</f>
        <v>0</v>
      </c>
    </row>
    <row r="418" spans="1:10" hidden="1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-140132.13459384954</v>
      </c>
      <c r="I418" s="276">
        <f>'Resultater - Vestdanmark'!I418+'Resultater - Østdanmark'!I418</f>
        <v>-130655.30873043303</v>
      </c>
      <c r="J418" s="277">
        <f>'Resultater - Vestdanmark'!J418+'Resultater - Østdanmark'!J418</f>
        <v>0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29880.919802059198</v>
      </c>
      <c r="I419" s="276">
        <f>'Resultater - Vestdanmark'!I419+'Resultater - Østdanmark'!I419</f>
        <v>27860.139383466634</v>
      </c>
      <c r="J419" s="277">
        <f>'Resultater - Vestdanmark'!J419+'Resultater - Østdanmark'!J419</f>
        <v>0</v>
      </c>
    </row>
    <row r="420" spans="1:10" hidden="1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58444.006172560563</v>
      </c>
      <c r="I420" s="276">
        <f>'Resultater - Vestdanmark'!I420+'Resultater - Østdanmark'!I420</f>
        <v>0</v>
      </c>
      <c r="J420" s="277">
        <f>'Resultater - Vestdanmark'!J420+'Resultater - Østdanmark'!J420</f>
        <v>0</v>
      </c>
    </row>
    <row r="421" spans="1:10" hidden="1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-151362.28678276329</v>
      </c>
      <c r="I421" s="276">
        <f>'Resultater - Vestdanmark'!I421+'Resultater - Østdanmark'!I421</f>
        <v>0</v>
      </c>
      <c r="J421" s="277">
        <f>'Resultater - Vestdanmark'!J421+'Resultater - Østdanmark'!J421</f>
        <v>0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86281.632732920101</v>
      </c>
      <c r="I422" s="276">
        <f>'Resultater - Vestdanmark'!I422+'Resultater - Østdanmark'!I422</f>
        <v>0</v>
      </c>
      <c r="J422" s="277">
        <f>'Resultater - Vestdanmark'!J422+'Resultater - Østdanmark'!J422</f>
        <v>0</v>
      </c>
    </row>
    <row r="423" spans="1:10" hidden="1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827693.20492220437</v>
      </c>
      <c r="I423" s="276">
        <f ca="1">'Resultater - Vestdanmark'!I423+'Resultater - Østdanmark'!I423</f>
        <v>795208.26556377183</v>
      </c>
      <c r="J423" s="277">
        <f ca="1">'Resultater - Vestdanmark'!J423+'Resultater - Østdanmark'!J423</f>
        <v>952624.12430194148</v>
      </c>
    </row>
    <row r="424" spans="1:10" hidden="1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896667.6386657214</v>
      </c>
      <c r="I424" s="276">
        <f ca="1">'Resultater - Vestdanmark'!I424+'Resultater - Østdanmark'!I424</f>
        <v>861475.62102741958</v>
      </c>
      <c r="J424" s="277">
        <f ca="1">'Resultater - Vestdanmark'!J424+'Resultater - Østdanmark'!J424</f>
        <v>1032009.4679937699</v>
      </c>
    </row>
    <row r="425" spans="1:10" s="168" customFormat="1" hidden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-605900.32409827493</v>
      </c>
      <c r="I425" s="276">
        <f ca="1">'Resultater - Vestdanmark'!I425+'Resultater - Østdanmark'!I425</f>
        <v>-649907.96053441195</v>
      </c>
      <c r="J425" s="277">
        <f ca="1">'Resultater - Vestdanmark'!J425+'Resultater - Østdanmark'!J425</f>
        <v>-2086257.0994435633</v>
      </c>
    </row>
    <row r="426" spans="1:10" hidden="1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3349973.4189923876</v>
      </c>
      <c r="J426" s="277">
        <f>'Resultater - Vestdanmark'!J426+'Resultater - Østdanmark'!J426</f>
        <v>3287746.765328066</v>
      </c>
    </row>
    <row r="427" spans="1:10" hidden="1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130414.81585263187</v>
      </c>
      <c r="J427" s="277">
        <f>'Resultater - Vestdanmark'!J427+'Resultater - Østdanmark'!J427</f>
        <v>127992.32571203879</v>
      </c>
    </row>
    <row r="428" spans="1:10" s="168" customFormat="1" hidden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17136.506803035827</v>
      </c>
      <c r="J428" s="277">
        <f>'Resultater - Vestdanmark'!J428+'Resultater - Østdanmark'!J428</f>
        <v>16818.191598561898</v>
      </c>
    </row>
    <row r="429" spans="1:10" hidden="1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1736204.3992602557</v>
      </c>
      <c r="J429" s="277">
        <f>'Resultater - Vestdanmark'!J429+'Resultater - Østdanmark'!J429</f>
        <v>1703953.9374414468</v>
      </c>
    </row>
    <row r="430" spans="1:10" hidden="1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1577683.1378100975</v>
      </c>
      <c r="J430" s="277">
        <f>'Resultater - Vestdanmark'!J430+'Resultater - Østdanmark'!J430</f>
        <v>1534334.8704746079</v>
      </c>
    </row>
    <row r="431" spans="1:10" hidden="1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30225.931677220276</v>
      </c>
      <c r="J431" s="277">
        <f>'Resultater - Vestdanmark'!J431+'Resultater - Østdanmark'!J431</f>
        <v>29395.446939564357</v>
      </c>
    </row>
    <row r="432" spans="1:10" hidden="1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140703.85058470169</v>
      </c>
      <c r="J432" s="277">
        <f>'Resultater - Vestdanmark'!J432+'Resultater - Østdanmark'!J432</f>
        <v>136837.88537020085</v>
      </c>
    </row>
    <row r="433" spans="1:10" hidden="1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138832.55174855303</v>
      </c>
      <c r="J433" s="277">
        <f>'Resultater - Vestdanmark'!J433+'Resultater - Østdanmark'!J433</f>
        <v>135018.00215755089</v>
      </c>
    </row>
    <row r="434" spans="1:10" hidden="1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113713.9338619913</v>
      </c>
      <c r="J434" s="277">
        <f>'Resultater - Vestdanmark'!J434+'Resultater - Østdanmark'!J434</f>
        <v>110093.6792842632</v>
      </c>
    </row>
    <row r="435" spans="1:10" hidden="1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55152.179429823183</v>
      </c>
      <c r="J435" s="277">
        <f>'Resultater - Vestdanmark'!J435+'Resultater - Østdanmark'!J435</f>
        <v>53396.326622067689</v>
      </c>
    </row>
    <row r="436" spans="1:10" hidden="1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7279.9033833851809</v>
      </c>
      <c r="J436" s="277">
        <f>'Resultater - Vestdanmark'!J436+'Resultater - Østdanmark'!J436</f>
        <v>7048.136680272929</v>
      </c>
    </row>
    <row r="437" spans="1:10" hidden="1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74826.348700110961</v>
      </c>
      <c r="J437" s="277">
        <f>'Resultater - Vestdanmark'!J437+'Resultater - Østdanmark'!J437</f>
        <v>72444.139042805269</v>
      </c>
    </row>
    <row r="438" spans="1:10" hidden="1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196872.93522310784</v>
      </c>
      <c r="J438" s="277">
        <f>'Resultater - Vestdanmark'!J438+'Resultater - Østdanmark'!J438</f>
        <v>188233.86614274088</v>
      </c>
    </row>
    <row r="439" spans="1:10" ht="15.75" hidden="1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726.16257554479</v>
      </c>
      <c r="J439" s="280">
        <f>'Resultater - Vestdanmark'!J439+'Resultater - Østdanmark'!J439</f>
        <v>694.29751168215546</v>
      </c>
    </row>
    <row r="440" spans="1:10" hidden="1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5940853705.2480001</v>
      </c>
      <c r="J440" s="274">
        <f>'Resultater - Vestdanmark'!J440+'Resultater - Østdanmark'!J440</f>
        <v>5896297302.4586391</v>
      </c>
    </row>
    <row r="441" spans="1:10" hidden="1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148521342.63119999</v>
      </c>
      <c r="J441" s="277">
        <f>'Resultater - Vestdanmark'!J441+'Resultater - Østdanmark'!J441</f>
        <v>148521342.63119999</v>
      </c>
    </row>
    <row r="442" spans="1:10" hidden="1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hidden="1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78449683.248009741</v>
      </c>
      <c r="J443" s="277">
        <f>'Resultater - Vestdanmark'!J443+'Resultater - Østdanmark'!J443</f>
        <v>78449683.248009741</v>
      </c>
    </row>
    <row r="444" spans="1:10" hidden="1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311894819.52551997</v>
      </c>
      <c r="J444" s="277">
        <f>'Resultater - Vestdanmark'!J444+'Resultater - Østdanmark'!J444</f>
        <v>1277283546.6283197</v>
      </c>
    </row>
    <row r="445" spans="1:10" hidden="1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1707995440.2587998</v>
      </c>
      <c r="J445" s="277">
        <f>'Resultater - Vestdanmark'!J445+'Resultater - Østdanmark'!J445</f>
        <v>1841664648.6268799</v>
      </c>
    </row>
    <row r="446" spans="1:10" hidden="1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297042685.26239997</v>
      </c>
      <c r="J446" s="277">
        <f>'Resultater - Vestdanmark'!J446+'Resultater - Østdanmark'!J446</f>
        <v>297042685.26239997</v>
      </c>
    </row>
    <row r="447" spans="1:10" hidden="1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148521342.63119999</v>
      </c>
      <c r="J447" s="277">
        <f>'Resultater - Vestdanmark'!J447+'Resultater - Østdanmark'!J447</f>
        <v>148521342.63119999</v>
      </c>
    </row>
    <row r="448" spans="1:10" hidden="1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222782013.94679996</v>
      </c>
      <c r="J448" s="277">
        <f>'Resultater - Vestdanmark'!J448+'Resultater - Østdanmark'!J448</f>
        <v>371303356.57800001</v>
      </c>
    </row>
    <row r="449" spans="1:10" hidden="1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2227820139.4679995</v>
      </c>
      <c r="J449" s="277">
        <f>'Resultater - Vestdanmark'!J449+'Resultater - Østdanmark'!J449</f>
        <v>2227820139.4679995</v>
      </c>
    </row>
    <row r="450" spans="1:10" hidden="1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148521342.63119999</v>
      </c>
      <c r="J450" s="277">
        <f>'Resultater - Vestdanmark'!J450+'Resultater - Østdanmark'!J450</f>
        <v>148521342.63119999</v>
      </c>
    </row>
    <row r="451" spans="1:10" hidden="1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430711893.63047999</v>
      </c>
    </row>
    <row r="452" spans="1:10" hidden="1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1841664648.6268799</v>
      </c>
    </row>
    <row r="453" spans="1:10" hidden="1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133669208.36807999</v>
      </c>
      <c r="J453" s="277">
        <f>'Resultater - Vestdanmark'!J453+'Resultater - Østdanmark'!J453</f>
        <v>148521342.63119999</v>
      </c>
    </row>
    <row r="454" spans="1:10" hidden="1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2014547635.2020967</v>
      </c>
      <c r="J454" s="277">
        <f>'Resultater - Vestdanmark'!J454+'Resultater - Østdanmark'!J454</f>
        <v>0</v>
      </c>
    </row>
    <row r="455" spans="1:10" hidden="1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12195000.399999999</v>
      </c>
      <c r="I455" s="276">
        <f>'Resultater - Vestdanmark'!I455+'Resultater - Østdanmark'!I455</f>
        <v>0</v>
      </c>
      <c r="J455" s="277">
        <f>'Resultater - Vestdanmark'!J455+'Resultater - Østdanmark'!J455</f>
        <v>0</v>
      </c>
    </row>
    <row r="456" spans="1:10" hidden="1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361184.39999999997</v>
      </c>
      <c r="I456" s="276">
        <f>'Resultater - Vestdanmark'!I456+'Resultater - Østdanmark'!I456</f>
        <v>0</v>
      </c>
      <c r="J456" s="277">
        <f>'Resultater - Vestdanmark'!J456+'Resultater - Østdanmark'!J456</f>
        <v>0</v>
      </c>
    </row>
    <row r="457" spans="1:10" hidden="1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4390946.2499999991</v>
      </c>
      <c r="I457" s="276">
        <f>'Resultater - Vestdanmark'!I457+'Resultater - Østdanmark'!I457</f>
        <v>0</v>
      </c>
      <c r="J457" s="277">
        <f>'Resultater - Vestdanmark'!J457+'Resultater - Østdanmark'!J457</f>
        <v>0</v>
      </c>
    </row>
    <row r="458" spans="1:10" hidden="1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155332197.12531522</v>
      </c>
      <c r="J458" s="277">
        <f>'Resultater - Vestdanmark'!J458+'Resultater - Østdanmark'!J458</f>
        <v>178453683.45954177</v>
      </c>
    </row>
    <row r="459" spans="1:10" s="168" customFormat="1" hidden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-164750.50659529667</v>
      </c>
      <c r="J459" s="283">
        <f>'Resultater - Vestdanmark'!J459+'Resultater - Østdanmark'!J459</f>
        <v>-189273.92580456016</v>
      </c>
    </row>
    <row r="460" spans="1:10" hidden="1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147058973.22332105</v>
      </c>
      <c r="J460" s="277">
        <f>'Resultater - Vestdanmark'!J460+'Resultater - Østdanmark'!J460</f>
        <v>173098743.31879258</v>
      </c>
    </row>
    <row r="461" spans="1:10" s="168" customFormat="1" hidden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-306908.47620466718</v>
      </c>
      <c r="J461" s="283">
        <f>'Resultater - Vestdanmark'!J461+'Resultater - Østdanmark'!J461</f>
        <v>-361252.83877943363</v>
      </c>
    </row>
    <row r="462" spans="1:10" hidden="1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88846.768196361154</v>
      </c>
      <c r="J462" s="277">
        <f>'Resultater - Vestdanmark'!J462+'Resultater - Østdanmark'!J462</f>
        <v>110102.449113043</v>
      </c>
    </row>
    <row r="463" spans="1:10" hidden="1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135494141.76229626</v>
      </c>
      <c r="J463" s="277">
        <f>'Resultater - Vestdanmark'!J463+'Resultater - Østdanmark'!J463</f>
        <v>170371935.07404709</v>
      </c>
    </row>
    <row r="464" spans="1:10" hidden="1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33002599.999999996</v>
      </c>
      <c r="I464" s="276">
        <f>'Resultater - Vestdanmark'!I464+'Resultater - Østdanmark'!I464</f>
        <v>0</v>
      </c>
      <c r="J464" s="277">
        <f>'Resultater - Vestdanmark'!J464+'Resultater - Østdanmark'!J464</f>
        <v>0</v>
      </c>
    </row>
    <row r="465" spans="1:12" hidden="1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2165562</v>
      </c>
      <c r="I465" s="276">
        <f>'Resultater - Vestdanmark'!I465+'Resultater - Østdanmark'!I465</f>
        <v>0</v>
      </c>
      <c r="J465" s="277">
        <f>'Resultater - Vestdanmark'!J465+'Resultater - Østdanmark'!J465</f>
        <v>0</v>
      </c>
    </row>
    <row r="466" spans="1:12" hidden="1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0</v>
      </c>
      <c r="J466" s="277">
        <f ca="1">'Resultater - Vestdanmark'!J466+'Resultater - Østdanmark'!J466</f>
        <v>0</v>
      </c>
    </row>
    <row r="467" spans="1:12" hidden="1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0</v>
      </c>
      <c r="J467" s="277">
        <f>'Resultater - Vestdanmark'!J467+'Resultater - Østdanmark'!J467</f>
        <v>0</v>
      </c>
    </row>
    <row r="468" spans="1:12" hidden="1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hidden="1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hidden="1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35475000</v>
      </c>
      <c r="J470" s="277">
        <f>'Resultater - Vestdanmark'!J470+'Resultater - Østdanmark'!J470</f>
        <v>46354000</v>
      </c>
    </row>
    <row r="471" spans="1:12" hidden="1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14987153.665511996</v>
      </c>
      <c r="J471" s="277">
        <f>'Resultater - Vestdanmark'!J471+'Resultater - Østdanmark'!J471</f>
        <v>27876105.817852315</v>
      </c>
    </row>
    <row r="472" spans="1:12" hidden="1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hidden="1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76289786.045203626</v>
      </c>
      <c r="J473" s="277">
        <f>'Resultater - Vestdanmark'!J473+'Resultater - Østdanmark'!J473</f>
        <v>95352647.261167347</v>
      </c>
      <c r="L473" s="98"/>
    </row>
    <row r="474" spans="1:12" hidden="1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30307028.112254784</v>
      </c>
      <c r="J474" s="283">
        <f ca="1">'Resultater - Vestdanmark'!J474+'Resultater - Østdanmark'!J474</f>
        <v>36533014.538594387</v>
      </c>
    </row>
    <row r="475" spans="1:12" hidden="1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22868351.243449189</v>
      </c>
      <c r="J475" s="283">
        <f>'Resultater - Vestdanmark'!J475+'Resultater - Østdanmark'!J475</f>
        <v>8757449.2808849178</v>
      </c>
    </row>
    <row r="476" spans="1:12" hidden="1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27812571.768003982</v>
      </c>
      <c r="J476" s="283">
        <f>'Resultater - Vestdanmark'!J476+'Resultater - Østdanmark'!J476</f>
        <v>10912450.327425849</v>
      </c>
    </row>
    <row r="477" spans="1:12" hidden="1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15825.124106222091</v>
      </c>
      <c r="J477" s="283">
        <f>'Resultater - Vestdanmark'!J477+'Resultater - Østdanmark'!J477</f>
        <v>6537.0410838956805</v>
      </c>
    </row>
    <row r="478" spans="1:12" hidden="1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3989549.7296676114</v>
      </c>
      <c r="J478" s="283">
        <f>'Resultater - Vestdanmark'!J478+'Resultater - Østdanmark'!J478</f>
        <v>1672168.9923934245</v>
      </c>
    </row>
    <row r="479" spans="1:12" hidden="1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171816577.09825486</v>
      </c>
      <c r="J479" s="283">
        <f ca="1">'Resultater - Vestdanmark'!J479+'Resultater - Østdanmark'!J479</f>
        <v>204158523.43580145</v>
      </c>
    </row>
    <row r="480" spans="1:12" hidden="1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151170414.18881321</v>
      </c>
      <c r="I480" s="282">
        <f ca="1">'Resultater - Vestdanmark'!I480+'Resultater - Østdanmark'!I480</f>
        <v>141630814.23449269</v>
      </c>
      <c r="J480" s="283">
        <f ca="1">'Resultater - Vestdanmark'!J480+'Resultater - Østdanmark'!J480</f>
        <v>105402291.57849166</v>
      </c>
    </row>
    <row r="481" spans="1:13" hidden="1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19.573590488557194</v>
      </c>
      <c r="I481" s="286">
        <f>'Resultater - Vestdanmark'!I481+'Resultater - Østdanmark'!I481</f>
        <v>3.6778178955208753</v>
      </c>
      <c r="J481" s="287">
        <f>'Resultater - Vestdanmark'!J481+'Resultater - Østdanmark'!J481</f>
        <v>2.4551393661044361</v>
      </c>
      <c r="L481" s="167" t="s">
        <v>215</v>
      </c>
      <c r="M481" s="165">
        <v>17963.28</v>
      </c>
    </row>
    <row r="482" spans="1:13" hidden="1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3.951047127829578</v>
      </c>
      <c r="I482" s="286">
        <f>'Resultater - Vestdanmark'!I482+'Resultater - Østdanmark'!I482</f>
        <v>7.3789649812467619</v>
      </c>
      <c r="J482" s="287">
        <f>'Resultater - Vestdanmark'!J482+'Resultater - Østdanmark'!J482</f>
        <v>6.5645541228696764</v>
      </c>
      <c r="L482" s="167" t="s">
        <v>219</v>
      </c>
      <c r="M482" s="165">
        <v>14758.1</v>
      </c>
    </row>
    <row r="483" spans="1:13" hidden="1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3.8599959280679998</v>
      </c>
      <c r="I483" s="286">
        <f>'Resultater - Vestdanmark'!I483+'Resultater - Østdanmark'!I483</f>
        <v>3.3263421135494666</v>
      </c>
      <c r="J483" s="287">
        <f>'Resultater - Vestdanmark'!J483+'Resultater - Østdanmark'!J483</f>
        <v>2.6798903660472639</v>
      </c>
      <c r="L483" s="167" t="s">
        <v>216</v>
      </c>
      <c r="M483" s="165">
        <v>1988.19</v>
      </c>
    </row>
    <row r="484" spans="1:13" hidden="1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43.629098996273854</v>
      </c>
      <c r="I484" s="286">
        <f ca="1">'Resultater - Vestdanmark'!I484+'Resultater - Østdanmark'!I484</f>
        <v>41.802378034330033</v>
      </c>
      <c r="J484" s="287">
        <f ca="1">'Resultater - Vestdanmark'!J484+'Resultater - Østdanmark'!J484</f>
        <v>46.262521028572756</v>
      </c>
      <c r="L484" s="167" t="s">
        <v>217</v>
      </c>
      <c r="M484" s="165">
        <v>8944.93</v>
      </c>
    </row>
    <row r="485" spans="1:13" hidden="1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4.1561576071975512</v>
      </c>
      <c r="J485" s="287">
        <f>'Resultater - Vestdanmark'!J485+'Resultater - Østdanmark'!J485</f>
        <v>5.014688744257171E-2</v>
      </c>
      <c r="L485" s="167" t="s">
        <v>218</v>
      </c>
      <c r="M485" s="165">
        <v>18651.71</v>
      </c>
    </row>
    <row r="486" spans="1:13" hidden="1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6.4981185039678975</v>
      </c>
      <c r="J486" s="287">
        <f ca="1">'Resultater - Vestdanmark'!J486+'Resultater - Østdanmark'!J486</f>
        <v>6.6013372467689999</v>
      </c>
      <c r="L486" s="166" t="s">
        <v>109</v>
      </c>
      <c r="M486" s="165">
        <v>16604.849999999999</v>
      </c>
    </row>
    <row r="487" spans="1:13" s="168" customFormat="1" hidden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11.178239999999995</v>
      </c>
      <c r="J487" s="287">
        <f>'Resultater - Vestdanmark'!J487+'Resultater - Østdanmark'!J487</f>
        <v>12.10976</v>
      </c>
      <c r="L487" s="166"/>
      <c r="M487" s="165"/>
    </row>
    <row r="488" spans="1:13" s="168" customFormat="1" hidden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12.044159999999994</v>
      </c>
      <c r="J488" s="287">
        <f>'Resultater - Vestdanmark'!J488+'Resultater - Østdanmark'!J488</f>
        <v>13.047840000000001</v>
      </c>
      <c r="L488" s="166"/>
      <c r="M488" s="165"/>
    </row>
    <row r="489" spans="1:13" hidden="1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22.426216368900903</v>
      </c>
      <c r="J489" s="290">
        <f ca="1">'Resultater - Vestdanmark'!J489+'Resultater - Østdanmark'!J489</f>
        <v>26.978776180119901</v>
      </c>
    </row>
    <row r="490" spans="1:13" hidden="1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432062.08765439992</v>
      </c>
      <c r="J490" s="293">
        <f>'Resultater - Vestdanmark'!J490+'Resultater - Østdanmark'!J490</f>
        <v>669696.23586431995</v>
      </c>
    </row>
    <row r="491" spans="1:13" hidden="1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889539.59222964698</v>
      </c>
      <c r="J491" s="293">
        <f>'Resultater - Vestdanmark'!J491+'Resultater - Østdanmark'!J491</f>
        <v>1378786.3679559529</v>
      </c>
    </row>
    <row r="492" spans="1:13" hidden="1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1262943.9349946878</v>
      </c>
      <c r="J492" s="293">
        <f>'Resultater - Vestdanmark'!J492+'Resultater - Østdanmark'!J492</f>
        <v>1957563.0992417659</v>
      </c>
    </row>
    <row r="493" spans="1:13" hidden="1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339203.90863921517</v>
      </c>
      <c r="I493" s="292">
        <f>'Resultater - Vestdanmark'!I493+'Resultater - Østdanmark'!I493</f>
        <v>329418.07951994479</v>
      </c>
      <c r="J493" s="293">
        <f>'Resultater - Vestdanmark'!J493+'Resultater - Østdanmark'!J493</f>
        <v>293060.45191382483</v>
      </c>
    </row>
    <row r="494" spans="1:13" hidden="1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217090.50152909773</v>
      </c>
      <c r="I494" s="292">
        <f>'Resultater - Vestdanmark'!I494+'Resultater - Østdanmark'!I494</f>
        <v>210827.57089276466</v>
      </c>
      <c r="J494" s="293">
        <f>'Resultater - Vestdanmark'!J494+'Resultater - Østdanmark'!J494</f>
        <v>187558.68922484791</v>
      </c>
    </row>
    <row r="495" spans="1:13" hidden="1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-1566399.9999999995</v>
      </c>
      <c r="J495" s="293">
        <f>'Resultater - Vestdanmark'!J495+'Resultater - Østdanmark'!J495</f>
        <v>-1696933.3333333335</v>
      </c>
    </row>
    <row r="496" spans="1:13" hidden="1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335999.99999999994</v>
      </c>
      <c r="J496" s="293">
        <f>'Resultater - Vestdanmark'!J496+'Resultater - Østdanmark'!J496</f>
        <v>364000.00000000012</v>
      </c>
    </row>
    <row r="497" spans="1:10" ht="15.75" hidden="1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1343999.9999999998</v>
      </c>
      <c r="J497" s="296">
        <f>'Resultater - Vestdanmark'!J497+'Resultater - Østdanmark'!J497</f>
        <v>1456000.0000000005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>
    <filterColumn colId="0">
      <filters>
        <filter val="Bælgsædsmark"/>
        <filter val="Frøgræsmark"/>
        <filter val="Frugtmark"/>
        <filter val="Græsmark"/>
        <filter val="Grøntsager i drivhus"/>
        <filter val="Grøntsager på land"/>
        <filter val="Juletræsmark"/>
        <filter val="Kartoffelmark"/>
        <filter val="Kornmark"/>
        <filter val="Majsmark"/>
        <filter val="Øvrig mark"/>
        <filter val="Permanent græs"/>
        <filter val="Pil- og poppeldyrkning"/>
        <filter val="Rapsmark"/>
        <filter val="Roemark"/>
      </filters>
    </filterColumn>
    <filterColumn colId="6">
      <filters>
        <filter val="t CO2-ækvivalenter"/>
      </filters>
    </filterColumn>
  </autoFilter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40" t="s">
        <v>248</v>
      </c>
      <c r="B1" s="440"/>
      <c r="C1" s="440"/>
      <c r="F1" s="441" t="s">
        <v>250</v>
      </c>
      <c r="G1" s="441"/>
      <c r="H1" s="441"/>
      <c r="I1" s="441"/>
      <c r="J1" s="441"/>
      <c r="K1" s="441"/>
      <c r="L1" s="441"/>
      <c r="M1" s="442"/>
      <c r="N1" s="443" t="s">
        <v>251</v>
      </c>
      <c r="O1" s="444"/>
      <c r="P1" s="445"/>
      <c r="Q1" s="437" t="s">
        <v>122</v>
      </c>
      <c r="R1" s="437"/>
      <c r="S1" s="437"/>
      <c r="T1" s="438"/>
      <c r="U1" s="439" t="s">
        <v>229</v>
      </c>
      <c r="V1" s="437"/>
      <c r="W1" s="437"/>
      <c r="X1" s="438"/>
    </row>
    <row r="2" spans="1:26" x14ac:dyDescent="0.25">
      <c r="A2" s="194" t="s">
        <v>128</v>
      </c>
      <c r="B2" s="194" t="s">
        <v>313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285</v>
      </c>
      <c r="U2" s="195" t="s">
        <v>235</v>
      </c>
      <c r="V2" s="194" t="s">
        <v>234</v>
      </c>
      <c r="W2" s="194" t="s">
        <v>236</v>
      </c>
      <c r="X2" s="196" t="s">
        <v>284</v>
      </c>
      <c r="Y2" s="95" t="s">
        <v>279</v>
      </c>
      <c r="Z2" s="194" t="s">
        <v>301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193587.85406079434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352020257.59705466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2569365.51571796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890042.58416558511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-223630.22327361835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3550175.4953867961</v>
      </c>
      <c r="O16" s="190">
        <f t="shared" si="1"/>
        <v>3550175.4953867961</v>
      </c>
      <c r="P16" s="200">
        <f t="shared" ref="P16:P81" si="10">SUM(J16,L16)</f>
        <v>75746.163899662715</v>
      </c>
      <c r="Q16" s="187">
        <f>IFERROR(VLOOKUP(A16,[1]Energiindhold!$A$2:$C$11,3,FALSE),IFERROR(VLOOKUP(A16,[1]Biogasudbytte!$A$2:$B$18,2,FALSE)*[1]Energiindhold!$C$10,0))*O16</f>
        <v>6.5318791395747819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87">
        <f>IFERROR(VLOOKUP(A16,[1]Biogasudbytte!$A$2:$B$18,2,FALSE)*[1]Energiindhold!$C$10,0)*J16*IFERROR(VLOOKUP(A16,Biogasanlæg!$F$3:$G$8,2,FALSE),1)</f>
        <v>0.13936347330489193</v>
      </c>
      <c r="T16" s="188">
        <f t="shared" ref="T16:T81" si="11">R16-S16</f>
        <v>0</v>
      </c>
      <c r="U16" s="186">
        <f>O16*IFERROR(VLOOKUP(A16,[1]Tørstofindhold!A$2:B$24,2,FALSE),0)</f>
        <v>994049.13870830298</v>
      </c>
      <c r="V16" s="187">
        <f>IF(D16=År1,P16,SUM(O16,P16))*IFERROR(VLOOKUP(A16,[1]Tørstofindhold!A$2:B$24,2,FALSE),0)</f>
        <v>21208.925891905561</v>
      </c>
      <c r="W16" s="187">
        <f>J16*IFERROR(VLOOKUP(A16,[1]Tørstofindhold!A$2:B$24,2,FALSE),0)</f>
        <v>21208.925891905561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-76844.925452788419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1212729.2061799087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87">
        <f>IFERROR(VLOOKUP(A19,[1]Biogasudbytte!$A$2:$B$18,2,FALSE)*[1]Energiindhold!$C$10,0)*J19*IFERROR(VLOOKUP(A19,Biogasanlæg!$F$3:$G$8,2,FALSE),1)</f>
        <v>0.3063744116894675</v>
      </c>
      <c r="T19" s="188">
        <f t="shared" si="11"/>
        <v>11.985300912376998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1030819.8252529224</v>
      </c>
      <c r="W19" s="187">
        <f>J19*IFERROR(VLOOKUP(A19,[1]Tørstofindhold!A$2:B$24,2,FALSE),0)</f>
        <v>45168.058835086973</v>
      </c>
      <c r="X19" s="188">
        <f t="shared" si="12"/>
        <v>985651.76641783537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765723.03528474667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2026381.0153085976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665604.70837060641</v>
      </c>
      <c r="O25" s="190">
        <f t="shared" si="1"/>
        <v>665604.70837060641</v>
      </c>
      <c r="P25" s="200">
        <f t="shared" si="10"/>
        <v>2840.1853290986264</v>
      </c>
      <c r="Q25" s="187">
        <f>IFERROR(VLOOKUP(A25,[1]Energiindhold!$A$2:$C$11,3,FALSE),IFERROR(VLOOKUP(A25,[1]Biogasudbytte!$A$2:$B$18,2,FALSE)*[1]Energiindhold!$C$10,0))*O25</f>
        <v>2.2796029415101553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87">
        <f>IFERROR(VLOOKUP(A25,[1]Biogasudbytte!$A$2:$B$18,2,FALSE)*[1]Energiindhold!$C$10,0)*J25*IFERROR(VLOOKUP(A25,Biogasanlæg!$F$3:$G$8,2,FALSE),1)</f>
        <v>9.7272371262167243E-3</v>
      </c>
      <c r="T25" s="188">
        <f t="shared" si="11"/>
        <v>0</v>
      </c>
      <c r="U25" s="186">
        <f>O25*IFERROR(VLOOKUP(A25,[1]Tørstofindhold!A$2:B$24,2,FALSE),0)</f>
        <v>206337.459594888</v>
      </c>
      <c r="V25" s="187">
        <f>IF(D25=År1,P25,SUM(O25,P25))*IFERROR(VLOOKUP(A25,[1]Tørstofindhold!A$2:B$24,2,FALSE),0)</f>
        <v>880.45745202057424</v>
      </c>
      <c r="W25" s="187">
        <f>J25*IFERROR(VLOOKUP(A25,[1]Tørstofindhold!A$2:B$24,2,FALSE),0)</f>
        <v>880.45745202057424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-567745.18896312197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1609663.314373374</v>
      </c>
      <c r="O29" s="190">
        <f t="shared" si="1"/>
        <v>1266262.2462674922</v>
      </c>
      <c r="P29" s="200">
        <f t="shared" si="10"/>
        <v>314821.43493156106</v>
      </c>
      <c r="Q29" s="187">
        <f>IFERROR(VLOOKUP(A29,[1]Energiindhold!$A$2:$C$11,3,FALSE),IFERROR(VLOOKUP(A29,[1]Biogasudbytte!$A$2:$B$18,2,FALSE)*[1]Energiindhold!$C$10,0))*O29</f>
        <v>4.5458814641002974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87">
        <f>IFERROR(VLOOKUP(A29,[1]Biogasudbytte!$A$2:$B$18,2,FALSE)*[1]Energiindhold!$C$10,0)*J29*IFERROR(VLOOKUP(A29,Biogasanlæg!$F$3:$G$8,2,FALSE),1)</f>
        <v>1.1302089514043043</v>
      </c>
      <c r="T29" s="188">
        <f t="shared" si="11"/>
        <v>0</v>
      </c>
      <c r="U29" s="186">
        <f>O29*IFERROR(VLOOKUP(A29,[1]Tørstofindhold!A$2:B$24,2,FALSE),0)</f>
        <v>379878.67388024763</v>
      </c>
      <c r="V29" s="187">
        <f>IF(D29=År1,P29,SUM(O29,P29))*IFERROR(VLOOKUP(A29,[1]Tørstofindhold!A$2:B$24,2,FALSE),0)</f>
        <v>94446.430479468312</v>
      </c>
      <c r="W29" s="187">
        <f>J29*IFERROR(VLOOKUP(A29,[1]Tørstofindhold!A$2:B$24,2,FALSE),0)</f>
        <v>94446.430479468312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1609044.2994914718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172205.06744997756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3.1685732410795864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71465.1029917407</v>
      </c>
      <c r="W34" s="187">
        <f>J34*IFERROR(VLOOKUP(A34,[1]Tørstofindhold!A$2:B$24,2,FALSE),0)</f>
        <v>0</v>
      </c>
      <c r="X34" s="188">
        <f t="shared" si="12"/>
        <v>71465.1029917407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308</v>
      </c>
      <c r="B35" s="189" t="s">
        <v>314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309</v>
      </c>
      <c r="B36" s="189" t="s">
        <v>314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28317.736356098671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199">
        <f t="shared" si="9"/>
        <v>0</v>
      </c>
      <c r="O40" s="190">
        <f t="shared" si="1"/>
        <v>0</v>
      </c>
      <c r="P40" s="200">
        <f t="shared" si="10"/>
        <v>80676.325166481722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2.8236713808268599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-468819.27146385383</v>
      </c>
      <c r="O41" s="190">
        <f t="shared" si="1"/>
        <v>0</v>
      </c>
      <c r="P41" s="200">
        <f t="shared" si="10"/>
        <v>4101.0489241972273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87">
        <f>IFERROR(VLOOKUP(A41,[1]Biogasudbytte!$A$2:$B$18,2,FALSE)*[1]Energiindhold!$C$10,0)*J41*IFERROR(VLOOKUP(A41,Biogasanlæg!$F$3:$G$8,2,FALSE),1)</f>
        <v>1.1130410822228242E-2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820.20978483944555</v>
      </c>
      <c r="W41" s="187">
        <f>J41*IFERROR(VLOOKUP(A41,[1]Tørstofindhold!A$2:B$24,2,FALSE),0)</f>
        <v>820.20978483944555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2328635.6388303456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33.750241076188566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1151704.3763715085</v>
      </c>
      <c r="W49" s="187">
        <f>J49*IFERROR(VLOOKUP(A49,[1]Tørstofindhold!A$2:B$24,2,FALSE),0)</f>
        <v>0</v>
      </c>
      <c r="X49" s="188">
        <f t="shared" ca="1" si="12"/>
        <v>1151704.3763715085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181212.16529988745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604622.3741141489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43439.71273733316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496684.1859016238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0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195082.22598438186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0</v>
      </c>
      <c r="O53" s="190">
        <f t="shared" ca="1" si="1"/>
        <v>0</v>
      </c>
      <c r="P53" s="200">
        <f t="shared" ca="1" si="10"/>
        <v>195082.22598438186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3.4826509179371086</v>
      </c>
      <c r="S53" s="187">
        <f ca="1">IFERROR(VLOOKUP(A53,[1]Biogasudbytte!$A$2:$B$18,2,FALSE)*[1]Energiindhold!$C$10,0)*J53*IFERROR(VLOOKUP(A53,Biogasanlæg!$F$3:$G$8,2,FALSE),1)</f>
        <v>0</v>
      </c>
      <c r="T53" s="188">
        <f t="shared" ca="1" si="11"/>
        <v>3.4826509179371086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54623.023275626925</v>
      </c>
      <c r="W53" s="187">
        <f ca="1">J53*IFERROR(VLOOKUP(A53,[1]Tørstofindhold!A$2:B$24,2,FALSE),0)</f>
        <v>0</v>
      </c>
      <c r="X53" s="188">
        <f t="shared" ca="1" si="12"/>
        <v>54623.023275626925</v>
      </c>
      <c r="Y53" s="168">
        <f t="shared" ca="1" si="2"/>
        <v>0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514572087.50400746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514572087.50400746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514572087.50400746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25170381.54227329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20385129.269272327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4785252.273000963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1124875.4356381574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843656.57672861801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281218.85890953941</v>
      </c>
      <c r="O56" s="190">
        <f t="shared" si="1"/>
        <v>281218.85890953941</v>
      </c>
      <c r="P56" s="200">
        <f t="shared" si="10"/>
        <v>843656.57672861801</v>
      </c>
      <c r="Q56" s="187">
        <f>IFERROR(VLOOKUP(A56,[1]Energiindhold!$A$2:$C$11,3,FALSE),IFERROR(VLOOKUP(A56,[1]Biogasudbytte!$A$2:$B$18,2,FALSE)*[1]Energiindhold!$C$10,0))*O56</f>
        <v>0.15973964518770092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0.63895858075080358</v>
      </c>
      <c r="S56" s="187">
        <f>IFERROR(VLOOKUP(A56,[1]Biogasudbytte!$A$2:$B$18,2,FALSE)*[1]Energiindhold!$C$10,0)*J56*IFERROR(VLOOKUP(A56,Biogasanlæg!$F$3:$G$8,2,FALSE),1)</f>
        <v>0.47921893556310263</v>
      </c>
      <c r="T56" s="188">
        <f t="shared" si="11"/>
        <v>0.15973964518770095</v>
      </c>
      <c r="U56" s="186">
        <f>O56*IFERROR(VLOOKUP(A56,[1]Tørstofindhold!A$2:B$24,2,FALSE),0)</f>
        <v>12025.871052299999</v>
      </c>
      <c r="V56" s="187">
        <f>IF(D56=År1,P56,SUM(O56,P56))*IFERROR(VLOOKUP(A56,[1]Tørstofindhold!A$2:B$24,2,FALSE),0)</f>
        <v>48103.484209199989</v>
      </c>
      <c r="W56" s="187">
        <f>J56*IFERROR(VLOOKUP(A56,[1]Tørstofindhold!A$2:B$24,2,FALSE),0)</f>
        <v>36077.613156899984</v>
      </c>
      <c r="X56" s="188">
        <f t="shared" si="12"/>
        <v>12025.871052300005</v>
      </c>
      <c r="Y56" s="168">
        <f t="shared" si="2"/>
        <v>0</v>
      </c>
      <c r="Z56" s="103">
        <f t="shared" si="3"/>
        <v>1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1989694.3638441348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251080.47924699794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412150.97536771372</v>
      </c>
      <c r="O57" s="190">
        <f t="shared" si="1"/>
        <v>412150.97536771372</v>
      </c>
      <c r="P57" s="200">
        <f t="shared" si="10"/>
        <v>1989694.3638441348</v>
      </c>
      <c r="Q57" s="187">
        <f>IFERROR(VLOOKUP(A57,[1]Energiindhold!$A$2:$C$11,3,FALSE),IFERROR(VLOOKUP(A57,[1]Biogasudbytte!$A$2:$B$18,2,FALSE)*[1]Energiindhold!$C$10,0))*O57</f>
        <v>0.88777320094205536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5.1735748606623213</v>
      </c>
      <c r="S57" s="187">
        <f>IFERROR(VLOOKUP(A57,[1]Biogasudbytte!$A$2:$B$18,2,FALSE)*[1]Energiindhold!$C$10,0)*J57*IFERROR(VLOOKUP(A57,Biogasanlæg!$F$3:$G$8,2,FALSE),1)</f>
        <v>4.2858016597202662</v>
      </c>
      <c r="T57" s="188">
        <f t="shared" si="11"/>
        <v>0.88777320094205514</v>
      </c>
      <c r="U57" s="186">
        <f>O57*IFERROR(VLOOKUP(A57,[1]Tørstofindhold!A$2:B$24,2,FALSE),0)</f>
        <v>123645.29261031411</v>
      </c>
      <c r="V57" s="187">
        <f>IF(D57=År1,P57,SUM(O57,P57))*IFERROR(VLOOKUP(A57,[1]Tørstofindhold!A$2:B$24,2,FALSE),0)</f>
        <v>720553.6017635545</v>
      </c>
      <c r="W57" s="187">
        <f>J57*IFERROR(VLOOKUP(A57,[1]Tørstofindhold!A$2:B$24,2,FALSE),0)</f>
        <v>596908.30915324041</v>
      </c>
      <c r="X57" s="188">
        <f t="shared" si="12"/>
        <v>123645.29261031409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792292.68109270581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812348.75563371019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-20056.074541004375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1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6257.0446016591122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2085.6815338863707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6257.0446016591122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2.9426255057142638E-3</v>
      </c>
      <c r="S59" s="187">
        <f>IFERROR(VLOOKUP(A59,[1]Biogasudbytte!$A$2:$B$18,2,FALSE)*[1]Energiindhold!$C$10,0)*J59*IFERROR(VLOOKUP(A59,Biogasanlæg!$F$3:$G$8,2,FALSE),1)</f>
        <v>2.9426255057142638E-3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394.19380990452407</v>
      </c>
      <c r="W59" s="187">
        <f>J59*IFERROR(VLOOKUP(A59,[1]Tørstofindhold!A$2:B$24,2,FALSE),0)</f>
        <v>394.19380990452407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28235.813279266553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153393.07628424684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1047364.6229885011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1047364.6229885011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30356.126950347429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-227567.1674275682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13710703.682220671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11930939.715450084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0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2301995.9904044634</v>
      </c>
      <c r="N64" s="199">
        <f t="shared" si="9"/>
        <v>-522232.02363387495</v>
      </c>
      <c r="O64" s="190">
        <f t="shared" si="1"/>
        <v>0</v>
      </c>
      <c r="P64" s="200">
        <f t="shared" si="10"/>
        <v>0</v>
      </c>
      <c r="Q64" s="187">
        <f>IFERROR(VLOOKUP(A64,[1]Energiindhold!$A$2:$C$11,3,FALSE),IFERROR(VLOOKUP(A64,[1]Biogasudbytte!$A$2:$B$18,2,FALSE)*[1]Energiindhold!$C$10,0))*O64</f>
        <v>0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0</v>
      </c>
      <c r="S64" s="187">
        <f>IFERROR(VLOOKUP(A64,[1]Biogasudbytte!$A$2:$B$18,2,FALSE)*[1]Energiindhold!$C$10,0)*J64*IFERROR(VLOOKUP(A64,Biogasanlæg!$F$3:$G$8,2,FALSE),1)</f>
        <v>0</v>
      </c>
      <c r="T64" s="188">
        <f t="shared" si="11"/>
        <v>0</v>
      </c>
      <c r="U64" s="186">
        <f>O64*IFERROR(VLOOKUP(A64,[1]Tørstofindhold!A$2:B$24,2,FALSE),0)</f>
        <v>0</v>
      </c>
      <c r="V64" s="187">
        <f>IF(D64=År1,P64,SUM(O64,P64))*IFERROR(VLOOKUP(A64,[1]Tørstofindhold!A$2:B$24,2,FALSE),0)</f>
        <v>0</v>
      </c>
      <c r="W64" s="187">
        <f>J64*IFERROR(VLOOKUP(A64,[1]Tørstofindhold!A$2:B$24,2,FALSE),0)</f>
        <v>0</v>
      </c>
      <c r="X64" s="188">
        <f t="shared" si="12"/>
        <v>0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384827.87367359991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384827.87367359997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596609.95089931972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326469.23731402913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0</v>
      </c>
      <c r="Z66" s="103">
        <f t="shared" si="3"/>
        <v>1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3333309.3882986144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696107.27987490175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141912.4984348095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1768314.655965107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141912.4984348095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1.4667801009248997</v>
      </c>
      <c r="S67" s="187">
        <f>IFERROR(VLOOKUP(A67,[1]Biogasudbytte!$A$2:$B$18,2,FALSE)*[1]Energiindhold!$C$10,0)*J67*IFERROR(VLOOKUP(A67,Biogasanlæg!$F$3:$G$8,2,FALSE),1)</f>
        <v>0</v>
      </c>
      <c r="T67" s="188">
        <f t="shared" si="11"/>
        <v>1.4667801009248997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120625.62366958808</v>
      </c>
      <c r="W67" s="187">
        <f>J67*IFERROR(VLOOKUP(A67,[1]Tørstofindhold!A$2:B$24,2,FALSE),0)</f>
        <v>0</v>
      </c>
      <c r="X67" s="188">
        <f t="shared" si="12"/>
        <v>120625.62366958808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401960.68859899876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124773.42126939242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2.9100400181094281</v>
      </c>
      <c r="S68" s="187">
        <f>IFERROR(VLOOKUP(A68,[1]Biogasudbytte!$A$2:$B$18,2,FALSE)*[1]Energiindhold!$C$10,0)*J68*IFERROR(VLOOKUP(A68,Biogasanlæg!$F$3:$G$8,2,FALSE),1)</f>
        <v>0.68255738648930186</v>
      </c>
      <c r="T68" s="188">
        <f t="shared" si="11"/>
        <v>2.2274826316201262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120588.20657969962</v>
      </c>
      <c r="X68" s="188">
        <f t="shared" si="12"/>
        <v>37432.026380817726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2414213.7695228113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-2414213.7695228113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0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523057.42126360437</v>
      </c>
      <c r="O70" s="190">
        <f t="shared" si="20"/>
        <v>523057.42126360437</v>
      </c>
      <c r="P70" s="200">
        <f t="shared" si="10"/>
        <v>0</v>
      </c>
      <c r="Q70" s="187">
        <f>IFERROR(VLOOKUP(A70,[1]Energiindhold!$A$2:$C$11,3,FALSE),IFERROR(VLOOKUP(A70,[1]Biogasudbytte!$A$2:$B$18,2,FALSE)*[1]Energiindhold!$C$10,0))*O70</f>
        <v>2.2664758037999624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2.2664758037999624</v>
      </c>
      <c r="S70" s="187">
        <f>IFERROR(VLOOKUP(A70,[1]Biogasudbytte!$A$2:$B$18,2,FALSE)*[1]Energiindhold!$C$10,0)*J70*IFERROR(VLOOKUP(A70,Biogasanlæg!$F$3:$G$8,2,FALSE),1)</f>
        <v>0</v>
      </c>
      <c r="T70" s="188">
        <f t="shared" si="11"/>
        <v>2.2664758037999624</v>
      </c>
      <c r="U70" s="186">
        <f>O70*IFERROR(VLOOKUP(A70,[1]Tørstofindhold!A$2:B$24,2,FALSE),0)</f>
        <v>219684.11693071382</v>
      </c>
      <c r="V70" s="187">
        <f>IF(D70=År1,P70,SUM(O70,P70))*IFERROR(VLOOKUP(A70,[1]Tørstofindhold!A$2:B$24,2,FALSE),0)</f>
        <v>219684.11693071382</v>
      </c>
      <c r="W70" s="187">
        <f>J70*IFERROR(VLOOKUP(A70,[1]Tørstofindhold!A$2:B$24,2,FALSE),0)</f>
        <v>0</v>
      </c>
      <c r="X70" s="188">
        <f t="shared" si="12"/>
        <v>219684.11693071382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673896.93223460356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673896.93223460356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1663123.8527888369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1539592.1696920458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5671034.2204297939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5880011.5738482485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-504910.39644153696</v>
      </c>
      <c r="O73" s="190">
        <f t="shared" si="20"/>
        <v>0</v>
      </c>
      <c r="P73" s="200">
        <f t="shared" si="10"/>
        <v>0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87">
        <f>IFERROR(VLOOKUP(A73,[1]Biogasudbytte!$A$2:$B$18,2,FALSE)*[1]Energiindhold!$C$10,0)*J73*IFERROR(VLOOKUP(A73,Biogasanlæg!$F$3:$G$8,2,FALSE),1)</f>
        <v>0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0</v>
      </c>
      <c r="W73" s="187">
        <f>J73*IFERROR(VLOOKUP(A73,[1]Tørstofindhold!A$2:B$24,2,FALSE),0)</f>
        <v>0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555777.04073422437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-555777.04073422437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9737622.5335018374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3245874.1778339455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9737622.5335018374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4.929087150233296</v>
      </c>
      <c r="S75" s="187">
        <f>IFERROR(VLOOKUP(A75,[1]Biogasudbytte!$A$2:$B$18,2,FALSE)*[1]Energiindhold!$C$10,0)*J75*IFERROR(VLOOKUP(A75,Biogasanlæg!$F$3:$G$8,2,FALSE),1)</f>
        <v>4.929087150233296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740059.31254613958</v>
      </c>
      <c r="W75" s="187">
        <f>J75*IFERROR(VLOOKUP(A75,[1]Tørstofindhold!A$2:B$24,2,FALSE),0)</f>
        <v>740059.31254613958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1373162.6504626232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247831.21490403963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6011916.1321173599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5742281.5453988183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269634.58671854157</v>
      </c>
      <c r="O77" s="190">
        <f t="shared" si="20"/>
        <v>269634.58671854157</v>
      </c>
      <c r="P77" s="200">
        <f t="shared" si="10"/>
        <v>0</v>
      </c>
      <c r="Q77" s="187">
        <f>IFERROR(VLOOKUP(A77,[1]Energiindhold!$A$2:$C$11,3,FALSE),IFERROR(VLOOKUP(A77,[1]Biogasudbytte!$A$2:$B$18,2,FALSE)*[1]Energiindhold!$C$10,0))*O77</f>
        <v>0.9679881663195643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0.9679881663195643</v>
      </c>
      <c r="S77" s="187">
        <f>IFERROR(VLOOKUP(A77,[1]Biogasudbytte!$A$2:$B$18,2,FALSE)*[1]Energiindhold!$C$10,0)*J77*IFERROR(VLOOKUP(A77,Biogasanlæg!$F$3:$G$8,2,FALSE),1)</f>
        <v>0</v>
      </c>
      <c r="T77" s="188">
        <f t="shared" si="11"/>
        <v>0.9679881663195643</v>
      </c>
      <c r="U77" s="186">
        <f>O77*IFERROR(VLOOKUP(A77,[1]Tørstofindhold!A$2:B$24,2,FALSE),0)</f>
        <v>80890.376015562462</v>
      </c>
      <c r="V77" s="187">
        <f>IF(D77=År1,P77,SUM(O77,P77))*IFERROR(VLOOKUP(A77,[1]Tørstofindhold!A$2:B$24,2,FALSE),0)</f>
        <v>80890.376015562462</v>
      </c>
      <c r="W77" s="187">
        <f>J77*IFERROR(VLOOKUP(A77,[1]Tørstofindhold!A$2:B$24,2,FALSE),0)</f>
        <v>0</v>
      </c>
      <c r="X77" s="188">
        <f t="shared" si="12"/>
        <v>80890.376015562462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2655270.0055985088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140728.27827159571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68866.868020080408</v>
      </c>
      <c r="O79" s="190">
        <f t="shared" si="20"/>
        <v>68866.868020080408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6.1808014048022171E-2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6.1808014048022171E-2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6.1808014048022171E-2</v>
      </c>
      <c r="U79" s="186">
        <f>O79*IFERROR(VLOOKUP(A79,[1]Tørstofindhold!A$2:B$24,2,FALSE),0)</f>
        <v>10330.03020301206</v>
      </c>
      <c r="V79" s="187">
        <f>IF(D79=År1,P79,SUM(O79,P79))*IFERROR(VLOOKUP(A79,[1]Tørstofindhold!A$2:B$24,2,FALSE),0)</f>
        <v>10330.03020301206</v>
      </c>
      <c r="W79" s="187">
        <f>J79*IFERROR(VLOOKUP(A79,[1]Tørstofindhold!A$2:B$24,2,FALSE),0)</f>
        <v>0</v>
      </c>
      <c r="X79" s="188">
        <f t="shared" si="12"/>
        <v>10330.03020301206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48022.602431121806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58145.536110363057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1478250.7388156422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1478250.7388156422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140377.4029294425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140377.4029294425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140377.4029294425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2.5829442139017416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2.5829442139017416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58256.622215718642</v>
      </c>
      <c r="W82" s="187">
        <f>J82*IFERROR(VLOOKUP(A82,[1]Tørstofindhold!A$2:B$24,2,FALSE),0)</f>
        <v>0</v>
      </c>
      <c r="X82" s="188">
        <f t="shared" ref="X82:X149" si="26">V82-W82</f>
        <v>58256.622215718642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990256.20734046004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990256.20734046004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990256.20734046004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8.8741102694952918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8.8741102694952918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247564.05183511501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247564.05183511501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247564.05183511501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8.2361023416230807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8.2361023416230807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4870431.535367866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502113.96933686273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502113.96933686273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251056.98466843137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262373.56843565725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-11316.583767225879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160676.47018779608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160676.47018779608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160676.47018779608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5.6236764565728619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5.6236764565728619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1881571.365060173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1824139.6252331052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57431.739827067824</v>
      </c>
      <c r="O89" s="190">
        <f t="shared" si="20"/>
        <v>57431.739827067824</v>
      </c>
      <c r="P89" s="200">
        <f t="shared" si="24"/>
        <v>0</v>
      </c>
      <c r="Q89" s="187">
        <f>IFERROR(VLOOKUP(A89,[1]Energiindhold!$A$2:$C$11,3,FALSE),IFERROR(VLOOKUP(A89,[1]Biogasudbytte!$A$2:$B$18,2,FALSE)*[1]Energiindhold!$C$10,0))*O89</f>
        <v>0.15587203916025516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0.15587203916025516</v>
      </c>
      <c r="S89" s="187">
        <f>IFERROR(VLOOKUP(A89,[1]Biogasudbytte!$A$2:$B$18,2,FALSE)*[1]Energiindhold!$C$10,0)*J89*IFERROR(VLOOKUP(A89,Biogasanlæg!$F$3:$G$8,2,FALSE),1)</f>
        <v>0</v>
      </c>
      <c r="T89" s="188">
        <f t="shared" si="25"/>
        <v>0.15587203916025516</v>
      </c>
      <c r="U89" s="186">
        <f>O89*IFERROR(VLOOKUP(A89,[1]Tørstofindhold!A$2:B$24,2,FALSE),0)</f>
        <v>11486.347965413566</v>
      </c>
      <c r="V89" s="187">
        <f>IF(D89=År1,P89,SUM(O89,P89))*IFERROR(VLOOKUP(A89,[1]Tørstofindhold!A$2:B$24,2,FALSE),0)</f>
        <v>11486.347965413566</v>
      </c>
      <c r="W89" s="187">
        <f>J89*IFERROR(VLOOKUP(A89,[1]Tørstofindhold!A$2:B$24,2,FALSE),0)</f>
        <v>0</v>
      </c>
      <c r="X89" s="188">
        <f t="shared" si="26"/>
        <v>11486.347965413566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191123.07715634341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43293.135788279993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86400.191925496285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2980433.248128525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993477.74937617499</v>
      </c>
      <c r="O92" s="190">
        <f t="shared" si="20"/>
        <v>993477.74937617499</v>
      </c>
      <c r="P92" s="200">
        <f t="shared" si="24"/>
        <v>2980433.248128525</v>
      </c>
      <c r="Q92" s="187">
        <f>IFERROR(VLOOKUP(A92,[1]Energiindhold!$A$2:$C$11,3,FALSE),IFERROR(VLOOKUP(A92,[1]Biogasudbytte!$A$2:$B$18,2,FALSE)*[1]Energiindhold!$C$10,0))*O92</f>
        <v>0.49575533171620517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87">
        <f>IFERROR(VLOOKUP(A92,[1]Biogasudbytte!$A$2:$B$18,2,FALSE)*[1]Energiindhold!$C$10,0)*J92*IFERROR(VLOOKUP(A92,Biogasanlæg!$F$3:$G$8,2,FALSE),1)</f>
        <v>1.4872659951486156</v>
      </c>
      <c r="T92" s="188">
        <f t="shared" si="25"/>
        <v>0.49575533171620512</v>
      </c>
      <c r="U92" s="186">
        <f>O92*IFERROR(VLOOKUP(A92,[1]Tørstofindhold!A$2:B$24,2,FALSE),0)</f>
        <v>59608.664962570496</v>
      </c>
      <c r="V92" s="187">
        <f>IF(D92=År1,P92,SUM(O92,P92))*IFERROR(VLOOKUP(A92,[1]Tørstofindhold!A$2:B$24,2,FALSE),0)</f>
        <v>238434.65985028198</v>
      </c>
      <c r="W92" s="187">
        <f>J92*IFERROR(VLOOKUP(A92,[1]Tørstofindhold!A$2:B$24,2,FALSE),0)</f>
        <v>178825.99488771148</v>
      </c>
      <c r="X92" s="188">
        <f t="shared" si="26"/>
        <v>59608.664962570503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11306124.881910801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3768708.2939702673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11306124.881910801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4.8706785991271735</v>
      </c>
      <c r="S93" s="187">
        <f>IFERROR(VLOOKUP(A93,[1]Biogasudbytte!$A$2:$B$18,2,FALSE)*[1]Energiindhold!$C$10,0)*J93*IFERROR(VLOOKUP(A93,Biogasanlæg!$F$3:$G$8,2,FALSE),1)</f>
        <v>4.8706785991271735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565306.24409554002</v>
      </c>
      <c r="W93" s="187">
        <f>J93*IFERROR(VLOOKUP(A93,[1]Tørstofindhold!A$2:B$24,2,FALSE),0)</f>
        <v>565306.24409554002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97500.435238944279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1280512.5905428529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97268.074687720582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-12668.074687720582</v>
      </c>
      <c r="O95" s="190">
        <f t="shared" si="20"/>
        <v>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0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0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0</v>
      </c>
      <c r="U95" s="186">
        <f>O95*IFERROR(VLOOKUP(A95,[1]Tørstofindhold!A$2:B$24,2,FALSE),0)</f>
        <v>0</v>
      </c>
      <c r="V95" s="187">
        <f>IF(D95=År1,P95,SUM(O95,P95))*IFERROR(VLOOKUP(A95,[1]Tørstofindhold!A$2:B$24,2,FALSE),0)</f>
        <v>0</v>
      </c>
      <c r="W95" s="187">
        <f>J95*IFERROR(VLOOKUP(A95,[1]Tørstofindhold!A$2:B$24,2,FALSE),0)</f>
        <v>0</v>
      </c>
      <c r="X95" s="188">
        <f t="shared" si="26"/>
        <v>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2234973.865453063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2234973.865453063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2234973.865453063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32.392747710376121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32.392747710376121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1105380.8242886607</v>
      </c>
      <c r="W97" s="187">
        <f>J97*IFERROR(VLOOKUP(A97,[1]Tørstofindhold!A$2:B$24,2,FALSE),0)</f>
        <v>0</v>
      </c>
      <c r="X97" s="188">
        <f t="shared" ca="1" si="26"/>
        <v>1105380.8242886607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616440.47585147235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616440.47585147235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174373.27010647443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232945.26016015455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90266.583697186172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78180.200987776392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0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197484.13479984918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0</v>
      </c>
      <c r="O101" s="190">
        <f t="shared" ca="1" si="20"/>
        <v>0</v>
      </c>
      <c r="P101" s="200">
        <f t="shared" ca="1" si="24"/>
        <v>197484.13479984918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3.5255303237813815</v>
      </c>
      <c r="S101" s="187">
        <f ca="1">IFERROR(VLOOKUP(A101,[1]Biogasudbytte!$A$2:$B$18,2,FALSE)*[1]Energiindhold!$C$10,0)*J101*IFERROR(VLOOKUP(A101,Biogasanlæg!$F$3:$G$8,2,FALSE),1)</f>
        <v>0</v>
      </c>
      <c r="T101" s="188">
        <f t="shared" ca="1" si="25"/>
        <v>3.5255303237813815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55295.557743957776</v>
      </c>
      <c r="W101" s="187">
        <f ca="1">J101*IFERROR(VLOOKUP(A101,[1]Tørstofindhold!A$2:B$24,2,FALSE),0)</f>
        <v>0</v>
      </c>
      <c r="X101" s="188">
        <f t="shared" ca="1" si="26"/>
        <v>55295.557743957776</v>
      </c>
      <c r="Y101" s="168">
        <f t="shared" ca="1" si="21"/>
        <v>0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617087134.44824624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617087134.44824624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617087134.44824624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30222252.570254702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24127415.151843689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6094837.4184110127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1743556.9252391441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1569201.2327152297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174355.69252391439</v>
      </c>
      <c r="O104" s="190">
        <f t="shared" si="20"/>
        <v>174355.69252391439</v>
      </c>
      <c r="P104" s="200">
        <f t="shared" si="24"/>
        <v>1569201.2327152297</v>
      </c>
      <c r="Q104" s="187">
        <f>IFERROR(VLOOKUP(A104,[1]Energiindhold!$A$2:$C$11,3,FALSE),IFERROR(VLOOKUP(A104,[1]Biogasudbytte!$A$2:$B$18,2,FALSE)*[1]Energiindhold!$C$10,0))*O104</f>
        <v>9.9038580016374542E-2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0.99038580016374556</v>
      </c>
      <c r="S104" s="187">
        <f>IFERROR(VLOOKUP(A104,[1]Biogasudbytte!$A$2:$B$18,2,FALSE)*[1]Energiindhold!$C$10,0)*J104*IFERROR(VLOOKUP(A104,Biogasanlæg!$F$3:$G$8,2,FALSE),1)</f>
        <v>0.891347220147371</v>
      </c>
      <c r="T104" s="188">
        <f t="shared" si="25"/>
        <v>9.9038580016374556E-2</v>
      </c>
      <c r="U104" s="186">
        <f>O104*IFERROR(VLOOKUP(A104,[1]Tørstofindhold!A$2:B$24,2,FALSE),0)</f>
        <v>7456.0400524259976</v>
      </c>
      <c r="V104" s="187">
        <f>IF(D104=År1,P104,SUM(O104,P104))*IFERROR(VLOOKUP(A104,[1]Tørstofindhold!A$2:B$24,2,FALSE),0)</f>
        <v>74560.400524259981</v>
      </c>
      <c r="W104" s="187">
        <f>J104*IFERROR(VLOOKUP(A104,[1]Tørstofindhold!A$2:B$24,2,FALSE),0)</f>
        <v>67104.360471833992</v>
      </c>
      <c r="X104" s="188">
        <f t="shared" si="26"/>
        <v>7456.0400524259894</v>
      </c>
      <c r="Y104" s="168">
        <f t="shared" si="21"/>
        <v>0</v>
      </c>
      <c r="Z104" s="103">
        <f t="shared" si="22"/>
        <v>1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2500179.9549197182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105166.29969106747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172631.47307778988</v>
      </c>
      <c r="O105" s="190">
        <f t="shared" si="20"/>
        <v>172631.47307778988</v>
      </c>
      <c r="P105" s="200">
        <f t="shared" si="24"/>
        <v>2500179.9549197182</v>
      </c>
      <c r="Q105" s="187">
        <f>IFERROR(VLOOKUP(A105,[1]Energiindhold!$A$2:$C$11,3,FALSE),IFERROR(VLOOKUP(A105,[1]Biogasudbytte!$A$2:$B$18,2,FALSE)*[1]Energiindhold!$C$10,0))*O105</f>
        <v>0.3718481930095594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5.7572358159066326</v>
      </c>
      <c r="S105" s="187">
        <f>IFERROR(VLOOKUP(A105,[1]Biogasudbytte!$A$2:$B$18,2,FALSE)*[1]Energiindhold!$C$10,0)*J105*IFERROR(VLOOKUP(A105,Biogasanlæg!$F$3:$G$8,2,FALSE),1)</f>
        <v>5.3853876228970732</v>
      </c>
      <c r="T105" s="188">
        <f t="shared" si="25"/>
        <v>0.3718481930095594</v>
      </c>
      <c r="U105" s="186">
        <f>O105*IFERROR(VLOOKUP(A105,[1]Tørstofindhold!A$2:B$24,2,FALSE),0)</f>
        <v>51789.441923336963</v>
      </c>
      <c r="V105" s="187">
        <f>IF(D105=År1,P105,SUM(O105,P105))*IFERROR(VLOOKUP(A105,[1]Tørstofindhold!A$2:B$24,2,FALSE),0)</f>
        <v>801843.42839925236</v>
      </c>
      <c r="W105" s="187">
        <f>J105*IFERROR(VLOOKUP(A105,[1]Tørstofindhold!A$2:B$24,2,FALSE),0)</f>
        <v>750053.98647591542</v>
      </c>
      <c r="X105" s="188">
        <f t="shared" si="26"/>
        <v>51789.441923336941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1228053.655693694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1239900.7322830316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-11847.07658933755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1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7753.9785502341792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861.55317224824194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7753.9785502341792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3.6466185723896321E-3</v>
      </c>
      <c r="S107" s="187">
        <f>IFERROR(VLOOKUP(A107,[1]Biogasudbytte!$A$2:$B$18,2,FALSE)*[1]Energiindhold!$C$10,0)*J107*IFERROR(VLOOKUP(A107,Biogasanlæg!$F$3:$G$8,2,FALSE),1)</f>
        <v>3.6466185723896321E-3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488.50064866475327</v>
      </c>
      <c r="W107" s="187">
        <f>J107*IFERROR(VLOOKUP(A107,[1]Tørstofindhold!A$2:B$24,2,FALSE),0)</f>
        <v>488.50064866475327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22002.479776189128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151656.27147373973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870833.4502275202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870833.4502275202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26004.664249375961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-241974.2561016455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12843170.108022664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11930939.715450084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0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3568093.7851269185</v>
      </c>
      <c r="N112" s="199">
        <f t="shared" si="23"/>
        <v>-2655863.392554339</v>
      </c>
      <c r="O112" s="190">
        <f t="shared" si="20"/>
        <v>0</v>
      </c>
      <c r="P112" s="200">
        <f t="shared" si="24"/>
        <v>0</v>
      </c>
      <c r="Q112" s="187">
        <f>IFERROR(VLOOKUP(A112,[1]Energiindhold!$A$2:$C$11,3,FALSE),IFERROR(VLOOKUP(A112,[1]Biogasudbytte!$A$2:$B$18,2,FALSE)*[1]Energiindhold!$C$10,0))*O112</f>
        <v>0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</v>
      </c>
      <c r="S112" s="187">
        <f>IFERROR(VLOOKUP(A112,[1]Biogasudbytte!$A$2:$B$18,2,FALSE)*[1]Energiindhold!$C$10,0)*J112*IFERROR(VLOOKUP(A112,Biogasanlæg!$F$3:$G$8,2,FALSE),1)</f>
        <v>0</v>
      </c>
      <c r="T112" s="188">
        <f t="shared" si="25"/>
        <v>0</v>
      </c>
      <c r="U112" s="186">
        <f>O112*IFERROR(VLOOKUP(A112,[1]Tørstofindhold!A$2:B$24,2,FALSE),0)</f>
        <v>0</v>
      </c>
      <c r="V112" s="187">
        <f>IF(D112=År1,P112,SUM(O112,P112))*IFERROR(VLOOKUP(A112,[1]Tørstofindhold!A$2:B$24,2,FALSE),0)</f>
        <v>0</v>
      </c>
      <c r="W112" s="187">
        <f>J112*IFERROR(VLOOKUP(A112,[1]Tørstofindhold!A$2:B$24,2,FALSE),0)</f>
        <v>0</v>
      </c>
      <c r="X112" s="188">
        <f t="shared" si="26"/>
        <v>0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596483.20419407997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596483.20419407997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525499.48862704658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244826.82994360832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0</v>
      </c>
      <c r="Z114" s="103">
        <f t="shared" si="22"/>
        <v>1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3277336.467029762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696107.27987490175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22873.946982468944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1834341.7345722748</v>
      </c>
      <c r="N115" s="199">
        <f t="shared" si="23"/>
        <v>0</v>
      </c>
      <c r="O115" s="190">
        <f t="shared" si="20"/>
        <v>0</v>
      </c>
      <c r="P115" s="200">
        <f t="shared" si="24"/>
        <v>22873.946982468944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0.2364206862224259</v>
      </c>
      <c r="S115" s="187">
        <f>IFERROR(VLOOKUP(A115,[1]Biogasudbytte!$A$2:$B$18,2,FALSE)*[1]Energiindhold!$C$10,0)*J115*IFERROR(VLOOKUP(A115,Biogasanlæg!$F$3:$G$8,2,FALSE),1)</f>
        <v>0</v>
      </c>
      <c r="T115" s="188">
        <f t="shared" si="25"/>
        <v>0.2364206862224259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19442.854935098603</v>
      </c>
      <c r="W115" s="187">
        <f>J115*IFERROR(VLOOKUP(A115,[1]Tørstofindhold!A$2:B$24,2,FALSE),0)</f>
        <v>0</v>
      </c>
      <c r="X115" s="188">
        <f t="shared" si="26"/>
        <v>19442.854935098603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523381.79192356829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1500.1831158298883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0.91552051921684041</v>
      </c>
      <c r="S116" s="187">
        <f>IFERROR(VLOOKUP(A116,[1]Biogasudbytte!$A$2:$B$18,2,FALSE)*[1]Energiindhold!$C$10,0)*J116*IFERROR(VLOOKUP(A116,Biogasanlæg!$F$3:$G$8,2,FALSE),1)</f>
        <v>0.88873891941165373</v>
      </c>
      <c r="T116" s="188">
        <f t="shared" si="25"/>
        <v>2.6781599805186684E-2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157014.53757707047</v>
      </c>
      <c r="X116" s="188">
        <f t="shared" si="26"/>
        <v>450.0549347489723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0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0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0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519697.07047323068</v>
      </c>
      <c r="O118" s="190">
        <f t="shared" si="20"/>
        <v>519697.07047323068</v>
      </c>
      <c r="P118" s="200">
        <f t="shared" si="24"/>
        <v>0</v>
      </c>
      <c r="Q118" s="187">
        <f>IFERROR(VLOOKUP(A118,[1]Energiindhold!$A$2:$C$11,3,FALSE),IFERROR(VLOOKUP(A118,[1]Biogasudbytte!$A$2:$B$18,2,FALSE)*[1]Energiindhold!$C$10,0))*O118</f>
        <v>2.2519149669796703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2.2519149669796703</v>
      </c>
      <c r="S118" s="187">
        <f>IFERROR(VLOOKUP(A118,[1]Biogasudbytte!$A$2:$B$18,2,FALSE)*[1]Energiindhold!$C$10,0)*J118*IFERROR(VLOOKUP(A118,Biogasanlæg!$F$3:$G$8,2,FALSE),1)</f>
        <v>0</v>
      </c>
      <c r="T118" s="188">
        <f t="shared" si="25"/>
        <v>2.2519149669796703</v>
      </c>
      <c r="U118" s="186">
        <f>O118*IFERROR(VLOOKUP(A118,[1]Tørstofindhold!A$2:B$24,2,FALSE),0)</f>
        <v>218272.76959875689</v>
      </c>
      <c r="V118" s="187">
        <f>IF(D118=År1,P118,SUM(O118,P118))*IFERROR(VLOOKUP(A118,[1]Tørstofindhold!A$2:B$24,2,FALSE),0)</f>
        <v>218272.76959875689</v>
      </c>
      <c r="W118" s="187">
        <f>J118*IFERROR(VLOOKUP(A118,[1]Tørstofindhold!A$2:B$24,2,FALSE),0)</f>
        <v>0</v>
      </c>
      <c r="X118" s="188">
        <f t="shared" si="26"/>
        <v>218272.76959875689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572325.30486586422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572325.30486586422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1403098.9093130794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1274751.1106186428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5258794.84085894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5835911.4870443856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-884587.19690398593</v>
      </c>
      <c r="O121" s="190">
        <f t="shared" si="20"/>
        <v>0</v>
      </c>
      <c r="P121" s="200">
        <f t="shared" si="24"/>
        <v>0</v>
      </c>
      <c r="Q121" s="187">
        <f>IFERROR(VLOOKUP(A121,[1]Energiindhold!$A$2:$C$11,3,FALSE),IFERROR(VLOOKUP(A121,[1]Biogasudbytte!$A$2:$B$18,2,FALSE)*[1]Energiindhold!$C$10,0))*O121</f>
        <v>0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87">
        <f>IFERROR(VLOOKUP(A121,[1]Biogasudbytte!$A$2:$B$18,2,FALSE)*[1]Energiindhold!$C$10,0)*J121*IFERROR(VLOOKUP(A121,Biogasanlæg!$F$3:$G$8,2,FALSE),1)</f>
        <v>0</v>
      </c>
      <c r="T121" s="188">
        <f t="shared" si="25"/>
        <v>0</v>
      </c>
      <c r="U121" s="186">
        <f>O121*IFERROR(VLOOKUP(A121,[1]Tørstofindhold!A$2:B$24,2,FALSE),0)</f>
        <v>0</v>
      </c>
      <c r="V121" s="187">
        <f>IF(D121=År1,P121,SUM(O121,P121))*IFERROR(VLOOKUP(A121,[1]Tørstofindhold!A$2:B$24,2,FALSE),0)</f>
        <v>0</v>
      </c>
      <c r="W121" s="187">
        <f>J121*IFERROR(VLOOKUP(A121,[1]Tørstofindhold!A$2:B$24,2,FALSE),0)</f>
        <v>0</v>
      </c>
      <c r="X121" s="188">
        <f t="shared" si="26"/>
        <v>0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348193.12690765614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-348193.12690765614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11461865.852294842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1273540.6502549821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11461865.852294842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5.8018818757731268</v>
      </c>
      <c r="S123" s="187">
        <f>IFERROR(VLOOKUP(A123,[1]Biogasudbytte!$A$2:$B$18,2,FALSE)*[1]Energiindhold!$C$10,0)*J123*IFERROR(VLOOKUP(A123,Biogasanlæg!$F$3:$G$8,2,FALSE),1)</f>
        <v>5.8018818757731268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871101.804774408</v>
      </c>
      <c r="W123" s="187">
        <f>J123*IFERROR(VLOOKUP(A123,[1]Tørstofindhold!A$2:B$24,2,FALSE),0)</f>
        <v>871101.804774408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1373162.6504626232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217720.81961544044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5126393.3198366184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6191677.4924300304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-1065284.172593412</v>
      </c>
      <c r="O125" s="190">
        <f t="shared" si="20"/>
        <v>0</v>
      </c>
      <c r="P125" s="200">
        <f t="shared" si="24"/>
        <v>0</v>
      </c>
      <c r="Q125" s="187">
        <f>IFERROR(VLOOKUP(A125,[1]Energiindhold!$A$2:$C$11,3,FALSE),IFERROR(VLOOKUP(A125,[1]Biogasudbytte!$A$2:$B$18,2,FALSE)*[1]Energiindhold!$C$10,0))*O125</f>
        <v>0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87">
        <f>IFERROR(VLOOKUP(A125,[1]Biogasudbytte!$A$2:$B$18,2,FALSE)*[1]Energiindhold!$C$10,0)*J125*IFERROR(VLOOKUP(A125,Biogasanlæg!$F$3:$G$8,2,FALSE),1)</f>
        <v>0</v>
      </c>
      <c r="T125" s="188">
        <f t="shared" si="25"/>
        <v>0</v>
      </c>
      <c r="U125" s="186">
        <f>O125*IFERROR(VLOOKUP(A125,[1]Tørstofindhold!A$2:B$24,2,FALSE),0)</f>
        <v>0</v>
      </c>
      <c r="V125" s="187">
        <f>IF(D125=År1,P125,SUM(O125,P125))*IFERROR(VLOOKUP(A125,[1]Tørstofindhold!A$2:B$24,2,FALSE),0)</f>
        <v>0</v>
      </c>
      <c r="W125" s="187">
        <f>J125*IFERROR(VLOOKUP(A125,[1]Tørstofindhold!A$2:B$24,2,FALSE),0)</f>
        <v>0</v>
      </c>
      <c r="X125" s="188">
        <f t="shared" si="26"/>
        <v>0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2578754.8968308186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234547.13045265959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-24951.984160983469</v>
      </c>
      <c r="O127" s="190">
        <f t="shared" si="20"/>
        <v>0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</v>
      </c>
      <c r="U127" s="186">
        <f>O127*IFERROR(VLOOKUP(A127,[1]Tørstofindhold!A$2:B$24,2,FALSE),0)</f>
        <v>0</v>
      </c>
      <c r="V127" s="187">
        <f>IF(D127=År1,P127,SUM(O127,P127))*IFERROR(VLOOKUP(A127,[1]Tørstofindhold!A$2:B$24,2,FALSE),0)</f>
        <v>0</v>
      </c>
      <c r="W127" s="187">
        <f>J127*IFERROR(VLOOKUP(A127,[1]Tørstofindhold!A$2:B$24,2,FALSE),0)</f>
        <v>0</v>
      </c>
      <c r="X127" s="188">
        <f t="shared" si="26"/>
        <v>0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37421.140603964748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65366.975133717067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1257290.2347791002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1257290.2347791002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107358.14558896206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107358.14558896206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107358.14558896206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1.9753898788369015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1.9753898788369015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44553.630419419256</v>
      </c>
      <c r="W130" s="187">
        <f>J130*IFERROR(VLOOKUP(A130,[1]Tørstofindhold!A$2:B$24,2,FALSE),0)</f>
        <v>0</v>
      </c>
      <c r="X130" s="188">
        <f t="shared" si="26"/>
        <v>44553.630419419256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1027231.371360474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1027231.371360474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1027231.371360474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9.2054605607775031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9.2054605607775031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256807.84284011851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256807.84284011851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256807.84284011851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8.5436300629438264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8.5436300629438264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4779961.9648844432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432039.05497955589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432039.05497955589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216019.52748977795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262373.56843565725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-46354.0409458793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1</v>
      </c>
      <c r="Z135" s="103">
        <f t="shared" si="44"/>
        <v>0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138252.4975934579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138252.4975934579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138252.4975934579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4.8388374157710263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4.8388374157710263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6252015.8738599028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7470286.0842879545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-1218270.2104280517</v>
      </c>
      <c r="O137" s="190">
        <f t="shared" si="39"/>
        <v>0</v>
      </c>
      <c r="P137" s="200">
        <f t="shared" si="24"/>
        <v>0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87">
        <f>IFERROR(VLOOKUP(A137,[1]Biogasudbytte!$A$2:$B$18,2,FALSE)*[1]Energiindhold!$C$10,0)*J137*IFERROR(VLOOKUP(A137,Biogasanlæg!$F$3:$G$8,2,FALSE),1)</f>
        <v>0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0</v>
      </c>
      <c r="W137" s="187">
        <f>J137*IFERROR(VLOOKUP(A137,[1]Tørstofindhold!A$2:B$24,2,FALSE),0)</f>
        <v>0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185567.16171821824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48103.484209199996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77996.764058262721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3709649.3380054114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412183.259778379</v>
      </c>
      <c r="O140" s="190">
        <f t="shared" si="39"/>
        <v>412183.259778379</v>
      </c>
      <c r="P140" s="200">
        <f t="shared" si="24"/>
        <v>3709649.3380054114</v>
      </c>
      <c r="Q140" s="187">
        <f>IFERROR(VLOOKUP(A140,[1]Energiindhold!$A$2:$C$11,3,FALSE),IFERROR(VLOOKUP(A140,[1]Biogasudbytte!$A$2:$B$18,2,FALSE)*[1]Energiindhold!$C$10,0))*O140</f>
        <v>0.20568356846200894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87">
        <f>IFERROR(VLOOKUP(A140,[1]Biogasudbytte!$A$2:$B$18,2,FALSE)*[1]Energiindhold!$C$10,0)*J140*IFERROR(VLOOKUP(A140,Biogasanlæg!$F$3:$G$8,2,FALSE),1)</f>
        <v>1.8511521161580806</v>
      </c>
      <c r="T140" s="188">
        <f t="shared" si="25"/>
        <v>0.20568356846200886</v>
      </c>
      <c r="U140" s="186">
        <f>O140*IFERROR(VLOOKUP(A140,[1]Tørstofindhold!A$2:B$24,2,FALSE),0)</f>
        <v>24730.995586702738</v>
      </c>
      <c r="V140" s="187">
        <f>IF(D140=År1,P140,SUM(O140,P140))*IFERROR(VLOOKUP(A140,[1]Tørstofindhold!A$2:B$24,2,FALSE),0)</f>
        <v>247309.95586702743</v>
      </c>
      <c r="W140" s="187">
        <f>J140*IFERROR(VLOOKUP(A140,[1]Tørstofindhold!A$2:B$24,2,FALSE),0)</f>
        <v>222578.96028032468</v>
      </c>
      <c r="X140" s="188">
        <f t="shared" si="26"/>
        <v>24730.995586702746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12989062.590821605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1443229.1767579557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12989062.590821605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5.5956881641259484</v>
      </c>
      <c r="S141" s="187">
        <f>IFERROR(VLOOKUP(A141,[1]Biogasudbytte!$A$2:$B$18,2,FALSE)*[1]Energiindhold!$C$10,0)*J141*IFERROR(VLOOKUP(A141,Biogasanlæg!$F$3:$G$8,2,FALSE),1)</f>
        <v>5.5956881641259484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649453.12954108033</v>
      </c>
      <c r="W141" s="187">
        <f>J141*IFERROR(VLOOKUP(A141,[1]Tørstofindhold!A$2:B$24,2,FALSE),0)</f>
        <v>649453.12954108033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75976.255165625393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1264174.6197179309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97268.074687720582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-12668.074687720582</v>
      </c>
      <c r="O143" s="190">
        <f t="shared" si="39"/>
        <v>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0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0</v>
      </c>
      <c r="U143" s="186">
        <f>O143*IFERROR(VLOOKUP(A143,[1]Tørstofindhold!A$2:B$24,2,FALSE),0)</f>
        <v>0</v>
      </c>
      <c r="V143" s="187">
        <f>IF(D143=År1,P143,SUM(O143,P143))*IFERROR(VLOOKUP(A143,[1]Tørstofindhold!A$2:B$24,2,FALSE),0)</f>
        <v>0</v>
      </c>
      <c r="W143" s="187">
        <f>J143*IFERROR(VLOOKUP(A143,[1]Tørstofindhold!A$2:B$24,2,FALSE),0)</f>
        <v>0</v>
      </c>
      <c r="X143" s="188">
        <f t="shared" si="26"/>
        <v>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2525589.2047743127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2525589.2047743127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2525589.2047743127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36.604801154450847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36.604801154450847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1249114.3275279622</v>
      </c>
      <c r="W145" s="187">
        <f>J145*IFERROR(VLOOKUP(A145,[1]Tørstofindhold!A$2:B$24,2,FALSE),0)</f>
        <v>0</v>
      </c>
      <c r="X145" s="188">
        <f t="shared" ca="1" si="26"/>
        <v>1249114.3275279622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759454.6040154876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759454.6040154876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19123.155694952475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110817031.25294524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661163.5565235524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612515.4514426298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-196999.76656780957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567828.21491337055</v>
      </c>
      <c r="O160" s="190">
        <f t="shared" si="39"/>
        <v>567828.21491337055</v>
      </c>
      <c r="P160" s="200">
        <f t="shared" si="49"/>
        <v>9930.836100337272</v>
      </c>
      <c r="Q160" s="187">
        <f>IFERROR(VLOOKUP(A160,[1]Energiindhold!$A$2:$C$11,3,FALSE),IFERROR(VLOOKUP(A160,[1]Biogasudbytte!$A$2:$B$18,2,FALSE)*[1]Energiindhold!$C$10,0))*O160</f>
        <v>1.0447329369137377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87">
        <f>IFERROR(VLOOKUP(A160,[1]Biogasudbytte!$A$2:$B$18,2,FALSE)*[1]Energiindhold!$C$10,0)*J160*IFERROR(VLOOKUP(A160,Biogasanlæg!$F$3:$G$8,2,FALSE),1)</f>
        <v>1.8271497070108039E-2</v>
      </c>
      <c r="T160" s="188">
        <f t="shared" si="50"/>
        <v>0</v>
      </c>
      <c r="U160" s="186">
        <f>O160*IFERROR(VLOOKUP(A160,[1]Tørstofindhold!A$2:B$24,2,FALSE),0)</f>
        <v>158991.90017574377</v>
      </c>
      <c r="V160" s="187">
        <f>IF(D160=År1,P160,SUM(O160,P160))*IFERROR(VLOOKUP(A160,[1]Tørstofindhold!A$2:B$24,2,FALSE),0)</f>
        <v>2780.6341080944362</v>
      </c>
      <c r="W160" s="187">
        <f>J160*IFERROR(VLOOKUP(A160,[1]Tørstofindhold!A$2:B$24,2,FALSE),0)</f>
        <v>2780.6341080944362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-126804.69555271766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756970.00635565282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87">
        <f>IFERROR(VLOOKUP(A163,[1]Biogasudbytte!$A$2:$B$18,2,FALSE)*[1]Energiindhold!$C$10,0)*J163*IFERROR(VLOOKUP(A163,Biogasanlæg!$F$3:$G$8,2,FALSE),1)</f>
        <v>0.13142610267053248</v>
      </c>
      <c r="T163" s="188">
        <f t="shared" si="50"/>
        <v>7.5882895761801983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643424.50540230493</v>
      </c>
      <c r="W163" s="187">
        <f>J163*IFERROR(VLOOKUP(A163,[1]Tørstofindhold!A$2:B$24,2,FALSE),0)</f>
        <v>19375.841164913018</v>
      </c>
      <c r="X163" s="188">
        <f t="shared" si="51"/>
        <v>624048.6642373919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145851.60720031991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14492.735557536857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1309065.6209408126</v>
      </c>
      <c r="O169" s="190">
        <f t="shared" si="39"/>
        <v>1309065.6209408126</v>
      </c>
      <c r="P169" s="200">
        <f t="shared" si="49"/>
        <v>945.81467090137289</v>
      </c>
      <c r="Q169" s="187">
        <f>IFERROR(VLOOKUP(A169,[1]Energiindhold!$A$2:$C$11,3,FALSE),IFERROR(VLOOKUP(A169,[1]Biogasudbytte!$A$2:$B$18,2,FALSE)*[1]Energiindhold!$C$10,0))*O169</f>
        <v>4.4833664825353523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87">
        <f>IFERROR(VLOOKUP(A169,[1]Biogasudbytte!$A$2:$B$18,2,FALSE)*[1]Energiindhold!$C$10,0)*J169*IFERROR(VLOOKUP(A169,Biogasanlæg!$F$3:$G$8,2,FALSE),1)</f>
        <v>3.2392828337832764E-3</v>
      </c>
      <c r="T169" s="188">
        <f t="shared" si="50"/>
        <v>0</v>
      </c>
      <c r="U169" s="186">
        <f>O169*IFERROR(VLOOKUP(A169,[1]Tørstofindhold!A$2:B$24,2,FALSE),0)</f>
        <v>405810.34249165189</v>
      </c>
      <c r="V169" s="187">
        <f>IF(D169=År1,P169,SUM(O169,P169))*IFERROR(VLOOKUP(A169,[1]Tørstofindhold!A$2:B$24,2,FALSE),0)</f>
        <v>293.20254797942562</v>
      </c>
      <c r="W169" s="187">
        <f>J169*IFERROR(VLOOKUP(A169,[1]Tørstofindhold!A$2:B$24,2,FALSE),0)</f>
        <v>293.20254797942562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-377069.89971696056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-343401.0681058818</v>
      </c>
      <c r="O173" s="190">
        <f t="shared" si="39"/>
        <v>0</v>
      </c>
      <c r="P173" s="200">
        <f t="shared" si="49"/>
        <v>15204.565068438918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87">
        <f>IFERROR(VLOOKUP(A173,[1]Biogasudbytte!$A$2:$B$18,2,FALSE)*[1]Energiindhold!$C$10,0)*J173*IFERROR(VLOOKUP(A173,Biogasanlæg!$F$3:$G$8,2,FALSE),1)</f>
        <v>5.4584388595695719E-2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4561.3695205316753</v>
      </c>
      <c r="W173" s="187">
        <f>J173*IFERROR(VLOOKUP(A173,[1]Tørstofindhold!A$2:B$24,2,FALSE),0)</f>
        <v>4561.3695205316753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396057.87190930446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37577.319945022478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0.69142268698841347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15594.58777718433</v>
      </c>
      <c r="W178" s="187">
        <f>J178*IFERROR(VLOOKUP(A178,[1]Tørstofindhold!A$2:B$24,2,FALSE),0)</f>
        <v>0</v>
      </c>
      <c r="X178" s="188">
        <f t="shared" si="51"/>
        <v>15594.58777718433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308</v>
      </c>
      <c r="B179" s="189" t="s">
        <v>314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309</v>
      </c>
      <c r="B180" s="189" t="s">
        <v>314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70508.296689855866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199">
        <f t="shared" si="48"/>
        <v>0</v>
      </c>
      <c r="O184" s="190">
        <f t="shared" si="39"/>
        <v>0</v>
      </c>
      <c r="P184" s="200">
        <f t="shared" si="49"/>
        <v>32210.735628649098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1.1273757470027184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2125183.9129647682</v>
      </c>
      <c r="O185" s="190">
        <f t="shared" si="39"/>
        <v>1656364.6415009145</v>
      </c>
      <c r="P185" s="200">
        <f t="shared" si="49"/>
        <v>24543.951075802775</v>
      </c>
      <c r="Q185" s="187">
        <f>IFERROR(VLOOKUP(A185,[1]Energiindhold!$A$2:$C$11,3,FALSE),IFERROR(VLOOKUP(A185,[1]Biogasudbytte!$A$2:$B$18,2,FALSE)*[1]Energiindhold!$C$10,0))*O185</f>
        <v>4.4954398916191423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87">
        <f>IFERROR(VLOOKUP(A185,[1]Biogasudbytte!$A$2:$B$18,2,FALSE)*[1]Energiindhold!$C$10,0)*J185*IFERROR(VLOOKUP(A185,Biogasanlæg!$F$3:$G$8,2,FALSE),1)</f>
        <v>6.6613264977771772E-2</v>
      </c>
      <c r="T185" s="188">
        <f t="shared" si="50"/>
        <v>0</v>
      </c>
      <c r="U185" s="186">
        <f>O185*IFERROR(VLOOKUP(A185,[1]Tørstofindhold!A$2:B$24,2,FALSE),0)</f>
        <v>331272.92830018292</v>
      </c>
      <c r="V185" s="187">
        <f>IF(D185=År1,P185,SUM(O185,P185))*IFERROR(VLOOKUP(A185,[1]Tørstofindhold!A$2:B$24,2,FALSE),0)</f>
        <v>4908.7902151605549</v>
      </c>
      <c r="W185" s="187">
        <f>J185*IFERROR(VLOOKUP(A185,[1]Tørstofindhold!A$2:B$24,2,FALSE),0)</f>
        <v>4908.7902151605549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681602.85349434032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9.878857920085288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337109.41129074246</v>
      </c>
      <c r="W193" s="187">
        <f>J193*IFERROR(VLOOKUP(A193,[1]Tørstofindhold!A$2:B$24,2,FALSE),0)</f>
        <v>0</v>
      </c>
      <c r="X193" s="188">
        <f t="shared" ca="1" si="51"/>
        <v>337109.41129074246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-10265.860686730583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188257.45482871469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37612.453499504722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142728.38457546989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0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168912.745758362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0</v>
      </c>
      <c r="O197" s="190">
        <f t="shared" ca="1" si="59"/>
        <v>0</v>
      </c>
      <c r="P197" s="200">
        <f t="shared" ca="1" si="49"/>
        <v>168912.745758362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3.0154675860307889</v>
      </c>
      <c r="S197" s="187">
        <f ca="1">IFERROR(VLOOKUP(A197,[1]Biogasudbytte!$A$2:$B$18,2,FALSE)*[1]Energiindhold!$C$10,0)*J197*IFERROR(VLOOKUP(A197,Biogasanlæg!$F$3:$G$8,2,FALSE),1)</f>
        <v>0</v>
      </c>
      <c r="T197" s="188">
        <f t="shared" ca="1" si="50"/>
        <v>3.0154675860307889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47295.568812341364</v>
      </c>
      <c r="W197" s="187">
        <f ca="1">J197*IFERROR(VLOOKUP(A197,[1]Tørstofindhold!A$2:B$24,2,FALSE),0)</f>
        <v>0</v>
      </c>
      <c r="X197" s="188">
        <f t="shared" ca="1" si="51"/>
        <v>47295.568812341364</v>
      </c>
      <c r="Y197" s="168">
        <f t="shared" ca="1" si="60"/>
        <v>0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110585264.20583707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110585264.20583707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110585264.20583707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5136646.569981494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4160096.0304783662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976550.5395031278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138068.49935653029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103551.37451739772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34517.124839132564</v>
      </c>
      <c r="O200" s="190">
        <f t="shared" si="59"/>
        <v>34517.124839132564</v>
      </c>
      <c r="P200" s="200">
        <f t="shared" si="49"/>
        <v>103551.37451739772</v>
      </c>
      <c r="Q200" s="187">
        <f>IFERROR(VLOOKUP(A200,[1]Energiindhold!$A$2:$C$11,3,FALSE),IFERROR(VLOOKUP(A200,[1]Biogasudbytte!$A$2:$B$18,2,FALSE)*[1]Energiindhold!$C$10,0))*O200</f>
        <v>1.96066270095927E-2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7.8426508038370812E-2</v>
      </c>
      <c r="S200" s="187">
        <f>IFERROR(VLOOKUP(A200,[1]Biogasudbytte!$A$2:$B$18,2,FALSE)*[1]Energiindhold!$C$10,0)*J200*IFERROR(VLOOKUP(A200,Biogasanlæg!$F$3:$G$8,2,FALSE),1)</f>
        <v>5.8819881028778116E-2</v>
      </c>
      <c r="T200" s="188">
        <f t="shared" si="50"/>
        <v>1.9606627009592696E-2</v>
      </c>
      <c r="U200" s="186">
        <f>O200*IFERROR(VLOOKUP(A200,[1]Tørstofindhold!A$2:B$24,2,FALSE),0)</f>
        <v>1476.0691868999997</v>
      </c>
      <c r="V200" s="187">
        <f>IF(D200=År1,P200,SUM(O200,P200))*IFERROR(VLOOKUP(A200,[1]Tørstofindhold!A$2:B$24,2,FALSE),0)</f>
        <v>5904.2767475999999</v>
      </c>
      <c r="W200" s="187">
        <f>J200*IFERROR(VLOOKUP(A200,[1]Tørstofindhold!A$2:B$24,2,FALSE),0)</f>
        <v>4428.2075607000006</v>
      </c>
      <c r="X200" s="188">
        <f t="shared" si="51"/>
        <v>1476.0691868999993</v>
      </c>
      <c r="Y200" s="168">
        <f t="shared" si="60"/>
        <v>0</v>
      </c>
      <c r="Z200" s="103">
        <f t="shared" si="61"/>
        <v>1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268541.33219413611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33887.358586402894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55626.418811642507</v>
      </c>
      <c r="O201" s="190">
        <f t="shared" si="59"/>
        <v>55626.418811642507</v>
      </c>
      <c r="P201" s="200">
        <f t="shared" si="49"/>
        <v>268541.33219413611</v>
      </c>
      <c r="Q201" s="187">
        <f>IFERROR(VLOOKUP(A201,[1]Energiindhold!$A$2:$C$11,3,FALSE),IFERROR(VLOOKUP(A201,[1]Biogasudbytte!$A$2:$B$18,2,FALSE)*[1]Energiindhold!$C$10,0))*O201</f>
        <v>0.11981930612027797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0.69825733566644721</v>
      </c>
      <c r="S201" s="187">
        <f>IFERROR(VLOOKUP(A201,[1]Biogasudbytte!$A$2:$B$18,2,FALSE)*[1]Energiindhold!$C$10,0)*J201*IFERROR(VLOOKUP(A201,Biogasanlæg!$F$3:$G$8,2,FALSE),1)</f>
        <v>0.57843802954616919</v>
      </c>
      <c r="T201" s="188">
        <f t="shared" si="50"/>
        <v>0.11981930612027802</v>
      </c>
      <c r="U201" s="186">
        <f>O201*IFERROR(VLOOKUP(A201,[1]Tørstofindhold!A$2:B$24,2,FALSE),0)</f>
        <v>16687.925643492752</v>
      </c>
      <c r="V201" s="187">
        <f>IF(D201=År1,P201,SUM(O201,P201))*IFERROR(VLOOKUP(A201,[1]Tørstofindhold!A$2:B$24,2,FALSE),0)</f>
        <v>97250.325301733581</v>
      </c>
      <c r="W201" s="187">
        <f>J201*IFERROR(VLOOKUP(A201,[1]Tørstofindhold!A$2:B$24,2,FALSE),0)</f>
        <v>80562.399658240829</v>
      </c>
      <c r="X201" s="188">
        <f t="shared" si="51"/>
        <v>16687.925643492752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97246.911136941184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99708.616697511316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-2461.7055605701316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1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525.15144386464101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175.05048128821366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525.15144386464101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2.4697347253510203E-4</v>
      </c>
      <c r="S203" s="187">
        <f>IFERROR(VLOOKUP(A203,[1]Biogasudbytte!$A$2:$B$18,2,FALSE)*[1]Energiindhold!$C$10,0)*J203*IFERROR(VLOOKUP(A203,Biogasanlæg!$F$3:$G$8,2,FALSE),1)</f>
        <v>2.4697347253510203E-4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33.084540963472385</v>
      </c>
      <c r="W203" s="187">
        <f>J203*IFERROR(VLOOKUP(A203,[1]Tørstofindhold!A$2:B$24,2,FALSE),0)</f>
        <v>33.084540963472385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24448.094774678073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-9204.0491150836206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329676.22085490648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329676.22085490648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9522.6453234358887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-213801.2973298734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3971162.6567211794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1464417.2058845724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0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282549.62447427149</v>
      </c>
      <c r="N208" s="199">
        <f t="shared" si="48"/>
        <v>2224195.8263623356</v>
      </c>
      <c r="O208" s="190">
        <f t="shared" si="59"/>
        <v>1701963.8027284606</v>
      </c>
      <c r="P208" s="200">
        <f t="shared" si="49"/>
        <v>0</v>
      </c>
      <c r="Q208" s="187">
        <f>IFERROR(VLOOKUP(A208,[1]Energiindhold!$A$2:$C$11,3,FALSE),IFERROR(VLOOKUP(A208,[1]Biogasudbytte!$A$2:$B$18,2,FALSE)*[1]Energiindhold!$C$10,0))*O208</f>
        <v>3.1314006515450266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3.1314006515450266</v>
      </c>
      <c r="S208" s="187">
        <f>IFERROR(VLOOKUP(A208,[1]Biogasudbytte!$A$2:$B$18,2,FALSE)*[1]Energiindhold!$C$10,0)*J208*IFERROR(VLOOKUP(A208,Biogasanlæg!$F$3:$G$8,2,FALSE),1)</f>
        <v>0</v>
      </c>
      <c r="T208" s="188">
        <f t="shared" si="50"/>
        <v>3.1314006515450266</v>
      </c>
      <c r="U208" s="186">
        <f>O208*IFERROR(VLOOKUP(A208,[1]Tørstofindhold!A$2:B$24,2,FALSE),0)</f>
        <v>476549.86476396903</v>
      </c>
      <c r="V208" s="187">
        <f>IF(D208=År1,P208,SUM(O208,P208))*IFERROR(VLOOKUP(A208,[1]Tørstofindhold!A$2:B$24,2,FALSE),0)</f>
        <v>476549.86476396903</v>
      </c>
      <c r="W208" s="187">
        <f>J208*IFERROR(VLOOKUP(A208,[1]Tørstofindhold!A$2:B$24,2,FALSE),0)</f>
        <v>0</v>
      </c>
      <c r="X208" s="188">
        <f t="shared" si="51"/>
        <v>476549.86476396903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47234.213980799999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47234.213980800007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187762.65694031972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-46139.788259725261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0</v>
      </c>
      <c r="Z210" s="103">
        <f t="shared" si="61"/>
        <v>1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1034567.4118832117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85441.004824644522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213920.20342180214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631685.34403489227</v>
      </c>
      <c r="N211" s="199">
        <f t="shared" si="48"/>
        <v>0</v>
      </c>
      <c r="O211" s="190">
        <f t="shared" si="59"/>
        <v>0</v>
      </c>
      <c r="P211" s="200">
        <f t="shared" si="49"/>
        <v>213920.20342180214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2.2110377945959754</v>
      </c>
      <c r="S211" s="187">
        <f>IFERROR(VLOOKUP(A211,[1]Biogasudbytte!$A$2:$B$18,2,FALSE)*[1]Energiindhold!$C$10,0)*J211*IFERROR(VLOOKUP(A211,Biogasanlæg!$F$3:$G$8,2,FALSE),1)</f>
        <v>0</v>
      </c>
      <c r="T211" s="188">
        <f t="shared" si="50"/>
        <v>2.2110377945959754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181832.17290853182</v>
      </c>
      <c r="W211" s="187">
        <f>J211*IFERROR(VLOOKUP(A211,[1]Tørstofindhold!A$2:B$24,2,FALSE),0)</f>
        <v>0</v>
      </c>
      <c r="X211" s="188">
        <f t="shared" si="51"/>
        <v>181832.17290853182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348039.31140100124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108035.57873060764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2.5196700890881236</v>
      </c>
      <c r="S212" s="187">
        <f>IFERROR(VLOOKUP(A212,[1]Biogasudbytte!$A$2:$B$18,2,FALSE)*[1]Energiindhold!$C$10,0)*J212*IFERROR(VLOOKUP(A212,Biogasanlæg!$F$3:$G$8,2,FALSE),1)</f>
        <v>0.59099511351069822</v>
      </c>
      <c r="T212" s="188">
        <f t="shared" si="50"/>
        <v>1.9286749755774255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104411.79342030037</v>
      </c>
      <c r="X212" s="188">
        <f t="shared" si="51"/>
        <v>32410.6736191823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296323.3632129106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-296323.3632129106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0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202910.9816220197</v>
      </c>
      <c r="O214" s="190">
        <f t="shared" si="59"/>
        <v>202910.9816220197</v>
      </c>
      <c r="P214" s="200">
        <f t="shared" si="49"/>
        <v>0</v>
      </c>
      <c r="Q214" s="187">
        <f>IFERROR(VLOOKUP(A214,[1]Energiindhold!$A$2:$C$11,3,FALSE),IFERROR(VLOOKUP(A214,[1]Biogasudbytte!$A$2:$B$18,2,FALSE)*[1]Energiindhold!$C$10,0))*O214</f>
        <v>0.87923966179582225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0.87923966179582225</v>
      </c>
      <c r="S214" s="187">
        <f>IFERROR(VLOOKUP(A214,[1]Biogasudbytte!$A$2:$B$18,2,FALSE)*[1]Energiindhold!$C$10,0)*J214*IFERROR(VLOOKUP(A214,Biogasanlæg!$F$3:$G$8,2,FALSE),1)</f>
        <v>0</v>
      </c>
      <c r="T214" s="188">
        <f t="shared" si="50"/>
        <v>0.87923966179582225</v>
      </c>
      <c r="U214" s="186">
        <f>O214*IFERROR(VLOOKUP(A214,[1]Tørstofindhold!A$2:B$24,2,FALSE),0)</f>
        <v>85222.612281248264</v>
      </c>
      <c r="V214" s="187">
        <f>IF(D214=År1,P214,SUM(O214,P214))*IFERROR(VLOOKUP(A214,[1]Tørstofindhold!A$2:B$24,2,FALSE),0)</f>
        <v>85222.612281248264</v>
      </c>
      <c r="W214" s="187">
        <f>J214*IFERROR(VLOOKUP(A214,[1]Tørstofindhold!A$2:B$24,2,FALSE),0)</f>
        <v>0</v>
      </c>
      <c r="X214" s="188">
        <f t="shared" si="51"/>
        <v>85222.612281248264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207015.6692365655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207015.6692365655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504537.47763297328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397577.06299375673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1755805.0553705248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721719.35529882624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777850.86060632253</v>
      </c>
      <c r="O217" s="190">
        <f t="shared" si="59"/>
        <v>272940.46416478558</v>
      </c>
      <c r="P217" s="200">
        <f t="shared" si="63"/>
        <v>0</v>
      </c>
      <c r="Q217" s="187">
        <f>IFERROR(VLOOKUP(A217,[1]Energiindhold!$A$2:$C$11,3,FALSE),IFERROR(VLOOKUP(A217,[1]Biogasudbytte!$A$2:$B$18,2,FALSE)*[1]Energiindhold!$C$10,0))*O217</f>
        <v>0.93478287809940774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0.93478287809940774</v>
      </c>
      <c r="S217" s="187">
        <f>IFERROR(VLOOKUP(A217,[1]Biogasudbytte!$A$2:$B$18,2,FALSE)*[1]Energiindhold!$C$10,0)*J217*IFERROR(VLOOKUP(A217,Biogasanlæg!$F$3:$G$8,2,FALSE),1)</f>
        <v>0</v>
      </c>
      <c r="T217" s="188">
        <f t="shared" si="64"/>
        <v>0.93478287809940774</v>
      </c>
      <c r="U217" s="186">
        <f>O217*IFERROR(VLOOKUP(A217,[1]Tørstofindhold!A$2:B$24,2,FALSE),0)</f>
        <v>84611.543891083522</v>
      </c>
      <c r="V217" s="187">
        <f>IF(D217=År1,P217,SUM(O217,P217))*IFERROR(VLOOKUP(A217,[1]Tørstofindhold!A$2:B$24,2,FALSE),0)</f>
        <v>84611.543891083522</v>
      </c>
      <c r="W217" s="187">
        <f>J217*IFERROR(VLOOKUP(A217,[1]Tørstofindhold!A$2:B$24,2,FALSE),0)</f>
        <v>0</v>
      </c>
      <c r="X217" s="188">
        <f t="shared" si="65"/>
        <v>84611.543891083522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329415.54823135486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-329415.54823135486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692091.87949965673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230697.29316655223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692091.87949965673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0.35032998848393127</v>
      </c>
      <c r="S219" s="187">
        <f>IFERROR(VLOOKUP(A219,[1]Biogasudbytte!$A$2:$B$18,2,FALSE)*[1]Energiindhold!$C$10,0)*J219*IFERROR(VLOOKUP(A219,Biogasanlæg!$F$3:$G$8,2,FALSE),1)</f>
        <v>0.35032998848393127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52598.982841973913</v>
      </c>
      <c r="W219" s="187">
        <f>J219*IFERROR(VLOOKUP(A219,[1]Tørstofindhold!A$2:B$24,2,FALSE),0)</f>
        <v>52598.982841973913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168543.55648210307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-53333.022588510197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1821828.198443895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704814.2138566036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1117013.9845872913</v>
      </c>
      <c r="O221" s="190">
        <f t="shared" si="59"/>
        <v>1117013.9845872913</v>
      </c>
      <c r="P221" s="200">
        <f t="shared" si="63"/>
        <v>0</v>
      </c>
      <c r="Q221" s="187">
        <f>IFERROR(VLOOKUP(A221,[1]Energiindhold!$A$2:$C$11,3,FALSE),IFERROR(VLOOKUP(A221,[1]Biogasudbytte!$A$2:$B$18,2,FALSE)*[1]Energiindhold!$C$10,0))*O221</f>
        <v>4.0100802046683759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4.0100802046683759</v>
      </c>
      <c r="S221" s="187">
        <f>IFERROR(VLOOKUP(A221,[1]Biogasudbytte!$A$2:$B$18,2,FALSE)*[1]Energiindhold!$C$10,0)*J221*IFERROR(VLOOKUP(A221,Biogasanlæg!$F$3:$G$8,2,FALSE),1)</f>
        <v>0</v>
      </c>
      <c r="T221" s="188">
        <f t="shared" si="64"/>
        <v>4.0100802046683759</v>
      </c>
      <c r="U221" s="186">
        <f>O221*IFERROR(VLOOKUP(A221,[1]Tørstofindhold!A$2:B$24,2,FALSE),0)</f>
        <v>335104.19537618739</v>
      </c>
      <c r="V221" s="187">
        <f>IF(D221=År1,P221,SUM(O221,P221))*IFERROR(VLOOKUP(A221,[1]Tørstofindhold!A$2:B$24,2,FALSE),0)</f>
        <v>335104.19537618739</v>
      </c>
      <c r="W221" s="187">
        <f>J221*IFERROR(VLOOKUP(A221,[1]Tørstofindhold!A$2:B$24,2,FALSE),0)</f>
        <v>0</v>
      </c>
      <c r="X221" s="188">
        <f t="shared" si="65"/>
        <v>335104.19537618739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-186738.89443173329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17273.150059468084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52591.898704423947</v>
      </c>
      <c r="O223" s="190">
        <f t="shared" si="59"/>
        <v>52591.898704423947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4.7201229087220499E-2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4.7201229087220499E-2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4.7201229087220499E-2</v>
      </c>
      <c r="U223" s="186">
        <f>O223*IFERROR(VLOOKUP(A223,[1]Tørstofindhold!A$2:B$24,2,FALSE),0)</f>
        <v>7888.7848056635921</v>
      </c>
      <c r="V223" s="187">
        <f>IF(D223=År1,P223,SUM(O223,P223))*IFERROR(VLOOKUP(A223,[1]Tørstofindhold!A$2:B$24,2,FALSE),0)</f>
        <v>7888.7848056635921</v>
      </c>
      <c r="W223" s="187">
        <f>J223*IFERROR(VLOOKUP(A223,[1]Tørstofindhold!A$2:B$24,2,FALSE),0)</f>
        <v>0</v>
      </c>
      <c r="X223" s="188">
        <f t="shared" si="65"/>
        <v>7888.7848056635921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41580.567343702467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-34034.772023196034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455734.52648995339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455734.52648995339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40402.059763463323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40402.059763463323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40402.059763463323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0.74339789964772496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0.74339789964772496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16766.854801837282</v>
      </c>
      <c r="W226" s="187">
        <f>J226*IFERROR(VLOOKUP(A226,[1]Tørstofindhold!A$2:B$24,2,FALSE),0)</f>
        <v>0</v>
      </c>
      <c r="X226" s="188">
        <f t="shared" si="65"/>
        <v>16766.854801837282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353743.79265953973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353743.79265953973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353743.79265953973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3.1700497305047031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3.1700497305047031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88435.948164884932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88435.948164884932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88435.948164884932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2.9421376583769141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2.9421376583769141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346161.09873740864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156722.18970302682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156722.18970302682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78361.094851513408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32204.032301743573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46157.062549769835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50151.10070496858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50151.10070496858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50151.10070496858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1.7552885246739001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1.7552885246739001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600150.79865828564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223896.98689600852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376253.81176227715</v>
      </c>
      <c r="O233" s="190">
        <f t="shared" si="59"/>
        <v>376253.81176227715</v>
      </c>
      <c r="P233" s="200">
        <f t="shared" si="63"/>
        <v>0</v>
      </c>
      <c r="Q233" s="187">
        <f>IFERROR(VLOOKUP(A233,[1]Energiindhold!$A$2:$C$11,3,FALSE),IFERROR(VLOOKUP(A233,[1]Biogasudbytte!$A$2:$B$18,2,FALSE)*[1]Energiindhold!$C$10,0))*O233</f>
        <v>1.0211678952752907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1.0211678952752907</v>
      </c>
      <c r="S233" s="187">
        <f>IFERROR(VLOOKUP(A233,[1]Biogasudbytte!$A$2:$B$18,2,FALSE)*[1]Energiindhold!$C$10,0)*J233*IFERROR(VLOOKUP(A233,Biogasanlæg!$F$3:$G$8,2,FALSE),1)</f>
        <v>0</v>
      </c>
      <c r="T233" s="188">
        <f t="shared" si="64"/>
        <v>1.0211678952752907</v>
      </c>
      <c r="U233" s="186">
        <f>O233*IFERROR(VLOOKUP(A233,[1]Tørstofindhold!A$2:B$24,2,FALSE),0)</f>
        <v>75250.762352455436</v>
      </c>
      <c r="V233" s="187">
        <f>IF(D233=År1,P233,SUM(O233,P233))*IFERROR(VLOOKUP(A233,[1]Tørstofindhold!A$2:B$24,2,FALSE),0)</f>
        <v>75250.762352455436</v>
      </c>
      <c r="W233" s="187">
        <f>J233*IFERROR(VLOOKUP(A233,[1]Tørstofindhold!A$2:B$24,2,FALSE),0)</f>
        <v>0</v>
      </c>
      <c r="X233" s="188">
        <f t="shared" si="65"/>
        <v>75250.762352455436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22535.823292320583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5313.8490728400002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12976.57718147061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2508040.5680731749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836013.52269105846</v>
      </c>
      <c r="O236" s="190">
        <f t="shared" si="59"/>
        <v>836013.52269105846</v>
      </c>
      <c r="P236" s="200">
        <f t="shared" si="63"/>
        <v>2508040.5680731749</v>
      </c>
      <c r="Q236" s="187">
        <f>IFERROR(VLOOKUP(A236,[1]Energiindhold!$A$2:$C$11,3,FALSE),IFERROR(VLOOKUP(A236,[1]Biogasudbytte!$A$2:$B$18,2,FALSE)*[1]Energiindhold!$C$10,0))*O236</f>
        <v>0.41717910795806512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87">
        <f>IFERROR(VLOOKUP(A236,[1]Biogasudbytte!$A$2:$B$18,2,FALSE)*[1]Energiindhold!$C$10,0)*J236*IFERROR(VLOOKUP(A236,Biogasanlæg!$F$3:$G$8,2,FALSE),1)</f>
        <v>1.2515373238741951</v>
      </c>
      <c r="T236" s="188">
        <f t="shared" si="64"/>
        <v>0.41717910795806512</v>
      </c>
      <c r="U236" s="186">
        <f>O236*IFERROR(VLOOKUP(A236,[1]Tørstofindhold!A$2:B$24,2,FALSE),0)</f>
        <v>50160.811361463508</v>
      </c>
      <c r="V236" s="187">
        <f>IF(D236=År1,P236,SUM(O236,P236))*IFERROR(VLOOKUP(A236,[1]Tørstofindhold!A$2:B$24,2,FALSE),0)</f>
        <v>200643.245445854</v>
      </c>
      <c r="W236" s="187">
        <f>J236*IFERROR(VLOOKUP(A236,[1]Tørstofindhold!A$2:B$24,2,FALSE),0)</f>
        <v>150482.43408439049</v>
      </c>
      <c r="X236" s="188">
        <f t="shared" si="65"/>
        <v>50160.811361463508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1638224.8785321345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546074.95951071149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1638224.8785321345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0.70574727767164369</v>
      </c>
      <c r="S237" s="187">
        <f>IFERROR(VLOOKUP(A237,[1]Biogasudbytte!$A$2:$B$18,2,FALSE)*[1]Energiindhold!$C$10,0)*J237*IFERROR(VLOOKUP(A237,Biogasanlæg!$F$3:$G$8,2,FALSE),1)</f>
        <v>0.70574727767164369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81911.243926606723</v>
      </c>
      <c r="W237" s="187">
        <f>J237*IFERROR(VLOOKUP(A237,[1]Tørstofindhold!A$2:B$24,2,FALSE),0)</f>
        <v>81911.243926606723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84421.151879638346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115248.96014866198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11938.794894044118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24061.20510595588</v>
      </c>
      <c r="O239" s="190">
        <f t="shared" si="59"/>
        <v>11393.130418235298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1.0225334550366181E-2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1.0225334550366181E-2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1.0225334550366181E-2</v>
      </c>
      <c r="U239" s="186">
        <f>O239*IFERROR(VLOOKUP(A239,[1]Tørstofindhold!A$2:B$24,2,FALSE),0)</f>
        <v>1708.9695627352946</v>
      </c>
      <c r="V239" s="187">
        <f>IF(D239=År1,P239,SUM(O239,P239))*IFERROR(VLOOKUP(A239,[1]Tørstofindhold!A$2:B$24,2,FALSE),0)</f>
        <v>1708.9695627352946</v>
      </c>
      <c r="W239" s="187">
        <f>J239*IFERROR(VLOOKUP(A239,[1]Tørstofindhold!A$2:B$24,2,FALSE),0)</f>
        <v>0</v>
      </c>
      <c r="X239" s="188">
        <f t="shared" si="65"/>
        <v>1708.9695627352946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649227.97058290825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649227.97058290825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649227.97058290825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9.4096303239539125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9.4096303239539125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321097.33378413005</v>
      </c>
      <c r="W241" s="187">
        <f>J241*IFERROR(VLOOKUP(A241,[1]Tørstofindhold!A$2:B$24,2,FALSE),0)</f>
        <v>0</v>
      </c>
      <c r="X241" s="188">
        <f t="shared" ca="1" si="65"/>
        <v>321097.33378413005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178767.78971229953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178767.78971229953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-12055.902429201011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83077.295795805447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78752.00538693853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-3591.3263448731741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0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172292.68030975034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0</v>
      </c>
      <c r="O245" s="190">
        <f t="shared" ca="1" si="59"/>
        <v>0</v>
      </c>
      <c r="P245" s="200">
        <f t="shared" ca="1" si="63"/>
        <v>172292.68030975034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3.0758069229876184</v>
      </c>
      <c r="S245" s="187">
        <f ca="1">IFERROR(VLOOKUP(A245,[1]Biogasudbytte!$A$2:$B$18,2,FALSE)*[1]Energiindhold!$C$10,0)*J245*IFERROR(VLOOKUP(A245,Biogasanlæg!$F$3:$G$8,2,FALSE),1)</f>
        <v>0</v>
      </c>
      <c r="T245" s="188">
        <f t="shared" ca="1" si="64"/>
        <v>3.0758069229876184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48241.9504867301</v>
      </c>
      <c r="W245" s="187">
        <f ca="1">J245*IFERROR(VLOOKUP(A245,[1]Tørstofindhold!A$2:B$24,2,FALSE),0)</f>
        <v>0</v>
      </c>
      <c r="X245" s="188">
        <f t="shared" ca="1" si="65"/>
        <v>48241.9504867301</v>
      </c>
      <c r="Y245" s="168">
        <f t="shared" ca="1" si="60"/>
        <v>0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134961336.05226791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134961336.05226791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134961336.05226791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6310761.9683396835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5038088.1961279493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1272673.7722117342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214006.17400262188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192605.55660235969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21400.617400262185</v>
      </c>
      <c r="O248" s="190">
        <f t="shared" si="59"/>
        <v>21400.617400262185</v>
      </c>
      <c r="P248" s="200">
        <f t="shared" si="63"/>
        <v>192605.55660235969</v>
      </c>
      <c r="Q248" s="187">
        <f>IFERROR(VLOOKUP(A248,[1]Energiindhold!$A$2:$C$11,3,FALSE),IFERROR(VLOOKUP(A248,[1]Biogasudbytte!$A$2:$B$18,2,FALSE)*[1]Energiindhold!$C$10,0))*O248</f>
        <v>1.2156108745947471E-2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0.12156108745947472</v>
      </c>
      <c r="S248" s="187">
        <f>IFERROR(VLOOKUP(A248,[1]Biogasudbytte!$A$2:$B$18,2,FALSE)*[1]Energiindhold!$C$10,0)*J248*IFERROR(VLOOKUP(A248,Biogasanlæg!$F$3:$G$8,2,FALSE),1)</f>
        <v>0.10940497871352725</v>
      </c>
      <c r="T248" s="188">
        <f t="shared" si="64"/>
        <v>1.2156108745947469E-2</v>
      </c>
      <c r="U248" s="186">
        <f>O248*IFERROR(VLOOKUP(A248,[1]Tørstofindhold!A$2:B$24,2,FALSE),0)</f>
        <v>915.16289587799952</v>
      </c>
      <c r="V248" s="187">
        <f>IF(D248=År1,P248,SUM(O248,P248))*IFERROR(VLOOKUP(A248,[1]Tørstofindhold!A$2:B$24,2,FALSE),0)</f>
        <v>9151.6289587799965</v>
      </c>
      <c r="W248" s="187">
        <f>J248*IFERROR(VLOOKUP(A248,[1]Tørstofindhold!A$2:B$24,2,FALSE),0)</f>
        <v>8236.4660629019982</v>
      </c>
      <c r="X248" s="188">
        <f t="shared" si="65"/>
        <v>915.16289587799838</v>
      </c>
      <c r="Y248" s="168">
        <f t="shared" si="60"/>
        <v>0</v>
      </c>
      <c r="Z248" s="103">
        <f t="shared" si="61"/>
        <v>1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339352.29631439992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14274.342622748565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23431.468078851409</v>
      </c>
      <c r="O249" s="190">
        <f t="shared" si="59"/>
        <v>23431.468078851409</v>
      </c>
      <c r="P249" s="200">
        <f t="shared" si="63"/>
        <v>339352.29631439992</v>
      </c>
      <c r="Q249" s="187">
        <f>IFERROR(VLOOKUP(A249,[1]Energiindhold!$A$2:$C$11,3,FALSE),IFERROR(VLOOKUP(A249,[1]Biogasudbytte!$A$2:$B$18,2,FALSE)*[1]Energiindhold!$C$10,0))*O249</f>
        <v>5.0471382241845934E-2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0.78143622850306338</v>
      </c>
      <c r="S249" s="187">
        <f>IFERROR(VLOOKUP(A249,[1]Biogasudbytte!$A$2:$B$18,2,FALSE)*[1]Energiindhold!$C$10,0)*J249*IFERROR(VLOOKUP(A249,Biogasanlæg!$F$3:$G$8,2,FALSE),1)</f>
        <v>0.73096484626121749</v>
      </c>
      <c r="T249" s="188">
        <f t="shared" si="64"/>
        <v>5.0471382241845886E-2</v>
      </c>
      <c r="U249" s="186">
        <f>O249*IFERROR(VLOOKUP(A249,[1]Tørstofindhold!A$2:B$24,2,FALSE),0)</f>
        <v>7029.4404236554228</v>
      </c>
      <c r="V249" s="187">
        <f>IF(D249=År1,P249,SUM(O249,P249))*IFERROR(VLOOKUP(A249,[1]Tørstofindhold!A$2:B$24,2,FALSE),0)</f>
        <v>108835.1293179754</v>
      </c>
      <c r="W249" s="187">
        <f>J249*IFERROR(VLOOKUP(A249,[1]Tørstofindhold!A$2:B$24,2,FALSE),0)</f>
        <v>101805.68889431997</v>
      </c>
      <c r="X249" s="188">
        <f t="shared" si="65"/>
        <v>7029.4404236554255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150732.71226225881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152186.83601199093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-1454.1237497321272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1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650.78855763169781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72.309839736855295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650.78855763169781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3.0605935076861117E-4</v>
      </c>
      <c r="S251" s="187">
        <f>IFERROR(VLOOKUP(A251,[1]Biogasudbytte!$A$2:$B$18,2,FALSE)*[1]Energiindhold!$C$10,0)*J251*IFERROR(VLOOKUP(A251,Biogasanlæg!$F$3:$G$8,2,FALSE),1)</f>
        <v>3.0605935076861117E-4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40.999679130796963</v>
      </c>
      <c r="W251" s="187">
        <f>J251*IFERROR(VLOOKUP(A251,[1]Tørstofindhold!A$2:B$24,2,FALSE),0)</f>
        <v>40.999679130796963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19195.801313066269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-4620.6864202542638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310572.91349776275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310572.91349776275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9274.26976805923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-224520.74622441459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4580371.5486053601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1464417.2058845721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0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437951.9179351207</v>
      </c>
      <c r="N256" s="199">
        <f t="shared" si="62"/>
        <v>2678002.4247856671</v>
      </c>
      <c r="O256" s="190">
        <f t="shared" si="59"/>
        <v>22139.032231328078</v>
      </c>
      <c r="P256" s="200">
        <f t="shared" si="63"/>
        <v>0</v>
      </c>
      <c r="Q256" s="187">
        <f>IFERROR(VLOOKUP(A256,[1]Energiindhold!$A$2:$C$11,3,FALSE),IFERROR(VLOOKUP(A256,[1]Biogasudbytte!$A$2:$B$18,2,FALSE)*[1]Energiindhold!$C$10,0))*O256</f>
        <v>4.0733051926614749E-2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4.0733051926614749E-2</v>
      </c>
      <c r="S256" s="187">
        <f>IFERROR(VLOOKUP(A256,[1]Biogasudbytte!$A$2:$B$18,2,FALSE)*[1]Energiindhold!$C$10,0)*J256*IFERROR(VLOOKUP(A256,Biogasanlæg!$F$3:$G$8,2,FALSE),1)</f>
        <v>0</v>
      </c>
      <c r="T256" s="188">
        <f t="shared" si="64"/>
        <v>4.0733051926614749E-2</v>
      </c>
      <c r="U256" s="186">
        <f>O256*IFERROR(VLOOKUP(A256,[1]Tørstofindhold!A$2:B$24,2,FALSE),0)</f>
        <v>6198.9290247718627</v>
      </c>
      <c r="V256" s="187">
        <f>IF(D256=År1,P256,SUM(O256,P256))*IFERROR(VLOOKUP(A256,[1]Tørstofindhold!A$2:B$24,2,FALSE),0)</f>
        <v>6198.9290247718627</v>
      </c>
      <c r="W256" s="187">
        <f>J256*IFERROR(VLOOKUP(A256,[1]Tørstofindhold!A$2:B$24,2,FALSE),0)</f>
        <v>0</v>
      </c>
      <c r="X256" s="188">
        <f t="shared" si="65"/>
        <v>6198.9290247718627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73213.031670239987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73213.031670239987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187413.4568232834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-57456.059926728631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0</v>
      </c>
      <c r="Z258" s="103">
        <f t="shared" si="61"/>
        <v>1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1168825.0317118231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85441.004824644508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214663.33705202048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765658.26542772551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214663.33705202048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2.2187186798820102</v>
      </c>
      <c r="S259" s="187">
        <f>IFERROR(VLOOKUP(A259,[1]Biogasudbytte!$A$2:$B$18,2,FALSE)*[1]Energiindhold!$C$10,0)*J259*IFERROR(VLOOKUP(A259,Biogasanlæg!$F$3:$G$8,2,FALSE),1)</f>
        <v>0</v>
      </c>
      <c r="T259" s="188">
        <f t="shared" si="64"/>
        <v>2.2187186798820102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182463.83649421739</v>
      </c>
      <c r="W259" s="187">
        <f>J259*IFERROR(VLOOKUP(A259,[1]Tørstofindhold!A$2:B$24,2,FALSE),0)</f>
        <v>0</v>
      </c>
      <c r="X259" s="188">
        <f t="shared" si="65"/>
        <v>182463.83649421739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456618.20807643177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1308.8168841700535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0.79873496822573153</v>
      </c>
      <c r="S260" s="187">
        <f>IFERROR(VLOOKUP(A260,[1]Biogasudbytte!$A$2:$B$18,2,FALSE)*[1]Energiindhold!$C$10,0)*J260*IFERROR(VLOOKUP(A260,Biogasanlæg!$F$3:$G$8,2,FALSE),1)</f>
        <v>0.77536968058834654</v>
      </c>
      <c r="T260" s="188">
        <f t="shared" si="64"/>
        <v>2.336528763738499E-2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136985.46242292953</v>
      </c>
      <c r="X260" s="188">
        <f t="shared" si="65"/>
        <v>392.64506525101024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0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0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0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203334.81459864558</v>
      </c>
      <c r="O262" s="190">
        <f t="shared" si="75"/>
        <v>203334.81459864558</v>
      </c>
      <c r="P262" s="200">
        <f t="shared" si="63"/>
        <v>0</v>
      </c>
      <c r="Q262" s="187">
        <f>IFERROR(VLOOKUP(A262,[1]Energiindhold!$A$2:$C$11,3,FALSE),IFERROR(VLOOKUP(A262,[1]Biogasudbytte!$A$2:$B$18,2,FALSE)*[1]Energiindhold!$C$10,0))*O262</f>
        <v>0.88107618518182917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0.88107618518182917</v>
      </c>
      <c r="S262" s="187">
        <f>IFERROR(VLOOKUP(A262,[1]Biogasudbytte!$A$2:$B$18,2,FALSE)*[1]Energiindhold!$C$10,0)*J262*IFERROR(VLOOKUP(A262,Biogasanlæg!$F$3:$G$8,2,FALSE),1)</f>
        <v>0</v>
      </c>
      <c r="T262" s="188">
        <f t="shared" si="64"/>
        <v>0.88107618518182917</v>
      </c>
      <c r="U262" s="186">
        <f>O262*IFERROR(VLOOKUP(A262,[1]Tørstofindhold!A$2:B$24,2,FALSE),0)</f>
        <v>85400.622131431141</v>
      </c>
      <c r="V262" s="187">
        <f>IF(D262=År1,P262,SUM(O262,P262))*IFERROR(VLOOKUP(A262,[1]Tørstofindhold!A$2:B$24,2,FALSE),0)</f>
        <v>85400.622131431141</v>
      </c>
      <c r="W262" s="187">
        <f>J262*IFERROR(VLOOKUP(A262,[1]Tørstofindhold!A$2:B$24,2,FALSE),0)</f>
        <v>0</v>
      </c>
      <c r="X262" s="188">
        <f t="shared" si="65"/>
        <v>85400.622131431141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204113.35526241767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204113.35526241767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500399.37725984846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388423.86960029521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1875489.7791143102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716306.46013408503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890934.30063096574</v>
      </c>
      <c r="O265" s="190">
        <f t="shared" si="75"/>
        <v>6347.1037269798107</v>
      </c>
      <c r="P265" s="200">
        <f t="shared" si="63"/>
        <v>0</v>
      </c>
      <c r="Q265" s="187">
        <f>IFERROR(VLOOKUP(A265,[1]Energiindhold!$A$2:$C$11,3,FALSE),IFERROR(VLOOKUP(A265,[1]Biogasudbytte!$A$2:$B$18,2,FALSE)*[1]Energiindhold!$C$10,0))*O265</f>
        <v>2.1737941670384078E-2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2.1737941670384078E-2</v>
      </c>
      <c r="S265" s="187">
        <f>IFERROR(VLOOKUP(A265,[1]Biogasudbytte!$A$2:$B$18,2,FALSE)*[1]Energiindhold!$C$10,0)*J265*IFERROR(VLOOKUP(A265,Biogasanlæg!$F$3:$G$8,2,FALSE),1)</f>
        <v>0</v>
      </c>
      <c r="T265" s="188">
        <f t="shared" si="64"/>
        <v>2.1737941670384078E-2</v>
      </c>
      <c r="U265" s="186">
        <f>O265*IFERROR(VLOOKUP(A265,[1]Tørstofindhold!A$2:B$24,2,FALSE),0)</f>
        <v>1967.6021553637413</v>
      </c>
      <c r="V265" s="187">
        <f>IF(D265=År1,P265,SUM(O265,P265))*IFERROR(VLOOKUP(A265,[1]Tørstofindhold!A$2:B$24,2,FALSE),0)</f>
        <v>1967.6021553637413</v>
      </c>
      <c r="W265" s="187">
        <f>J265*IFERROR(VLOOKUP(A265,[1]Tørstofindhold!A$2:B$24,2,FALSE),0)</f>
        <v>0</v>
      </c>
      <c r="X265" s="188">
        <f t="shared" si="65"/>
        <v>1967.6021553637413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310571.19545791671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-310571.19545791671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814640.76605924184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90515.640673249072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814640.76605924184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0.4123630093715277</v>
      </c>
      <c r="S267" s="187">
        <f>IFERROR(VLOOKUP(A267,[1]Biogasudbytte!$A$2:$B$18,2,FALSE)*[1]Energiindhold!$C$10,0)*J267*IFERROR(VLOOKUP(A267,Biogasanlæg!$F$3:$G$8,2,FALSE),1)</f>
        <v>0.4123630093715277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61912.698220502381</v>
      </c>
      <c r="W267" s="187">
        <f>J267*IFERROR(VLOOKUP(A267,[1]Tørstofindhold!A$2:B$24,2,FALSE),0)</f>
        <v>61912.698220502381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168543.55648210307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-55473.089118720018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1828270.2721871315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759973.58711494633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1068296.685072185</v>
      </c>
      <c r="O269" s="190">
        <f t="shared" si="75"/>
        <v>3012.5124787730165</v>
      </c>
      <c r="P269" s="200">
        <f t="shared" si="63"/>
        <v>0</v>
      </c>
      <c r="Q269" s="187">
        <f>IFERROR(VLOOKUP(A269,[1]Energiindhold!$A$2:$C$11,3,FALSE),IFERROR(VLOOKUP(A269,[1]Biogasudbytte!$A$2:$B$18,2,FALSE)*[1]Energiindhold!$C$10,0))*O269</f>
        <v>1.081491979879513E-2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1.081491979879513E-2</v>
      </c>
      <c r="S269" s="187">
        <f>IFERROR(VLOOKUP(A269,[1]Biogasudbytte!$A$2:$B$18,2,FALSE)*[1]Energiindhold!$C$10,0)*J269*IFERROR(VLOOKUP(A269,Biogasanlæg!$F$3:$G$8,2,FALSE),1)</f>
        <v>0</v>
      </c>
      <c r="T269" s="188">
        <f t="shared" si="64"/>
        <v>1.081491979879513E-2</v>
      </c>
      <c r="U269" s="186">
        <f>O269*IFERROR(VLOOKUP(A269,[1]Tørstofindhold!A$2:B$24,2,FALSE),0)</f>
        <v>903.75374363190497</v>
      </c>
      <c r="V269" s="187">
        <f>IF(D269=År1,P269,SUM(O269,P269))*IFERROR(VLOOKUP(A269,[1]Tørstofindhold!A$2:B$24,2,FALSE),0)</f>
        <v>903.75374363190497</v>
      </c>
      <c r="W269" s="187">
        <f>J269*IFERROR(VLOOKUP(A269,[1]Tørstofindhold!A$2:B$24,2,FALSE),0)</f>
        <v>0</v>
      </c>
      <c r="X269" s="188">
        <f t="shared" si="65"/>
        <v>903.75374363190497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-210046.70964768095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28788.583432446812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41076.465331445215</v>
      </c>
      <c r="O271" s="190">
        <f t="shared" si="75"/>
        <v>16124.481170461746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1.4471721850489418E-2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1.4471721850489418E-2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1.4471721850489418E-2</v>
      </c>
      <c r="U271" s="186">
        <f>O271*IFERROR(VLOOKUP(A271,[1]Tørstofindhold!A$2:B$24,2,FALSE),0)</f>
        <v>2418.672175569262</v>
      </c>
      <c r="V271" s="187">
        <f>IF(D271=År1,P271,SUM(O271,P271))*IFERROR(VLOOKUP(A271,[1]Tørstofindhold!A$2:B$24,2,FALSE),0)</f>
        <v>2418.672175569262</v>
      </c>
      <c r="W271" s="187">
        <f>J271*IFERROR(VLOOKUP(A271,[1]Tørstofindhold!A$2:B$24,2,FALSE),0)</f>
        <v>0</v>
      </c>
      <c r="X271" s="188">
        <f t="shared" si="65"/>
        <v>2418.672175569262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32647.628233222706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-25342.064686641326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448398.36047364929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448398.36047364929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38288.069957084932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38288.069957084932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38288.069957084932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0.70450048721036262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0.70450048721036262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15889.549032190249</v>
      </c>
      <c r="W274" s="187">
        <f>J274*IFERROR(VLOOKUP(A274,[1]Tørstofindhold!A$2:B$24,2,FALSE),0)</f>
        <v>0</v>
      </c>
      <c r="X274" s="188">
        <f t="shared" si="65"/>
        <v>15889.549032190249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428768.62863952632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428768.62863952632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428768.62863952632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3.8423794392224968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3.8423794392224968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107192.15715988158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107192.15715988158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107192.15715988158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3.5661299370561736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3.5661299370561736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339731.06359710812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154081.8488480938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154081.8488480938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77040.924424046898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32204.032301743569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44836.892122303325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1</v>
      </c>
      <c r="Z279" s="103">
        <f t="shared" si="91"/>
        <v>0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49306.191631390015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49306.191631390015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49306.191631390015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1.7257167070986503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1.7257167070986503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2229710.8415755355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916911.47014555836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1312799.371429977</v>
      </c>
      <c r="O281" s="190">
        <f t="shared" si="89"/>
        <v>94529.161001925357</v>
      </c>
      <c r="P281" s="200">
        <f t="shared" si="63"/>
        <v>0</v>
      </c>
      <c r="Q281" s="187">
        <f>IFERROR(VLOOKUP(A281,[1]Energiindhold!$A$2:$C$11,3,FALSE),IFERROR(VLOOKUP(A281,[1]Biogasudbytte!$A$2:$B$18,2,FALSE)*[1]Energiindhold!$C$10,0))*O281</f>
        <v>0.25655592412566552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0.25655592412566552</v>
      </c>
      <c r="S281" s="187">
        <f>IFERROR(VLOOKUP(A281,[1]Biogasudbytte!$A$2:$B$18,2,FALSE)*[1]Energiindhold!$C$10,0)*J281*IFERROR(VLOOKUP(A281,Biogasanlæg!$F$3:$G$8,2,FALSE),1)</f>
        <v>0</v>
      </c>
      <c r="T281" s="188">
        <f t="shared" si="64"/>
        <v>0.25655592412566552</v>
      </c>
      <c r="U281" s="186">
        <f>O281*IFERROR(VLOOKUP(A281,[1]Tørstofindhold!A$2:B$24,2,FALSE),0)</f>
        <v>18905.832200385074</v>
      </c>
      <c r="V281" s="187">
        <f>IF(D281=År1,P281,SUM(O281,P281))*IFERROR(VLOOKUP(A281,[1]Tørstofindhold!A$2:B$24,2,FALSE),0)</f>
        <v>18905.832200385074</v>
      </c>
      <c r="W281" s="187">
        <f>J281*IFERROR(VLOOKUP(A281,[1]Tørstofindhold!A$2:B$24,2,FALSE),0)</f>
        <v>0</v>
      </c>
      <c r="X281" s="188">
        <f t="shared" si="65"/>
        <v>18905.832200385074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21894.979482137918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5904.2767475999999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11881.497035411034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3150253.3426541099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350028.14918378973</v>
      </c>
      <c r="O284" s="190">
        <f t="shared" si="89"/>
        <v>350028.14918378973</v>
      </c>
      <c r="P284" s="200">
        <f t="shared" si="94"/>
        <v>3150253.3426541099</v>
      </c>
      <c r="Q284" s="187">
        <f>IFERROR(VLOOKUP(A284,[1]Energiindhold!$A$2:$C$11,3,FALSE),IFERROR(VLOOKUP(A284,[1]Biogasudbytte!$A$2:$B$18,2,FALSE)*[1]Energiindhold!$C$10,0))*O284</f>
        <v>0.17466754672420293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87">
        <f>IFERROR(VLOOKUP(A284,[1]Biogasudbytte!$A$2:$B$18,2,FALSE)*[1]Energiindhold!$C$10,0)*J284*IFERROR(VLOOKUP(A284,Biogasanlæg!$F$3:$G$8,2,FALSE),1)</f>
        <v>1.5720079205178277</v>
      </c>
      <c r="T284" s="188">
        <f t="shared" si="95"/>
        <v>0.17466754672420293</v>
      </c>
      <c r="U284" s="186">
        <f>O284*IFERROR(VLOOKUP(A284,[1]Tørstofindhold!A$2:B$24,2,FALSE),0)</f>
        <v>21001.688951027383</v>
      </c>
      <c r="V284" s="187">
        <f>IF(D284=År1,P284,SUM(O284,P284))*IFERROR(VLOOKUP(A284,[1]Tørstofindhold!A$2:B$24,2,FALSE),0)</f>
        <v>210016.88951027396</v>
      </c>
      <c r="W284" s="187">
        <f>J284*IFERROR(VLOOKUP(A284,[1]Tørstofindhold!A$2:B$24,2,FALSE),0)</f>
        <v>189015.20055924659</v>
      </c>
      <c r="X284" s="188">
        <f t="shared" si="96"/>
        <v>21001.688951027376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1882077.6974735428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209119.74416372692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1882077.6974735428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0.8107990720716024</v>
      </c>
      <c r="S285" s="187">
        <f>IFERROR(VLOOKUP(A285,[1]Biogasudbytte!$A$2:$B$18,2,FALSE)*[1]Energiindhold!$C$10,0)*J285*IFERROR(VLOOKUP(A285,Biogasanlæg!$F$3:$G$8,2,FALSE),1)</f>
        <v>0.8107990720716024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94103.884873677147</v>
      </c>
      <c r="W285" s="187">
        <f>J285*IFERROR(VLOOKUP(A285,[1]Tørstofindhold!A$2:B$24,2,FALSE),0)</f>
        <v>94103.884873677147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66284.578534118831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127899.4170569329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11938.794894044118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24061.20510595588</v>
      </c>
      <c r="O287" s="190">
        <f t="shared" si="89"/>
        <v>11393.130418235298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1.0225334550366181E-2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1.0225334550366181E-2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1.0225334550366181E-2</v>
      </c>
      <c r="U287" s="186">
        <f>O287*IFERROR(VLOOKUP(A287,[1]Tørstofindhold!A$2:B$24,2,FALSE),0)</f>
        <v>1708.9695627352946</v>
      </c>
      <c r="V287" s="187">
        <f>IF(D287=År1,P287,SUM(O287,P287))*IFERROR(VLOOKUP(A287,[1]Tørstofindhold!A$2:B$24,2,FALSE),0)</f>
        <v>1708.9695627352946</v>
      </c>
      <c r="W287" s="187">
        <f>J287*IFERROR(VLOOKUP(A287,[1]Tørstofindhold!A$2:B$24,2,FALSE),0)</f>
        <v>0</v>
      </c>
      <c r="X287" s="188">
        <f t="shared" si="96"/>
        <v>1708.9695627352946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666345.18663000118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666345.18663000118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666345.18663000118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9.657719874121911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9.657719874121911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329563.22355408809</v>
      </c>
      <c r="W289" s="187">
        <f>J289*IFERROR(VLOOKUP(A289,[1]Tørstofindhold!A$2:B$24,2,FALSE),0)</f>
        <v>0</v>
      </c>
      <c r="X289" s="188">
        <f t="shared" ca="1" si="96"/>
        <v>329563.22355408809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193169.52028645392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193169.52028645392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50" t="s">
        <v>23</v>
      </c>
      <c r="B2" s="451"/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2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6" t="s">
        <v>7</v>
      </c>
      <c r="D3" s="447"/>
      <c r="E3" s="447"/>
      <c r="F3" s="447"/>
      <c r="G3" s="447"/>
      <c r="H3" s="447"/>
      <c r="I3" s="447"/>
      <c r="J3" s="447"/>
      <c r="K3" s="448"/>
      <c r="L3" s="446" t="s">
        <v>8</v>
      </c>
      <c r="M3" s="447"/>
      <c r="N3" s="447"/>
      <c r="O3" s="447"/>
      <c r="P3" s="447"/>
      <c r="Q3" s="447"/>
      <c r="R3" s="447"/>
      <c r="S3" s="447"/>
      <c r="T3" s="448"/>
      <c r="U3" s="71"/>
      <c r="W3" s="31" t="s">
        <v>273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274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275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662905.40271656995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17989.144058005662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6" s="11">
        <f>IF(Landbrug!$E$47&gt;0,SUMIF(Landbrug!$B$32:$B$45,$B6,IF($I$4=År2,Landbrug!$D$32:$D$45,Landbrug!$E$32:$E$45)),'[1]Afgrødefordeling - jordtype'!$G4)*(1-Landbrug!$E$5)*Arealanvendelse!P$26</f>
        <v>571160.50946154911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103459.22470143001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2807.5542749488609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6" s="11">
        <f>IF(Landbrug!$E$47&gt;0,SUMIF(Landbrug!$B$32:$B$45,$B6,IF($R$4=År2,Landbrug!$D$32:$D$45,Landbrug!$E$32:$E$45)),'[1]Afgrødefordeling - jordtype'!$G4)*(Landbrug!$E$5)*Arealanvendelse!P$26</f>
        <v>121155.25958275283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6" s="94"/>
      <c r="W6" s="31" t="s">
        <v>276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132581.08054331402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1542.1050369777552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7" s="11">
        <f>IF(Landbrug!$E$47&gt;0,SUMIF(Landbrug!$B$32:$B$45,$B7,IF($I$4=År2,Landbrug!$D$32:$D$45,Landbrug!$E$32:$E$45)),'[1]Afgrødefordeling - jordtype'!$G5)*(1-Landbrug!$E$5)*Arealanvendelse!P$26</f>
        <v>46816.435201766326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20691.844940286002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240.67535259190402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7" s="11">
        <f>IF(Landbrug!$E$47&gt;0,SUMIF(Landbrug!$B$32:$B$45,$B7,IF($R$4=År2,Landbrug!$D$32:$D$45,Landbrug!$E$32:$E$45)),'[1]Afgrødefordeling - jordtype'!$G5)*(Landbrug!$E$5)*Arealanvendelse!P$26</f>
        <v>9930.7589821928559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7" s="94"/>
      <c r="W7" s="31" t="s">
        <v>277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96238.674491349986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1651.259855586846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8" s="11">
        <f>IF(Landbrug!$E$47&gt;0,SUMIF(Landbrug!$B$32:$B$45,$B8,IF($I$4=År2,Landbrug!$D$32:$D$45,Landbrug!$E$32:$E$45)),'[1]Afgrødefordeling - jordtype'!$G6)*(1-Landbrug!$E$5)*Arealanvendelse!P$26</f>
        <v>76462.578310345561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15019.908735644221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257.71107572742682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8" s="11">
        <f>IF(Landbrug!$E$47&gt;0,SUMIF(Landbrug!$B$32:$B$45,$B8,IF($R$4=År2,Landbrug!$D$32:$D$45,Landbrug!$E$32:$E$45)),'[1]Afgrødefordeling - jordtype'!$G6)*(Landbrug!$E$5)*Arealanvendelse!P$26</f>
        <v>16219.334793103604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8" s="94"/>
      <c r="W8" s="46" t="s">
        <v>278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176774.77405775199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15238.408806724705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9" s="11">
        <f>IF(Landbrug!$E$47&gt;0,SUMIF(Landbrug!$B$32:$B$45,$B9,IF($I$4=År2,Landbrug!$D$32:$D$45,Landbrug!$E$32:$E$45)),'[1]Afgrødefordeling - jordtype'!$G7)*(1-Landbrug!$E$5)*Arealanvendelse!P$26</f>
        <v>193117.79520728608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27589.126587047998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2378.2487733038556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9" s="11">
        <f>IF(Landbrug!$E$47&gt;0,SUMIF(Landbrug!$B$32:$B$45,$B9,IF($R$4=År2,Landbrug!$D$32:$D$45,Landbrug!$E$32:$E$45)),'[1]Afgrødefordeling - jordtype'!$G7)*(Landbrug!$E$5)*Arealanvendelse!P$26</f>
        <v>40964.380801545529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22096.846757218998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71.270611166506612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0" s="11">
        <f>IF(Landbrug!$E$47&gt;0,SUMIF(Landbrug!$B$32:$B$45,$B10,IF($I$4=År2,Landbrug!$D$32:$D$45,Landbrug!$E$32:$E$45)),'[1]Afgrødefordeling - jordtype'!$G8)*(1-Landbrug!$E$5)*Arealanvendelse!P$26</f>
        <v>17556.163200662369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3448.6408233809998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11.123158968183114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0" s="11">
        <f>IF(Landbrug!$E$47&gt;0,SUMIF(Landbrug!$B$32:$B$45,$B10,IF($R$4=År2,Landbrug!$D$32:$D$45,Landbrug!$E$32:$E$45)),'[1]Afgrødefordeling - jordtype'!$G8)*(Landbrug!$E$5)*Arealanvendelse!P$26</f>
        <v>3724.0346183223205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32257.394898052684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1125.1782236252373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1" s="11">
        <f>IF(Landbrug!$E$47&gt;0,SUMIF(Landbrug!$B$32:$B$45,$B11,IF($I$4=År2,Landbrug!$D$32:$D$45,Landbrug!$E$32:$E$45)),'[1]Afgrødefordeling - jordtype'!$G9)*(1-Landbrug!$E$5)*Arealanvendelse!P$26</f>
        <v>25628.819146940597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5034.3911112567775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175.60584992995032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1" s="11">
        <f>IF(Landbrug!$E$47&gt;0,SUMIF(Landbrug!$B$32:$B$45,$B11,IF($R$4=År2,Landbrug!$D$32:$D$45,Landbrug!$E$32:$E$45)),'[1]Afgrødefordeling - jordtype'!$G9)*(Landbrug!$E$5)*Arealanvendelse!P$26</f>
        <v>5436.4161826843692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19838.419979081133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29.519410101552374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2" s="11">
        <f>IF(Landbrug!$E$47&gt;0,SUMIF(Landbrug!$B$32:$B$45,$B12,IF($I$4=År2,Landbrug!$D$32:$D$45,Landbrug!$E$32:$E$45)),'[1]Afgrødefordeling - jordtype'!$G10)*(1-Landbrug!$E$5)*Arealanvendelse!P$26</f>
        <v>59690.954882252052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3096.1695921109285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4.6070755649821624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2" s="11">
        <f>IF(Landbrug!$E$47&gt;0,SUMIF(Landbrug!$B$32:$B$45,$B12,IF($R$4=År2,Landbrug!$D$32:$D$45,Landbrug!$E$32:$E$45)),'[1]Afgrødefordeling - jordtype'!$G10)*(Landbrug!$E$5)*Arealanvendelse!P$26</f>
        <v>12661.717702295889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107183.38810401986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3810.512240832039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3" s="11">
        <f>IF(Landbrug!$E$47&gt;0,SUMIF(Landbrug!$B$32:$B$45,$B13,IF($I$4=År2,Landbrug!$D$32:$D$45,Landbrug!$E$32:$E$45)),'[1]Afgrødefordeling - jordtype'!$G11)*(1-Landbrug!$E$5)*Arealanvendelse!P$26</f>
        <v>85158.261476350643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16728.043230107149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594.7042225576015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3" s="11">
        <f>IF(Landbrug!$E$47&gt;0,SUMIF(Landbrug!$B$32:$B$45,$B13,IF($R$4=År2,Landbrug!$D$32:$D$45,Landbrug!$E$32:$E$45)),'[1]Afgrødefordeling - jordtype'!$G11)*(Landbrug!$E$5)*Arealanvendelse!P$26</f>
        <v>18063.873646498621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2990.7218478474151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64.915351748399516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4" s="11">
        <f>IF(Landbrug!$E$47&gt;0,SUMIF(Landbrug!$B$32:$B$45,$B14,IF($I$4=År2,Landbrug!$D$32:$D$45,Landbrug!$E$32:$E$45)),'[1]Afgrødefordeling - jordtype'!$G12)*(1-Landbrug!$E$5)*Arealanvendelse!P$26</f>
        <v>2376.1580747462199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466.7600571784983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10.131297671715533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4" s="11">
        <f>IF(Landbrug!$E$47&gt;0,SUMIF(Landbrug!$B$32:$B$45,$B14,IF($R$4=År2,Landbrug!$D$32:$D$45,Landbrug!$E$32:$E$45)),'[1]Afgrødefordeling - jordtype'!$G12)*(Landbrug!$E$5)*Arealanvendelse!P$26</f>
        <v>504.0335310067739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41201.294654944359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1148.0865099527102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5" s="11">
        <f>IF(Landbrug!$E$47&gt;0,SUMIF(Landbrug!$B$32:$B$45,$B15,IF($I$4=År2,Landbrug!$D$32:$D$45,Landbrug!$E$32:$E$45)),'[1]Afgrødefordeling - jordtype'!$G13)*(1-Landbrug!$E$5)*Arealanvendelse!P$26</f>
        <v>32734.835924246454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6430.2598594421834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179.18113161111663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5" s="11">
        <f>IF(Landbrug!$E$47&gt;0,SUMIF(Landbrug!$B$32:$B$45,$B15,IF($R$4=År2,Landbrug!$D$32:$D$45,Landbrug!$E$32:$E$45)),'[1]Afgrødefordeling - jordtype'!$G13)*(Landbrug!$E$5)*Arealanvendelse!P$26</f>
        <v>6943.7530748401578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59507.261024225008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2833.816076318562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6" s="11">
        <f>IF(Landbrug!$E$47&gt;0,SUMIF(Landbrug!$B$32:$B$45,$B16,IF($I$4=År2,Landbrug!$D$32:$D$45,Landbrug!$E$32:$E$45)),'[1]Afgrødefordeling - jordtype'!$G14)*(1-Landbrug!$E$5)*Arealanvendelse!P$26</f>
        <v>47279.107179597981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9287.2603910640191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442.27187318266579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6" s="11">
        <f>IF(Landbrug!$E$47&gt;0,SUMIF(Landbrug!$B$32:$B$45,$B16,IF($R$4=År2,Landbrug!$D$32:$D$45,Landbrug!$E$32:$E$45)),'[1]Afgrødefordeling - jordtype'!$G14)*(Landbrug!$E$5)*Arealanvendelse!P$26</f>
        <v>10028.901522945027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11176.489299061544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325.58580566036647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7" s="11">
        <f>IF(Landbrug!$E$47&gt;0,SUMIF(Landbrug!$B$32:$B$45,$B17,IF($I$4=År2,Landbrug!$D$32:$D$45,Landbrug!$E$32:$E$45)),'[1]Afgrødefordeling - jordtype'!$G15)*(1-Landbrug!$E$5)*Arealanvendelse!P$26</f>
        <v>8879.8312402052361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1744.3075784662526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50.813969669536974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7" s="11">
        <f>IF(Landbrug!$E$47&gt;0,SUMIF(Landbrug!$B$32:$B$45,$B17,IF($R$4=År2,Landbrug!$D$32:$D$45,Landbrug!$E$32:$E$45)),'[1]Afgrødefordeling - jordtype'!$G15)*(Landbrug!$E$5)*Arealanvendelse!P$26</f>
        <v>1883.6005661041409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4297.8506594739029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534.73194997058431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8" s="11">
        <f>IF(Landbrug!$E$47&gt;0,SUMIF(Landbrug!$B$32:$B$45,$B18,IF($I$4=År2,Landbrug!$D$32:$D$45,Landbrug!$E$32:$E$45)),'[1]Afgrødefordeling - jordtype'!$G16)*(1-Landbrug!$E$5)*Arealanvendelse!P$26</f>
        <v>3414.6848380141678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670.76281968667865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83.455275428935138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8" s="11">
        <f>IF(Landbrug!$E$47&gt;0,SUMIF(Landbrug!$B$32:$B$45,$B18,IF($R$4=År2,Landbrug!$D$32:$D$45,Landbrug!$E$32:$E$45)),'[1]Afgrødefordeling - jordtype'!$G16)*(Landbrug!$E$5)*Arealanvendelse!P$26</f>
        <v>724.32708685149009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104591.74131750326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15114.23333078555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16323.5665640034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2358.8687857295367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0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0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1473641.3403504137</v>
      </c>
      <c r="G20" s="38">
        <f t="shared" si="2"/>
        <v>61478.767267456482</v>
      </c>
      <c r="H20" s="38">
        <f t="shared" si="2"/>
        <v>0</v>
      </c>
      <c r="I20" s="38">
        <f t="shared" si="2"/>
        <v>1170276.1341439628</v>
      </c>
      <c r="J20" s="38">
        <f t="shared" si="2"/>
        <v>0</v>
      </c>
      <c r="K20" s="39">
        <f t="shared" si="2"/>
        <v>0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229990.26699110513</v>
      </c>
      <c r="P20" s="38">
        <f t="shared" si="2"/>
        <v>9594.9521168862721</v>
      </c>
      <c r="Q20" s="38">
        <f t="shared" si="2"/>
        <v>0</v>
      </c>
      <c r="R20" s="38">
        <f t="shared" si="2"/>
        <v>248240.39209114361</v>
      </c>
      <c r="S20" s="38">
        <f t="shared" si="2"/>
        <v>0</v>
      </c>
      <c r="T20" s="39">
        <f t="shared" si="2"/>
        <v>0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6" t="s">
        <v>7</v>
      </c>
      <c r="D22" s="447"/>
      <c r="E22" s="448"/>
      <c r="F22" s="449" t="s">
        <v>8</v>
      </c>
      <c r="G22" s="447"/>
      <c r="H22" s="448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3" t="s">
        <v>24</v>
      </c>
      <c r="B29" s="454"/>
      <c r="C29" s="454"/>
      <c r="D29" s="454"/>
      <c r="E29" s="454"/>
      <c r="F29" s="454"/>
      <c r="G29" s="454"/>
      <c r="H29" s="454"/>
      <c r="I29" s="454"/>
      <c r="J29" s="454"/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455"/>
    </row>
    <row r="30" spans="1:21" x14ac:dyDescent="0.25">
      <c r="A30" s="56"/>
      <c r="B30" s="53"/>
      <c r="C30" s="456" t="s">
        <v>7</v>
      </c>
      <c r="D30" s="457"/>
      <c r="E30" s="457"/>
      <c r="F30" s="457"/>
      <c r="G30" s="457"/>
      <c r="H30" s="457"/>
      <c r="I30" s="457"/>
      <c r="J30" s="457"/>
      <c r="K30" s="458"/>
      <c r="L30" s="456" t="s">
        <v>8</v>
      </c>
      <c r="M30" s="457"/>
      <c r="N30" s="457"/>
      <c r="O30" s="457"/>
      <c r="P30" s="457"/>
      <c r="Q30" s="457"/>
      <c r="R30" s="457"/>
      <c r="S30" s="457"/>
      <c r="T30" s="458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208872.91028342993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2543.5912283773305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3" s="11">
        <f>IF(Landbrug!$E$47&gt;0,SUMIF(Landbrug!$B$32:$B$45,$B33,IF($I$31=År2,Landbrug!$D$32:$D$45,Landbrug!$E$32:$E$45)),'[1]Afgrødefordeling - jordtype'!$P4)*(1-Landbrug!$E$5)*Arealanvendelse!P$36</f>
        <v>203697.94413845081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32598.662298569994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396.97666570050825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3" s="11">
        <f>IF(Landbrug!$E$47&gt;0,SUMIF(Landbrug!$B$32:$B$45,$B33,IF($R$31=År2,Landbrug!$D$32:$D$45,Landbrug!$E$32:$E$45)),'[1]Afgrødefordeling - jordtype'!$P4)*(Landbrug!$E$5)*Arealanvendelse!P$36</f>
        <v>43208.654817247138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41774.582056685991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68.782772699511852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4" s="11">
        <f>IF(Landbrug!$E$47&gt;0,SUMIF(Landbrug!$B$32:$B$45,$B34,IF($I$31=År2,Landbrug!$D$32:$D$45,Landbrug!$E$32:$E$45)),'[1]Afgrødefordeling - jordtype'!$P5)*(1-Landbrug!$E$5)*Arealanvendelse!P$36</f>
        <v>16696.552798233675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6519.7324597139987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10.734883600501851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4" s="11">
        <f>IF(Landbrug!$E$47&gt;0,SUMIF(Landbrug!$B$32:$B$45,$B34,IF($R$31=År2,Landbrug!$D$32:$D$45,Landbrug!$E$32:$E$45)),'[1]Afgrødefordeling - jordtype'!$P5)*(Landbrug!$E$5)*Arealanvendelse!P$36</f>
        <v>3541.6930178071425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30323.560406133198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277.82436371988916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5" s="11">
        <f>IF(Landbrug!$E$47&gt;0,SUMIF(Landbrug!$B$32:$B$45,$B35,IF($I$31=År2,Landbrug!$D$32:$D$45,Landbrug!$E$32:$E$45)),'[1]Afgrødefordeling - jordtype'!$P6)*(1-Landbrug!$E$5)*Arealanvendelse!P$36</f>
        <v>27269.514868991879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4732.5787917086509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43.359871794433573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5" s="11">
        <f>IF(Landbrug!$E$47&gt;0,SUMIF(Landbrug!$B$32:$B$45,$B35,IF($R$31=År2,Landbrug!$D$32:$D$45,Landbrug!$E$32:$E$45)),'[1]Afgrødefordeling - jordtype'!$P6)*(Landbrug!$E$5)*Arealanvendelse!P$36</f>
        <v>5784.4425479679749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55699.442742247978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816.92003872404018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6" s="11">
        <f>IF(Landbrug!$E$47&gt;0,SUMIF(Landbrug!$B$32:$B$45,$B36,IF($I$31=År2,Landbrug!$D$32:$D$45,Landbrug!$E$32:$E$45)),'[1]Afgrødefordeling - jordtype'!$P7)*(1-Landbrug!$E$5)*Arealanvendelse!P$36</f>
        <v>68873.280292713898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8692.9766129519976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127.49619101473459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6" s="11">
        <f>IF(Landbrug!$E$47&gt;0,SUMIF(Landbrug!$B$32:$B$45,$B36,IF($R$31=År2,Landbrug!$D$32:$D$45,Landbrug!$E$32:$E$45)),'[1]Afgrødefordeling - jordtype'!$P7)*(Landbrug!$E$5)*Arealanvendelse!P$36</f>
        <v>14609.483698454464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6962.4303427809973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15.47158083370352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7" s="11">
        <f>IF(Landbrug!$E$47&gt;0,SUMIF(Landbrug!$B$32:$B$45,$B37,IF($I$31=År2,Landbrug!$D$32:$D$45,Landbrug!$E$32:$E$45)),'[1]Afgrødefordeling - jordtype'!$P8)*(1-Landbrug!$E$5)*Arealanvendelse!P$36</f>
        <v>6261.2072993376269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1086.6220766189997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2.4146397832947688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7" s="11">
        <f>IF(Landbrug!$E$47&gt;0,SUMIF(Landbrug!$B$32:$B$45,$B37,IF($R$31=År2,Landbrug!$D$32:$D$45,Landbrug!$E$32:$E$45)),'[1]Afgrødefordeling - jordtype'!$P8)*(Landbrug!$E$5)*Arealanvendelse!P$36</f>
        <v>1328.1348816776785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10163.887521367629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26.303103413603303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8" s="11">
        <f>IF(Landbrug!$E$47&gt;0,SUMIF(Landbrug!$B$32:$B$45,$B38,IF($I$31=År2,Landbrug!$D$32:$D$45,Landbrug!$E$32:$E$45)),'[1]Afgrødefordeling - jordtype'!$P9)*(1-Landbrug!$E$5)*Arealanvendelse!P$36</f>
        <v>9140.2288576455139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1586.271462872405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4.1051086252444469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8" s="11">
        <f>IF(Landbrug!$E$47&gt;0,SUMIF(Landbrug!$B$32:$B$45,$B38,IF($R$31=År2,Landbrug!$D$32:$D$45,Landbrug!$E$32:$E$45)),'[1]Afgrødefordeling - jordtype'!$P9)*(Landbrug!$E$5)*Arealanvendelse!P$36</f>
        <v>1938.8364243490485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6250.8293030571213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73.485337039665154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39" s="11">
        <f>IF(Landbrug!$E$47&gt;0,SUMIF(Landbrug!$B$32:$B$45,$B39,IF($I$31=År2,Landbrug!$D$32:$D$45,Landbrug!$E$32:$E$45)),'[1]Afgrødefordeling - jordtype'!$P10)*(1-Landbrug!$E$5)*Arealanvendelse!P$36</f>
        <v>21288.104817747932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975.56295481238317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11.468809826999765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39" s="11">
        <f>IF(Landbrug!$E$47&gt;0,SUMIF(Landbrug!$B$32:$B$45,$B39,IF($R$31=År2,Landbrug!$D$32:$D$45,Landbrug!$E$32:$E$45)),'[1]Afgrødefordeling - jordtype'!$P10)*(Landbrug!$E$5)*Arealanvendelse!P$36</f>
        <v>4515.6585977041068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33772.09797292453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78.346709324351167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0" s="11">
        <f>IF(Landbrug!$E$47&gt;0,SUMIF(Landbrug!$B$32:$B$45,$B40,IF($I$31=År2,Landbrug!$D$32:$D$45,Landbrug!$E$32:$E$45)),'[1]Afgrødefordeling - jordtype'!$P11)*(1-Landbrug!$E$5)*Arealanvendelse!P$36</f>
        <v>30370.732047792324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5270.7898570460256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12.227521108424749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0" s="11">
        <f>IF(Landbrug!$E$47&gt;0,SUMIF(Landbrug!$B$32:$B$45,$B40,IF($R$31=År2,Landbrug!$D$32:$D$45,Landbrug!$E$32:$E$45)),'[1]Afgrødefordeling - jordtype'!$P11)*(Landbrug!$E$5)*Arealanvendelse!P$36</f>
        <v>6442.2764949862512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942.33773574359259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16.900995738263163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1" s="11">
        <f>IF(Landbrug!$E$47&gt;0,SUMIF(Landbrug!$B$32:$B$45,$B41,IF($I$31=År2,Landbrug!$D$32:$D$45,Landbrug!$E$32:$E$45)),'[1]Afgrødefordeling - jordtype'!$P12)*(1-Landbrug!$E$5)*Arealanvendelse!P$36</f>
        <v>847.42993739200165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147.07005124321964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2.6377276585728633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1" s="11">
        <f>IF(Landbrug!$E$47&gt;0,SUMIF(Landbrug!$B$32:$B$45,$B41,IF($R$31=År2,Landbrug!$D$32:$D$45,Landbrug!$E$32:$E$45)),'[1]Afgrødefordeling - jordtype'!$P12)*(Landbrug!$E$5)*Arealanvendelse!P$36</f>
        <v>179.75786550739429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12981.994545159621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120.68130675187054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2" s="11">
        <f>IF(Landbrug!$E$47&gt;0,SUMIF(Landbrug!$B$32:$B$45,$B42,IF($I$31=År2,Landbrug!$D$32:$D$45,Landbrug!$E$32:$E$45)),'[1]Afgrødefordeling - jordtype'!$P13)*(1-Landbrug!$E$5)*Arealanvendelse!P$36</f>
        <v>11674.509475041714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2026.0916342156638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18.834654810985576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2" s="11">
        <f>IF(Landbrug!$E$47&gt;0,SUMIF(Landbrug!$B$32:$B$45,$B42,IF($R$31=År2,Landbrug!$D$32:$D$45,Landbrug!$E$32:$E$45)),'[1]Afgrødefordeling - jordtype'!$P13)*(Landbrug!$E$5)*Arealanvendelse!P$36</f>
        <v>2476.4111007664242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18749.967555234878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876.14056409986233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3" s="11">
        <f>IF(Landbrug!$E$47&gt;0,SUMIF(Landbrug!$B$32:$B$45,$B43,IF($I$31=År2,Landbrug!$D$32:$D$45,Landbrug!$E$32:$E$45)),'[1]Afgrødefordeling - jordtype'!$P14)*(1-Landbrug!$E$5)*Arealanvendelse!P$36</f>
        <v>16861.559533001851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2926.2955144008188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136.73870075546986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3" s="11">
        <f>IF(Landbrug!$E$47&gt;0,SUMIF(Landbrug!$B$32:$B$45,$B43,IF($R$31=År2,Landbrug!$D$32:$D$45,Landbrug!$E$32:$E$45)),'[1]Afgrødefordeling - jordtype'!$P14)*(Landbrug!$E$5)*Arealanvendelse!P$36</f>
        <v>3576.6944463943323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3521.5670849566368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26.483764144438243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4" s="11">
        <f>IF(Landbrug!$E$47&gt;0,SUMIF(Landbrug!$B$32:$B$45,$B44,IF($I$31=År2,Landbrug!$D$32:$D$45,Landbrug!$E$32:$E$45)),'[1]Afgrødefordeling - jordtype'!$P15)*(1-Landbrug!$E$5)*Arealanvendelse!P$36</f>
        <v>3166.8915094137233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549.60873580248085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4.1333042306348711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4" s="11">
        <f>IF(Landbrug!$E$47&gt;0,SUMIF(Landbrug!$B$32:$B$45,$B44,IF($R$31=År2,Landbrug!$D$32:$D$45,Landbrug!$E$32:$E$45)),'[1]Afgrødefordeling - jordtype'!$P15)*(Landbrug!$E$5)*Arealanvendelse!P$36</f>
        <v>671.76486563321396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1354.1971019229918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56.208438932954692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5" s="11">
        <f>IF(Landbrug!$E$47&gt;0,SUMIF(Landbrug!$B$32:$B$45,$B45,IF($I$31=År2,Landbrug!$D$32:$D$45,Landbrug!$E$32:$E$45)),'[1]Afgrødefordeling - jordtype'!$P16)*(1-Landbrug!$E$5)*Arealanvendelse!P$36</f>
        <v>1217.8087768006844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211.34868064694092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8.7724153247963965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5" s="11">
        <f>IF(Landbrug!$E$47&gt;0,SUMIF(Landbrug!$B$32:$B$45,$B45,IF($R$31=År2,Landbrug!$D$32:$D$45,Landbrug!$E$32:$E$45)),'[1]Afgrødefordeling - jordtype'!$P16)*(Landbrug!$E$5)*Arealanvendelse!P$36</f>
        <v>258.32307386681185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32955.503622496719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1629.0025287440153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0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0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0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5143.3444959965982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254.23738887912378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0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0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464325.30827414186</v>
      </c>
      <c r="G47" s="38">
        <f t="shared" si="3"/>
        <v>6626.1427325434997</v>
      </c>
      <c r="H47" s="38">
        <f t="shared" si="3"/>
        <v>0</v>
      </c>
      <c r="I47" s="38">
        <f t="shared" si="3"/>
        <v>417365.76435256371</v>
      </c>
      <c r="J47" s="38">
        <f t="shared" si="3"/>
        <v>0</v>
      </c>
      <c r="K47" s="39">
        <f t="shared" si="3"/>
        <v>0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72466.955626600189</v>
      </c>
      <c r="P47" s="38">
        <f t="shared" si="3"/>
        <v>1034.1378831137254</v>
      </c>
      <c r="Q47" s="38">
        <f t="shared" si="3"/>
        <v>0</v>
      </c>
      <c r="R47" s="38">
        <f t="shared" si="3"/>
        <v>88532.131832361963</v>
      </c>
      <c r="S47" s="38">
        <f t="shared" si="3"/>
        <v>0</v>
      </c>
      <c r="T47" s="39">
        <f t="shared" si="3"/>
        <v>0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6" t="s">
        <v>7</v>
      </c>
      <c r="D49" s="447"/>
      <c r="E49" s="448"/>
      <c r="F49" s="449" t="s">
        <v>8</v>
      </c>
      <c r="G49" s="447"/>
      <c r="H49" s="448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174</v>
      </c>
      <c r="B3" s="77" t="s">
        <v>62</v>
      </c>
    </row>
    <row r="4" spans="1:44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106</v>
      </c>
      <c r="X4" s="168" t="s">
        <v>14</v>
      </c>
      <c r="Y4" s="168" t="s">
        <v>50</v>
      </c>
      <c r="Z4" s="168" t="s">
        <v>52</v>
      </c>
      <c r="AA4" s="168" t="s">
        <v>107</v>
      </c>
      <c r="AB4" s="168" t="s">
        <v>140</v>
      </c>
      <c r="AC4" s="168" t="s">
        <v>135</v>
      </c>
      <c r="AD4" s="168" t="s">
        <v>13</v>
      </c>
      <c r="AE4" s="168" t="s">
        <v>99</v>
      </c>
      <c r="AF4" s="168" t="s">
        <v>95</v>
      </c>
      <c r="AG4" s="168" t="s">
        <v>119</v>
      </c>
      <c r="AH4" s="168" t="s">
        <v>204</v>
      </c>
      <c r="AI4" s="168" t="s">
        <v>203</v>
      </c>
      <c r="AJ4" s="168" t="s">
        <v>208</v>
      </c>
      <c r="AK4" s="168" t="s">
        <v>238</v>
      </c>
      <c r="AL4" s="168" t="s">
        <v>231</v>
      </c>
      <c r="AM4" s="168" t="s">
        <v>110</v>
      </c>
      <c r="AN4" s="168" t="s">
        <v>115</v>
      </c>
      <c r="AO4" s="168" t="s">
        <v>308</v>
      </c>
      <c r="AP4" s="168" t="s">
        <v>309</v>
      </c>
      <c r="AQ4" s="168" t="s">
        <v>118</v>
      </c>
      <c r="AR4" s="168" t="s">
        <v>61</v>
      </c>
    </row>
    <row r="5" spans="1:44" x14ac:dyDescent="0.25">
      <c r="A5" s="78" t="s">
        <v>109</v>
      </c>
      <c r="B5" s="237"/>
      <c r="C5" s="237"/>
      <c r="D5" s="237">
        <v>729134</v>
      </c>
      <c r="E5" s="237">
        <v>5854854.9472723883</v>
      </c>
      <c r="F5" s="237"/>
      <c r="G5" s="237">
        <v>19628.463153389632</v>
      </c>
      <c r="H5" s="237"/>
      <c r="I5" s="237"/>
      <c r="J5" s="237">
        <v>428226</v>
      </c>
      <c r="K5" s="237">
        <v>85676.999999999985</v>
      </c>
      <c r="L5" s="237"/>
      <c r="M5" s="237">
        <v>75934</v>
      </c>
      <c r="N5" s="237">
        <v>1730078</v>
      </c>
      <c r="O5" s="237"/>
      <c r="P5" s="237">
        <v>995654</v>
      </c>
      <c r="Q5" s="237"/>
      <c r="R5" s="237">
        <v>3785.9999999999991</v>
      </c>
      <c r="S5" s="237">
        <v>27059730.698022246</v>
      </c>
      <c r="T5" s="237"/>
      <c r="U5" s="237">
        <v>330026</v>
      </c>
      <c r="V5" s="237"/>
      <c r="W5" s="237">
        <v>0</v>
      </c>
      <c r="X5" s="237"/>
      <c r="Y5" s="237"/>
      <c r="Z5" s="237">
        <v>28645.000000000004</v>
      </c>
      <c r="AA5" s="237"/>
      <c r="AB5" s="237">
        <v>15017210.496861221</v>
      </c>
      <c r="AC5" s="237">
        <v>30730359.382071417</v>
      </c>
      <c r="AD5" s="237"/>
      <c r="AE5" s="237">
        <v>0</v>
      </c>
      <c r="AF5" s="237"/>
      <c r="AG5" s="237"/>
      <c r="AH5" s="237"/>
      <c r="AI5" s="237"/>
      <c r="AJ5" s="237">
        <v>2709014.740563605</v>
      </c>
      <c r="AK5" s="237"/>
      <c r="AL5" s="237"/>
      <c r="AM5" s="237"/>
      <c r="AN5" s="237"/>
      <c r="AO5" s="237"/>
      <c r="AP5" s="237"/>
      <c r="AQ5" s="237"/>
      <c r="AR5" s="237">
        <v>85797958.72794427</v>
      </c>
    </row>
    <row r="6" spans="1:44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>
        <v>0</v>
      </c>
      <c r="X6" s="237"/>
      <c r="Y6" s="237"/>
      <c r="Z6" s="237">
        <v>28645.000000000004</v>
      </c>
      <c r="AA6" s="237"/>
      <c r="AB6" s="237">
        <v>2668834</v>
      </c>
      <c r="AC6" s="237">
        <v>2914869.3333333335</v>
      </c>
      <c r="AD6" s="237"/>
      <c r="AE6" s="237">
        <v>0</v>
      </c>
      <c r="AF6" s="237"/>
      <c r="AG6" s="237"/>
      <c r="AH6" s="237"/>
      <c r="AI6" s="237"/>
      <c r="AJ6" s="237">
        <v>0</v>
      </c>
      <c r="AK6" s="237"/>
      <c r="AL6" s="237"/>
      <c r="AM6" s="237"/>
      <c r="AN6" s="237"/>
      <c r="AO6" s="237"/>
      <c r="AP6" s="237"/>
      <c r="AQ6" s="237"/>
      <c r="AR6" s="237">
        <v>13090417.500000002</v>
      </c>
    </row>
    <row r="7" spans="1:44" x14ac:dyDescent="0.25">
      <c r="A7" s="79">
        <v>2030</v>
      </c>
      <c r="B7" s="237"/>
      <c r="C7" s="237"/>
      <c r="D7" s="237">
        <v>0</v>
      </c>
      <c r="E7" s="237">
        <v>2258235.6960382708</v>
      </c>
      <c r="F7" s="237"/>
      <c r="G7" s="237">
        <v>6782.1960455237531</v>
      </c>
      <c r="H7" s="237"/>
      <c r="I7" s="237"/>
      <c r="J7" s="237">
        <v>142742</v>
      </c>
      <c r="K7" s="237">
        <v>0</v>
      </c>
      <c r="L7" s="237"/>
      <c r="M7" s="237">
        <v>0</v>
      </c>
      <c r="N7" s="237">
        <v>750000</v>
      </c>
      <c r="O7" s="237"/>
      <c r="P7" s="237">
        <v>0</v>
      </c>
      <c r="Q7" s="237"/>
      <c r="R7" s="237">
        <v>0</v>
      </c>
      <c r="S7" s="237">
        <v>10429714.413001494</v>
      </c>
      <c r="T7" s="237"/>
      <c r="U7" s="237">
        <v>0</v>
      </c>
      <c r="V7" s="237"/>
      <c r="W7" s="237">
        <v>0</v>
      </c>
      <c r="X7" s="237"/>
      <c r="Y7" s="237"/>
      <c r="Z7" s="237">
        <v>0</v>
      </c>
      <c r="AA7" s="237"/>
      <c r="AB7" s="237">
        <v>5488473.8162016999</v>
      </c>
      <c r="AC7" s="237">
        <v>12944349.760442935</v>
      </c>
      <c r="AD7" s="237"/>
      <c r="AE7" s="237">
        <v>0</v>
      </c>
      <c r="AF7" s="237"/>
      <c r="AG7" s="237"/>
      <c r="AH7" s="237"/>
      <c r="AI7" s="237"/>
      <c r="AJ7" s="237">
        <v>947207.95124601573</v>
      </c>
      <c r="AK7" s="237"/>
      <c r="AL7" s="237"/>
      <c r="AM7" s="237"/>
      <c r="AN7" s="237"/>
      <c r="AO7" s="237"/>
      <c r="AP7" s="237"/>
      <c r="AQ7" s="237"/>
      <c r="AR7" s="237">
        <v>32967505.832975939</v>
      </c>
    </row>
    <row r="8" spans="1:44" x14ac:dyDescent="0.25">
      <c r="A8" s="79">
        <v>2050</v>
      </c>
      <c r="B8" s="237"/>
      <c r="C8" s="237"/>
      <c r="D8" s="237">
        <v>0</v>
      </c>
      <c r="E8" s="237">
        <v>2839532.2512341179</v>
      </c>
      <c r="F8" s="237"/>
      <c r="G8" s="237">
        <v>8404.7671078658768</v>
      </c>
      <c r="H8" s="237"/>
      <c r="I8" s="237"/>
      <c r="J8" s="237">
        <v>142742</v>
      </c>
      <c r="K8" s="237">
        <v>0</v>
      </c>
      <c r="L8" s="237"/>
      <c r="M8" s="237">
        <v>0</v>
      </c>
      <c r="N8" s="237">
        <v>980000</v>
      </c>
      <c r="O8" s="237"/>
      <c r="P8" s="237">
        <v>0</v>
      </c>
      <c r="Q8" s="237"/>
      <c r="R8" s="237">
        <v>0</v>
      </c>
      <c r="S8" s="237">
        <v>12276506.618354084</v>
      </c>
      <c r="T8" s="237"/>
      <c r="U8" s="237">
        <v>0</v>
      </c>
      <c r="V8" s="237"/>
      <c r="W8" s="237">
        <v>0</v>
      </c>
      <c r="X8" s="237"/>
      <c r="Y8" s="237"/>
      <c r="Z8" s="237">
        <v>0</v>
      </c>
      <c r="AA8" s="237"/>
      <c r="AB8" s="237">
        <v>6859902.6806595214</v>
      </c>
      <c r="AC8" s="237">
        <v>14871140.288295148</v>
      </c>
      <c r="AD8" s="237"/>
      <c r="AE8" s="237">
        <v>0</v>
      </c>
      <c r="AF8" s="237"/>
      <c r="AG8" s="237"/>
      <c r="AH8" s="237"/>
      <c r="AI8" s="237"/>
      <c r="AJ8" s="237">
        <v>1761806.7893175895</v>
      </c>
      <c r="AK8" s="237"/>
      <c r="AL8" s="237"/>
      <c r="AM8" s="237"/>
      <c r="AN8" s="237"/>
      <c r="AO8" s="237"/>
      <c r="AP8" s="237"/>
      <c r="AQ8" s="237"/>
      <c r="AR8" s="237">
        <v>39740035.394968331</v>
      </c>
    </row>
    <row r="9" spans="1:44" x14ac:dyDescent="0.25">
      <c r="A9" s="78" t="s">
        <v>112</v>
      </c>
      <c r="B9" s="237"/>
      <c r="C9" s="237">
        <v>217245.27668679622</v>
      </c>
      <c r="D9" s="237"/>
      <c r="E9" s="237"/>
      <c r="F9" s="237"/>
      <c r="G9" s="237"/>
      <c r="H9" s="237"/>
      <c r="I9" s="237"/>
      <c r="J9" s="237"/>
      <c r="K9" s="237">
        <v>40530471.827939324</v>
      </c>
      <c r="L9" s="237"/>
      <c r="M9" s="237">
        <v>2431071.9109764313</v>
      </c>
      <c r="N9" s="237"/>
      <c r="O9" s="237">
        <v>8131611.3982071662</v>
      </c>
      <c r="P9" s="237"/>
      <c r="Q9" s="237">
        <v>0</v>
      </c>
      <c r="R9" s="237">
        <v>19754785.686026674</v>
      </c>
      <c r="S9" s="237"/>
      <c r="T9" s="237">
        <v>4785167.0812693574</v>
      </c>
      <c r="U9" s="237">
        <v>19750153.886379652</v>
      </c>
      <c r="V9" s="237"/>
      <c r="W9" s="237">
        <v>421337.14221617021</v>
      </c>
      <c r="X9" s="237"/>
      <c r="Y9" s="237"/>
      <c r="Z9" s="237">
        <v>11379647.661048282</v>
      </c>
      <c r="AA9" s="237">
        <v>146868.41329115626</v>
      </c>
      <c r="AB9" s="237"/>
      <c r="AC9" s="237"/>
      <c r="AD9" s="237"/>
      <c r="AE9" s="237">
        <v>218413.73916352939</v>
      </c>
      <c r="AF9" s="237"/>
      <c r="AG9" s="237"/>
      <c r="AH9" s="237">
        <v>2304144.9406262441</v>
      </c>
      <c r="AI9" s="237">
        <v>1101758.32351872</v>
      </c>
      <c r="AJ9" s="237"/>
      <c r="AK9" s="237">
        <v>829533.07706806227</v>
      </c>
      <c r="AL9" s="237"/>
      <c r="AM9" s="237"/>
      <c r="AN9" s="237"/>
      <c r="AO9" s="237"/>
      <c r="AP9" s="237"/>
      <c r="AQ9" s="237"/>
      <c r="AR9" s="237">
        <v>112002210.36441757</v>
      </c>
    </row>
    <row r="10" spans="1:44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>
        <v>0</v>
      </c>
      <c r="X10" s="237"/>
      <c r="Y10" s="237"/>
      <c r="Z10" s="237">
        <v>944413.49448565592</v>
      </c>
      <c r="AA10" s="237">
        <v>44253.667473236274</v>
      </c>
      <c r="AB10" s="237"/>
      <c r="AC10" s="237"/>
      <c r="AD10" s="237"/>
      <c r="AE10" s="237">
        <v>0</v>
      </c>
      <c r="AF10" s="237"/>
      <c r="AG10" s="237"/>
      <c r="AH10" s="237">
        <v>0</v>
      </c>
      <c r="AI10" s="237">
        <v>0</v>
      </c>
      <c r="AJ10" s="237"/>
      <c r="AK10" s="237">
        <v>240377.87559326066</v>
      </c>
      <c r="AL10" s="237"/>
      <c r="AM10" s="237"/>
      <c r="AN10" s="237"/>
      <c r="AO10" s="237"/>
      <c r="AP10" s="237"/>
      <c r="AQ10" s="237"/>
      <c r="AR10" s="237">
        <v>35984266.24676016</v>
      </c>
    </row>
    <row r="11" spans="1:44" x14ac:dyDescent="0.25">
      <c r="A11" s="79">
        <v>2030</v>
      </c>
      <c r="B11" s="237"/>
      <c r="C11" s="237">
        <v>72415.092228932073</v>
      </c>
      <c r="D11" s="237"/>
      <c r="E11" s="237"/>
      <c r="F11" s="237"/>
      <c r="G11" s="237"/>
      <c r="H11" s="237"/>
      <c r="I11" s="237"/>
      <c r="J11" s="237"/>
      <c r="K11" s="237">
        <v>13395356.921334656</v>
      </c>
      <c r="L11" s="237"/>
      <c r="M11" s="237">
        <v>781548.28469954629</v>
      </c>
      <c r="N11" s="237"/>
      <c r="O11" s="237">
        <v>2710537.1327357218</v>
      </c>
      <c r="P11" s="237"/>
      <c r="Q11" s="237">
        <v>0</v>
      </c>
      <c r="R11" s="237">
        <v>6601730.9291470749</v>
      </c>
      <c r="S11" s="237"/>
      <c r="T11" s="237">
        <v>1541706.2069447264</v>
      </c>
      <c r="U11" s="237">
        <v>6447095.7592554223</v>
      </c>
      <c r="V11" s="237"/>
      <c r="W11" s="237">
        <v>158001.4283310638</v>
      </c>
      <c r="X11" s="237"/>
      <c r="Y11" s="237"/>
      <c r="Z11" s="237">
        <v>2048036.6121291136</v>
      </c>
      <c r="AA11" s="237">
        <v>48606.984861119992</v>
      </c>
      <c r="AB11" s="237"/>
      <c r="AC11" s="237"/>
      <c r="AD11" s="237"/>
      <c r="AE11" s="237">
        <v>109206.86958176469</v>
      </c>
      <c r="AF11" s="237"/>
      <c r="AG11" s="237"/>
      <c r="AH11" s="237">
        <v>912057.37233122147</v>
      </c>
      <c r="AI11" s="237">
        <v>432062.08765439998</v>
      </c>
      <c r="AJ11" s="237"/>
      <c r="AK11" s="237">
        <v>294577.60073740082</v>
      </c>
      <c r="AL11" s="237"/>
      <c r="AM11" s="237"/>
      <c r="AN11" s="237"/>
      <c r="AO11" s="237"/>
      <c r="AP11" s="237"/>
      <c r="AQ11" s="237"/>
      <c r="AR11" s="237">
        <v>35552939.281972162</v>
      </c>
    </row>
    <row r="12" spans="1:44" x14ac:dyDescent="0.25">
      <c r="A12" s="79">
        <v>2050</v>
      </c>
      <c r="B12" s="237"/>
      <c r="C12" s="237">
        <v>72415.092228932073</v>
      </c>
      <c r="D12" s="237"/>
      <c r="E12" s="237"/>
      <c r="F12" s="237"/>
      <c r="G12" s="237"/>
      <c r="H12" s="237"/>
      <c r="I12" s="237"/>
      <c r="J12" s="237"/>
      <c r="K12" s="237">
        <v>13395356.921334656</v>
      </c>
      <c r="L12" s="237"/>
      <c r="M12" s="237">
        <v>781548.28469954629</v>
      </c>
      <c r="N12" s="237"/>
      <c r="O12" s="237">
        <v>0</v>
      </c>
      <c r="P12" s="237"/>
      <c r="Q12" s="237">
        <v>0</v>
      </c>
      <c r="R12" s="237">
        <v>6552217.9471784709</v>
      </c>
      <c r="S12" s="237"/>
      <c r="T12" s="237">
        <v>1541706.2069447264</v>
      </c>
      <c r="U12" s="237">
        <v>6951651.0795449764</v>
      </c>
      <c r="V12" s="237"/>
      <c r="W12" s="237">
        <v>263335.71388510638</v>
      </c>
      <c r="X12" s="237"/>
      <c r="Y12" s="237"/>
      <c r="Z12" s="237">
        <v>8387197.5544335125</v>
      </c>
      <c r="AA12" s="237">
        <v>54007.760956799997</v>
      </c>
      <c r="AB12" s="237"/>
      <c r="AC12" s="237"/>
      <c r="AD12" s="237"/>
      <c r="AE12" s="237">
        <v>109206.86958176469</v>
      </c>
      <c r="AF12" s="237"/>
      <c r="AG12" s="237"/>
      <c r="AH12" s="237">
        <v>1392087.5682950225</v>
      </c>
      <c r="AI12" s="237">
        <v>669696.23586431995</v>
      </c>
      <c r="AJ12" s="237"/>
      <c r="AK12" s="237">
        <v>294577.60073740082</v>
      </c>
      <c r="AL12" s="237"/>
      <c r="AM12" s="237"/>
      <c r="AN12" s="237"/>
      <c r="AO12" s="237"/>
      <c r="AP12" s="237"/>
      <c r="AQ12" s="237"/>
      <c r="AR12" s="237">
        <v>40465004.835685238</v>
      </c>
    </row>
    <row r="13" spans="1:44" x14ac:dyDescent="0.25">
      <c r="A13" s="78" t="s">
        <v>127</v>
      </c>
      <c r="B13" s="237">
        <v>182574.19618217932</v>
      </c>
      <c r="C13" s="237">
        <v>250070.75532096261</v>
      </c>
      <c r="D13" s="237"/>
      <c r="E13" s="237"/>
      <c r="F13" s="237">
        <v>281468.55244752642</v>
      </c>
      <c r="G13" s="237"/>
      <c r="H13" s="237">
        <v>157152.21479103784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0</v>
      </c>
      <c r="X13" s="237">
        <v>267279.65146383434</v>
      </c>
      <c r="Y13" s="237"/>
      <c r="Z13" s="237"/>
      <c r="AA13" s="237"/>
      <c r="AB13" s="237"/>
      <c r="AC13" s="237"/>
      <c r="AD13" s="237">
        <v>542658.68630536064</v>
      </c>
      <c r="AE13" s="237">
        <v>0</v>
      </c>
      <c r="AF13" s="237"/>
      <c r="AG13" s="237"/>
      <c r="AH13" s="237"/>
      <c r="AI13" s="237"/>
      <c r="AJ13" s="237"/>
      <c r="AK13" s="237"/>
      <c r="AL13" s="237"/>
      <c r="AM13" s="237"/>
      <c r="AN13" s="237"/>
      <c r="AO13" s="237"/>
      <c r="AP13" s="237"/>
      <c r="AQ13" s="237"/>
      <c r="AR13" s="237">
        <v>9638396.1067842171</v>
      </c>
    </row>
    <row r="14" spans="1:44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0</v>
      </c>
      <c r="X14" s="237">
        <v>107607.71285182264</v>
      </c>
      <c r="Y14" s="237"/>
      <c r="Z14" s="237"/>
      <c r="AA14" s="237"/>
      <c r="AB14" s="237"/>
      <c r="AC14" s="237"/>
      <c r="AD14" s="237">
        <v>218476.26548703379</v>
      </c>
      <c r="AE14" s="237">
        <v>0</v>
      </c>
      <c r="AF14" s="237"/>
      <c r="AG14" s="237"/>
      <c r="AH14" s="237"/>
      <c r="AI14" s="237"/>
      <c r="AJ14" s="237"/>
      <c r="AK14" s="237"/>
      <c r="AL14" s="237"/>
      <c r="AM14" s="237"/>
      <c r="AN14" s="237"/>
      <c r="AO14" s="237"/>
      <c r="AP14" s="237"/>
      <c r="AQ14" s="237"/>
      <c r="AR14" s="237">
        <v>3083197.0190696353</v>
      </c>
    </row>
    <row r="15" spans="1:44" x14ac:dyDescent="0.25">
      <c r="A15" s="79">
        <v>2030</v>
      </c>
      <c r="B15" s="237">
        <v>60789.12467762841</v>
      </c>
      <c r="C15" s="237">
        <v>81052.166236837889</v>
      </c>
      <c r="D15" s="237"/>
      <c r="E15" s="237"/>
      <c r="F15" s="237">
        <v>93716.56721134379</v>
      </c>
      <c r="G15" s="237"/>
      <c r="H15" s="237">
        <v>52683.90805394463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0</v>
      </c>
      <c r="X15" s="237">
        <v>89603.169774824273</v>
      </c>
      <c r="Y15" s="237"/>
      <c r="Z15" s="237"/>
      <c r="AA15" s="237"/>
      <c r="AB15" s="237"/>
      <c r="AC15" s="237"/>
      <c r="AD15" s="237">
        <v>181921.58711858263</v>
      </c>
      <c r="AE15" s="237">
        <v>0</v>
      </c>
      <c r="AF15" s="237"/>
      <c r="AG15" s="237"/>
      <c r="AH15" s="237"/>
      <c r="AI15" s="237"/>
      <c r="AJ15" s="237"/>
      <c r="AK15" s="237"/>
      <c r="AL15" s="237"/>
      <c r="AM15" s="237"/>
      <c r="AN15" s="237"/>
      <c r="AO15" s="237"/>
      <c r="AP15" s="237"/>
      <c r="AQ15" s="237"/>
      <c r="AR15" s="237">
        <v>3209159.2069398002</v>
      </c>
    </row>
    <row r="16" spans="1:44" x14ac:dyDescent="0.25">
      <c r="A16" s="79">
        <v>2050</v>
      </c>
      <c r="B16" s="237">
        <v>63381.970906546776</v>
      </c>
      <c r="C16" s="237">
        <v>169018.58908412472</v>
      </c>
      <c r="D16" s="237"/>
      <c r="E16" s="237"/>
      <c r="F16" s="237">
        <v>97713.871814259604</v>
      </c>
      <c r="G16" s="237"/>
      <c r="H16" s="237">
        <v>41198.281089255397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0</v>
      </c>
      <c r="X16" s="237">
        <v>70068.768837187454</v>
      </c>
      <c r="Y16" s="237"/>
      <c r="Z16" s="237"/>
      <c r="AA16" s="237"/>
      <c r="AB16" s="237"/>
      <c r="AC16" s="237"/>
      <c r="AD16" s="237">
        <v>142260.83369974422</v>
      </c>
      <c r="AE16" s="237">
        <v>0</v>
      </c>
      <c r="AF16" s="237"/>
      <c r="AG16" s="237"/>
      <c r="AH16" s="237"/>
      <c r="AI16" s="237"/>
      <c r="AJ16" s="237"/>
      <c r="AK16" s="237"/>
      <c r="AL16" s="237"/>
      <c r="AM16" s="237"/>
      <c r="AN16" s="237"/>
      <c r="AO16" s="237"/>
      <c r="AP16" s="237"/>
      <c r="AQ16" s="237"/>
      <c r="AR16" s="237">
        <v>3346039.880774782</v>
      </c>
    </row>
    <row r="17" spans="1:44" x14ac:dyDescent="0.25">
      <c r="A17" s="78" t="s">
        <v>120</v>
      </c>
      <c r="B17" s="237"/>
      <c r="C17" s="237"/>
      <c r="D17" s="237">
        <v>733771.78685234336</v>
      </c>
      <c r="E17" s="237"/>
      <c r="F17" s="237"/>
      <c r="G17" s="237"/>
      <c r="H17" s="237"/>
      <c r="I17" s="237"/>
      <c r="J17" s="237"/>
      <c r="K17" s="237"/>
      <c r="L17" s="237"/>
      <c r="M17" s="237">
        <v>2487135.1984266629</v>
      </c>
      <c r="N17" s="237">
        <v>1218349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>
        <v>536208.06563395285</v>
      </c>
      <c r="AG17" s="237">
        <v>9086374.7197649702</v>
      </c>
      <c r="AH17" s="237"/>
      <c r="AI17" s="237"/>
      <c r="AJ17" s="237"/>
      <c r="AK17" s="237"/>
      <c r="AL17" s="237">
        <v>511273.32091274345</v>
      </c>
      <c r="AM17" s="237"/>
      <c r="AN17" s="237"/>
      <c r="AO17" s="237">
        <v>2800000</v>
      </c>
      <c r="AP17" s="237">
        <v>700000</v>
      </c>
      <c r="AQ17" s="237"/>
      <c r="AR17" s="237">
        <v>18073112.091590673</v>
      </c>
    </row>
    <row r="18" spans="1:44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>
        <v>209782.38739500003</v>
      </c>
      <c r="AG18" s="237">
        <v>3010238.4923246857</v>
      </c>
      <c r="AH18" s="237"/>
      <c r="AI18" s="237"/>
      <c r="AJ18" s="237"/>
      <c r="AK18" s="237"/>
      <c r="AL18" s="237">
        <v>112887.06079513082</v>
      </c>
      <c r="AM18" s="237"/>
      <c r="AN18" s="237"/>
      <c r="AO18" s="237">
        <v>0</v>
      </c>
      <c r="AP18" s="237">
        <v>0</v>
      </c>
      <c r="AQ18" s="237"/>
      <c r="AR18" s="237">
        <v>6209404.1530503789</v>
      </c>
    </row>
    <row r="19" spans="1:44" x14ac:dyDescent="0.25">
      <c r="A19" s="79">
        <v>2030</v>
      </c>
      <c r="B19" s="237"/>
      <c r="C19" s="237"/>
      <c r="D19" s="237">
        <v>363994.97174274386</v>
      </c>
      <c r="E19" s="237"/>
      <c r="F19" s="237"/>
      <c r="G19" s="237"/>
      <c r="H19" s="237"/>
      <c r="I19" s="237"/>
      <c r="J19" s="237"/>
      <c r="K19" s="237"/>
      <c r="L19" s="237"/>
      <c r="M19" s="237">
        <v>355832.70185661165</v>
      </c>
      <c r="N19" s="237">
        <v>232809.00000000006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/>
      <c r="AE19" s="237"/>
      <c r="AF19" s="237">
        <v>180779.46269290583</v>
      </c>
      <c r="AG19" s="237">
        <v>2884201.8360359715</v>
      </c>
      <c r="AH19" s="237"/>
      <c r="AI19" s="237"/>
      <c r="AJ19" s="237"/>
      <c r="AK19" s="237"/>
      <c r="AL19" s="237">
        <v>210827.57089276466</v>
      </c>
      <c r="AM19" s="237"/>
      <c r="AN19" s="237"/>
      <c r="AO19" s="237">
        <v>1343999.9999999998</v>
      </c>
      <c r="AP19" s="237">
        <v>335999.99999999994</v>
      </c>
      <c r="AQ19" s="237"/>
      <c r="AR19" s="237">
        <v>5908445.5432209978</v>
      </c>
    </row>
    <row r="20" spans="1:44" x14ac:dyDescent="0.25">
      <c r="A20" s="79">
        <v>2050</v>
      </c>
      <c r="B20" s="237"/>
      <c r="C20" s="237"/>
      <c r="D20" s="237">
        <v>369776.8151095995</v>
      </c>
      <c r="E20" s="237"/>
      <c r="F20" s="237"/>
      <c r="G20" s="237"/>
      <c r="H20" s="237"/>
      <c r="I20" s="237"/>
      <c r="J20" s="237"/>
      <c r="K20" s="237"/>
      <c r="L20" s="237"/>
      <c r="M20" s="237">
        <v>237537.28403448942</v>
      </c>
      <c r="N20" s="237">
        <v>2808.9999999999418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/>
      <c r="AE20" s="237"/>
      <c r="AF20" s="237">
        <v>145646.21554604699</v>
      </c>
      <c r="AG20" s="237">
        <v>3191934.391404314</v>
      </c>
      <c r="AH20" s="237"/>
      <c r="AI20" s="237"/>
      <c r="AJ20" s="237"/>
      <c r="AK20" s="237"/>
      <c r="AL20" s="237">
        <v>187558.68922484791</v>
      </c>
      <c r="AM20" s="237"/>
      <c r="AN20" s="237"/>
      <c r="AO20" s="237">
        <v>1456000.0000000005</v>
      </c>
      <c r="AP20" s="237">
        <v>364000.00000000012</v>
      </c>
      <c r="AQ20" s="237"/>
      <c r="AR20" s="237">
        <v>5955262.3953192979</v>
      </c>
    </row>
    <row r="21" spans="1:44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/>
      <c r="AE21" s="237"/>
      <c r="AF21" s="237">
        <v>0</v>
      </c>
      <c r="AG21" s="237"/>
      <c r="AH21" s="237"/>
      <c r="AI21" s="237"/>
      <c r="AJ21" s="237"/>
      <c r="AK21" s="237"/>
      <c r="AL21" s="237">
        <v>104203.4407339669</v>
      </c>
      <c r="AM21" s="237"/>
      <c r="AN21" s="237"/>
      <c r="AO21" s="237"/>
      <c r="AP21" s="237"/>
      <c r="AQ21" s="237">
        <v>2575525.5947879176</v>
      </c>
      <c r="AR21" s="237">
        <v>2679729.0355218844</v>
      </c>
    </row>
    <row r="22" spans="1:44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/>
      <c r="AE22" s="237"/>
      <c r="AF22" s="237">
        <v>0</v>
      </c>
      <c r="AG22" s="237"/>
      <c r="AH22" s="237"/>
      <c r="AI22" s="237"/>
      <c r="AJ22" s="237"/>
      <c r="AK22" s="237"/>
      <c r="AL22" s="237">
        <v>104203.4407339669</v>
      </c>
      <c r="AM22" s="237"/>
      <c r="AN22" s="237"/>
      <c r="AO22" s="237"/>
      <c r="AP22" s="237"/>
      <c r="AQ22" s="237">
        <v>827693.20492220437</v>
      </c>
      <c r="AR22" s="237">
        <v>931896.64565617125</v>
      </c>
    </row>
    <row r="23" spans="1:44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/>
      <c r="AE23" s="237"/>
      <c r="AF23" s="237">
        <v>0</v>
      </c>
      <c r="AG23" s="237"/>
      <c r="AH23" s="237"/>
      <c r="AI23" s="237"/>
      <c r="AJ23" s="237"/>
      <c r="AK23" s="237"/>
      <c r="AL23" s="237">
        <v>0</v>
      </c>
      <c r="AM23" s="237"/>
      <c r="AN23" s="237"/>
      <c r="AO23" s="237"/>
      <c r="AP23" s="237"/>
      <c r="AQ23" s="237">
        <v>795208.26556377183</v>
      </c>
      <c r="AR23" s="237">
        <v>795208.26556377183</v>
      </c>
    </row>
    <row r="24" spans="1:44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/>
      <c r="AE24" s="237"/>
      <c r="AF24" s="237">
        <v>0</v>
      </c>
      <c r="AG24" s="237"/>
      <c r="AH24" s="237"/>
      <c r="AI24" s="237"/>
      <c r="AJ24" s="237"/>
      <c r="AK24" s="237"/>
      <c r="AL24" s="237">
        <v>0</v>
      </c>
      <c r="AM24" s="237"/>
      <c r="AN24" s="237"/>
      <c r="AO24" s="237"/>
      <c r="AP24" s="237"/>
      <c r="AQ24" s="237">
        <v>952624.12430194148</v>
      </c>
      <c r="AR24" s="237">
        <v>952624.12430194148</v>
      </c>
    </row>
    <row r="25" spans="1:44" x14ac:dyDescent="0.25">
      <c r="A25" s="78" t="s">
        <v>114</v>
      </c>
      <c r="B25" s="237"/>
      <c r="C25" s="237"/>
      <c r="D25" s="237"/>
      <c r="E25" s="237">
        <v>1228173.47300436</v>
      </c>
      <c r="F25" s="237"/>
      <c r="G25" s="237">
        <v>7636.0950271596812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14537118.095262064</v>
      </c>
      <c r="T25" s="237"/>
      <c r="U25" s="237"/>
      <c r="V25" s="237"/>
      <c r="W25" s="237"/>
      <c r="X25" s="237"/>
      <c r="Y25" s="237"/>
      <c r="Z25" s="237"/>
      <c r="AA25" s="237"/>
      <c r="AB25" s="237"/>
      <c r="AC25" s="237">
        <v>20709262.841069326</v>
      </c>
      <c r="AD25" s="237"/>
      <c r="AE25" s="237"/>
      <c r="AF25" s="237"/>
      <c r="AG25" s="237"/>
      <c r="AH25" s="237"/>
      <c r="AI25" s="237"/>
      <c r="AJ25" s="237"/>
      <c r="AK25" s="237"/>
      <c r="AL25" s="237"/>
      <c r="AM25" s="237">
        <v>62514220.38323082</v>
      </c>
      <c r="AN25" s="237">
        <v>2488772.0000112345</v>
      </c>
      <c r="AO25" s="237"/>
      <c r="AP25" s="237"/>
      <c r="AQ25" s="237"/>
      <c r="AR25" s="237">
        <v>101485182.88760495</v>
      </c>
    </row>
    <row r="26" spans="1:44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/>
      <c r="AC26" s="237">
        <v>14742130.666666664</v>
      </c>
      <c r="AD26" s="237"/>
      <c r="AE26" s="237"/>
      <c r="AF26" s="237"/>
      <c r="AG26" s="237"/>
      <c r="AH26" s="237"/>
      <c r="AI26" s="237"/>
      <c r="AJ26" s="237"/>
      <c r="AK26" s="237"/>
      <c r="AL26" s="237"/>
      <c r="AM26" s="237">
        <v>8803491.7355084848</v>
      </c>
      <c r="AN26" s="237">
        <v>944815.08868008247</v>
      </c>
      <c r="AO26" s="237"/>
      <c r="AP26" s="237"/>
      <c r="AQ26" s="237"/>
      <c r="AR26" s="237">
        <v>35015134.317045711</v>
      </c>
    </row>
    <row r="27" spans="1:44" x14ac:dyDescent="0.25">
      <c r="A27" s="79">
        <v>2030</v>
      </c>
      <c r="B27" s="237"/>
      <c r="C27" s="237"/>
      <c r="D27" s="237"/>
      <c r="E27" s="237">
        <v>284967.83783340082</v>
      </c>
      <c r="F27" s="237"/>
      <c r="G27" s="237">
        <v>2260.7320151745844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3476571.4710004977</v>
      </c>
      <c r="T27" s="237"/>
      <c r="U27" s="237"/>
      <c r="V27" s="237"/>
      <c r="W27" s="237"/>
      <c r="X27" s="237"/>
      <c r="Y27" s="237"/>
      <c r="Z27" s="237"/>
      <c r="AA27" s="237"/>
      <c r="AB27" s="237"/>
      <c r="AC27" s="237">
        <v>4314783.2534809783</v>
      </c>
      <c r="AD27" s="237"/>
      <c r="AE27" s="237"/>
      <c r="AF27" s="237"/>
      <c r="AG27" s="237"/>
      <c r="AH27" s="237"/>
      <c r="AI27" s="237"/>
      <c r="AJ27" s="237"/>
      <c r="AK27" s="237"/>
      <c r="AL27" s="237"/>
      <c r="AM27" s="237">
        <v>24545225.299750693</v>
      </c>
      <c r="AN27" s="237">
        <v>885192.58896557917</v>
      </c>
      <c r="AO27" s="237"/>
      <c r="AP27" s="237"/>
      <c r="AQ27" s="237"/>
      <c r="AR27" s="237">
        <v>33509001.183046326</v>
      </c>
    </row>
    <row r="28" spans="1:44" x14ac:dyDescent="0.25">
      <c r="A28" s="79">
        <v>2050</v>
      </c>
      <c r="B28" s="237"/>
      <c r="C28" s="237"/>
      <c r="D28" s="237"/>
      <c r="E28" s="237">
        <v>119440.64231381603</v>
      </c>
      <c r="F28" s="237"/>
      <c r="G28" s="237">
        <v>933.86301198509727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1364056.2909282311</v>
      </c>
      <c r="T28" s="237"/>
      <c r="U28" s="237"/>
      <c r="V28" s="237"/>
      <c r="W28" s="237"/>
      <c r="X28" s="237"/>
      <c r="Y28" s="237"/>
      <c r="Z28" s="237"/>
      <c r="AA28" s="237"/>
      <c r="AB28" s="237"/>
      <c r="AC28" s="237">
        <v>1652348.9209216826</v>
      </c>
      <c r="AD28" s="237"/>
      <c r="AE28" s="237"/>
      <c r="AF28" s="237"/>
      <c r="AG28" s="237"/>
      <c r="AH28" s="237"/>
      <c r="AI28" s="237"/>
      <c r="AJ28" s="237"/>
      <c r="AK28" s="237"/>
      <c r="AL28" s="237"/>
      <c r="AM28" s="237">
        <v>29165503.347971641</v>
      </c>
      <c r="AN28" s="237">
        <v>658764.32236557291</v>
      </c>
      <c r="AO28" s="237"/>
      <c r="AP28" s="237"/>
      <c r="AQ28" s="237"/>
      <c r="AR28" s="237">
        <v>32961047.38751293</v>
      </c>
    </row>
    <row r="29" spans="1:44" x14ac:dyDescent="0.25">
      <c r="A29" s="78" t="s">
        <v>209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>
        <v>6590591.3179407744</v>
      </c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/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  <c r="AP29" s="237"/>
      <c r="AQ29" s="237"/>
      <c r="AR29" s="237">
        <v>6590591.3179407744</v>
      </c>
    </row>
    <row r="30" spans="1:44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>
        <v>0</v>
      </c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  <c r="AP30" s="237"/>
      <c r="AQ30" s="237"/>
      <c r="AR30" s="237">
        <v>0</v>
      </c>
    </row>
    <row r="31" spans="1:44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>
        <v>2584545.614878735</v>
      </c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/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/>
      <c r="AL31" s="237"/>
      <c r="AM31" s="237"/>
      <c r="AN31" s="237"/>
      <c r="AO31" s="237"/>
      <c r="AP31" s="237"/>
      <c r="AQ31" s="237"/>
      <c r="AR31" s="237">
        <v>2584545.614878735</v>
      </c>
    </row>
    <row r="32" spans="1:44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>
        <v>4006045.7030620393</v>
      </c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/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/>
      <c r="AL32" s="237"/>
      <c r="AM32" s="237"/>
      <c r="AN32" s="237"/>
      <c r="AO32" s="237"/>
      <c r="AP32" s="237"/>
      <c r="AQ32" s="237"/>
      <c r="AR32" s="237">
        <v>4006045.7030620393</v>
      </c>
    </row>
    <row r="33" spans="1:44" x14ac:dyDescent="0.25">
      <c r="A33" s="78" t="s">
        <v>237</v>
      </c>
      <c r="B33" s="237"/>
      <c r="C33" s="237"/>
      <c r="D33" s="237"/>
      <c r="E33" s="237"/>
      <c r="F33" s="237"/>
      <c r="G33" s="237"/>
      <c r="H33" s="237"/>
      <c r="I33" s="237"/>
      <c r="J33" s="237"/>
      <c r="K33" s="237"/>
      <c r="L33" s="237"/>
      <c r="M33" s="237"/>
      <c r="N33" s="237"/>
      <c r="O33" s="237"/>
      <c r="P33" s="237"/>
      <c r="Q33" s="237"/>
      <c r="R33" s="237"/>
      <c r="S33" s="237"/>
      <c r="T33" s="237"/>
      <c r="U33" s="237"/>
      <c r="V33" s="237"/>
      <c r="W33" s="237"/>
      <c r="X33" s="237"/>
      <c r="Y33" s="237">
        <v>1923364.8801459693</v>
      </c>
      <c r="Z33" s="237"/>
      <c r="AA33" s="237"/>
      <c r="AB33" s="237"/>
      <c r="AC33" s="237"/>
      <c r="AD33" s="237"/>
      <c r="AE33" s="237"/>
      <c r="AF33" s="237"/>
      <c r="AG33" s="237"/>
      <c r="AH33" s="237"/>
      <c r="AI33" s="237"/>
      <c r="AJ33" s="237"/>
      <c r="AK33" s="237"/>
      <c r="AL33" s="237"/>
      <c r="AM33" s="237"/>
      <c r="AN33" s="237"/>
      <c r="AO33" s="237"/>
      <c r="AP33" s="237"/>
      <c r="AQ33" s="237"/>
      <c r="AR33" s="237">
        <v>1923364.8801459693</v>
      </c>
    </row>
    <row r="34" spans="1:44" x14ac:dyDescent="0.25">
      <c r="A34" s="79">
        <v>2019</v>
      </c>
      <c r="B34" s="237"/>
      <c r="C34" s="237"/>
      <c r="D34" s="237"/>
      <c r="E34" s="237"/>
      <c r="F34" s="237"/>
      <c r="G34" s="237"/>
      <c r="H34" s="237"/>
      <c r="I34" s="237"/>
      <c r="J34" s="237"/>
      <c r="K34" s="237"/>
      <c r="L34" s="237"/>
      <c r="M34" s="237"/>
      <c r="N34" s="237"/>
      <c r="O34" s="237"/>
      <c r="P34" s="237"/>
      <c r="Q34" s="237"/>
      <c r="R34" s="237"/>
      <c r="S34" s="237"/>
      <c r="T34" s="237"/>
      <c r="U34" s="237"/>
      <c r="V34" s="237"/>
      <c r="W34" s="237"/>
      <c r="X34" s="237"/>
      <c r="Y34" s="237">
        <v>678407.81727843033</v>
      </c>
      <c r="Z34" s="237"/>
      <c r="AA34" s="237"/>
      <c r="AB34" s="237"/>
      <c r="AC34" s="237"/>
      <c r="AD34" s="237"/>
      <c r="AE34" s="237"/>
      <c r="AF34" s="237"/>
      <c r="AG34" s="237"/>
      <c r="AH34" s="237"/>
      <c r="AI34" s="237"/>
      <c r="AJ34" s="237"/>
      <c r="AK34" s="237"/>
      <c r="AL34" s="237"/>
      <c r="AM34" s="237"/>
      <c r="AN34" s="237"/>
      <c r="AO34" s="237"/>
      <c r="AP34" s="237"/>
      <c r="AQ34" s="237"/>
      <c r="AR34" s="237">
        <v>678407.81727843033</v>
      </c>
    </row>
    <row r="35" spans="1:44" x14ac:dyDescent="0.25">
      <c r="A35" s="79">
        <v>2030</v>
      </c>
      <c r="B35" s="237"/>
      <c r="C35" s="237"/>
      <c r="D35" s="237"/>
      <c r="E35" s="237"/>
      <c r="F35" s="237"/>
      <c r="G35" s="237"/>
      <c r="H35" s="237"/>
      <c r="I35" s="237"/>
      <c r="J35" s="237"/>
      <c r="K35" s="237"/>
      <c r="L35" s="237"/>
      <c r="M35" s="237"/>
      <c r="N35" s="237"/>
      <c r="O35" s="237"/>
      <c r="P35" s="237"/>
      <c r="Q35" s="237"/>
      <c r="R35" s="237"/>
      <c r="S35" s="237"/>
      <c r="T35" s="237"/>
      <c r="U35" s="237"/>
      <c r="V35" s="237"/>
      <c r="W35" s="237"/>
      <c r="X35" s="237"/>
      <c r="Y35" s="237">
        <v>658836.15903988958</v>
      </c>
      <c r="Z35" s="237"/>
      <c r="AA35" s="237"/>
      <c r="AB35" s="237"/>
      <c r="AC35" s="237"/>
      <c r="AD35" s="237"/>
      <c r="AE35" s="237"/>
      <c r="AF35" s="237"/>
      <c r="AG35" s="237"/>
      <c r="AH35" s="237"/>
      <c r="AI35" s="237"/>
      <c r="AJ35" s="237"/>
      <c r="AK35" s="237"/>
      <c r="AL35" s="237"/>
      <c r="AM35" s="237"/>
      <c r="AN35" s="237"/>
      <c r="AO35" s="237"/>
      <c r="AP35" s="237"/>
      <c r="AQ35" s="237"/>
      <c r="AR35" s="237">
        <v>658836.15903988958</v>
      </c>
    </row>
    <row r="36" spans="1:44" x14ac:dyDescent="0.25">
      <c r="A36" s="79">
        <v>2050</v>
      </c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7"/>
      <c r="U36" s="237"/>
      <c r="V36" s="237"/>
      <c r="W36" s="237"/>
      <c r="X36" s="237"/>
      <c r="Y36" s="237">
        <v>586120.90382764966</v>
      </c>
      <c r="Z36" s="237"/>
      <c r="AA36" s="237"/>
      <c r="AB36" s="237"/>
      <c r="AC36" s="237"/>
      <c r="AD36" s="237"/>
      <c r="AE36" s="237"/>
      <c r="AF36" s="237"/>
      <c r="AG36" s="237"/>
      <c r="AH36" s="237"/>
      <c r="AI36" s="237"/>
      <c r="AJ36" s="237"/>
      <c r="AK36" s="237"/>
      <c r="AL36" s="237"/>
      <c r="AM36" s="237"/>
      <c r="AN36" s="237"/>
      <c r="AO36" s="237"/>
      <c r="AP36" s="237"/>
      <c r="AQ36" s="237"/>
      <c r="AR36" s="237">
        <v>586120.90382764966</v>
      </c>
    </row>
    <row r="37" spans="1:44" x14ac:dyDescent="0.25">
      <c r="A37" s="78" t="s">
        <v>312</v>
      </c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>
        <v>5000000</v>
      </c>
      <c r="N37" s="237"/>
      <c r="O37" s="237"/>
      <c r="P37" s="237"/>
      <c r="Q37" s="237"/>
      <c r="R37" s="237"/>
      <c r="S37" s="237"/>
      <c r="T37" s="237"/>
      <c r="U37" s="237"/>
      <c r="V37" s="237"/>
      <c r="W37" s="237"/>
      <c r="X37" s="237"/>
      <c r="Y37" s="237"/>
      <c r="Z37" s="237"/>
      <c r="AA37" s="237"/>
      <c r="AB37" s="237"/>
      <c r="AC37" s="237"/>
      <c r="AD37" s="237"/>
      <c r="AE37" s="237"/>
      <c r="AF37" s="237"/>
      <c r="AG37" s="237"/>
      <c r="AH37" s="237"/>
      <c r="AI37" s="237"/>
      <c r="AJ37" s="237"/>
      <c r="AK37" s="237"/>
      <c r="AL37" s="237"/>
      <c r="AM37" s="237"/>
      <c r="AN37" s="237"/>
      <c r="AO37" s="237"/>
      <c r="AP37" s="237"/>
      <c r="AQ37" s="237"/>
      <c r="AR37" s="237">
        <v>5000000</v>
      </c>
    </row>
    <row r="38" spans="1:44" x14ac:dyDescent="0.25">
      <c r="A38" s="79">
        <v>2019</v>
      </c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>
        <v>0</v>
      </c>
      <c r="N38" s="237"/>
      <c r="O38" s="237"/>
      <c r="P38" s="237"/>
      <c r="Q38" s="237"/>
      <c r="R38" s="237"/>
      <c r="S38" s="237"/>
      <c r="T38" s="237"/>
      <c r="U38" s="237"/>
      <c r="V38" s="237"/>
      <c r="W38" s="237"/>
      <c r="X38" s="237"/>
      <c r="Y38" s="237"/>
      <c r="Z38" s="237"/>
      <c r="AA38" s="237"/>
      <c r="AB38" s="237"/>
      <c r="AC38" s="237"/>
      <c r="AD38" s="237"/>
      <c r="AE38" s="237"/>
      <c r="AF38" s="237"/>
      <c r="AG38" s="237"/>
      <c r="AH38" s="237"/>
      <c r="AI38" s="237"/>
      <c r="AJ38" s="237"/>
      <c r="AK38" s="237"/>
      <c r="AL38" s="237"/>
      <c r="AM38" s="237"/>
      <c r="AN38" s="237"/>
      <c r="AO38" s="237"/>
      <c r="AP38" s="237"/>
      <c r="AQ38" s="237"/>
      <c r="AR38" s="237">
        <v>0</v>
      </c>
    </row>
    <row r="39" spans="1:44" x14ac:dyDescent="0.25">
      <c r="A39" s="79">
        <v>2030</v>
      </c>
      <c r="B39" s="237"/>
      <c r="C39" s="237"/>
      <c r="D39" s="237"/>
      <c r="E39" s="237"/>
      <c r="F39" s="237"/>
      <c r="G39" s="237"/>
      <c r="H39" s="237"/>
      <c r="I39" s="237"/>
      <c r="J39" s="237"/>
      <c r="K39" s="237"/>
      <c r="L39" s="237"/>
      <c r="M39" s="237">
        <v>2399999.9999999991</v>
      </c>
      <c r="N39" s="237"/>
      <c r="O39" s="237"/>
      <c r="P39" s="237"/>
      <c r="Q39" s="237"/>
      <c r="R39" s="237"/>
      <c r="S39" s="237"/>
      <c r="T39" s="237"/>
      <c r="U39" s="237"/>
      <c r="V39" s="237"/>
      <c r="W39" s="237"/>
      <c r="X39" s="237"/>
      <c r="Y39" s="237"/>
      <c r="Z39" s="237"/>
      <c r="AA39" s="237"/>
      <c r="AB39" s="237"/>
      <c r="AC39" s="237"/>
      <c r="AD39" s="237"/>
      <c r="AE39" s="237"/>
      <c r="AF39" s="237"/>
      <c r="AG39" s="237"/>
      <c r="AH39" s="237"/>
      <c r="AI39" s="237"/>
      <c r="AJ39" s="237"/>
      <c r="AK39" s="237"/>
      <c r="AL39" s="237"/>
      <c r="AM39" s="237"/>
      <c r="AN39" s="237"/>
      <c r="AO39" s="237"/>
      <c r="AP39" s="237"/>
      <c r="AQ39" s="237"/>
      <c r="AR39" s="237">
        <v>2399999.9999999991</v>
      </c>
    </row>
    <row r="40" spans="1:44" x14ac:dyDescent="0.25">
      <c r="A40" s="79">
        <v>2050</v>
      </c>
      <c r="B40" s="237"/>
      <c r="C40" s="237"/>
      <c r="D40" s="237"/>
      <c r="E40" s="237"/>
      <c r="F40" s="237"/>
      <c r="G40" s="237"/>
      <c r="H40" s="237"/>
      <c r="I40" s="237"/>
      <c r="J40" s="237"/>
      <c r="K40" s="237"/>
      <c r="L40" s="237"/>
      <c r="M40" s="237">
        <v>2600000.0000000005</v>
      </c>
      <c r="N40" s="237"/>
      <c r="O40" s="237"/>
      <c r="P40" s="237"/>
      <c r="Q40" s="237"/>
      <c r="R40" s="237"/>
      <c r="S40" s="237"/>
      <c r="T40" s="237"/>
      <c r="U40" s="237"/>
      <c r="V40" s="237"/>
      <c r="W40" s="237"/>
      <c r="X40" s="237"/>
      <c r="Y40" s="237"/>
      <c r="Z40" s="237"/>
      <c r="AA40" s="237"/>
      <c r="AB40" s="237"/>
      <c r="AC40" s="237"/>
      <c r="AD40" s="237"/>
      <c r="AE40" s="237"/>
      <c r="AF40" s="237"/>
      <c r="AG40" s="237"/>
      <c r="AH40" s="237"/>
      <c r="AI40" s="237"/>
      <c r="AJ40" s="237"/>
      <c r="AK40" s="237"/>
      <c r="AL40" s="237"/>
      <c r="AM40" s="237"/>
      <c r="AN40" s="237"/>
      <c r="AO40" s="237"/>
      <c r="AP40" s="237"/>
      <c r="AQ40" s="237"/>
      <c r="AR40" s="237">
        <v>2600000.0000000005</v>
      </c>
    </row>
    <row r="41" spans="1:44" x14ac:dyDescent="0.25">
      <c r="A41" s="78" t="s">
        <v>61</v>
      </c>
      <c r="B41" s="237">
        <v>182574.19618217932</v>
      </c>
      <c r="C41" s="237">
        <v>467316.0320077588</v>
      </c>
      <c r="D41" s="237">
        <v>1462905.7868523435</v>
      </c>
      <c r="E41" s="237">
        <v>7083028.420276748</v>
      </c>
      <c r="F41" s="237">
        <v>281468.55244752642</v>
      </c>
      <c r="G41" s="237">
        <v>27264.558180549313</v>
      </c>
      <c r="H41" s="237">
        <v>157152.21479103784</v>
      </c>
      <c r="I41" s="237">
        <v>1445379.0531089196</v>
      </c>
      <c r="J41" s="237">
        <v>428226</v>
      </c>
      <c r="K41" s="237">
        <v>47206740.145880103</v>
      </c>
      <c r="L41" s="237">
        <v>1513844.376677237</v>
      </c>
      <c r="M41" s="237">
        <v>9994141.1094030924</v>
      </c>
      <c r="N41" s="237">
        <v>2948427</v>
      </c>
      <c r="O41" s="237">
        <v>8131611.3982071662</v>
      </c>
      <c r="P41" s="237">
        <v>995654</v>
      </c>
      <c r="Q41" s="237">
        <v>692260.49385742994</v>
      </c>
      <c r="R41" s="237">
        <v>21416953.968014803</v>
      </c>
      <c r="S41" s="237">
        <v>41596848.793284312</v>
      </c>
      <c r="T41" s="237">
        <v>4785167.0812693574</v>
      </c>
      <c r="U41" s="237">
        <v>20080179.886379652</v>
      </c>
      <c r="V41" s="237">
        <v>2647325.8446415998</v>
      </c>
      <c r="W41" s="237">
        <v>421337.14221617021</v>
      </c>
      <c r="X41" s="237">
        <v>267279.65146383434</v>
      </c>
      <c r="Y41" s="237">
        <v>1923364.8801459693</v>
      </c>
      <c r="Z41" s="237">
        <v>11408292.661048282</v>
      </c>
      <c r="AA41" s="237">
        <v>146868.41329115626</v>
      </c>
      <c r="AB41" s="237">
        <v>15017210.496861221</v>
      </c>
      <c r="AC41" s="237">
        <v>51439622.223140739</v>
      </c>
      <c r="AD41" s="237">
        <v>542658.68630536064</v>
      </c>
      <c r="AE41" s="237">
        <v>218413.73916352939</v>
      </c>
      <c r="AF41" s="237">
        <v>536208.06563395285</v>
      </c>
      <c r="AG41" s="237">
        <v>9086374.7197649702</v>
      </c>
      <c r="AH41" s="237">
        <v>2304144.9406262441</v>
      </c>
      <c r="AI41" s="237">
        <v>1101758.32351872</v>
      </c>
      <c r="AJ41" s="237">
        <v>2709014.740563605</v>
      </c>
      <c r="AK41" s="237">
        <v>829533.07706806227</v>
      </c>
      <c r="AL41" s="237">
        <v>615476.76164671034</v>
      </c>
      <c r="AM41" s="237">
        <v>62514220.38323082</v>
      </c>
      <c r="AN41" s="237">
        <v>2488772.0000112345</v>
      </c>
      <c r="AO41" s="237">
        <v>2800000</v>
      </c>
      <c r="AP41" s="237">
        <v>700000</v>
      </c>
      <c r="AQ41" s="237">
        <v>2575525.5947879176</v>
      </c>
      <c r="AR41" s="237">
        <v>343190545.41195041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12.5703125" bestFit="1" customWidth="1"/>
    <col min="8" max="8" width="8.85546875" bestFit="1" customWidth="1"/>
    <col min="9" max="9" width="14.5703125" bestFit="1" customWidth="1"/>
    <col min="10" max="10" width="9.28515625" bestFit="1" customWidth="1"/>
    <col min="11" max="14" width="11.2851562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1" x14ac:dyDescent="0.25">
      <c r="A2" s="77" t="s">
        <v>279</v>
      </c>
      <c r="B2" s="78">
        <v>1</v>
      </c>
    </row>
    <row r="4" spans="1:11" x14ac:dyDescent="0.25">
      <c r="A4" s="77" t="s">
        <v>307</v>
      </c>
      <c r="B4" s="77" t="s">
        <v>62</v>
      </c>
    </row>
    <row r="5" spans="1:11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204</v>
      </c>
      <c r="H5" s="168" t="s">
        <v>54</v>
      </c>
      <c r="I5" s="168" t="s">
        <v>159</v>
      </c>
      <c r="J5" s="168" t="s">
        <v>238</v>
      </c>
      <c r="K5" s="168" t="s">
        <v>61</v>
      </c>
    </row>
    <row r="6" spans="1:11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0</v>
      </c>
      <c r="H6" s="76">
        <v>420629.98984142789</v>
      </c>
      <c r="I6" s="76">
        <v>5421074.2654714445</v>
      </c>
      <c r="J6" s="76">
        <v>0</v>
      </c>
      <c r="K6" s="76">
        <v>7785702.6698210612</v>
      </c>
    </row>
    <row r="7" spans="1:11" x14ac:dyDescent="0.25">
      <c r="A7" s="78">
        <v>2030</v>
      </c>
      <c r="B7" s="76">
        <v>0</v>
      </c>
      <c r="C7" s="76">
        <v>0</v>
      </c>
      <c r="D7" s="76">
        <v>0</v>
      </c>
      <c r="E7" s="76">
        <v>885192.58896557917</v>
      </c>
      <c r="F7" s="76">
        <v>142742</v>
      </c>
      <c r="G7" s="76">
        <v>22517.780101574506</v>
      </c>
      <c r="H7" s="76">
        <v>441368.4647574416</v>
      </c>
      <c r="I7" s="76">
        <v>2710537.1327357218</v>
      </c>
      <c r="J7" s="76">
        <v>0</v>
      </c>
      <c r="K7" s="76">
        <v>4202357.9665603172</v>
      </c>
    </row>
    <row r="8" spans="1:11" x14ac:dyDescent="0.25">
      <c r="A8" s="78">
        <v>2050</v>
      </c>
      <c r="B8" s="76">
        <v>0</v>
      </c>
      <c r="C8" s="76">
        <v>0</v>
      </c>
      <c r="D8" s="76">
        <v>0</v>
      </c>
      <c r="E8" s="76">
        <v>658764.32236557291</v>
      </c>
      <c r="F8" s="76">
        <v>142742</v>
      </c>
      <c r="G8" s="76">
        <v>13301.200339069677</v>
      </c>
      <c r="H8" s="76">
        <v>466495.00232606009</v>
      </c>
      <c r="I8" s="76">
        <v>0</v>
      </c>
      <c r="J8" s="76">
        <v>1517.1488235759753</v>
      </c>
      <c r="K8" s="76">
        <v>1282819.6738542784</v>
      </c>
    </row>
    <row r="9" spans="1:11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2488772.0000112345</v>
      </c>
      <c r="F9" s="76">
        <v>428226</v>
      </c>
      <c r="G9" s="76">
        <v>35818.980440644184</v>
      </c>
      <c r="H9" s="76">
        <v>1328493.4569249297</v>
      </c>
      <c r="I9" s="76">
        <v>8131611.3982071662</v>
      </c>
      <c r="J9" s="76">
        <v>1517.1488235759753</v>
      </c>
      <c r="K9" s="76">
        <v>13270880.310235657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0.85546875" style="168" bestFit="1" customWidth="1"/>
    <col min="10" max="10" width="13.140625" style="168" bestFit="1" customWidth="1"/>
    <col min="11" max="12" width="9.85546875" style="168" bestFit="1" customWidth="1"/>
    <col min="13" max="13" width="13.85546875" style="168" bestFit="1" customWidth="1"/>
    <col min="14" max="14" width="9.85546875" style="168" bestFit="1" customWidth="1"/>
    <col min="15" max="15" width="16" style="168" bestFit="1" customWidth="1"/>
    <col min="16" max="16" width="10" style="168" bestFit="1" customWidth="1"/>
    <col min="17" max="17" width="8.7109375" style="168" bestFit="1" customWidth="1"/>
    <col min="18" max="18" width="11" style="168" bestFit="1" customWidth="1"/>
    <col min="19" max="19" width="9.85546875" style="168" bestFit="1" customWidth="1"/>
    <col min="20" max="20" width="21" style="168" bestFit="1" customWidth="1"/>
    <col min="21" max="21" width="20.7109375" style="168" bestFit="1" customWidth="1"/>
    <col min="22" max="22" width="9.85546875" style="168" bestFit="1" customWidth="1"/>
    <col min="23" max="23" width="7.140625" style="168" bestFit="1" customWidth="1"/>
    <col min="24" max="24" width="16" style="168" bestFit="1" customWidth="1"/>
    <col min="25" max="25" width="8.85546875" style="168" bestFit="1" customWidth="1"/>
    <col min="26" max="27" width="9.85546875" style="168" bestFit="1" customWidth="1"/>
    <col min="28" max="28" width="9.28515625" style="168" bestFit="1" customWidth="1"/>
    <col min="29" max="31" width="11.28515625" style="168" bestFit="1" customWidth="1"/>
    <col min="32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301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6</v>
      </c>
      <c r="J5" s="168" t="s">
        <v>103</v>
      </c>
      <c r="K5" s="168" t="s">
        <v>12</v>
      </c>
      <c r="L5" s="168" t="s">
        <v>48</v>
      </c>
      <c r="M5" s="168" t="s">
        <v>108</v>
      </c>
      <c r="N5" s="168" t="s">
        <v>53</v>
      </c>
      <c r="O5" s="168" t="s">
        <v>116</v>
      </c>
      <c r="P5" s="168" t="s">
        <v>106</v>
      </c>
      <c r="Q5" s="168" t="s">
        <v>14</v>
      </c>
      <c r="R5" s="168" t="s">
        <v>117</v>
      </c>
      <c r="S5" s="168" t="s">
        <v>52</v>
      </c>
      <c r="T5" s="168" t="s">
        <v>121</v>
      </c>
      <c r="U5" s="168" t="s">
        <v>107</v>
      </c>
      <c r="V5" s="168" t="s">
        <v>13</v>
      </c>
      <c r="W5" s="168" t="s">
        <v>99</v>
      </c>
      <c r="X5" s="168" t="s">
        <v>140</v>
      </c>
      <c r="Y5" s="168" t="s">
        <v>208</v>
      </c>
      <c r="Z5" s="168" t="s">
        <v>56</v>
      </c>
      <c r="AA5" s="168" t="s">
        <v>55</v>
      </c>
      <c r="AB5" s="168" t="s">
        <v>238</v>
      </c>
      <c r="AC5" s="168" t="s">
        <v>61</v>
      </c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>
        <v>911574.64248506655</v>
      </c>
      <c r="AA6" s="98">
        <v>2005102.1714007764</v>
      </c>
      <c r="AB6" s="98">
        <v>98826.033045954537</v>
      </c>
      <c r="AC6" s="98">
        <v>34625194.021511331</v>
      </c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639412.57047709369</v>
      </c>
      <c r="D7" s="98">
        <v>5761802.8125040904</v>
      </c>
      <c r="E7" s="98">
        <v>467777.39417935623</v>
      </c>
      <c r="F7" s="98">
        <v>144189.02716916322</v>
      </c>
      <c r="G7" s="98">
        <v>1377040.8438434075</v>
      </c>
      <c r="H7" s="98">
        <v>1701963.8027284606</v>
      </c>
      <c r="I7" s="98">
        <v>280329.44905430387</v>
      </c>
      <c r="J7" s="98">
        <v>725968.40288562409</v>
      </c>
      <c r="K7" s="98">
        <v>1937169.2326858025</v>
      </c>
      <c r="L7" s="98">
        <v>272940.46416478558</v>
      </c>
      <c r="M7" s="98">
        <v>194498.19231552945</v>
      </c>
      <c r="N7" s="98">
        <v>1386648.5713058328</v>
      </c>
      <c r="O7" s="98">
        <v>2468531.1111667752</v>
      </c>
      <c r="P7" s="98">
        <v>121458.76672450436</v>
      </c>
      <c r="Q7" s="98">
        <v>24110.764087167023</v>
      </c>
      <c r="R7" s="98">
        <v>5216592.6341052745</v>
      </c>
      <c r="S7" s="98">
        <v>433685.55158934498</v>
      </c>
      <c r="T7" s="98">
        <v>213658.900448664</v>
      </c>
      <c r="U7" s="98">
        <v>99376.769106966894</v>
      </c>
      <c r="V7" s="98">
        <v>1395761.5506915147</v>
      </c>
      <c r="W7" s="98">
        <v>11393.130418235298</v>
      </c>
      <c r="X7" s="98">
        <v>1829491.2720672335</v>
      </c>
      <c r="Y7" s="98">
        <v>315735.98374867195</v>
      </c>
      <c r="Z7" s="98">
        <v>880912.60147116904</v>
      </c>
      <c r="AA7" s="98">
        <v>1933985.2653055955</v>
      </c>
      <c r="AB7" s="98">
        <v>34840.478782543956</v>
      </c>
      <c r="AC7" s="98">
        <v>30040221.847640272</v>
      </c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74588.874642903218</v>
      </c>
      <c r="D8" s="98">
        <v>7367511.1906227469</v>
      </c>
      <c r="E8" s="98">
        <v>196062.94115664129</v>
      </c>
      <c r="F8" s="98">
        <v>147035.58505348547</v>
      </c>
      <c r="G8" s="98">
        <v>1181406.363725283</v>
      </c>
      <c r="H8" s="98">
        <v>22139.032231328078</v>
      </c>
      <c r="I8" s="98">
        <v>187370.77001687969</v>
      </c>
      <c r="J8" s="98">
        <v>723031.88507187623</v>
      </c>
      <c r="K8" s="98">
        <v>1663174.9802189381</v>
      </c>
      <c r="L8" s="98">
        <v>6347.1037269798107</v>
      </c>
      <c r="M8" s="98">
        <v>162247.73049672041</v>
      </c>
      <c r="N8" s="98">
        <v>3012.5124787730165</v>
      </c>
      <c r="O8" s="98">
        <v>2368708.1871831375</v>
      </c>
      <c r="P8" s="98">
        <v>16124.481170461746</v>
      </c>
      <c r="Q8" s="98">
        <v>40024.910447075745</v>
      </c>
      <c r="R8" s="98">
        <v>5119693.0284815514</v>
      </c>
      <c r="S8" s="98">
        <v>94529.161001925357</v>
      </c>
      <c r="T8" s="98">
        <v>207462.14120035616</v>
      </c>
      <c r="U8" s="98">
        <v>89878.261093673762</v>
      </c>
      <c r="V8" s="98">
        <v>1392074.0367748637</v>
      </c>
      <c r="W8" s="98">
        <v>11393.130418235298</v>
      </c>
      <c r="X8" s="98">
        <v>762211.40896216873</v>
      </c>
      <c r="Y8" s="98">
        <v>195756.30992417657</v>
      </c>
      <c r="Z8" s="98">
        <v>776438.66012828192</v>
      </c>
      <c r="AA8" s="98">
        <v>1705688.5952527495</v>
      </c>
      <c r="AB8" s="98"/>
      <c r="AC8" s="98">
        <v>24676228.649158478</v>
      </c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926712.45487574372</v>
      </c>
      <c r="D9" s="98">
        <v>16359843.075368349</v>
      </c>
      <c r="E9" s="98">
        <v>2016058.342478855</v>
      </c>
      <c r="F9" s="98">
        <v>429499.89225154783</v>
      </c>
      <c r="G9" s="98">
        <v>4061005.2431769054</v>
      </c>
      <c r="H9" s="98">
        <v>5842106.5452599553</v>
      </c>
      <c r="I9" s="98">
        <v>467700.21907118359</v>
      </c>
      <c r="J9" s="98">
        <v>1449000.2879575002</v>
      </c>
      <c r="K9" s="98">
        <v>5641217.9637708757</v>
      </c>
      <c r="L9" s="98">
        <v>2253957.8972031842</v>
      </c>
      <c r="M9" s="98">
        <v>408638.05543234618</v>
      </c>
      <c r="N9" s="98">
        <v>2655923.3300520978</v>
      </c>
      <c r="O9" s="98">
        <v>7374022.539678853</v>
      </c>
      <c r="P9" s="98">
        <v>138463.34789496611</v>
      </c>
      <c r="Q9" s="98">
        <v>72199.880874339331</v>
      </c>
      <c r="R9" s="98">
        <v>15605285.662586827</v>
      </c>
      <c r="S9" s="98">
        <v>2184579.3540921849</v>
      </c>
      <c r="T9" s="98">
        <v>638131.40908454335</v>
      </c>
      <c r="U9" s="98">
        <v>295201.34177259589</v>
      </c>
      <c r="V9" s="98">
        <v>4170487.0186452847</v>
      </c>
      <c r="W9" s="98">
        <v>22862.760836470596</v>
      </c>
      <c r="X9" s="98">
        <v>6960026.5827080617</v>
      </c>
      <c r="Y9" s="98">
        <v>511492.29367284849</v>
      </c>
      <c r="Z9" s="98">
        <v>2568925.9040845176</v>
      </c>
      <c r="AA9" s="98">
        <v>5644776.0319591211</v>
      </c>
      <c r="AB9" s="98">
        <v>133666.51182849851</v>
      </c>
      <c r="AC9" s="98">
        <v>89341644.518310085</v>
      </c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D34" sqref="D34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314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286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14.892272288632798</v>
      </c>
      <c r="C7" s="235">
        <v>0</v>
      </c>
      <c r="D7" s="235">
        <v>9.2865089569685129</v>
      </c>
      <c r="E7" s="235">
        <v>4.612600773620283</v>
      </c>
      <c r="F7" s="235">
        <v>0.11923457768560886</v>
      </c>
      <c r="G7" s="235">
        <v>1.0075925070623333</v>
      </c>
      <c r="H7" s="235">
        <v>23.22239999999999</v>
      </c>
      <c r="I7" s="235">
        <v>7.3789649812467619</v>
      </c>
      <c r="J7" s="235">
        <v>45.128720147879498</v>
      </c>
      <c r="K7" s="235">
        <v>105.64829423309578</v>
      </c>
    </row>
    <row r="8" spans="1:11" x14ac:dyDescent="0.25">
      <c r="A8" s="79">
        <v>2050</v>
      </c>
      <c r="B8" s="235">
        <v>10.276021090321604</v>
      </c>
      <c r="C8" s="235">
        <v>0</v>
      </c>
      <c r="D8" s="235">
        <v>0.30810389585107539</v>
      </c>
      <c r="E8" s="235">
        <v>2.4768773077748203</v>
      </c>
      <c r="F8" s="235">
        <v>2.4697056400855601E-2</v>
      </c>
      <c r="G8" s="235">
        <v>0.42231957525140529</v>
      </c>
      <c r="H8" s="235">
        <v>25.157600000000002</v>
      </c>
      <c r="I8" s="235">
        <v>6.5645541228696764</v>
      </c>
      <c r="J8" s="235">
        <v>48.942411394620017</v>
      </c>
      <c r="K8" s="235">
        <v>94.172584443089448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4.5503946356146914</v>
      </c>
      <c r="C11" s="235">
        <v>2.1694819870080004</v>
      </c>
      <c r="D11" s="235">
        <v>0</v>
      </c>
      <c r="E11" s="235">
        <v>0</v>
      </c>
      <c r="F11" s="235">
        <v>0</v>
      </c>
      <c r="G11" s="235">
        <v>15.723272303760726</v>
      </c>
      <c r="H11" s="235">
        <v>0</v>
      </c>
      <c r="I11" s="235">
        <v>0</v>
      </c>
      <c r="J11" s="235">
        <v>0</v>
      </c>
      <c r="K11" s="235">
        <v>22.443148926383419</v>
      </c>
    </row>
    <row r="12" spans="1:11" x14ac:dyDescent="0.25">
      <c r="A12" s="79">
        <v>2050</v>
      </c>
      <c r="B12" s="235">
        <v>6.0880208355368071</v>
      </c>
      <c r="C12" s="235">
        <v>2.1694819870080004</v>
      </c>
      <c r="D12" s="235">
        <v>0</v>
      </c>
      <c r="E12" s="235">
        <v>0</v>
      </c>
      <c r="F12" s="235">
        <v>0</v>
      </c>
      <c r="G12" s="235">
        <v>18.741037268423653</v>
      </c>
      <c r="H12" s="235">
        <v>0</v>
      </c>
      <c r="I12" s="235">
        <v>0</v>
      </c>
      <c r="J12" s="235">
        <v>0</v>
      </c>
      <c r="K12" s="235">
        <v>26.998540090968461</v>
      </c>
    </row>
    <row r="13" spans="1:11" x14ac:dyDescent="0.25">
      <c r="A13" s="78" t="s">
        <v>287</v>
      </c>
      <c r="B13" s="235">
        <v>42.712223903456703</v>
      </c>
      <c r="C13" s="235">
        <v>0</v>
      </c>
      <c r="D13" s="235">
        <v>9.5946128528195889</v>
      </c>
      <c r="E13" s="235">
        <v>26.663068569952298</v>
      </c>
      <c r="F13" s="235">
        <v>0.14393163408646445</v>
      </c>
      <c r="G13" s="235">
        <v>1.4299120823137386</v>
      </c>
      <c r="H13" s="235">
        <v>48.379999999999995</v>
      </c>
      <c r="I13" s="235">
        <v>17.894566231946015</v>
      </c>
      <c r="J13" s="235">
        <v>141.56022646684136</v>
      </c>
      <c r="K13" s="235">
        <v>288.37854174141614</v>
      </c>
    </row>
    <row r="14" spans="1:11" x14ac:dyDescent="0.25">
      <c r="A14" s="78" t="s">
        <v>244</v>
      </c>
      <c r="B14" s="235">
        <v>18.121570175358499</v>
      </c>
      <c r="C14" s="235">
        <v>6.5084459610240017</v>
      </c>
      <c r="D14" s="235">
        <v>1.4201719861750002</v>
      </c>
      <c r="E14" s="235">
        <v>0.45076703431999998</v>
      </c>
      <c r="F14" s="235">
        <v>0</v>
      </c>
      <c r="G14" s="235">
        <v>39.556592530189384</v>
      </c>
      <c r="H14" s="235">
        <v>0</v>
      </c>
      <c r="I14" s="235">
        <v>0</v>
      </c>
      <c r="J14" s="235">
        <v>0</v>
      </c>
      <c r="K14" s="235">
        <v>66.057547687066887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1194753.6875528663</v>
      </c>
      <c r="C4" s="236">
        <v>128467.8</v>
      </c>
      <c r="D4" s="236">
        <v>979281.54647358786</v>
      </c>
      <c r="E4" s="236">
        <v>387069.34046920342</v>
      </c>
      <c r="F4" s="236">
        <v>19927.784571410946</v>
      </c>
      <c r="G4" s="236">
        <v>2258106.9888264164</v>
      </c>
      <c r="H4" s="236">
        <v>1501501.6350903467</v>
      </c>
      <c r="I4" s="236">
        <v>6469108.7829838311</v>
      </c>
    </row>
    <row r="5" spans="1:9" x14ac:dyDescent="0.25">
      <c r="A5" s="78">
        <v>2050</v>
      </c>
      <c r="B5" s="236">
        <v>1243092.4748212171</v>
      </c>
      <c r="C5" s="236">
        <v>128467.8</v>
      </c>
      <c r="D5" s="236">
        <v>26008.514968788841</v>
      </c>
      <c r="E5" s="236">
        <v>203874.29358467975</v>
      </c>
      <c r="F5" s="236">
        <v>4127.6417383045564</v>
      </c>
      <c r="G5" s="236">
        <v>2587779.5754546914</v>
      </c>
      <c r="H5" s="236">
        <v>1639120.7305336597</v>
      </c>
      <c r="I5" s="236">
        <v>5832471.0311013414</v>
      </c>
    </row>
    <row r="6" spans="1:9" x14ac:dyDescent="0.25">
      <c r="A6" s="78" t="s">
        <v>61</v>
      </c>
      <c r="B6" s="236">
        <v>3515151.1023740834</v>
      </c>
      <c r="C6" s="236">
        <v>385403.4</v>
      </c>
      <c r="D6" s="236">
        <v>1134016.4214423767</v>
      </c>
      <c r="E6" s="236">
        <v>2266361.6247091107</v>
      </c>
      <c r="F6" s="236">
        <v>24055.426309715502</v>
      </c>
      <c r="G6" s="236">
        <v>5549902.6801144416</v>
      </c>
      <c r="H6" s="236">
        <v>4716495.8440551823</v>
      </c>
      <c r="I6" s="236">
        <v>17591386.499004912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312</v>
      </c>
      <c r="I2" s="168" t="s">
        <v>334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6057226.8675646102</v>
      </c>
      <c r="C4" s="98">
        <v>-50273.43159900204</v>
      </c>
      <c r="D4" s="98">
        <v>5507316.8818720337</v>
      </c>
      <c r="E4" s="98">
        <v>6201344.5662009642</v>
      </c>
      <c r="F4" s="98">
        <v>-2913194.2055750103</v>
      </c>
      <c r="G4" s="98">
        <v>-471658.98279996391</v>
      </c>
      <c r="H4" s="98">
        <v>-1566399.9999999995</v>
      </c>
      <c r="I4" s="98">
        <v>-649907.96053441195</v>
      </c>
      <c r="J4" s="98">
        <v>12114453.735129219</v>
      </c>
    </row>
    <row r="5" spans="1:10" x14ac:dyDescent="0.25">
      <c r="A5" s="78">
        <v>2050</v>
      </c>
      <c r="B5" s="98">
        <v>-50552.679390788602</v>
      </c>
      <c r="C5" s="98">
        <v>-50273.43159900204</v>
      </c>
      <c r="D5" s="98">
        <v>5485230.909845111</v>
      </c>
      <c r="E5" s="98">
        <v>4381227.9547616048</v>
      </c>
      <c r="F5" s="98">
        <v>-5533020.9150376115</v>
      </c>
      <c r="G5" s="98">
        <v>-550526.76458399382</v>
      </c>
      <c r="H5" s="98">
        <v>-1696933.3333333335</v>
      </c>
      <c r="I5" s="98">
        <v>-2086257.0994435633</v>
      </c>
      <c r="J5" s="98">
        <v>-101105.35878157662</v>
      </c>
    </row>
    <row r="6" spans="1:10" x14ac:dyDescent="0.25">
      <c r="A6" s="78" t="s">
        <v>61</v>
      </c>
      <c r="B6" s="98">
        <v>19918236.306451391</v>
      </c>
      <c r="C6" s="98">
        <v>-100705.30039800408</v>
      </c>
      <c r="D6" s="98">
        <v>16511809.692453861</v>
      </c>
      <c r="E6" s="98">
        <v>20308038.710696749</v>
      </c>
      <c r="F6" s="98">
        <v>-9008115.1206126213</v>
      </c>
      <c r="G6" s="98">
        <v>-1187392.9582790174</v>
      </c>
      <c r="H6" s="98">
        <v>-3263333.333333333</v>
      </c>
      <c r="I6" s="98">
        <v>-3342065.3840762503</v>
      </c>
      <c r="J6" s="98">
        <v>39836472.612902775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68" t="s">
        <v>333</v>
      </c>
      <c r="E9" s="168" t="s">
        <v>334</v>
      </c>
      <c r="G9" s="168" t="s">
        <v>332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312</v>
      </c>
      <c r="E11" s="168" t="s">
        <v>312</v>
      </c>
      <c r="G11" s="168" t="s">
        <v>312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5321579.4158507036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3841374.8261340531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1037756.4163185137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0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-2482718.9515556083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-511031.3111868602</v>
      </c>
      <c r="D19" s="168" t="s">
        <v>333</v>
      </c>
      <c r="E19" s="98" t="str">
        <f t="shared" si="4"/>
        <v>Træprodukter</v>
      </c>
      <c r="G19" s="168" t="s">
        <v>332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-430442.57059981115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-1154120.0321265599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75089.317856009817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3229472.9173860294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0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0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-4695778.6565139946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-1758598.8467338379</v>
      </c>
      <c r="D29" s="168" t="s">
        <v>333</v>
      </c>
      <c r="E29" s="98" t="str">
        <f t="shared" si="4"/>
        <v>Træprodukter</v>
      </c>
      <c r="G29" s="168" t="s">
        <v>332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-502600.52422498411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-1197213.705430838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-137192.91374803972</v>
      </c>
      <c r="D39" s="168" t="s">
        <v>333</v>
      </c>
      <c r="E39" s="98" t="str">
        <f t="shared" si="4"/>
        <v>Træprodukter</v>
      </c>
      <c r="G39" s="168" t="s">
        <v>332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735647.4517139066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1210363.8044579043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111849.51929049424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0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-430475.25401940179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-138876.64934755175</v>
      </c>
      <c r="D49" s="168" t="s">
        <v>333</v>
      </c>
      <c r="E49" s="98" t="str">
        <f t="shared" si="4"/>
        <v>Træprodukter</v>
      </c>
      <c r="G49" s="168" t="s">
        <v>332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-41216.412200152758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-412279.96787343966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-125641.99724679842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1151755.0373755754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0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0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-837242.25852361741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-327658.25270972552</v>
      </c>
      <c r="D59" s="168" t="s">
        <v>333</v>
      </c>
      <c r="E59" s="98" t="str">
        <f t="shared" si="4"/>
        <v>Træprodukter</v>
      </c>
      <c r="G59" s="168" t="s">
        <v>332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-47926.24035900968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-499719.6279024955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792879.82894286362</v>
      </c>
      <c r="C6" s="98">
        <v>1377040.8438434075</v>
      </c>
      <c r="D6" s="98">
        <v>39878.772273783317</v>
      </c>
      <c r="E6" s="98">
        <v>17681866.33894185</v>
      </c>
      <c r="F6" s="98">
        <v>784372.60783963942</v>
      </c>
      <c r="G6" s="98">
        <v>880912.60147116904</v>
      </c>
      <c r="H6" s="98">
        <v>2167661.33042181</v>
      </c>
      <c r="I6" s="98">
        <v>7426839.2758003185</v>
      </c>
      <c r="J6" s="98">
        <v>7833744.3305612551</v>
      </c>
      <c r="K6" s="98">
        <v>1933985.2653055955</v>
      </c>
      <c r="L6" s="98">
        <v>180779.46269290583</v>
      </c>
      <c r="M6" s="98">
        <v>658836.15903988958</v>
      </c>
      <c r="N6" s="98">
        <v>2481722.1637184587</v>
      </c>
      <c r="O6" s="98">
        <v>44240518.980852954</v>
      </c>
    </row>
    <row r="7" spans="1:15" x14ac:dyDescent="0.25">
      <c r="A7" s="78">
        <v>2050</v>
      </c>
      <c r="B7" s="98">
        <v>316022.55595596001</v>
      </c>
      <c r="C7" s="98">
        <v>1181406.363725283</v>
      </c>
      <c r="D7" s="98">
        <v>35278.934017435189</v>
      </c>
      <c r="E7" s="98">
        <v>17423541.656628024</v>
      </c>
      <c r="F7" s="98">
        <v>712912.94545032992</v>
      </c>
      <c r="G7" s="98">
        <v>776438.66012828192</v>
      </c>
      <c r="H7" s="98">
        <v>1903498.2865729278</v>
      </c>
      <c r="I7" s="98">
        <v>7134284.6199732497</v>
      </c>
      <c r="J7" s="98">
        <v>6954663.5920237498</v>
      </c>
      <c r="K7" s="98">
        <v>1705688.5952527495</v>
      </c>
      <c r="L7" s="98">
        <v>145646.21554604699</v>
      </c>
      <c r="M7" s="98">
        <v>586120.90382764966</v>
      </c>
      <c r="N7" s="98">
        <v>8481726.7154354379</v>
      </c>
      <c r="O7" s="98">
        <v>47357230.044537134</v>
      </c>
    </row>
    <row r="8" spans="1:15" x14ac:dyDescent="0.25">
      <c r="A8" s="78" t="s">
        <v>61</v>
      </c>
      <c r="B8" s="98">
        <v>1394028.4868835025</v>
      </c>
      <c r="C8" s="98">
        <v>4061005.2431769054</v>
      </c>
      <c r="D8" s="98">
        <v>116885.59618399004</v>
      </c>
      <c r="E8" s="98">
        <v>53048846.691140056</v>
      </c>
      <c r="F8" s="98">
        <v>1777894.9747429143</v>
      </c>
      <c r="G8" s="98">
        <v>2568925.9040845176</v>
      </c>
      <c r="H8" s="98">
        <v>6333478.4576283041</v>
      </c>
      <c r="I8" s="98">
        <v>23670911.865217984</v>
      </c>
      <c r="J8" s="98">
        <v>22736103.216431748</v>
      </c>
      <c r="K8" s="98">
        <v>5644776.0319591211</v>
      </c>
      <c r="L8" s="98">
        <v>536208.06563395285</v>
      </c>
      <c r="M8" s="98">
        <v>1923364.8801459693</v>
      </c>
      <c r="N8" s="98">
        <v>13592872.015140466</v>
      </c>
      <c r="O8" s="98">
        <v>137405301.42836943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5671034.2204297939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604622.3741141489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502113.96933686273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13710703.682220671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596609.95089931972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1663123.8527888369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1881571.365060173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6011916.1321173599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30356.126950347429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1478250.7388156422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1047364.6229885011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673896.93223460356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140377.4029294425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5258794.84085894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232945.26016015455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432039.05497955589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12843170.108022664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525499.48862704658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1403098.9093130794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6252015.8738599028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5126393.3198366184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26004.664249375961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1257290.2347791002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870833.4502275202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572325.30486586422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107358.14558896206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1755805.0553705248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188257.45482871469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156722.18970302682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3971162.6567211794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187762.65694031972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504537.47763297328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600150.79865828564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1821828.198443895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9522.6453234358887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455734.52648995339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329676.22085490648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207015.6692365655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40402.059763463323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1875489.7791143102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83077.295795805447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154081.8488480938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4580371.5486053601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187413.4568232834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500399.37725984846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2229710.8415755355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1828270.2721871315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9274.26976805923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448398.36047364929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310572.91349776275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204113.35526241767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38288.069957084932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2884201.8360359715</v>
      </c>
      <c r="C7" s="236">
        <v>795208.26556377183</v>
      </c>
      <c r="D7" s="236">
        <v>3679410.1015997436</v>
      </c>
    </row>
    <row r="8" spans="1:4" x14ac:dyDescent="0.25">
      <c r="A8" s="78">
        <v>2050</v>
      </c>
      <c r="B8" s="236">
        <v>3191934.391404314</v>
      </c>
      <c r="C8" s="236">
        <v>952624.12430194148</v>
      </c>
      <c r="D8" s="236">
        <v>4144558.5157062556</v>
      </c>
    </row>
    <row r="9" spans="1:4" x14ac:dyDescent="0.25">
      <c r="A9" s="78" t="s">
        <v>61</v>
      </c>
      <c r="B9" s="236">
        <v>9086374.7197649702</v>
      </c>
      <c r="C9" s="236">
        <v>2575525.5947879176</v>
      </c>
      <c r="D9" s="236">
        <v>11661900.31455289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2318369.9999999995</v>
      </c>
      <c r="E6" s="236">
        <v>572920.00000000012</v>
      </c>
      <c r="F6" s="236">
        <v>721900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1924636</v>
      </c>
      <c r="E7" s="236">
        <v>651654.00000000012</v>
      </c>
      <c r="F7" s="236">
        <v>1036900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6821376</v>
      </c>
      <c r="E8" s="236">
        <v>1697494.0000000002</v>
      </c>
      <c r="F8" s="236">
        <v>2320700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203429.5380458697</v>
      </c>
      <c r="C7" s="236">
        <v>4641.4750648296767</v>
      </c>
      <c r="D7" s="236">
        <v>287317.39380976727</v>
      </c>
      <c r="E7" s="236">
        <v>33694.81999075169</v>
      </c>
      <c r="F7" s="236">
        <v>17398.989541991894</v>
      </c>
      <c r="G7" s="236">
        <v>50373.137279143528</v>
      </c>
      <c r="H7" s="236">
        <v>1031573.4662270324</v>
      </c>
      <c r="I7" s="236">
        <v>167450.10985792</v>
      </c>
      <c r="J7" s="236">
        <v>64106.424296888508</v>
      </c>
      <c r="K7" s="236">
        <v>148544.87759166464</v>
      </c>
      <c r="L7" s="236">
        <v>30280.062461594764</v>
      </c>
      <c r="M7" s="236">
        <v>178370.4980341382</v>
      </c>
      <c r="N7" s="236">
        <v>7217.327341387786</v>
      </c>
      <c r="O7" s="236">
        <v>94759.75169928126</v>
      </c>
      <c r="P7" s="236">
        <v>2319157.871242262</v>
      </c>
    </row>
    <row r="8" spans="1:16" x14ac:dyDescent="0.25">
      <c r="A8" s="78">
        <v>2050</v>
      </c>
      <c r="B8" s="236">
        <v>76985.440000000002</v>
      </c>
      <c r="C8" s="236">
        <v>3907.3794086523899</v>
      </c>
      <c r="D8" s="236">
        <v>317564.93999999994</v>
      </c>
      <c r="E8" s="236">
        <v>28869.539999999994</v>
      </c>
      <c r="F8" s="236">
        <v>14602.088181356314</v>
      </c>
      <c r="G8" s="236">
        <v>42144.300611619532</v>
      </c>
      <c r="H8" s="236">
        <v>939222.3679999999</v>
      </c>
      <c r="I8" s="236">
        <v>140035.14366562784</v>
      </c>
      <c r="J8" s="236">
        <v>53829.50957489475</v>
      </c>
      <c r="K8" s="236">
        <v>125735.87052040902</v>
      </c>
      <c r="L8" s="236">
        <v>98156.435999999987</v>
      </c>
      <c r="M8" s="236">
        <v>0</v>
      </c>
      <c r="N8" s="236">
        <v>5615.1437755331535</v>
      </c>
      <c r="O8" s="236">
        <v>77746.262681939203</v>
      </c>
      <c r="P8" s="236">
        <v>1924414.4224200319</v>
      </c>
    </row>
    <row r="9" spans="1:16" x14ac:dyDescent="0.25">
      <c r="A9" s="78" t="s">
        <v>61</v>
      </c>
      <c r="B9" s="236">
        <v>357268.19091229205</v>
      </c>
      <c r="C9" s="236">
        <v>13663.635366587974</v>
      </c>
      <c r="D9" s="236">
        <v>893813.74946541502</v>
      </c>
      <c r="E9" s="236">
        <v>75316.438559579678</v>
      </c>
      <c r="F9" s="236">
        <v>50943.774190094424</v>
      </c>
      <c r="G9" s="236">
        <v>147592.95869274455</v>
      </c>
      <c r="H9" s="236">
        <v>3308617.1669100337</v>
      </c>
      <c r="I9" s="236">
        <v>487625.92940665223</v>
      </c>
      <c r="J9" s="236">
        <v>187874.56994092365</v>
      </c>
      <c r="K9" s="236">
        <v>435712.37044476689</v>
      </c>
      <c r="L9" s="236">
        <v>162402.85532531378</v>
      </c>
      <c r="M9" s="236">
        <v>399375.51311044424</v>
      </c>
      <c r="N9" s="236">
        <v>21412.098503495348</v>
      </c>
      <c r="O9" s="236">
        <v>280323.04283394932</v>
      </c>
      <c r="P9" s="236">
        <v>6821942.2936622947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1703032.5053733333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579103.0924568146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71073.719384342752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75164.786728182051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0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116449.18079330676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1418679.8545989795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863455.74323116848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0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146238.5061125248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0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116449.18079330676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536603.49462666654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142796.90754318537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7660.2806156572242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8101.213271817951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12550.819206693192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505956.14540102042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173444.25676883152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15761.493887475173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12550.819206693192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662905.40271656995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4646966.8730431553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2187792.0038287179</v>
      </c>
      <c r="J16" s="76">
        <f t="shared" si="2"/>
        <v>2187792.0038287179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132581.08054331402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511762.97089719214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219148.04094894335</v>
      </c>
      <c r="J17" s="76">
        <f t="shared" si="2"/>
        <v>219148.04094894335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96238.674491349986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423450.16776193999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326226.00924379862</v>
      </c>
      <c r="J18" s="76">
        <f t="shared" si="2"/>
        <v>326226.00924379862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176774.77405775199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8771564.2887456547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8771564.2887456547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22096.846757218998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458509.57021229429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458509.57021229429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32257.394898052684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1370000.5759083009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1370000.5759083009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19838.419979081133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1611945.6472554877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1611945.6472554877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107183.38810401986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4770732.6045099245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4770732.6045099245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2990.7218478474151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25391.228488224559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25391.228488224559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41201.294654944359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1227631.4480028604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1227631.4480028604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59507.261024225008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850290.96695399587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203752.86174694647</v>
      </c>
      <c r="J26" s="76">
        <f t="shared" si="2"/>
        <v>203752.86174694647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11176.489299061544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558824.46495307726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558824.46495307726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4297.8506594739029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104825.62584082691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104825.62584082691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104591.74131750326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1442320.11276837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1442320.11276837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571160.50946154911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4003835.1713254587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2279183.1712770178</v>
      </c>
      <c r="J30" s="76">
        <f t="shared" si="2"/>
        <v>2279183.1712770178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46816.435201766326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180711.43987881803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93566.625147722138</v>
      </c>
      <c r="J31" s="76">
        <f t="shared" si="2"/>
        <v>93566.625147722138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76462.578310345561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336435.34456552053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313389.52346278232</v>
      </c>
      <c r="J32" s="76">
        <f t="shared" si="2"/>
        <v>313389.52346278232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193117.79520728608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9582504.9981855359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9582504.9981855359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17556.163200662369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364290.38641374419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364290.38641374419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25628.819146940597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1088479.0015475776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1088479.0015475776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59690.954882252052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4850112.8116265694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4850112.8116265694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85158.261476350643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3790394.2183123673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3790394.2183123673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2376.1580747462199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20173.582054595408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20173.582054595408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32734.835924246454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975365.321948595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975365.321948595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47279.107179597981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675564.57932245312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195735.50372353566</v>
      </c>
      <c r="J40" s="76">
        <f t="shared" si="2"/>
        <v>195735.50372353566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8879.8312402052361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443991.56201026181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443991.56201026181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3414.6848380141678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83284.996049126043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83284.996049126043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103459.22470143001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485916.94065520633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228769.69566047119</v>
      </c>
      <c r="J58" s="76">
        <f t="shared" si="2"/>
        <v>228769.69566047119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20691.844940286002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45526.197237617256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19495.308382683452</v>
      </c>
      <c r="J59" s="76">
        <f t="shared" si="2"/>
        <v>19495.308382683452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15019.908735644221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36348.179140259017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28002.63720965555</v>
      </c>
      <c r="J60" s="76">
        <f t="shared" si="2"/>
        <v>28002.63720965555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27589.126587047998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1067798.5197744712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1067798.5197744712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3448.6408233809998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40788.799338538774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40788.799338538774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5034.3911112567775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121874.61770652459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121874.61770652459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3096.1695921109285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143397.93937145639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143397.93937145639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16728.043230107149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617989.11946281744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617989.11946281744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466.7600571784983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2258.7919447039067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2258.7919447039067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6430.2598594421834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109209.52592349146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109209.52592349146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9287.2603910640191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75641.49122209246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18125.760360031825</v>
      </c>
      <c r="J68" s="76">
        <f t="shared" si="2"/>
        <v>18125.760360031825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1744.3075784662526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49712.765986288199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49712.765986288199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670.76281968667865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9325.2392005221172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9325.2392005221172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16323.5665640034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225101.98291760689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225101.98291760689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121155.25958275283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569029.90768231521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323920.27494815795</v>
      </c>
      <c r="J72" s="76">
        <f t="shared" ref="J72:J139" si="15">IF(I72&lt;&gt;0,I72,H72)</f>
        <v>323920.27494815795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9930.7589821928559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21849.655912620721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11313.055586042767</v>
      </c>
      <c r="J73" s="76">
        <f t="shared" si="15"/>
        <v>11313.055586042767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16219.334793103604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39250.79019931073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36562.111070657942</v>
      </c>
      <c r="J74" s="76">
        <f t="shared" si="15"/>
        <v>36562.111070657942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40964.380801545529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1585469.0087906979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1585469.0087906979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3724.0346183223205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44046.019448207247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44046.019448207247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5436.4161826843692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131607.00655075256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131607.00655075256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12661.717702295889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586422.73086030339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586422.73086030339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18063.873646498621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667339.10328469262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667339.10328469262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504.0335310067739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2439.1694666010808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2439.1694666010808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6943.7530748401578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117930.5343810574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117930.5343810574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10028.901522945027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81681.899136260225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23666.201813845677</v>
      </c>
      <c r="J82" s="76">
        <f t="shared" si="15"/>
        <v>23666.201813845677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1883.6005661041409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53682.616133968011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53682.616133968011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724.32708685149009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10069.913158667057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10069.913158667057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17989.144058005662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151324.67981594364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71243.659257346269</v>
      </c>
      <c r="J100" s="76">
        <f t="shared" si="15"/>
        <v>71243.659257346269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1542.1050369777552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7143.0305312809624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3058.8011176822356</v>
      </c>
      <c r="J101" s="76">
        <f t="shared" si="15"/>
        <v>3058.8011176822356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1651.259855586846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8718.6520374985466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6716.8495296888796</v>
      </c>
      <c r="J102" s="76">
        <f t="shared" si="15"/>
        <v>6716.8495296888796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15238.408806724705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907355.81398761575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907355.81398761575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71.270611166506612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1774.6382180460148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1774.6382180460148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1125.1782236252373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57344.797466919234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57344.797466919234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29.519410101552374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2878.2746613644977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2878.2746613644977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3810.512240832039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203527.0798073209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203527.0798073209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64.915351748399516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661.35760361269433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661.35760361269433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1148.0865099527102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41049.984951674072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41049.984951674072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2833.816076318562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48590.403999036746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11643.583494377708</v>
      </c>
      <c r="J110" s="76">
        <f t="shared" si="15"/>
        <v>11643.583494377708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325.58580566036647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19535.148339621988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19535.148339621988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534.73194997058431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15650.691218651249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15650.691218651249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15114.23333078555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250110.33315783931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250110.33315783931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Korn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0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0</v>
      </c>
      <c r="J114" s="76">
        <f t="shared" si="15"/>
        <v>0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Bælgsæd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0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0</v>
      </c>
      <c r="J115" s="76">
        <f t="shared" si="15"/>
        <v>0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Raps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0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</v>
      </c>
      <c r="J116" s="76">
        <f t="shared" si="15"/>
        <v>0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0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0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0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0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0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0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0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0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0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0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0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0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0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0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0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0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0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0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Frø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0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0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</v>
      </c>
      <c r="J124" s="76">
        <f t="shared" si="15"/>
        <v>0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0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0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0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0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2807.5542749488609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15823.488195782778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7449.6982425745337</v>
      </c>
      <c r="J142" s="76">
        <f t="shared" si="29"/>
        <v>7449.6982425745337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240.67535259190402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635.44069292724873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272.10953295450639</v>
      </c>
      <c r="J143" s="76">
        <f t="shared" si="29"/>
        <v>272.10953295450639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257.71107572742682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748.3929639124475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576.56193939814955</v>
      </c>
      <c r="J144" s="76">
        <f t="shared" si="29"/>
        <v>576.56193939814955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2378.2487733038556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110456.14706693174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110456.14706693174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11.123158968183114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157.87099523542295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157.87099523542295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175.60584992995032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5101.3666648317167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5101.3666648317167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4.6070755649821624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256.04998288092264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256.04998288092264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594.7042225576015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26364.40380625469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26364.40380625469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10.131297671715533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58.83406658727958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58.83406658727958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179.18113161111663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3651.7876786489246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3651.7876786489246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442.27187318266579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4322.5798702033262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1035.8078033437741</v>
      </c>
      <c r="J152" s="76">
        <f t="shared" si="29"/>
        <v>1035.8078033437741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50.813969669536974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1737.8377626981642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1737.8377626981642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83.455275428935138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1392.2782534973571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1392.2782534973571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2358.8687857295367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39034.560666252371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39034.560666252371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Korn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0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</v>
      </c>
      <c r="J156" s="76">
        <f t="shared" si="29"/>
        <v>0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Bælgsæd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0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0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0</v>
      </c>
      <c r="J157" s="76">
        <f t="shared" si="29"/>
        <v>0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Raps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0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0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0</v>
      </c>
      <c r="J158" s="76">
        <f t="shared" si="29"/>
        <v>0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0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0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0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0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0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0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0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0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0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0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0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0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0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0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0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Frø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0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0</v>
      </c>
      <c r="J166" s="76">
        <f t="shared" si="29"/>
        <v>0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0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0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0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0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0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0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0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0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0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Korn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0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0</v>
      </c>
      <c r="J184" s="76">
        <f t="shared" si="29"/>
        <v>0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Bælgsæd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0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0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0</v>
      </c>
      <c r="J185" s="76">
        <f t="shared" si="29"/>
        <v>0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Raps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0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0</v>
      </c>
      <c r="J186" s="76">
        <f t="shared" si="29"/>
        <v>0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0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0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0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0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0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0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0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0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0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0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0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0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0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0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0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0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0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0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Frø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0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0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</v>
      </c>
      <c r="J194" s="76">
        <f t="shared" si="29"/>
        <v>0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0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0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0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0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Korn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0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0</v>
      </c>
      <c r="J198" s="76">
        <f t="shared" si="29"/>
        <v>0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Bælgsæd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0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0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0</v>
      </c>
      <c r="J199" s="76">
        <f t="shared" si="29"/>
        <v>0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Raps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0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</v>
      </c>
      <c r="J200" s="76">
        <f t="shared" si="29"/>
        <v>0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0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0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0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0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0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0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0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0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0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0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0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0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0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0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0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0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0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0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Frø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0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0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</v>
      </c>
      <c r="J208" s="76">
        <f t="shared" si="29"/>
        <v>0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0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0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0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0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Korn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0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</v>
      </c>
      <c r="J226" s="76">
        <f t="shared" si="42"/>
        <v>0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Bælgsæd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0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0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0</v>
      </c>
      <c r="J227" s="76">
        <f t="shared" si="42"/>
        <v>0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Raps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0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0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0</v>
      </c>
      <c r="J228" s="76">
        <f t="shared" si="42"/>
        <v>0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0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0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0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0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0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0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0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0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0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0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0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0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0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0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0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0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0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Frø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0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0</v>
      </c>
      <c r="J236" s="76">
        <f t="shared" si="42"/>
        <v>0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0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0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0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0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0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0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0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0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0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Korn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0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</v>
      </c>
      <c r="J240" s="76">
        <f t="shared" si="42"/>
        <v>0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Bælgsæd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0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0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0</v>
      </c>
      <c r="J241" s="76">
        <f t="shared" si="42"/>
        <v>0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Raps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0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0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0</v>
      </c>
      <c r="J242" s="76">
        <f t="shared" si="42"/>
        <v>0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0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0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0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0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0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0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0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0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0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0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0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0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0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0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Frø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0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0</v>
      </c>
      <c r="J250" s="76">
        <f t="shared" si="42"/>
        <v>0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0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0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0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0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0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0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0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0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208872.91028342993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1464199.1010868438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689344.93679168622</v>
      </c>
      <c r="J268" s="76">
        <f t="shared" si="42"/>
        <v>689344.93679168622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41774.582056685991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161249.88673880795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69050.710566450332</v>
      </c>
      <c r="J269" s="76">
        <f t="shared" si="42"/>
        <v>69050.710566450332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30323.560406133198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133423.66578698609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102789.5921222941</v>
      </c>
      <c r="J270" s="76">
        <f t="shared" si="42"/>
        <v>102789.5921222941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55699.442742247978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2763806.3488703445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2763806.3488703445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6962.4303427809973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144470.42961270569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144470.42961270569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10163.887521367629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431669.44515353418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431669.44515353418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6250.8293030571213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507903.20486332785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507903.20486332785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33772.09797292453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1503196.0807748709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1503196.0807748709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942.33773574359259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8000.4473764631011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8000.4473764631011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12981.994545159621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386810.77609115886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386810.77609115886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18749.967555234878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267915.67564177513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64199.888909124238</v>
      </c>
      <c r="J278" s="76">
        <f t="shared" si="55"/>
        <v>64199.888909124238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3521.5670849566368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176078.35424783186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176078.35424783186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1354.1971019229918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33029.197607877853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33029.197607877853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32955.503622496719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454456.39495422982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454456.39495422982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203697.94413845081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1427922.5884105403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812844.93345270003</v>
      </c>
      <c r="J282" s="76">
        <f t="shared" si="55"/>
        <v>812844.93345270003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16696.552798233675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64448.693801181988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33369.479974257847</v>
      </c>
      <c r="J283" s="76">
        <f t="shared" si="55"/>
        <v>33369.479974257847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27269.514868991879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119985.86542356428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111766.83364205011</v>
      </c>
      <c r="J284" s="76">
        <f t="shared" si="55"/>
        <v>111766.83364205011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68873.280292713898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3417492.1681244634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3417492.1681244634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6261.2072993376269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129920.05146125576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129920.05146125576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9140.2288576455139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388193.74095407693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388193.74095407693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21288.104817747932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1729737.9496689511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1729737.9496689511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30370.732047792324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1351801.2834472365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1351801.2834472365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847.42993739200165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7194.6801684580951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7194.6801684580951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11674.509475041714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347853.02480412868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347853.02480412868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16861.559533001851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240932.47635497656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69806.856466627665</v>
      </c>
      <c r="J292" s="76">
        <f t="shared" si="55"/>
        <v>69806.856466627665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3166.8915094137233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158344.57547068619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158344.57547068619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1217.8087768006844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29702.65309269962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29702.65309269962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32598.662298569994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153106.1372176937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72082.369402090204</v>
      </c>
      <c r="J310" s="76">
        <f t="shared" si="55"/>
        <v>72082.369402090204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6519.7324597139987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14344.71535786274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6142.7192810269962</v>
      </c>
      <c r="J311" s="76">
        <f t="shared" si="55"/>
        <v>6142.7192810269962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4732.5787917086509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11452.840675934938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8823.2684567402757</v>
      </c>
      <c r="J312" s="76">
        <f t="shared" si="55"/>
        <v>8823.2684567402757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8692.9766129519976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336449.48963704892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336449.48963704892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1086.6220766189997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12852.02261121122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12852.02261121122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1586.271462872405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38401.11422493001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38401.11422493001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975.56295481238317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45182.834236107599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45182.834236107599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5270.7898570460256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194720.37092580844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194720.37092580844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147.07005124321964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711.71609898131283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711.71609898131283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2026.0916342156638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34410.507769034302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34410.507769034302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2926.2955144008188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23833.654613450395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5711.1924295457902</v>
      </c>
      <c r="J320" s="76">
        <f t="shared" si="55"/>
        <v>5711.1924295457902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549.60873580248085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15663.848970370702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15663.848970370702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211.34868064694092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2938.2621455794224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2938.2621455794224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5143.3444959965982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70926.720599793101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70926.720599793101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43208.654817247138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202938.08908016465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115522.50720888372</v>
      </c>
      <c r="J324" s="76">
        <f t="shared" si="55"/>
        <v>115522.50720888372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3541.6930178071425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7792.4329777792736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4034.6734877966287</v>
      </c>
      <c r="J325" s="76">
        <f t="shared" si="55"/>
        <v>4034.6734877966287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5784.4425479679749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13998.350966082502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13039.463924905851</v>
      </c>
      <c r="J326" s="76">
        <f t="shared" si="55"/>
        <v>13039.463924905851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14609.483698454464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565439.6132715022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565439.6132715022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1328.1348816776785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15708.515313042742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15708.515313042742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1938.8364243490485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46936.152315356572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46936.152315356572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4515.6585977041068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209141.04300542772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209141.04300542772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6442.2764949862512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237998.95323722559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237998.95323722559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179.75786550739429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869.90223854993314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869.90223854993314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2476.4111007664242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42058.592999044646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42058.592999044646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3576.6944463943323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29130.92668655626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8440.283554601343</v>
      </c>
      <c r="J334" s="76">
        <f t="shared" si="55"/>
        <v>8440.283554601343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671.76486563321396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19145.298670546599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19145.298670546599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258.32307386681185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3591.3207830264082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3591.3207830264082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2543.5912283773305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21396.689413110103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10073.561375692239</v>
      </c>
      <c r="J352" s="76">
        <f t="shared" si="60"/>
        <v>10073.561375692239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68.782772699511852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318.6018031441389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136.43222540980841</v>
      </c>
      <c r="J353" s="76">
        <f t="shared" si="60"/>
        <v>136.43222540980841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277.82436371988916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1466.9126404410149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1130.1094981957581</v>
      </c>
      <c r="J354" s="76">
        <f t="shared" si="60"/>
        <v>1130.1094981957581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816.92003872404018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48642.686785784252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48642.686785784252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15.47158083370352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385.24236275921766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385.24236275921766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26.303103413603303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1340.5397530221824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1340.5397530221824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73.485337039665154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7165.1494001899164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7165.1494001899164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78.346709324351167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4184.6544384322442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4184.6544384322442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16.900995738263163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172.18734458142512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172.18734458142512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120.68130675187054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4314.976078167404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4314.976078167404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876.14056409986233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15022.860631400607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3599.8863497735142</v>
      </c>
      <c r="J362" s="76">
        <f t="shared" si="60"/>
        <v>3599.8863497735142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26.483764144438243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1589.0258486662945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1589.0258486662945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56.208438932954692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1645.1250419401372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1645.1250419401372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1629.0025287440153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26956.733845655966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26956.733845655966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Korn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0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</v>
      </c>
      <c r="J366" s="76">
        <f t="shared" si="60"/>
        <v>0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Bælgsæd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0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0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0</v>
      </c>
      <c r="J367" s="76">
        <f t="shared" si="60"/>
        <v>0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Raps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0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0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0</v>
      </c>
      <c r="J368" s="76">
        <f t="shared" si="60"/>
        <v>0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0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0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0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0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0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0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0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0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0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0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0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0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0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0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0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Frø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0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</v>
      </c>
      <c r="J376" s="76">
        <f t="shared" si="60"/>
        <v>0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0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0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0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0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0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0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0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396.97666570050825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2237.3763669546925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1053.3567935622696</v>
      </c>
      <c r="J394" s="76">
        <f t="shared" si="60"/>
        <v>1053.3567935622696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10.734883600501851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28.342669077389008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12.136947682410122</v>
      </c>
      <c r="J395" s="76">
        <f t="shared" si="60"/>
        <v>12.136947682410122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43.359871794433573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125.9170676910351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97.006508949173465</v>
      </c>
      <c r="J396" s="76">
        <f t="shared" si="60"/>
        <v>97.006508949173465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127.49619101473459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5921.4738942694585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5921.4738942694585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2.4146397832947688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34.270982444302653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34.270982444302653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4.1051086252444469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119.25379652607738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119.25379652607738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11.468809826999765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637.40837727701046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637.40837727701046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12.227521108424749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542.06997667784162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542.06997667784162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2.6377276585728633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15.31770654975799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15.31770654975799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18.834654810985576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383.85827654911185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383.85827654911185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136.73870075546986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1336.4267347818229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320.24422498852255</v>
      </c>
      <c r="J404" s="76">
        <f t="shared" si="60"/>
        <v>320.24422498852255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4.1333042306348711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141.35900468771257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141.35900468771257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8.7724153247963965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146.34956297953013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146.34956297953013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254.23738887912378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4207.1203111717405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4207.1203111717405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Korn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0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0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0</v>
      </c>
      <c r="J408" s="76">
        <f t="shared" si="64"/>
        <v>0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Bælgsæd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0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0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0</v>
      </c>
      <c r="J409" s="76">
        <f t="shared" si="64"/>
        <v>0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Raps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0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0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0</v>
      </c>
      <c r="J410" s="76">
        <f t="shared" si="64"/>
        <v>0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0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0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0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0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0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0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0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0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0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0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0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0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0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0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0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0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0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0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0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Frø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0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0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0</v>
      </c>
      <c r="J418" s="76">
        <f t="shared" si="64"/>
        <v>0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0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0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0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0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0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0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0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Korn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0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</v>
      </c>
      <c r="J436" s="76">
        <f t="shared" si="64"/>
        <v>0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Bælgsæd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0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0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0</v>
      </c>
      <c r="J437" s="76">
        <f t="shared" si="64"/>
        <v>0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Raps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0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0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0</v>
      </c>
      <c r="J438" s="76">
        <f t="shared" si="64"/>
        <v>0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0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0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0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0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0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0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0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0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0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0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0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0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0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0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0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0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0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Frø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0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</v>
      </c>
      <c r="J446" s="76">
        <f t="shared" si="64"/>
        <v>0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0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0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0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0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0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0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0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0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0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Korn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0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</v>
      </c>
      <c r="J450" s="76">
        <f t="shared" si="64"/>
        <v>0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Bælgsæd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0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0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0</v>
      </c>
      <c r="J451" s="76">
        <f t="shared" si="64"/>
        <v>0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Raps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0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0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0</v>
      </c>
      <c r="J452" s="76">
        <f t="shared" si="64"/>
        <v>0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0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0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0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0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0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0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0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0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0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0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0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0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0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0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0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0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0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0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0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0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0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Frø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0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</v>
      </c>
      <c r="J460" s="76">
        <f t="shared" si="64"/>
        <v>0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0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0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0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0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0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0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0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0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0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Korn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0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0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0</v>
      </c>
      <c r="J478" s="76">
        <f t="shared" si="68"/>
        <v>0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Bælgsæd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0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0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0</v>
      </c>
      <c r="J479" s="76">
        <f t="shared" si="68"/>
        <v>0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Raps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0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0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0</v>
      </c>
      <c r="J480" s="76">
        <f t="shared" si="68"/>
        <v>0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0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0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0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0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0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0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0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0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0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0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0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0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0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0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0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0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0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0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Frø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0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0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0</v>
      </c>
      <c r="J488" s="76">
        <f t="shared" ref="J488:J505" si="70">IF(I488&lt;&gt;0,I488,H488)</f>
        <v>0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0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0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0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0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0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0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0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Korn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0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0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0</v>
      </c>
      <c r="J492" s="76">
        <f t="shared" si="70"/>
        <v>0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Bælgsæd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0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0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0</v>
      </c>
      <c r="J493" s="76">
        <f t="shared" si="70"/>
        <v>0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Raps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0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0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0</v>
      </c>
      <c r="J494" s="76">
        <f t="shared" si="70"/>
        <v>0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0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0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0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0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0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0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0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0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0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0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0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0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0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0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0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0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0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0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0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Frø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0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0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0</v>
      </c>
      <c r="J502" s="76">
        <f t="shared" si="70"/>
        <v>0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0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0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0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0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0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0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0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2021-09-30T11:41:27Z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3792762756347</vt:r8>
  </property>
</Properties>
</file>