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9BB44F4E-BD5F-4746-88DF-A56AD625579A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484" r:id="rId38"/>
    <pivotCache cacheId="1489" r:id="rId39"/>
    <pivotCache cacheId="1494" r:id="rId40"/>
    <pivotCache cacheId="1500" r:id="rId41"/>
    <pivotCache cacheId="1505" r:id="rId42"/>
    <pivotCache cacheId="1510" r:id="rId43"/>
    <pivotCache cacheId="1514" r:id="rId44"/>
    <pivotCache cacheId="1519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6" i="70"/>
  <c r="Q37" i="70"/>
  <c r="Q38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64" i="72" a="1"/>
  <c r="D64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65" i="72" a="1"/>
  <c r="D65" i="72" s="1"/>
  <c r="D66" i="72" s="1" a="1"/>
  <c r="D66" i="72" s="1"/>
  <c r="D3" i="72" a="1"/>
  <c r="D3" i="72" s="1"/>
  <c r="D4" i="72" s="1" a="1"/>
  <c r="D4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s="1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s="1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189" i="72" l="1"/>
  <c r="G220" i="72"/>
  <c r="G34" i="72"/>
  <c r="G3" i="72"/>
  <c r="G282" i="72"/>
  <c r="G251" i="72"/>
  <c r="G65" i="72"/>
  <c r="G96" i="72"/>
  <c r="G127" i="72"/>
  <c r="G158" i="72"/>
  <c r="H128" i="72" l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189" i="72"/>
  <c r="F189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283" i="72" l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E128" i="72" l="1"/>
  <c r="F128" i="72" s="1"/>
  <c r="E159" i="72"/>
  <c r="F159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35" i="72"/>
  <c r="F35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I4" i="58"/>
  <c r="I4" i="37"/>
  <c r="J4" i="58"/>
  <c r="J4" i="37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4" i="72"/>
  <c r="F4" i="72" s="1"/>
  <c r="E221" i="72"/>
  <c r="F221" i="72" s="1"/>
  <c r="E66" i="72"/>
  <c r="F66" i="72" s="1"/>
  <c r="E252" i="72"/>
  <c r="F252" i="72" s="1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160" i="72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83" i="72"/>
  <c r="F283" i="72" s="1"/>
  <c r="E160" i="72" l="1"/>
  <c r="F160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29" i="72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91" i="72"/>
  <c r="F191" i="72" s="1"/>
  <c r="E31" i="53"/>
  <c r="J4" i="41"/>
  <c r="E45" i="39" s="1"/>
  <c r="F101" i="66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7" i="53"/>
  <c r="O4" i="58"/>
  <c r="F245" i="66"/>
  <c r="M45" i="39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98" i="72"/>
  <c r="F98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F53" i="66"/>
  <c r="E19" i="53"/>
  <c r="I4" i="41"/>
  <c r="D45" i="39" s="1"/>
  <c r="F197" i="66"/>
  <c r="E25" i="53"/>
  <c r="N4" i="58"/>
  <c r="H4" i="37"/>
  <c r="H4" i="58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L45" i="39" l="1"/>
  <c r="E158" i="38" s="1"/>
  <c r="E161" i="72"/>
  <c r="F161" i="72" s="1"/>
  <c r="E37" i="72"/>
  <c r="F37" i="72" s="1"/>
  <c r="E253" i="72"/>
  <c r="F253" i="72" s="1"/>
  <c r="E67" i="72"/>
  <c r="F67" i="72" s="1"/>
  <c r="E175" i="38"/>
  <c r="M56" i="39"/>
  <c r="M59" i="39"/>
  <c r="M60" i="39" s="1"/>
  <c r="E222" i="72"/>
  <c r="F222" i="72" s="1"/>
  <c r="E284" i="72"/>
  <c r="F284" i="72" s="1"/>
  <c r="E130" i="72"/>
  <c r="F130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99" i="72"/>
  <c r="F99" i="72" s="1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" i="53"/>
  <c r="F149" i="66"/>
  <c r="M4" i="58"/>
  <c r="D56" i="39"/>
  <c r="E107" i="38"/>
  <c r="D59" i="39"/>
  <c r="D60" i="39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H4" i="41"/>
  <c r="K45" i="39" s="1"/>
  <c r="E7" i="53"/>
  <c r="F5" i="66"/>
  <c r="C45" i="39"/>
  <c r="E5" i="72"/>
  <c r="F5" i="72" s="1"/>
  <c r="E56" i="39"/>
  <c r="E59" i="39"/>
  <c r="E60" i="39" s="1"/>
  <c r="E124" i="38"/>
  <c r="E162" i="72" l="1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L59" i="39"/>
  <c r="L60" i="39" s="1"/>
  <c r="L56" i="39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I474" i="37"/>
  <c r="I466" i="37"/>
  <c r="J53" i="66"/>
  <c r="D19" i="53"/>
  <c r="F19" i="53" s="1"/>
  <c r="H25" i="53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K59" i="39"/>
  <c r="K60" i="39" s="1"/>
  <c r="K56" i="39"/>
  <c r="E141" i="38"/>
  <c r="D58" i="39"/>
  <c r="D57" i="39"/>
  <c r="L58" i="39"/>
  <c r="L57" i="39"/>
  <c r="J197" i="66"/>
  <c r="I466" i="58"/>
  <c r="I474" i="58"/>
  <c r="D25" i="53"/>
  <c r="F25" i="53" s="1"/>
  <c r="M57" i="39"/>
  <c r="M58" i="39"/>
  <c r="D37" i="53"/>
  <c r="F37" i="53" s="1"/>
  <c r="J474" i="58"/>
  <c r="J466" i="58"/>
  <c r="J245" i="66"/>
  <c r="J474" i="37"/>
  <c r="J101" i="66"/>
  <c r="J466" i="37"/>
  <c r="D31" i="53"/>
  <c r="F31" i="53" s="1"/>
  <c r="H37" i="53" s="1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C59" i="39"/>
  <c r="C60" i="39" s="1"/>
  <c r="E90" i="38"/>
  <c r="C56" i="39"/>
  <c r="E57" i="39"/>
  <c r="E58" i="39"/>
  <c r="G285" i="72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6" i="72"/>
  <c r="F6" i="72" s="1"/>
  <c r="E254" i="72"/>
  <c r="F254" i="72" s="1"/>
  <c r="E192" i="72"/>
  <c r="F192" i="72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285" i="72" l="1"/>
  <c r="F285" i="72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100" i="72"/>
  <c r="F100" i="72" s="1"/>
  <c r="E68" i="72"/>
  <c r="F68" i="72" s="1"/>
  <c r="F246" i="66"/>
  <c r="J489" i="58"/>
  <c r="F247" i="66"/>
  <c r="J479" i="58"/>
  <c r="H31" i="53"/>
  <c r="G31" i="53" s="1"/>
  <c r="G37" i="53"/>
  <c r="H474" i="58"/>
  <c r="D13" i="53"/>
  <c r="F13" i="53" s="1"/>
  <c r="H7" i="53" s="1"/>
  <c r="J149" i="66"/>
  <c r="H466" i="58"/>
  <c r="E223" i="72"/>
  <c r="F223" i="72" s="1"/>
  <c r="K57" i="39"/>
  <c r="K58" i="39"/>
  <c r="S53" i="66"/>
  <c r="W53" i="66"/>
  <c r="F54" i="66"/>
  <c r="I489" i="37"/>
  <c r="I466" i="4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39" i="72"/>
  <c r="F39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F55" i="66"/>
  <c r="I479" i="37"/>
  <c r="S245" i="66"/>
  <c r="W245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H19" i="53"/>
  <c r="G19" i="53" s="1"/>
  <c r="G25" i="53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C57" i="39"/>
  <c r="C58" i="39"/>
  <c r="J466" i="41"/>
  <c r="J489" i="37"/>
  <c r="F102" i="66"/>
  <c r="I474" i="41"/>
  <c r="F199" i="66"/>
  <c r="I479" i="58"/>
  <c r="G286" i="72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H474" i="37"/>
  <c r="H466" i="37"/>
  <c r="D7" i="53"/>
  <c r="F7" i="53" s="1"/>
  <c r="J5" i="66"/>
  <c r="S101" i="66"/>
  <c r="W101" i="66"/>
  <c r="I489" i="58"/>
  <c r="F198" i="66"/>
  <c r="E163" i="72"/>
  <c r="F163" i="72" s="1"/>
  <c r="J474" i="41"/>
  <c r="J479" i="37"/>
  <c r="F103" i="66"/>
  <c r="S197" i="66"/>
  <c r="W197" i="66"/>
  <c r="E286" i="72" l="1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32" i="72"/>
  <c r="F132" i="72" s="1"/>
  <c r="J489" i="41"/>
  <c r="S5" i="66"/>
  <c r="W5" i="66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H479" i="37"/>
  <c r="F7" i="66"/>
  <c r="H474" i="41"/>
  <c r="E7" i="72"/>
  <c r="F7" i="72" s="1"/>
  <c r="E101" i="72"/>
  <c r="F101" i="72" s="1"/>
  <c r="H489" i="58"/>
  <c r="F150" i="66"/>
  <c r="E384" i="38"/>
  <c r="K247" i="66" s="1"/>
  <c r="N247" i="66" s="1"/>
  <c r="J480" i="58"/>
  <c r="E385" i="38" s="1"/>
  <c r="K266" i="66" s="1"/>
  <c r="N266" i="66" s="1"/>
  <c r="W149" i="66"/>
  <c r="S149" i="66"/>
  <c r="E319" i="38"/>
  <c r="E325" i="38"/>
  <c r="M197" i="66" s="1"/>
  <c r="L198" i="66"/>
  <c r="P198" i="66" s="1"/>
  <c r="E313" i="38"/>
  <c r="E307" i="38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H479" i="58"/>
  <c r="F151" i="66"/>
  <c r="I489" i="41"/>
  <c r="I479" i="41"/>
  <c r="E378" i="38"/>
  <c r="K199" i="66" s="1"/>
  <c r="N199" i="66" s="1"/>
  <c r="I480" i="58"/>
  <c r="E379" i="38" s="1"/>
  <c r="K218" i="66" s="1"/>
  <c r="N218" i="66" s="1"/>
  <c r="E255" i="72"/>
  <c r="F255" i="72" s="1"/>
  <c r="E193" i="72"/>
  <c r="F193" i="72" s="1"/>
  <c r="E349" i="38"/>
  <c r="M245" i="66" s="1"/>
  <c r="E343" i="38"/>
  <c r="E331" i="38"/>
  <c r="E337" i="38"/>
  <c r="L246" i="66"/>
  <c r="P246" i="66" s="1"/>
  <c r="N246" i="66"/>
  <c r="L102" i="66"/>
  <c r="P102" i="66" s="1"/>
  <c r="N102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L54" i="66"/>
  <c r="P54" i="66" s="1"/>
  <c r="G133" i="72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J479" i="41"/>
  <c r="E366" i="38"/>
  <c r="K103" i="66" s="1"/>
  <c r="N103" i="66" s="1"/>
  <c r="J480" i="37"/>
  <c r="G7" i="53"/>
  <c r="H13" i="53"/>
  <c r="G13" i="53" s="1"/>
  <c r="I480" i="37"/>
  <c r="E360" i="38"/>
  <c r="K55" i="66" s="1"/>
  <c r="N55" i="66" s="1"/>
  <c r="F6" i="66"/>
  <c r="H489" i="37"/>
  <c r="H489" i="41" s="1"/>
  <c r="H466" i="41"/>
  <c r="G69" i="72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133" i="72" l="1"/>
  <c r="F133" i="72" s="1"/>
  <c r="E69" i="72"/>
  <c r="F69" i="72" s="1"/>
  <c r="N54" i="66"/>
  <c r="O54" i="66" s="1"/>
  <c r="E295" i="38"/>
  <c r="E301" i="38"/>
  <c r="M149" i="66" s="1"/>
  <c r="L6" i="66"/>
  <c r="P6" i="66" s="1"/>
  <c r="V6" i="66" s="1"/>
  <c r="X6" i="66" s="1"/>
  <c r="L101" i="66"/>
  <c r="J486" i="37"/>
  <c r="N198" i="66"/>
  <c r="O198" i="66" s="1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372" i="38"/>
  <c r="K151" i="66" s="1"/>
  <c r="N151" i="66" s="1"/>
  <c r="H480" i="58"/>
  <c r="E373" i="38" s="1"/>
  <c r="K170" i="66" s="1"/>
  <c r="N170" i="66" s="1"/>
  <c r="L150" i="66"/>
  <c r="P150" i="66" s="1"/>
  <c r="V150" i="66" s="1"/>
  <c r="X150" i="66" s="1"/>
  <c r="J486" i="58"/>
  <c r="L245" i="66"/>
  <c r="E40" i="72"/>
  <c r="F40" i="72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G102" i="72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Y55" i="66"/>
  <c r="Y199" i="66"/>
  <c r="Z55" i="66"/>
  <c r="G194" i="72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L53" i="66"/>
  <c r="I486" i="37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8" i="72"/>
  <c r="F8" i="72" s="1"/>
  <c r="E361" i="38"/>
  <c r="K74" i="66" s="1"/>
  <c r="N74" i="66" s="1"/>
  <c r="I480" i="41"/>
  <c r="E224" i="72"/>
  <c r="F224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M53" i="66"/>
  <c r="F18" i="39" s="1"/>
  <c r="C20" i="8"/>
  <c r="I486" i="58"/>
  <c r="L197" i="66"/>
  <c r="Z199" i="66"/>
  <c r="H479" i="41"/>
  <c r="H480" i="37"/>
  <c r="E354" i="38"/>
  <c r="K7" i="66" s="1"/>
  <c r="N7" i="66" s="1"/>
  <c r="Y54" i="66"/>
  <c r="E289" i="38"/>
  <c r="E283" i="38"/>
  <c r="Z102" i="66"/>
  <c r="Y102" i="66"/>
  <c r="O102" i="66"/>
  <c r="Y246" i="66"/>
  <c r="Z246" i="66"/>
  <c r="E367" i="38"/>
  <c r="K122" i="66" s="1"/>
  <c r="N122" i="66" s="1"/>
  <c r="J480" i="41"/>
  <c r="E164" i="72"/>
  <c r="F164" i="72" s="1"/>
  <c r="E287" i="72"/>
  <c r="F287" i="72" s="1"/>
  <c r="Z103" i="66"/>
  <c r="Y103" i="66"/>
  <c r="Y247" i="66"/>
  <c r="Z247" i="66"/>
  <c r="O246" i="66"/>
  <c r="M101" i="66"/>
  <c r="G18" i="39" s="1"/>
  <c r="D20" i="8"/>
  <c r="E256" i="72" l="1"/>
  <c r="F256" i="72" s="1"/>
  <c r="Y198" i="66"/>
  <c r="Z54" i="66"/>
  <c r="P197" i="66"/>
  <c r="N197" i="66"/>
  <c r="P53" i="66"/>
  <c r="N53" i="66"/>
  <c r="Z198" i="66"/>
  <c r="P245" i="66"/>
  <c r="N245" i="66"/>
  <c r="P101" i="66"/>
  <c r="N101" i="66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N6" i="66"/>
  <c r="O6" i="66" s="1"/>
  <c r="V246" i="66"/>
  <c r="X246" i="66" s="1"/>
  <c r="Q246" i="66"/>
  <c r="U246" i="66"/>
  <c r="N150" i="66"/>
  <c r="I486" i="41"/>
  <c r="H486" i="58"/>
  <c r="L149" i="66"/>
  <c r="G288" i="72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H486" i="37"/>
  <c r="L5" i="66"/>
  <c r="B20" i="8"/>
  <c r="M5" i="66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194" i="72"/>
  <c r="F194" i="72" s="1"/>
  <c r="E70" i="72"/>
  <c r="F70" i="72" s="1"/>
  <c r="Y7" i="66"/>
  <c r="Z7" i="66"/>
  <c r="Z151" i="66"/>
  <c r="Y151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34" i="72"/>
  <c r="F134" i="72" s="1"/>
  <c r="U54" i="66"/>
  <c r="V54" i="66"/>
  <c r="X54" i="66" s="1"/>
  <c r="Q54" i="66"/>
  <c r="H480" i="41"/>
  <c r="E355" i="38"/>
  <c r="K26" i="66" s="1"/>
  <c r="N26" i="66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U102" i="66"/>
  <c r="V102" i="66"/>
  <c r="X102" i="66" s="1"/>
  <c r="Q102" i="66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Z218" i="66"/>
  <c r="Y74" i="66"/>
  <c r="Y218" i="66"/>
  <c r="Z74" i="66"/>
  <c r="Q198" i="66"/>
  <c r="V198" i="66"/>
  <c r="X198" i="66" s="1"/>
  <c r="U198" i="66"/>
  <c r="Y6" i="66"/>
  <c r="Z150" i="66"/>
  <c r="Y122" i="66"/>
  <c r="Z122" i="66"/>
  <c r="Z266" i="66"/>
  <c r="Y266" i="66"/>
  <c r="J486" i="41"/>
  <c r="Z6" i="66" l="1"/>
  <c r="E165" i="72"/>
  <c r="F165" i="72" s="1"/>
  <c r="O150" i="66"/>
  <c r="U150" i="66" s="1"/>
  <c r="Z53" i="66"/>
  <c r="Y53" i="66"/>
  <c r="Z197" i="66"/>
  <c r="Y197" i="66"/>
  <c r="O53" i="66"/>
  <c r="R149" i="66"/>
  <c r="T149" i="66" s="1"/>
  <c r="P149" i="66"/>
  <c r="V149" i="66" s="1"/>
  <c r="X149" i="66" s="1"/>
  <c r="N149" i="66"/>
  <c r="O197" i="66"/>
  <c r="R5" i="66"/>
  <c r="T5" i="66" s="1"/>
  <c r="P5" i="66"/>
  <c r="V5" i="66" s="1"/>
  <c r="X5" i="66" s="1"/>
  <c r="N5" i="66"/>
  <c r="Y101" i="66"/>
  <c r="Z101" i="66"/>
  <c r="Z245" i="66"/>
  <c r="Y245" i="66"/>
  <c r="O101" i="66"/>
  <c r="Y150" i="66"/>
  <c r="O245" i="66"/>
  <c r="E41" i="72"/>
  <c r="F41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9" i="72"/>
  <c r="F9" i="72" s="1"/>
  <c r="H486" i="41"/>
  <c r="Y170" i="66"/>
  <c r="Z170" i="66"/>
  <c r="Y26" i="66"/>
  <c r="Z26" i="66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03" i="72"/>
  <c r="F103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195" i="72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Q6" i="66"/>
  <c r="U6" i="66"/>
  <c r="E288" i="72"/>
  <c r="F288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225" i="72"/>
  <c r="F225" i="72" s="1"/>
  <c r="Q150" i="66" l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U245" i="66"/>
  <c r="Q245" i="66"/>
  <c r="R245" i="66" s="1"/>
  <c r="T245" i="66" s="1"/>
  <c r="V245" i="66"/>
  <c r="X245" i="66" s="1"/>
  <c r="O149" i="66"/>
  <c r="O5" i="66"/>
  <c r="Z5" i="66"/>
  <c r="Y5" i="66"/>
  <c r="Z149" i="66"/>
  <c r="Y149" i="66"/>
  <c r="Q53" i="66"/>
  <c r="R53" i="66" s="1"/>
  <c r="T53" i="66" s="1"/>
  <c r="U53" i="66"/>
  <c r="V53" i="66"/>
  <c r="X53" i="66" s="1"/>
  <c r="U101" i="66"/>
  <c r="V101" i="66"/>
  <c r="X101" i="66" s="1"/>
  <c r="Q101" i="66"/>
  <c r="R101" i="66" s="1"/>
  <c r="T101" i="66" s="1"/>
  <c r="U197" i="66"/>
  <c r="Q197" i="66"/>
  <c r="R197" i="66" s="1"/>
  <c r="T197" i="66" s="1"/>
  <c r="V197" i="66"/>
  <c r="X197" i="66" s="1"/>
  <c r="E42" i="72"/>
  <c r="F42" i="72" s="1"/>
  <c r="G104" i="72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258" i="72"/>
  <c r="F258" i="72" s="1"/>
  <c r="E71" i="72"/>
  <c r="F71" i="72" s="1"/>
  <c r="E166" i="72"/>
  <c r="F166" i="72" s="1"/>
  <c r="E135" i="72"/>
  <c r="F135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26" i="72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95" i="72"/>
  <c r="F195" i="72" s="1"/>
  <c r="E10" i="72" l="1"/>
  <c r="F10" i="72" s="1"/>
  <c r="U149" i="66"/>
  <c r="Q149" i="66"/>
  <c r="U5" i="66"/>
  <c r="Q5" i="66"/>
  <c r="E226" i="72"/>
  <c r="F226" i="72" s="1"/>
  <c r="E289" i="72"/>
  <c r="F289" i="72" s="1"/>
  <c r="G167" i="72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G136" i="72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04" i="72"/>
  <c r="F104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6" i="72" l="1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1" i="72"/>
  <c r="F11" i="72" s="1"/>
  <c r="E259" i="72"/>
  <c r="F259" i="72" s="1"/>
  <c r="E136" i="72"/>
  <c r="F136" i="72" s="1"/>
  <c r="E72" i="72"/>
  <c r="F72" i="72" s="1"/>
  <c r="E167" i="72"/>
  <c r="F167" i="72" s="1"/>
  <c r="G290" i="72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290" i="72"/>
  <c r="F290" i="72" s="1"/>
  <c r="G73" i="72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97" i="72"/>
  <c r="F197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27" i="72"/>
  <c r="F227" i="72" s="1"/>
  <c r="E44" i="72"/>
  <c r="F44" i="72" s="1"/>
  <c r="E105" i="72"/>
  <c r="F105" i="72" s="1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2" i="72" l="1"/>
  <c r="F12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137" i="72"/>
  <c r="F137" i="72" s="1"/>
  <c r="G106" i="72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260" i="72"/>
  <c r="F260" i="72" s="1"/>
  <c r="E73" i="72"/>
  <c r="F7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91" i="72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68" i="72"/>
  <c r="F168" i="72" s="1"/>
  <c r="E13" i="72" l="1"/>
  <c r="F13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38" i="72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106" i="72"/>
  <c r="F106" i="72" s="1"/>
  <c r="E228" i="72"/>
  <c r="F228" i="72" s="1"/>
  <c r="G169" i="72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98" i="72"/>
  <c r="F198" i="72" s="1"/>
  <c r="G14" i="72" l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229" i="72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61" i="72"/>
  <c r="F261" i="72" s="1"/>
  <c r="E14" i="72"/>
  <c r="F14" i="72" s="1"/>
  <c r="E138" i="72"/>
  <c r="F138" i="72" s="1"/>
  <c r="E74" i="72"/>
  <c r="F74" i="72" s="1"/>
  <c r="G199" i="72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69" i="72"/>
  <c r="F169" i="72" s="1"/>
  <c r="E292" i="72"/>
  <c r="F292" i="72" s="1"/>
  <c r="E199" i="72" l="1"/>
  <c r="F199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47" i="72"/>
  <c r="F47" i="72" s="1"/>
  <c r="G262" i="72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29" i="72"/>
  <c r="F229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E107" i="72"/>
  <c r="F107" i="72" s="1"/>
  <c r="G230" i="72" l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5" i="72"/>
  <c r="F15" i="72" s="1"/>
  <c r="E262" i="72"/>
  <c r="F262" i="72" s="1"/>
  <c r="G48" i="72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39" i="72"/>
  <c r="F139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293" i="72"/>
  <c r="F293" i="72" s="1"/>
  <c r="E75" i="72"/>
  <c r="F75" i="72" s="1"/>
  <c r="E170" i="72"/>
  <c r="F170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08" i="72"/>
  <c r="F108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48" i="72"/>
  <c r="F48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00" i="72"/>
  <c r="F200" i="72" s="1"/>
  <c r="E230" i="72"/>
  <c r="F230" i="72" s="1"/>
  <c r="E16" i="72" l="1"/>
  <c r="F16" i="72" s="1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263" i="72"/>
  <c r="F263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09" i="72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40" i="72"/>
  <c r="F140" i="72" s="1"/>
  <c r="E294" i="72"/>
  <c r="F294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31" i="72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76" i="72"/>
  <c r="F76" i="72" s="1"/>
  <c r="E171" i="72"/>
  <c r="F171" i="72" s="1"/>
  <c r="E231" i="72" l="1"/>
  <c r="F231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G295" i="72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09" i="72"/>
  <c r="F109" i="72" s="1"/>
  <c r="E49" i="72"/>
  <c r="F49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01" i="72"/>
  <c r="F20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172" i="72" l="1"/>
  <c r="F172" i="72" s="1"/>
  <c r="G173" i="72" s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264" i="72"/>
  <c r="F264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41" i="72"/>
  <c r="F141" i="72" s="1"/>
  <c r="E18" i="72"/>
  <c r="F18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77" i="72"/>
  <c r="F77" i="72" s="1"/>
  <c r="E295" i="72"/>
  <c r="F295" i="72" s="1"/>
  <c r="G142" i="72" l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10" i="72"/>
  <c r="F110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33" i="72"/>
  <c r="F233" i="72" s="1"/>
  <c r="E50" i="72"/>
  <c r="F50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73" i="72"/>
  <c r="F173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02" i="72"/>
  <c r="F202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65" i="72" l="1"/>
  <c r="F265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78" i="72"/>
  <c r="F78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234" i="72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296" i="72"/>
  <c r="F296" i="72" s="1"/>
  <c r="E19" i="72"/>
  <c r="F19" i="72" s="1"/>
  <c r="G266" i="72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E142" i="72"/>
  <c r="F142" i="72" s="1"/>
  <c r="E111" i="72" l="1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66" i="72"/>
  <c r="F266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34" i="72"/>
  <c r="F234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74" i="72"/>
  <c r="F174" i="72" s="1"/>
  <c r="E51" i="72"/>
  <c r="F51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03" i="72"/>
  <c r="F203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112" i="72"/>
  <c r="F112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52" i="72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97" i="72"/>
  <c r="F297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143" i="72"/>
  <c r="F143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0" i="72"/>
  <c r="F20" i="72" s="1"/>
  <c r="G267" i="72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67" i="72" l="1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235" i="72"/>
  <c r="F235" i="72" s="1"/>
  <c r="G298" i="72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80" i="72"/>
  <c r="F80" i="72" s="1"/>
  <c r="E52" i="72"/>
  <c r="F52" i="72" s="1"/>
  <c r="E175" i="72"/>
  <c r="F175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204" i="72"/>
  <c r="F204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113" i="72" l="1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1" i="72"/>
  <c r="F21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98" i="72"/>
  <c r="F298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G176" i="72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68" i="72"/>
  <c r="F268" i="72" s="1"/>
  <c r="E144" i="72"/>
  <c r="F144" i="72" s="1"/>
  <c r="E176" i="72" l="1"/>
  <c r="F176" i="72" s="1"/>
  <c r="E236" i="72"/>
  <c r="F236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E53" i="72"/>
  <c r="F53" i="72" s="1"/>
  <c r="E81" i="72"/>
  <c r="F81" i="72" s="1"/>
  <c r="E114" i="72"/>
  <c r="F114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05" i="72"/>
  <c r="F205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269" i="72" l="1"/>
  <c r="F269" i="72" s="1"/>
  <c r="G270" i="72" s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145" i="72"/>
  <c r="F145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2" i="72"/>
  <c r="F22" i="72" s="1"/>
  <c r="E299" i="72"/>
  <c r="F299" i="72" s="1"/>
  <c r="E177" i="72"/>
  <c r="F177" i="72" s="1"/>
  <c r="G237" i="72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82" i="72"/>
  <c r="F82" i="72" s="1"/>
  <c r="E206" i="72"/>
  <c r="F206" i="72" s="1"/>
  <c r="E54" i="72"/>
  <c r="F54" i="72" s="1"/>
  <c r="E115" i="72"/>
  <c r="F115" i="72" s="1"/>
  <c r="E270" i="72"/>
  <c r="F270" i="72" s="1"/>
  <c r="G178" i="72"/>
  <c r="H179" i="72" s="1"/>
  <c r="I180" i="72" s="1"/>
  <c r="J181" i="72" s="1"/>
  <c r="K182" i="72" s="1"/>
  <c r="L183" i="72" s="1"/>
  <c r="M184" i="72" s="1"/>
  <c r="N185" i="72" s="1"/>
  <c r="O186" i="72" s="1"/>
  <c r="P187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46" i="72" l="1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55" i="72"/>
  <c r="H56" i="72" s="1"/>
  <c r="I57" i="72" s="1"/>
  <c r="J58" i="72" s="1"/>
  <c r="K59" i="72" s="1"/>
  <c r="L60" i="72" s="1"/>
  <c r="M61" i="72" s="1"/>
  <c r="N62" i="72" s="1"/>
  <c r="O63" i="72" s="1"/>
  <c r="E178" i="72"/>
  <c r="F178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300" i="72"/>
  <c r="F300" i="72" s="1"/>
  <c r="G116" i="72"/>
  <c r="H117" i="72" s="1"/>
  <c r="I118" i="72" s="1"/>
  <c r="J119" i="72" s="1"/>
  <c r="K120" i="72" s="1"/>
  <c r="L121" i="72" s="1"/>
  <c r="M122" i="72" s="1"/>
  <c r="N123" i="72" s="1"/>
  <c r="O124" i="72" s="1"/>
  <c r="P125" i="72" s="1"/>
  <c r="E238" i="72"/>
  <c r="F238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23" i="72"/>
  <c r="F23" i="72" s="1"/>
  <c r="E116" i="72" l="1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47" i="72"/>
  <c r="F147" i="72" s="1"/>
  <c r="G301" i="72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207" i="72"/>
  <c r="F207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G24" i="72"/>
  <c r="H25" i="72" s="1"/>
  <c r="I26" i="72" s="1"/>
  <c r="J27" i="72" s="1"/>
  <c r="K28" i="72" s="1"/>
  <c r="L29" i="72" s="1"/>
  <c r="M30" i="72" s="1"/>
  <c r="N31" i="72" s="1"/>
  <c r="O32" i="72" s="1"/>
  <c r="E55" i="72"/>
  <c r="F55" i="72" s="1"/>
  <c r="E271" i="72"/>
  <c r="F271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79" i="72"/>
  <c r="F179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301" i="72"/>
  <c r="F301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72" i="72"/>
  <c r="H273" i="72" s="1"/>
  <c r="I274" i="72" s="1"/>
  <c r="J275" i="72" s="1"/>
  <c r="K276" i="72" s="1"/>
  <c r="L277" i="72" s="1"/>
  <c r="M278" i="72" s="1"/>
  <c r="N279" i="72" s="1"/>
  <c r="O280" i="72" s="1"/>
  <c r="E84" i="72"/>
  <c r="F84" i="72" s="1"/>
  <c r="G56" i="72"/>
  <c r="H57" i="72" s="1"/>
  <c r="I58" i="72" s="1"/>
  <c r="J59" i="72" s="1"/>
  <c r="K60" i="72" s="1"/>
  <c r="L61" i="72" s="1"/>
  <c r="M62" i="72" s="1"/>
  <c r="N63" i="72" s="1"/>
  <c r="E24" i="72"/>
  <c r="F24" i="72" s="1"/>
  <c r="E117" i="72"/>
  <c r="F117" i="72" s="1"/>
  <c r="G85" i="72" l="1"/>
  <c r="H86" i="72" s="1"/>
  <c r="I87" i="72" s="1"/>
  <c r="J88" i="72" s="1"/>
  <c r="K89" i="72" s="1"/>
  <c r="L90" i="72" s="1"/>
  <c r="M91" i="72" s="1"/>
  <c r="N92" i="72" s="1"/>
  <c r="O93" i="72" s="1"/>
  <c r="P94" i="72" s="1"/>
  <c r="E272" i="72"/>
  <c r="F272" i="72" s="1"/>
  <c r="E148" i="72"/>
  <c r="F148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E208" i="72"/>
  <c r="F208" i="72" s="1"/>
  <c r="G118" i="72"/>
  <c r="H119" i="72" s="1"/>
  <c r="I120" i="72" s="1"/>
  <c r="J121" i="72" s="1"/>
  <c r="K122" i="72" s="1"/>
  <c r="L123" i="72" s="1"/>
  <c r="M124" i="72" s="1"/>
  <c r="N125" i="72" s="1"/>
  <c r="E240" i="72"/>
  <c r="F240" i="72" s="1"/>
  <c r="G25" i="72"/>
  <c r="H26" i="72" s="1"/>
  <c r="I27" i="72" s="1"/>
  <c r="J28" i="72" s="1"/>
  <c r="K29" i="72" s="1"/>
  <c r="L30" i="72" s="1"/>
  <c r="M31" i="72" s="1"/>
  <c r="N32" i="72" s="1"/>
  <c r="E56" i="72"/>
  <c r="F56" i="72" s="1"/>
  <c r="G180" i="72"/>
  <c r="H181" i="72" s="1"/>
  <c r="I182" i="72" s="1"/>
  <c r="J183" i="72" s="1"/>
  <c r="K184" i="72" s="1"/>
  <c r="L185" i="72" s="1"/>
  <c r="M186" i="72" s="1"/>
  <c r="N187" i="72" s="1"/>
  <c r="E180" i="72" l="1"/>
  <c r="F180" i="72" s="1"/>
  <c r="E25" i="72"/>
  <c r="F25" i="72" s="1"/>
  <c r="G241" i="72"/>
  <c r="H242" i="72" s="1"/>
  <c r="I243" i="72" s="1"/>
  <c r="J244" i="72" s="1"/>
  <c r="K245" i="72" s="1"/>
  <c r="L246" i="72" s="1"/>
  <c r="M247" i="72" s="1"/>
  <c r="N248" i="72" s="1"/>
  <c r="O249" i="72" s="1"/>
  <c r="E118" i="72"/>
  <c r="F118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302" i="72"/>
  <c r="F302" i="72" s="1"/>
  <c r="G57" i="72"/>
  <c r="H58" i="72" s="1"/>
  <c r="I59" i="72" s="1"/>
  <c r="J60" i="72" s="1"/>
  <c r="K61" i="72" s="1"/>
  <c r="L62" i="72" s="1"/>
  <c r="M63" i="72" s="1"/>
  <c r="G149" i="72"/>
  <c r="H150" i="72" s="1"/>
  <c r="I151" i="72" s="1"/>
  <c r="J152" i="72" s="1"/>
  <c r="K153" i="72" s="1"/>
  <c r="L154" i="72" s="1"/>
  <c r="M155" i="72" s="1"/>
  <c r="N156" i="72" s="1"/>
  <c r="G181" i="72"/>
  <c r="H182" i="72" s="1"/>
  <c r="I183" i="72" s="1"/>
  <c r="J184" i="72" s="1"/>
  <c r="K185" i="72" s="1"/>
  <c r="L186" i="72" s="1"/>
  <c r="M187" i="72" s="1"/>
  <c r="G273" i="72"/>
  <c r="H274" i="72" s="1"/>
  <c r="I275" i="72" s="1"/>
  <c r="J276" i="72" s="1"/>
  <c r="K277" i="72" s="1"/>
  <c r="L278" i="72" s="1"/>
  <c r="M279" i="72" s="1"/>
  <c r="N280" i="72" s="1"/>
  <c r="E85" i="72"/>
  <c r="F85" i="72" s="1"/>
  <c r="E149" i="72" l="1"/>
  <c r="F149" i="72" s="1"/>
  <c r="G150" i="72" s="1"/>
  <c r="H151" i="72" s="1"/>
  <c r="I152" i="72" s="1"/>
  <c r="J153" i="72" s="1"/>
  <c r="K154" i="72" s="1"/>
  <c r="L155" i="72" s="1"/>
  <c r="M156" i="72" s="1"/>
  <c r="E57" i="72"/>
  <c r="F57" i="72" s="1"/>
  <c r="G58" i="72" s="1"/>
  <c r="H59" i="72" s="1"/>
  <c r="I60" i="72" s="1"/>
  <c r="J61" i="72" s="1"/>
  <c r="K62" i="72" s="1"/>
  <c r="L63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209" i="72"/>
  <c r="F209" i="72" s="1"/>
  <c r="G86" i="72"/>
  <c r="H87" i="72" s="1"/>
  <c r="I88" i="72" s="1"/>
  <c r="J89" i="72" s="1"/>
  <c r="K90" i="72" s="1"/>
  <c r="L91" i="72" s="1"/>
  <c r="M92" i="72" s="1"/>
  <c r="N93" i="72" s="1"/>
  <c r="O94" i="72" s="1"/>
  <c r="G119" i="72"/>
  <c r="H120" i="72" s="1"/>
  <c r="I121" i="72" s="1"/>
  <c r="J122" i="72" s="1"/>
  <c r="K123" i="72" s="1"/>
  <c r="L124" i="72" s="1"/>
  <c r="M125" i="72" s="1"/>
  <c r="E273" i="72"/>
  <c r="F273" i="72" s="1"/>
  <c r="E241" i="72"/>
  <c r="F241" i="72" s="1"/>
  <c r="E181" i="72"/>
  <c r="F181" i="72" s="1"/>
  <c r="G26" i="72"/>
  <c r="H27" i="72" s="1"/>
  <c r="I28" i="72" s="1"/>
  <c r="J29" i="72" s="1"/>
  <c r="K30" i="72" s="1"/>
  <c r="L31" i="72" s="1"/>
  <c r="M32" i="72" s="1"/>
  <c r="E119" i="72" l="1"/>
  <c r="F119" i="72" s="1"/>
  <c r="G120" i="72" s="1"/>
  <c r="H121" i="72" s="1"/>
  <c r="I122" i="72" s="1"/>
  <c r="J123" i="72" s="1"/>
  <c r="K124" i="72" s="1"/>
  <c r="L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G274" i="72"/>
  <c r="H275" i="72" s="1"/>
  <c r="I276" i="72" s="1"/>
  <c r="J277" i="72" s="1"/>
  <c r="K278" i="72" s="1"/>
  <c r="L279" i="72" s="1"/>
  <c r="M280" i="72" s="1"/>
  <c r="G210" i="72"/>
  <c r="H211" i="72" s="1"/>
  <c r="I212" i="72" s="1"/>
  <c r="J213" i="72" s="1"/>
  <c r="K214" i="72" s="1"/>
  <c r="L215" i="72" s="1"/>
  <c r="M216" i="72" s="1"/>
  <c r="N217" i="72" s="1"/>
  <c r="O218" i="72" s="1"/>
  <c r="E150" i="72"/>
  <c r="F150" i="72" s="1"/>
  <c r="E26" i="72"/>
  <c r="F26" i="72" s="1"/>
  <c r="E303" i="72"/>
  <c r="F303" i="72" s="1"/>
  <c r="G182" i="72"/>
  <c r="H183" i="72" s="1"/>
  <c r="I184" i="72" s="1"/>
  <c r="J185" i="72" s="1"/>
  <c r="K186" i="72" s="1"/>
  <c r="L187" i="72" s="1"/>
  <c r="E58" i="72"/>
  <c r="F58" i="72" s="1"/>
  <c r="G242" i="72"/>
  <c r="H243" i="72" s="1"/>
  <c r="I244" i="72" s="1"/>
  <c r="J245" i="72" s="1"/>
  <c r="K246" i="72" s="1"/>
  <c r="L247" i="72" s="1"/>
  <c r="M248" i="72" s="1"/>
  <c r="N249" i="72" s="1"/>
  <c r="E182" i="72" l="1"/>
  <c r="F182" i="72" s="1"/>
  <c r="G27" i="72"/>
  <c r="H28" i="72" s="1"/>
  <c r="I29" i="72" s="1"/>
  <c r="J30" i="72" s="1"/>
  <c r="K31" i="72" s="1"/>
  <c r="L32" i="72" s="1"/>
  <c r="E87" i="72"/>
  <c r="F87" i="72" s="1"/>
  <c r="E120" i="72"/>
  <c r="F120" i="72" s="1"/>
  <c r="G151" i="72"/>
  <c r="H152" i="72" s="1"/>
  <c r="I153" i="72" s="1"/>
  <c r="J154" i="72" s="1"/>
  <c r="K155" i="72" s="1"/>
  <c r="L156" i="72" s="1"/>
  <c r="G304" i="72"/>
  <c r="H305" i="72" s="1"/>
  <c r="I306" i="72" s="1"/>
  <c r="J307" i="72" s="1"/>
  <c r="K308" i="72" s="1"/>
  <c r="L309" i="72" s="1"/>
  <c r="M310" i="72" s="1"/>
  <c r="N311" i="72" s="1"/>
  <c r="E242" i="72"/>
  <c r="F242" i="72" s="1"/>
  <c r="E210" i="72"/>
  <c r="F210" i="72" s="1"/>
  <c r="G59" i="72"/>
  <c r="H60" i="72" s="1"/>
  <c r="I61" i="72" s="1"/>
  <c r="J62" i="72" s="1"/>
  <c r="K63" i="72" s="1"/>
  <c r="E274" i="72"/>
  <c r="F274" i="72" s="1"/>
  <c r="G243" i="72" l="1"/>
  <c r="H244" i="72" s="1"/>
  <c r="I245" i="72" s="1"/>
  <c r="J246" i="72" s="1"/>
  <c r="K247" i="72" s="1"/>
  <c r="L248" i="72" s="1"/>
  <c r="M249" i="72" s="1"/>
  <c r="G211" i="72"/>
  <c r="H212" i="72" s="1"/>
  <c r="I213" i="72" s="1"/>
  <c r="J214" i="72" s="1"/>
  <c r="K215" i="72" s="1"/>
  <c r="L216" i="72" s="1"/>
  <c r="M217" i="72" s="1"/>
  <c r="N218" i="72" s="1"/>
  <c r="E304" i="72"/>
  <c r="F304" i="72" s="1"/>
  <c r="E151" i="72"/>
  <c r="F151" i="72" s="1"/>
  <c r="G121" i="72"/>
  <c r="H122" i="72" s="1"/>
  <c r="I123" i="72" s="1"/>
  <c r="J124" i="72" s="1"/>
  <c r="K125" i="72" s="1"/>
  <c r="G88" i="72"/>
  <c r="H89" i="72" s="1"/>
  <c r="I90" i="72" s="1"/>
  <c r="J91" i="72" s="1"/>
  <c r="K92" i="72" s="1"/>
  <c r="L93" i="72" s="1"/>
  <c r="M94" i="72" s="1"/>
  <c r="E27" i="72"/>
  <c r="F27" i="72" s="1"/>
  <c r="G275" i="72"/>
  <c r="H276" i="72" s="1"/>
  <c r="I277" i="72" s="1"/>
  <c r="J278" i="72" s="1"/>
  <c r="K279" i="72" s="1"/>
  <c r="L280" i="72" s="1"/>
  <c r="E59" i="72"/>
  <c r="F59" i="72" s="1"/>
  <c r="G183" i="72"/>
  <c r="H184" i="72" s="1"/>
  <c r="I185" i="72" s="1"/>
  <c r="J186" i="72" s="1"/>
  <c r="K187" i="72" s="1"/>
  <c r="E275" i="72" l="1"/>
  <c r="F275" i="72" s="1"/>
  <c r="E88" i="72"/>
  <c r="F88" i="72" s="1"/>
  <c r="G28" i="72"/>
  <c r="H29" i="72" s="1"/>
  <c r="I30" i="72" s="1"/>
  <c r="J31" i="72" s="1"/>
  <c r="K32" i="72" s="1"/>
  <c r="E121" i="72"/>
  <c r="F121" i="72" s="1"/>
  <c r="G152" i="72"/>
  <c r="H153" i="72" s="1"/>
  <c r="I154" i="72" s="1"/>
  <c r="J155" i="72" s="1"/>
  <c r="K156" i="72" s="1"/>
  <c r="G305" i="72"/>
  <c r="H306" i="72" s="1"/>
  <c r="I307" i="72" s="1"/>
  <c r="J308" i="72" s="1"/>
  <c r="K309" i="72" s="1"/>
  <c r="L310" i="72" s="1"/>
  <c r="M311" i="72" s="1"/>
  <c r="E183" i="72"/>
  <c r="F183" i="72" s="1"/>
  <c r="E211" i="72"/>
  <c r="F211" i="72" s="1"/>
  <c r="G60" i="72"/>
  <c r="H61" i="72" s="1"/>
  <c r="I62" i="72" s="1"/>
  <c r="J63" i="72" s="1"/>
  <c r="E243" i="72"/>
  <c r="F243" i="72" s="1"/>
  <c r="E305" i="72" l="1"/>
  <c r="F305" i="72" s="1"/>
  <c r="G212" i="72"/>
  <c r="H213" i="72" s="1"/>
  <c r="I214" i="72" s="1"/>
  <c r="J215" i="72" s="1"/>
  <c r="K216" i="72" s="1"/>
  <c r="L217" i="72" s="1"/>
  <c r="M218" i="72" s="1"/>
  <c r="E152" i="72"/>
  <c r="F152" i="72" s="1"/>
  <c r="G122" i="72"/>
  <c r="H123" i="72" s="1"/>
  <c r="I124" i="72" s="1"/>
  <c r="J125" i="72" s="1"/>
  <c r="G184" i="72"/>
  <c r="H185" i="72" s="1"/>
  <c r="I186" i="72" s="1"/>
  <c r="J187" i="72" s="1"/>
  <c r="E28" i="72"/>
  <c r="F28" i="72" s="1"/>
  <c r="G244" i="72"/>
  <c r="H245" i="72" s="1"/>
  <c r="I246" i="72" s="1"/>
  <c r="J247" i="72" s="1"/>
  <c r="K248" i="72" s="1"/>
  <c r="L249" i="72" s="1"/>
  <c r="G89" i="72"/>
  <c r="H90" i="72" s="1"/>
  <c r="I91" i="72" s="1"/>
  <c r="J92" i="72" s="1"/>
  <c r="K93" i="72" s="1"/>
  <c r="L94" i="72" s="1"/>
  <c r="E60" i="72"/>
  <c r="F60" i="72" s="1"/>
  <c r="G276" i="72"/>
  <c r="H277" i="72" s="1"/>
  <c r="I278" i="72" s="1"/>
  <c r="J279" i="72" s="1"/>
  <c r="K280" i="72" s="1"/>
  <c r="E276" i="72" l="1"/>
  <c r="F276" i="72" s="1"/>
  <c r="G277" i="72" s="1"/>
  <c r="H278" i="72" s="1"/>
  <c r="I279" i="72" s="1"/>
  <c r="J280" i="72" s="1"/>
  <c r="G29" i="72"/>
  <c r="H30" i="72" s="1"/>
  <c r="I31" i="72" s="1"/>
  <c r="J32" i="72" s="1"/>
  <c r="E184" i="72"/>
  <c r="F184" i="72" s="1"/>
  <c r="E244" i="72"/>
  <c r="F244" i="72" s="1"/>
  <c r="E122" i="72"/>
  <c r="F122" i="72" s="1"/>
  <c r="G153" i="72"/>
  <c r="H154" i="72" s="1"/>
  <c r="I155" i="72" s="1"/>
  <c r="J156" i="72" s="1"/>
  <c r="E212" i="72"/>
  <c r="F212" i="72" s="1"/>
  <c r="G61" i="72"/>
  <c r="H62" i="72" s="1"/>
  <c r="I63" i="72" s="1"/>
  <c r="E89" i="72"/>
  <c r="F89" i="72" s="1"/>
  <c r="G306" i="72"/>
  <c r="H307" i="72" s="1"/>
  <c r="I308" i="72" s="1"/>
  <c r="J309" i="72" s="1"/>
  <c r="K310" i="72" s="1"/>
  <c r="L311" i="72" s="1"/>
  <c r="E306" i="72" l="1"/>
  <c r="F306" i="72" s="1"/>
  <c r="E153" i="72"/>
  <c r="F153" i="72" s="1"/>
  <c r="G213" i="72"/>
  <c r="H214" i="72" s="1"/>
  <c r="I215" i="72" s="1"/>
  <c r="J216" i="72" s="1"/>
  <c r="K217" i="72" s="1"/>
  <c r="L218" i="72" s="1"/>
  <c r="E277" i="72"/>
  <c r="F277" i="72" s="1"/>
  <c r="E61" i="72"/>
  <c r="F61" i="72" s="1"/>
  <c r="G123" i="72"/>
  <c r="H124" i="72" s="1"/>
  <c r="I125" i="72" s="1"/>
  <c r="G90" i="72"/>
  <c r="H91" i="72" s="1"/>
  <c r="I92" i="72" s="1"/>
  <c r="J93" i="72" s="1"/>
  <c r="K94" i="72" s="1"/>
  <c r="G245" i="72"/>
  <c r="H246" i="72" s="1"/>
  <c r="I247" i="72" s="1"/>
  <c r="J248" i="72" s="1"/>
  <c r="K249" i="72" s="1"/>
  <c r="G307" i="72"/>
  <c r="H308" i="72" s="1"/>
  <c r="I309" i="72" s="1"/>
  <c r="J310" i="72" s="1"/>
  <c r="K311" i="72" s="1"/>
  <c r="G185" i="72"/>
  <c r="H186" i="72" s="1"/>
  <c r="I187" i="72" s="1"/>
  <c r="E29" i="72"/>
  <c r="F29" i="72" s="1"/>
  <c r="E245" i="72" l="1"/>
  <c r="F245" i="72" s="1"/>
  <c r="E90" i="72"/>
  <c r="F90" i="72" s="1"/>
  <c r="E123" i="72"/>
  <c r="F123" i="72" s="1"/>
  <c r="G62" i="72"/>
  <c r="H63" i="72" s="1"/>
  <c r="G278" i="72"/>
  <c r="H279" i="72" s="1"/>
  <c r="I280" i="72" s="1"/>
  <c r="G30" i="72"/>
  <c r="H31" i="72" s="1"/>
  <c r="I32" i="72" s="1"/>
  <c r="E185" i="72"/>
  <c r="F185" i="72" s="1"/>
  <c r="E213" i="72"/>
  <c r="F213" i="72" s="1"/>
  <c r="E307" i="72"/>
  <c r="F307" i="72" s="1"/>
  <c r="G154" i="72"/>
  <c r="H155" i="72" s="1"/>
  <c r="I156" i="72" s="1"/>
  <c r="G308" i="72" l="1"/>
  <c r="H309" i="72" s="1"/>
  <c r="I310" i="72" s="1"/>
  <c r="J311" i="72" s="1"/>
  <c r="E30" i="72"/>
  <c r="F30" i="72" s="1"/>
  <c r="G214" i="72"/>
  <c r="H215" i="72" s="1"/>
  <c r="I216" i="72" s="1"/>
  <c r="J217" i="72" s="1"/>
  <c r="K218" i="72" s="1"/>
  <c r="E278" i="72"/>
  <c r="F278" i="72" s="1"/>
  <c r="G186" i="72"/>
  <c r="H187" i="72" s="1"/>
  <c r="E62" i="72"/>
  <c r="F62" i="72" s="1"/>
  <c r="G63" i="72" s="1"/>
  <c r="E63" i="72" s="1"/>
  <c r="F63" i="72" s="1"/>
  <c r="AL63" i="72" s="1"/>
  <c r="G124" i="72"/>
  <c r="H125" i="72" s="1"/>
  <c r="E154" i="72"/>
  <c r="F154" i="72" s="1"/>
  <c r="G91" i="72"/>
  <c r="H92" i="72" s="1"/>
  <c r="I93" i="72" s="1"/>
  <c r="J94" i="72" s="1"/>
  <c r="G246" i="72"/>
  <c r="H247" i="72" s="1"/>
  <c r="I248" i="72" s="1"/>
  <c r="J249" i="72" s="1"/>
  <c r="G155" i="72" l="1"/>
  <c r="H156" i="72" s="1"/>
  <c r="E186" i="72"/>
  <c r="F186" i="72" s="1"/>
  <c r="G187" i="72" s="1"/>
  <c r="E187" i="72" s="1"/>
  <c r="F187" i="72" s="1"/>
  <c r="G279" i="72"/>
  <c r="H280" i="72" s="1"/>
  <c r="E124" i="72"/>
  <c r="F124" i="72" s="1"/>
  <c r="G125" i="72" s="1"/>
  <c r="E125" i="72" s="1"/>
  <c r="F125" i="72" s="1"/>
  <c r="AL125" i="72" s="1"/>
  <c r="E214" i="72"/>
  <c r="F214" i="72" s="1"/>
  <c r="G31" i="72"/>
  <c r="H32" i="72" s="1"/>
  <c r="E246" i="72"/>
  <c r="F246" i="72" s="1"/>
  <c r="E91" i="72"/>
  <c r="F91" i="72" s="1"/>
  <c r="E308" i="72"/>
  <c r="F308" i="72" s="1"/>
  <c r="G309" i="72" l="1"/>
  <c r="H310" i="72" s="1"/>
  <c r="I311" i="72" s="1"/>
  <c r="G247" i="72"/>
  <c r="H248" i="72" s="1"/>
  <c r="I249" i="72" s="1"/>
  <c r="G92" i="72"/>
  <c r="H93" i="72" s="1"/>
  <c r="I94" i="72" s="1"/>
  <c r="E31" i="72"/>
  <c r="F31" i="72" s="1"/>
  <c r="G215" i="72"/>
  <c r="H216" i="72" s="1"/>
  <c r="I217" i="72" s="1"/>
  <c r="J218" i="72" s="1"/>
  <c r="E279" i="72"/>
  <c r="F279" i="72" s="1"/>
  <c r="G280" i="72" s="1"/>
  <c r="E280" i="72" s="1"/>
  <c r="F280" i="72" s="1"/>
  <c r="E155" i="72"/>
  <c r="F155" i="72" s="1"/>
  <c r="G156" i="72" s="1"/>
  <c r="E156" i="72" s="1"/>
  <c r="F156" i="72" s="1"/>
  <c r="G32" i="72" l="1"/>
  <c r="E32" i="72" s="1"/>
  <c r="F32" i="72" s="1"/>
  <c r="AL32" i="72" s="1"/>
  <c r="E215" i="72"/>
  <c r="F215" i="72" s="1"/>
  <c r="E92" i="72"/>
  <c r="F92" i="72" s="1"/>
  <c r="E247" i="72"/>
  <c r="F247" i="72" s="1"/>
  <c r="E309" i="72"/>
  <c r="F309" i="72" s="1"/>
  <c r="G310" i="72" l="1"/>
  <c r="H311" i="72" s="1"/>
  <c r="G248" i="72"/>
  <c r="H249" i="72" s="1"/>
  <c r="G93" i="72"/>
  <c r="H94" i="72" s="1"/>
  <c r="G216" i="72"/>
  <c r="H217" i="72" s="1"/>
  <c r="I218" i="72" s="1"/>
  <c r="E216" i="72" l="1"/>
  <c r="F216" i="72" s="1"/>
  <c r="E93" i="72"/>
  <c r="F93" i="72" s="1"/>
  <c r="E248" i="72"/>
  <c r="F248" i="72" s="1"/>
  <c r="G249" i="72" s="1"/>
  <c r="E249" i="72" s="1"/>
  <c r="F249" i="72" s="1"/>
  <c r="E310" i="72"/>
  <c r="F310" i="72" s="1"/>
  <c r="G311" i="72" s="1"/>
  <c r="E311" i="72" l="1"/>
  <c r="F311" i="72" s="1"/>
  <c r="G94" i="72"/>
  <c r="E94" i="72" s="1"/>
  <c r="F94" i="72" s="1"/>
  <c r="G217" i="72"/>
  <c r="H218" i="72" s="1"/>
  <c r="AL94" i="72" l="1"/>
  <c r="AL127" i="72" s="1"/>
  <c r="E217" i="72"/>
  <c r="F217" i="72" s="1"/>
  <c r="G218" i="72" l="1"/>
  <c r="E218" i="72" l="1"/>
  <c r="F218" i="72" s="1"/>
  <c r="H36" i="26" a="1"/>
  <c r="H36" i="26" s="1"/>
  <c r="I220" i="35" s="1"/>
  <c r="J70" i="58" l="1"/>
  <c r="J68" i="58"/>
  <c r="J69" i="58"/>
  <c r="J67" i="58"/>
  <c r="F27" i="26" a="1"/>
  <c r="F27" i="26" s="1"/>
  <c r="G34" i="26" a="1"/>
  <c r="G34" i="26" s="1"/>
  <c r="H218" i="35" s="1"/>
  <c r="E26" i="26" a="1"/>
  <c r="E26" i="26" s="1"/>
  <c r="I189" i="35" s="1"/>
  <c r="H23" i="26" a="1"/>
  <c r="H23" i="26" s="1"/>
  <c r="F40" i="26" a="1"/>
  <c r="F40" i="26" s="1"/>
  <c r="G224" i="35" s="1"/>
  <c r="E34" i="26" a="1"/>
  <c r="E34" i="26" s="1"/>
  <c r="I197" i="35" s="1"/>
  <c r="E39" i="26" a="1"/>
  <c r="E39" i="26" s="1"/>
  <c r="H32" i="26" a="1"/>
  <c r="H32" i="26" s="1"/>
  <c r="I216" i="35" s="1"/>
  <c r="E24" i="26" a="1"/>
  <c r="E24" i="26" s="1"/>
  <c r="I187" i="35" s="1"/>
  <c r="G38" i="26" a="1"/>
  <c r="G38" i="26" s="1"/>
  <c r="H222" i="35" s="1"/>
  <c r="H28" i="26" a="1"/>
  <c r="H28" i="26" s="1"/>
  <c r="I212" i="35" s="1"/>
  <c r="D24" i="26" a="1"/>
  <c r="D24" i="26" s="1"/>
  <c r="H187" i="35" s="1"/>
  <c r="G40" i="26" a="1"/>
  <c r="G40" i="26" s="1"/>
  <c r="H224" i="35" s="1"/>
  <c r="G25" i="26" a="1"/>
  <c r="G25" i="26" s="1"/>
  <c r="H209" i="35" s="1"/>
  <c r="G26" i="26" a="1"/>
  <c r="G26" i="26" s="1"/>
  <c r="H210" i="35" s="1"/>
  <c r="D33" i="26" a="1"/>
  <c r="D33" i="26" s="1"/>
  <c r="H196" i="35" s="1"/>
  <c r="D28" i="26" a="1"/>
  <c r="D28" i="26" s="1"/>
  <c r="H191" i="35" s="1"/>
  <c r="F26" i="26" a="1"/>
  <c r="F26" i="26" s="1"/>
  <c r="G210" i="35" s="1"/>
  <c r="D40" i="26" a="1"/>
  <c r="D40" i="26" s="1"/>
  <c r="H203" i="35" s="1"/>
  <c r="F35" i="26" a="1"/>
  <c r="F35" i="26" s="1"/>
  <c r="D37" i="26" a="1"/>
  <c r="D37" i="26" s="1"/>
  <c r="H200" i="35" s="1"/>
  <c r="D25" i="26" a="1"/>
  <c r="D25" i="26" s="1"/>
  <c r="H188" i="35" s="1"/>
  <c r="G31" i="26" a="1"/>
  <c r="G31" i="26" s="1"/>
  <c r="D23" i="26" a="1"/>
  <c r="D23" i="26" s="1"/>
  <c r="F32" i="26" a="1"/>
  <c r="F32" i="26" s="1"/>
  <c r="G216" i="35" s="1"/>
  <c r="F29" i="26" a="1"/>
  <c r="F29" i="26" s="1"/>
  <c r="G213" i="35" s="1"/>
  <c r="E33" i="26" a="1"/>
  <c r="E33" i="26" s="1"/>
  <c r="I196" i="35" s="1"/>
  <c r="G27" i="26" a="1"/>
  <c r="G27" i="26" s="1"/>
  <c r="F25" i="26" a="1"/>
  <c r="F25" i="26" s="1"/>
  <c r="G209" i="35" s="1"/>
  <c r="H25" i="26" a="1"/>
  <c r="H25" i="26" s="1"/>
  <c r="I209" i="35" s="1"/>
  <c r="D34" i="26" a="1"/>
  <c r="D34" i="26" s="1"/>
  <c r="H197" i="35" s="1"/>
  <c r="D42" i="26" a="1"/>
  <c r="D42" i="26" s="1"/>
  <c r="H205" i="35" s="1"/>
  <c r="E40" i="26" a="1"/>
  <c r="E40" i="26" s="1"/>
  <c r="I203" i="35" s="1"/>
  <c r="G30" i="26" a="1"/>
  <c r="G30" i="26" s="1"/>
  <c r="H214" i="35" s="1"/>
  <c r="H38" i="26" a="1"/>
  <c r="H38" i="26" s="1"/>
  <c r="I222" i="35" s="1"/>
  <c r="D31" i="26" a="1"/>
  <c r="D31" i="26" s="1"/>
  <c r="H35" i="26" a="1"/>
  <c r="H35" i="26" s="1"/>
  <c r="D26" i="26" a="1"/>
  <c r="D26" i="26" s="1"/>
  <c r="H189" i="35" s="1"/>
  <c r="E27" i="26" a="1"/>
  <c r="E27" i="26" s="1"/>
  <c r="F28" i="26" a="1"/>
  <c r="F28" i="26" s="1"/>
  <c r="G212" i="35" s="1"/>
  <c r="H31" i="26" a="1"/>
  <c r="H31" i="26" s="1"/>
  <c r="G39" i="26" a="1"/>
  <c r="G39" i="26" s="1"/>
  <c r="H30" i="26" a="1"/>
  <c r="H30" i="26" s="1"/>
  <c r="I214" i="35" s="1"/>
  <c r="D30" i="26" a="1"/>
  <c r="D30" i="26" s="1"/>
  <c r="H193" i="35" s="1"/>
  <c r="G23" i="26" a="1"/>
  <c r="G23" i="26" s="1"/>
  <c r="H40" i="26" a="1"/>
  <c r="H40" i="26" s="1"/>
  <c r="I224" i="35" s="1"/>
  <c r="G36" i="26" a="1"/>
  <c r="G36" i="26" s="1"/>
  <c r="H220" i="35" s="1"/>
  <c r="H42" i="26" a="1"/>
  <c r="H42" i="26" s="1"/>
  <c r="I226" i="35" s="1"/>
  <c r="H37" i="26" a="1"/>
  <c r="H37" i="26" s="1"/>
  <c r="I221" i="35" s="1"/>
  <c r="G37" i="26" a="1"/>
  <c r="G37" i="26" s="1"/>
  <c r="H221" i="35" s="1"/>
  <c r="F34" i="26" a="1"/>
  <c r="F34" i="26" s="1"/>
  <c r="G218" i="35" s="1"/>
  <c r="E38" i="26" a="1"/>
  <c r="E38" i="26" s="1"/>
  <c r="I201" i="35" s="1"/>
  <c r="H26" i="26" a="1"/>
  <c r="H26" i="26" s="1"/>
  <c r="I210" i="35" s="1"/>
  <c r="G33" i="26" a="1"/>
  <c r="G33" i="26" s="1"/>
  <c r="H217" i="35" s="1"/>
  <c r="G42" i="26" a="1"/>
  <c r="G42" i="26" s="1"/>
  <c r="H226" i="35" s="1"/>
  <c r="D39" i="26" a="1"/>
  <c r="D39" i="26" s="1"/>
  <c r="D35" i="26" a="1"/>
  <c r="D35" i="26" s="1"/>
  <c r="H41" i="26" a="1"/>
  <c r="H41" i="26" s="1"/>
  <c r="I225" i="35" s="1"/>
  <c r="G35" i="26" a="1"/>
  <c r="G35" i="26" s="1"/>
  <c r="D27" i="26" a="1"/>
  <c r="D27" i="26" s="1"/>
  <c r="H27" i="26" a="1"/>
  <c r="H27" i="26" s="1"/>
  <c r="E36" i="26" a="1"/>
  <c r="E36" i="26" s="1"/>
  <c r="I199" i="35" s="1"/>
  <c r="G24" i="26" a="1"/>
  <c r="G24" i="26" s="1"/>
  <c r="H208" i="35" s="1"/>
  <c r="F42" i="26" a="1"/>
  <c r="F42" i="26" s="1"/>
  <c r="G226" i="35" s="1"/>
  <c r="H34" i="26" a="1"/>
  <c r="H34" i="26" s="1"/>
  <c r="I218" i="35" s="1"/>
  <c r="F37" i="26" a="1"/>
  <c r="F37" i="26" s="1"/>
  <c r="G221" i="35" s="1"/>
  <c r="F36" i="26" a="1"/>
  <c r="F36" i="26" s="1"/>
  <c r="G220" i="35" s="1"/>
  <c r="F24" i="26" a="1"/>
  <c r="F24" i="26" s="1"/>
  <c r="G208" i="35" s="1"/>
  <c r="G28" i="26" a="1"/>
  <c r="G28" i="26" s="1"/>
  <c r="H212" i="35" s="1"/>
  <c r="E42" i="26" a="1"/>
  <c r="E42" i="26" s="1"/>
  <c r="I205" i="35" s="1"/>
  <c r="E29" i="26" a="1"/>
  <c r="E29" i="26" s="1"/>
  <c r="I192" i="35" s="1"/>
  <c r="F41" i="26" a="1"/>
  <c r="F41" i="26" s="1"/>
  <c r="G225" i="35" s="1"/>
  <c r="D29" i="26" a="1"/>
  <c r="D29" i="26" s="1"/>
  <c r="H192" i="35" s="1"/>
  <c r="F30" i="26" a="1"/>
  <c r="F30" i="26" s="1"/>
  <c r="G214" i="35" s="1"/>
  <c r="E35" i="26" a="1"/>
  <c r="E35" i="26" s="1"/>
  <c r="F33" i="26" a="1"/>
  <c r="F33" i="26" s="1"/>
  <c r="G217" i="35" s="1"/>
  <c r="F38" i="26" a="1"/>
  <c r="F38" i="26" s="1"/>
  <c r="G222" i="35" s="1"/>
  <c r="E31" i="26" a="1"/>
  <c r="E31" i="26" s="1"/>
  <c r="G32" i="26" a="1"/>
  <c r="G32" i="26" s="1"/>
  <c r="H216" i="35" s="1"/>
  <c r="D41" i="26" a="1"/>
  <c r="D41" i="26" s="1"/>
  <c r="H204" i="35" s="1"/>
  <c r="F39" i="26" a="1"/>
  <c r="F39" i="26" s="1"/>
  <c r="H29" i="26" a="1"/>
  <c r="H29" i="26" s="1"/>
  <c r="I213" i="35" s="1"/>
  <c r="G29" i="26" a="1"/>
  <c r="G29" i="26" s="1"/>
  <c r="H213" i="35" s="1"/>
  <c r="H33" i="26" a="1"/>
  <c r="H33" i="26" s="1"/>
  <c r="I217" i="35" s="1"/>
  <c r="F23" i="26" a="1"/>
  <c r="F23" i="26" s="1"/>
  <c r="E28" i="26" a="1"/>
  <c r="E28" i="26" s="1"/>
  <c r="I191" i="35" s="1"/>
  <c r="E30" i="26" a="1"/>
  <c r="E30" i="26" s="1"/>
  <c r="I193" i="35" s="1"/>
  <c r="D36" i="26" a="1"/>
  <c r="D36" i="26" s="1"/>
  <c r="H199" i="35" s="1"/>
  <c r="D32" i="26" a="1"/>
  <c r="D32" i="26" s="1"/>
  <c r="H195" i="35" s="1"/>
  <c r="E32" i="26" a="1"/>
  <c r="E32" i="26" s="1"/>
  <c r="I195" i="35" s="1"/>
  <c r="F31" i="26" a="1"/>
  <c r="F31" i="26" s="1"/>
  <c r="D38" i="26" a="1"/>
  <c r="D38" i="26" s="1"/>
  <c r="H201" i="35" s="1"/>
  <c r="H39" i="26" a="1"/>
  <c r="H39" i="26" s="1"/>
  <c r="E37" i="26" a="1"/>
  <c r="E37" i="26" s="1"/>
  <c r="I200" i="35" s="1"/>
  <c r="G41" i="26" a="1"/>
  <c r="G41" i="26" s="1"/>
  <c r="H225" i="35" s="1"/>
  <c r="E25" i="26" a="1"/>
  <c r="E25" i="26" s="1"/>
  <c r="I188" i="35" s="1"/>
  <c r="E41" i="26" a="1"/>
  <c r="E41" i="26" s="1"/>
  <c r="I204" i="35" s="1"/>
  <c r="E23" i="26" a="1"/>
  <c r="E23" i="26" s="1"/>
  <c r="H24" i="26" a="1"/>
  <c r="H24" i="26" s="1"/>
  <c r="I208" i="35" s="1"/>
  <c r="J24" i="37" l="1"/>
  <c r="J23" i="37"/>
  <c r="J26" i="37"/>
  <c r="J25" i="37"/>
  <c r="I78" i="37"/>
  <c r="I75" i="37"/>
  <c r="I76" i="37"/>
  <c r="I77" i="37"/>
  <c r="I90" i="37"/>
  <c r="I89" i="37"/>
  <c r="I88" i="37"/>
  <c r="I87" i="37"/>
  <c r="H20" i="58"/>
  <c r="H20" i="41" s="1"/>
  <c r="H21" i="58"/>
  <c r="H21" i="41" s="1"/>
  <c r="H22" i="58"/>
  <c r="H22" i="41" s="1"/>
  <c r="H19" i="58"/>
  <c r="H19" i="41" s="1"/>
  <c r="H202" i="35"/>
  <c r="C54" i="26"/>
  <c r="I43" i="37"/>
  <c r="I44" i="37"/>
  <c r="I46" i="37"/>
  <c r="I45" i="37"/>
  <c r="I92" i="37"/>
  <c r="I91" i="37"/>
  <c r="I93" i="37"/>
  <c r="I94" i="37"/>
  <c r="G219" i="35"/>
  <c r="E53" i="26"/>
  <c r="H53" i="26" s="1"/>
  <c r="J51" i="58"/>
  <c r="J52" i="58"/>
  <c r="J53" i="58"/>
  <c r="J54" i="58"/>
  <c r="J36" i="37"/>
  <c r="J38" i="37"/>
  <c r="J37" i="37"/>
  <c r="J35" i="37"/>
  <c r="E52" i="26"/>
  <c r="H52" i="26" s="1"/>
  <c r="G215" i="35"/>
  <c r="I53" i="58"/>
  <c r="I51" i="58"/>
  <c r="I52" i="58"/>
  <c r="I54" i="58"/>
  <c r="H67" i="58"/>
  <c r="H67" i="41" s="1"/>
  <c r="H69" i="58"/>
  <c r="H69" i="41" s="1"/>
  <c r="H68" i="58"/>
  <c r="H68" i="41" s="1"/>
  <c r="H70" i="58"/>
  <c r="H70" i="41" s="1"/>
  <c r="I93" i="58"/>
  <c r="I94" i="58"/>
  <c r="I92" i="58"/>
  <c r="I91" i="58"/>
  <c r="J45" i="58"/>
  <c r="J43" i="58"/>
  <c r="J46" i="58"/>
  <c r="J44" i="58"/>
  <c r="I59" i="37"/>
  <c r="I61" i="37"/>
  <c r="I62" i="37"/>
  <c r="I60" i="37"/>
  <c r="I83" i="37"/>
  <c r="I86" i="37"/>
  <c r="I85" i="37"/>
  <c r="I84" i="37"/>
  <c r="D54" i="26"/>
  <c r="I202" i="35"/>
  <c r="J52" i="37"/>
  <c r="J52" i="41" s="1"/>
  <c r="J54" i="37"/>
  <c r="J54" i="41" s="1"/>
  <c r="J51" i="37"/>
  <c r="J51" i="41" s="1"/>
  <c r="J53" i="37"/>
  <c r="J53" i="41" s="1"/>
  <c r="I194" i="35"/>
  <c r="D52" i="26"/>
  <c r="H71" i="58"/>
  <c r="H71" i="41" s="1"/>
  <c r="H73" i="58"/>
  <c r="H73" i="41" s="1"/>
  <c r="H72" i="58"/>
  <c r="H72" i="41" s="1"/>
  <c r="H74" i="58"/>
  <c r="H74" i="41" s="1"/>
  <c r="I57" i="58"/>
  <c r="I56" i="58"/>
  <c r="I55" i="58"/>
  <c r="I58" i="58"/>
  <c r="F54" i="26"/>
  <c r="H223" i="35"/>
  <c r="J26" i="58"/>
  <c r="J24" i="58"/>
  <c r="J25" i="58"/>
  <c r="J23" i="58"/>
  <c r="H27" i="58"/>
  <c r="H27" i="41" s="1"/>
  <c r="H30" i="58"/>
  <c r="H30" i="41" s="1"/>
  <c r="H29" i="58"/>
  <c r="H29" i="41" s="1"/>
  <c r="H28" i="58"/>
  <c r="H28" i="41" s="1"/>
  <c r="J60" i="37"/>
  <c r="J62" i="37"/>
  <c r="J61" i="37"/>
  <c r="J59" i="37"/>
  <c r="J87" i="37"/>
  <c r="J90" i="37"/>
  <c r="J89" i="37"/>
  <c r="J88" i="37"/>
  <c r="I52" i="37"/>
  <c r="I52" i="41" s="1"/>
  <c r="I54" i="37"/>
  <c r="I54" i="41" s="1"/>
  <c r="I53" i="37"/>
  <c r="I53" i="41" s="1"/>
  <c r="I51" i="37"/>
  <c r="I51" i="41" s="1"/>
  <c r="H77" i="58"/>
  <c r="H77" i="41" s="1"/>
  <c r="H76" i="58"/>
  <c r="H76" i="41" s="1"/>
  <c r="H75" i="58"/>
  <c r="H75" i="41" s="1"/>
  <c r="H78" i="58"/>
  <c r="H78" i="41" s="1"/>
  <c r="J61" i="58"/>
  <c r="J62" i="58"/>
  <c r="J59" i="58"/>
  <c r="J60" i="58"/>
  <c r="J29" i="58"/>
  <c r="J27" i="58"/>
  <c r="J30" i="58"/>
  <c r="J28" i="58"/>
  <c r="I215" i="35"/>
  <c r="G52" i="26"/>
  <c r="H25" i="58"/>
  <c r="H25" i="41" s="1"/>
  <c r="H24" i="58"/>
  <c r="H24" i="41" s="1"/>
  <c r="H26" i="58"/>
  <c r="H26" i="41" s="1"/>
  <c r="H23" i="58"/>
  <c r="H23" i="41" s="1"/>
  <c r="I36" i="37"/>
  <c r="I38" i="37"/>
  <c r="I37" i="37"/>
  <c r="I35" i="37"/>
  <c r="H85" i="58"/>
  <c r="H85" i="41" s="1"/>
  <c r="H86" i="58"/>
  <c r="H86" i="41" s="1"/>
  <c r="H84" i="58"/>
  <c r="H84" i="41" s="1"/>
  <c r="H83" i="58"/>
  <c r="H83" i="41" s="1"/>
  <c r="I67" i="37"/>
  <c r="I69" i="37"/>
  <c r="I68" i="37"/>
  <c r="I70" i="37"/>
  <c r="H55" i="58"/>
  <c r="H55" i="41" s="1"/>
  <c r="H56" i="58"/>
  <c r="H56" i="41" s="1"/>
  <c r="H58" i="58"/>
  <c r="H58" i="41" s="1"/>
  <c r="H57" i="58"/>
  <c r="H57" i="41" s="1"/>
  <c r="H92" i="58"/>
  <c r="H92" i="41" s="1"/>
  <c r="H93" i="58"/>
  <c r="H93" i="41" s="1"/>
  <c r="H91" i="58"/>
  <c r="H91" i="41" s="1"/>
  <c r="H94" i="58"/>
  <c r="H94" i="41" s="1"/>
  <c r="J77" i="37"/>
  <c r="J75" i="37"/>
  <c r="J76" i="37"/>
  <c r="J78" i="37"/>
  <c r="H36" i="58"/>
  <c r="H36" i="41" s="1"/>
  <c r="H35" i="58"/>
  <c r="H35" i="41" s="1"/>
  <c r="H38" i="58"/>
  <c r="H38" i="41" s="1"/>
  <c r="H37" i="58"/>
  <c r="H37" i="41" s="1"/>
  <c r="F51" i="26"/>
  <c r="H211" i="35"/>
  <c r="I58" i="37"/>
  <c r="I58" i="41" s="1"/>
  <c r="I57" i="37"/>
  <c r="I57" i="41" s="1"/>
  <c r="I55" i="37"/>
  <c r="I55" i="41" s="1"/>
  <c r="I56" i="37"/>
  <c r="I56" i="41" s="1"/>
  <c r="G50" i="26"/>
  <c r="I207" i="35"/>
  <c r="J21" i="58"/>
  <c r="J19" i="58"/>
  <c r="J20" i="58"/>
  <c r="J22" i="58"/>
  <c r="J45" i="37"/>
  <c r="J45" i="41" s="1"/>
  <c r="J43" i="37"/>
  <c r="J43" i="41" s="1"/>
  <c r="J44" i="37"/>
  <c r="J44" i="41" s="1"/>
  <c r="J46" i="37"/>
  <c r="J46" i="41" s="1"/>
  <c r="I198" i="35"/>
  <c r="D53" i="26"/>
  <c r="I20" i="58"/>
  <c r="I19" i="58"/>
  <c r="I21" i="58"/>
  <c r="I22" i="58"/>
  <c r="H60" i="58"/>
  <c r="H60" i="41" s="1"/>
  <c r="H61" i="58"/>
  <c r="H61" i="41" s="1"/>
  <c r="H62" i="58"/>
  <c r="H62" i="41" s="1"/>
  <c r="H59" i="58"/>
  <c r="H59" i="41" s="1"/>
  <c r="D51" i="26"/>
  <c r="I190" i="35"/>
  <c r="J57" i="37"/>
  <c r="J56" i="37"/>
  <c r="J55" i="37"/>
  <c r="J58" i="37"/>
  <c r="I27" i="58"/>
  <c r="I30" i="58"/>
  <c r="I29" i="58"/>
  <c r="I28" i="58"/>
  <c r="J30" i="37"/>
  <c r="J30" i="41" s="1"/>
  <c r="J29" i="37"/>
  <c r="J29" i="41" s="1"/>
  <c r="J27" i="37"/>
  <c r="J27" i="41" s="1"/>
  <c r="J28" i="37"/>
  <c r="J28" i="41" s="1"/>
  <c r="D50" i="26"/>
  <c r="I186" i="35"/>
  <c r="H46" i="58"/>
  <c r="H46" i="41" s="1"/>
  <c r="H45" i="58"/>
  <c r="H45" i="41" s="1"/>
  <c r="H44" i="58"/>
  <c r="H44" i="41" s="1"/>
  <c r="H43" i="58"/>
  <c r="H43" i="41" s="1"/>
  <c r="J68" i="37"/>
  <c r="J68" i="41" s="1"/>
  <c r="J69" i="37"/>
  <c r="J69" i="41" s="1"/>
  <c r="J67" i="37"/>
  <c r="J67" i="41" s="1"/>
  <c r="J70" i="37"/>
  <c r="J70" i="41" s="1"/>
  <c r="I74" i="58"/>
  <c r="I73" i="58"/>
  <c r="I71" i="58"/>
  <c r="I72" i="58"/>
  <c r="I27" i="37"/>
  <c r="I29" i="37"/>
  <c r="I28" i="37"/>
  <c r="I30" i="37"/>
  <c r="I30" i="41" s="1"/>
  <c r="H39" i="58"/>
  <c r="H39" i="41" s="1"/>
  <c r="H41" i="58"/>
  <c r="H41" i="41" s="1"/>
  <c r="H42" i="58"/>
  <c r="H42" i="41" s="1"/>
  <c r="H40" i="58"/>
  <c r="H40" i="41" s="1"/>
  <c r="I25" i="58"/>
  <c r="I24" i="58"/>
  <c r="I26" i="58"/>
  <c r="I23" i="58"/>
  <c r="I61" i="58"/>
  <c r="I61" i="41" s="1"/>
  <c r="I59" i="58"/>
  <c r="I59" i="41" s="1"/>
  <c r="I60" i="58"/>
  <c r="I60" i="41" s="1"/>
  <c r="I62" i="58"/>
  <c r="I62" i="41" s="1"/>
  <c r="G207" i="35"/>
  <c r="E50" i="26"/>
  <c r="H50" i="26" s="1"/>
  <c r="I41" i="37"/>
  <c r="I40" i="37"/>
  <c r="I42" i="37"/>
  <c r="I39" i="37"/>
  <c r="G51" i="26"/>
  <c r="I211" i="35"/>
  <c r="J72" i="58"/>
  <c r="J71" i="58"/>
  <c r="J74" i="58"/>
  <c r="J73" i="58"/>
  <c r="I219" i="35"/>
  <c r="G53" i="26"/>
  <c r="H52" i="58"/>
  <c r="H52" i="41" s="1"/>
  <c r="H51" i="58"/>
  <c r="H51" i="41" s="1"/>
  <c r="H53" i="58"/>
  <c r="H53" i="41" s="1"/>
  <c r="H54" i="58"/>
  <c r="H54" i="41" s="1"/>
  <c r="I84" i="58"/>
  <c r="I83" i="58"/>
  <c r="I85" i="58"/>
  <c r="I86" i="58"/>
  <c r="G211" i="35"/>
  <c r="E51" i="26"/>
  <c r="H51" i="26" s="1"/>
  <c r="J55" i="58"/>
  <c r="J58" i="58"/>
  <c r="J57" i="58"/>
  <c r="J56" i="58"/>
  <c r="H87" i="58"/>
  <c r="H87" i="41" s="1"/>
  <c r="H89" i="58"/>
  <c r="H89" i="41" s="1"/>
  <c r="H90" i="58"/>
  <c r="H90" i="41" s="1"/>
  <c r="H88" i="58"/>
  <c r="H88" i="41" s="1"/>
  <c r="H190" i="35"/>
  <c r="C51" i="26"/>
  <c r="J92" i="58"/>
  <c r="J94" i="58"/>
  <c r="J91" i="58"/>
  <c r="J93" i="58"/>
  <c r="H194" i="35"/>
  <c r="C52" i="26"/>
  <c r="C50" i="26"/>
  <c r="H186" i="35"/>
  <c r="I21" i="37"/>
  <c r="I21" i="41" s="1"/>
  <c r="I19" i="37"/>
  <c r="I19" i="41" s="1"/>
  <c r="I20" i="37"/>
  <c r="I20" i="41" s="1"/>
  <c r="I22" i="37"/>
  <c r="I22" i="41" s="1"/>
  <c r="I87" i="58"/>
  <c r="I89" i="58"/>
  <c r="I90" i="58"/>
  <c r="I88" i="58"/>
  <c r="I40" i="58"/>
  <c r="I42" i="58"/>
  <c r="I39" i="58"/>
  <c r="I41" i="58"/>
  <c r="J42" i="37"/>
  <c r="J39" i="37"/>
  <c r="J41" i="37"/>
  <c r="J40" i="37"/>
  <c r="F53" i="26"/>
  <c r="H219" i="35"/>
  <c r="I70" i="58"/>
  <c r="I68" i="58"/>
  <c r="I67" i="58"/>
  <c r="I69" i="58"/>
  <c r="J78" i="58"/>
  <c r="J77" i="58"/>
  <c r="J75" i="58"/>
  <c r="J76" i="58"/>
  <c r="H215" i="35"/>
  <c r="F52" i="26"/>
  <c r="J38" i="58"/>
  <c r="J37" i="58"/>
  <c r="J36" i="58"/>
  <c r="J35" i="58"/>
  <c r="J72" i="37"/>
  <c r="J74" i="37"/>
  <c r="J74" i="41" s="1"/>
  <c r="J71" i="37"/>
  <c r="J73" i="37"/>
  <c r="J73" i="41" s="1"/>
  <c r="J42" i="58"/>
  <c r="J39" i="58"/>
  <c r="J40" i="58"/>
  <c r="J40" i="41" s="1"/>
  <c r="J41" i="58"/>
  <c r="J92" i="37"/>
  <c r="J92" i="41" s="1"/>
  <c r="J91" i="37"/>
  <c r="J91" i="41" s="1"/>
  <c r="J94" i="37"/>
  <c r="J93" i="37"/>
  <c r="J88" i="58"/>
  <c r="J89" i="58"/>
  <c r="J87" i="58"/>
  <c r="J90" i="58"/>
  <c r="J85" i="58"/>
  <c r="J83" i="58"/>
  <c r="J84" i="58"/>
  <c r="J86" i="58"/>
  <c r="I45" i="58"/>
  <c r="I46" i="58"/>
  <c r="I43" i="58"/>
  <c r="I44" i="58"/>
  <c r="I23" i="37"/>
  <c r="I23" i="41" s="1"/>
  <c r="I26" i="37"/>
  <c r="I26" i="41" s="1"/>
  <c r="I24" i="37"/>
  <c r="I24" i="41" s="1"/>
  <c r="I25" i="37"/>
  <c r="I25" i="41" s="1"/>
  <c r="I75" i="58"/>
  <c r="I77" i="58"/>
  <c r="I76" i="58"/>
  <c r="I78" i="58"/>
  <c r="I223" i="35"/>
  <c r="G54" i="26"/>
  <c r="E54" i="26"/>
  <c r="H54" i="26" s="1"/>
  <c r="G223" i="35"/>
  <c r="I37" i="58"/>
  <c r="I35" i="58"/>
  <c r="I36" i="58"/>
  <c r="I38" i="58"/>
  <c r="H198" i="35"/>
  <c r="C53" i="26"/>
  <c r="H207" i="35"/>
  <c r="F50" i="26"/>
  <c r="J83" i="37"/>
  <c r="J86" i="37"/>
  <c r="J84" i="37"/>
  <c r="J85" i="37"/>
  <c r="I73" i="37"/>
  <c r="I73" i="41" s="1"/>
  <c r="I72" i="37"/>
  <c r="I72" i="41" s="1"/>
  <c r="I71" i="37"/>
  <c r="I71" i="41" s="1"/>
  <c r="I74" i="37"/>
  <c r="I74" i="41" s="1"/>
  <c r="J20" i="37"/>
  <c r="J20" i="41" s="1"/>
  <c r="J21" i="37"/>
  <c r="J21" i="41" s="1"/>
  <c r="J22" i="37"/>
  <c r="J22" i="41" s="1"/>
  <c r="J19" i="37"/>
  <c r="J19" i="41" s="1"/>
  <c r="I29" i="41" l="1"/>
  <c r="J84" i="41"/>
  <c r="I51" i="26"/>
  <c r="I28" i="41"/>
  <c r="J71" i="41"/>
  <c r="J50" i="26"/>
  <c r="J72" i="41"/>
  <c r="J85" i="41"/>
  <c r="J93" i="41"/>
  <c r="J83" i="41"/>
  <c r="I53" i="26"/>
  <c r="J42" i="41"/>
  <c r="J62" i="41"/>
  <c r="J94" i="41"/>
  <c r="J86" i="41"/>
  <c r="I38" i="41"/>
  <c r="J88" i="41"/>
  <c r="I86" i="41"/>
  <c r="J35" i="41"/>
  <c r="I91" i="41"/>
  <c r="I87" i="41"/>
  <c r="I18" i="58"/>
  <c r="I16" i="58"/>
  <c r="I17" i="58"/>
  <c r="I15" i="58"/>
  <c r="H31" i="58"/>
  <c r="H31" i="41" s="1"/>
  <c r="H33" i="58"/>
  <c r="H33" i="41" s="1"/>
  <c r="H34" i="58"/>
  <c r="H34" i="41" s="1"/>
  <c r="H32" i="58"/>
  <c r="H32" i="41" s="1"/>
  <c r="I36" i="41"/>
  <c r="J89" i="41"/>
  <c r="I83" i="41"/>
  <c r="J37" i="41"/>
  <c r="I92" i="41"/>
  <c r="I88" i="41"/>
  <c r="I48" i="58"/>
  <c r="I50" i="58"/>
  <c r="I49" i="58"/>
  <c r="I47" i="58"/>
  <c r="J41" i="41"/>
  <c r="J58" i="41"/>
  <c r="J18" i="58"/>
  <c r="J15" i="58"/>
  <c r="J16" i="58"/>
  <c r="J17" i="58"/>
  <c r="J78" i="41"/>
  <c r="I70" i="41"/>
  <c r="J90" i="41"/>
  <c r="J52" i="26"/>
  <c r="J38" i="41"/>
  <c r="I45" i="41"/>
  <c r="I89" i="41"/>
  <c r="I63" i="37"/>
  <c r="I64" i="37"/>
  <c r="I65" i="37"/>
  <c r="I66" i="37"/>
  <c r="J39" i="41"/>
  <c r="I34" i="37"/>
  <c r="I31" i="37"/>
  <c r="I33" i="37"/>
  <c r="I32" i="37"/>
  <c r="I27" i="41"/>
  <c r="J55" i="41"/>
  <c r="J76" i="41"/>
  <c r="I68" i="41"/>
  <c r="J87" i="41"/>
  <c r="J47" i="37"/>
  <c r="J48" i="37"/>
  <c r="J49" i="37"/>
  <c r="J50" i="37"/>
  <c r="J36" i="41"/>
  <c r="I46" i="41"/>
  <c r="I90" i="41"/>
  <c r="J34" i="58"/>
  <c r="J31" i="58"/>
  <c r="J32" i="58"/>
  <c r="J33" i="58"/>
  <c r="J17" i="37"/>
  <c r="J16" i="37"/>
  <c r="J18" i="37"/>
  <c r="J15" i="37"/>
  <c r="J56" i="41"/>
  <c r="J53" i="26"/>
  <c r="J75" i="41"/>
  <c r="I69" i="41"/>
  <c r="J59" i="41"/>
  <c r="I79" i="58"/>
  <c r="I80" i="58"/>
  <c r="I82" i="58"/>
  <c r="I81" i="58"/>
  <c r="I44" i="41"/>
  <c r="I77" i="41"/>
  <c r="J57" i="41"/>
  <c r="J66" i="37"/>
  <c r="J64" i="37"/>
  <c r="J63" i="37"/>
  <c r="J65" i="37"/>
  <c r="J77" i="41"/>
  <c r="I67" i="41"/>
  <c r="J61" i="41"/>
  <c r="I43" i="41"/>
  <c r="I76" i="41"/>
  <c r="I15" i="37"/>
  <c r="I17" i="37"/>
  <c r="I18" i="37"/>
  <c r="I16" i="37"/>
  <c r="I39" i="41"/>
  <c r="J32" i="37"/>
  <c r="J32" i="41" s="1"/>
  <c r="J34" i="37"/>
  <c r="J34" i="41" s="1"/>
  <c r="J31" i="37"/>
  <c r="J31" i="41" s="1"/>
  <c r="J33" i="37"/>
  <c r="I54" i="26"/>
  <c r="I75" i="41"/>
  <c r="I50" i="26"/>
  <c r="I42" i="41"/>
  <c r="J51" i="26"/>
  <c r="J49" i="58"/>
  <c r="J50" i="58"/>
  <c r="J47" i="58"/>
  <c r="J48" i="58"/>
  <c r="J60" i="41"/>
  <c r="I79" i="37"/>
  <c r="I79" i="41" s="1"/>
  <c r="I80" i="37"/>
  <c r="I80" i="41" s="1"/>
  <c r="I81" i="37"/>
  <c r="I82" i="37"/>
  <c r="I82" i="41" s="1"/>
  <c r="I78" i="41"/>
  <c r="H81" i="58"/>
  <c r="H81" i="41" s="1"/>
  <c r="H80" i="58"/>
  <c r="H80" i="41" s="1"/>
  <c r="H82" i="58"/>
  <c r="H82" i="41" s="1"/>
  <c r="H79" i="58"/>
  <c r="H79" i="41" s="1"/>
  <c r="I52" i="26"/>
  <c r="I40" i="41"/>
  <c r="I33" i="58"/>
  <c r="I34" i="58"/>
  <c r="I32" i="58"/>
  <c r="I31" i="58"/>
  <c r="J80" i="37"/>
  <c r="J79" i="37"/>
  <c r="J81" i="37"/>
  <c r="J82" i="37"/>
  <c r="J25" i="41"/>
  <c r="I48" i="37"/>
  <c r="I50" i="37"/>
  <c r="I50" i="41" s="1"/>
  <c r="I49" i="37"/>
  <c r="I49" i="41" s="1"/>
  <c r="I47" i="37"/>
  <c r="I47" i="41" s="1"/>
  <c r="I41" i="41"/>
  <c r="J54" i="26"/>
  <c r="H64" i="58"/>
  <c r="H64" i="41" s="1"/>
  <c r="H66" i="58"/>
  <c r="H66" i="41" s="1"/>
  <c r="H65" i="58"/>
  <c r="H65" i="41" s="1"/>
  <c r="H63" i="58"/>
  <c r="H63" i="41" s="1"/>
  <c r="J26" i="41"/>
  <c r="I35" i="41"/>
  <c r="I84" i="41"/>
  <c r="H48" i="58"/>
  <c r="H48" i="41" s="1"/>
  <c r="H47" i="58"/>
  <c r="H47" i="41" s="1"/>
  <c r="H49" i="58"/>
  <c r="H49" i="41" s="1"/>
  <c r="H50" i="58"/>
  <c r="H50" i="41" s="1"/>
  <c r="I94" i="41"/>
  <c r="J23" i="41"/>
  <c r="J79" i="58"/>
  <c r="J82" i="58"/>
  <c r="J81" i="58"/>
  <c r="J80" i="58"/>
  <c r="I64" i="58"/>
  <c r="I63" i="58"/>
  <c r="I66" i="58"/>
  <c r="I65" i="58"/>
  <c r="J63" i="58"/>
  <c r="J66" i="58"/>
  <c r="J65" i="58"/>
  <c r="J64" i="58"/>
  <c r="H18" i="58"/>
  <c r="H17" i="58"/>
  <c r="H15" i="58"/>
  <c r="H16" i="58"/>
  <c r="I37" i="41"/>
  <c r="I85" i="41"/>
  <c r="I93" i="41"/>
  <c r="J24" i="41"/>
  <c r="I48" i="41" l="1"/>
  <c r="J82" i="41"/>
  <c r="J33" i="41"/>
  <c r="J65" i="41"/>
  <c r="I32" i="41"/>
  <c r="I424" i="58"/>
  <c r="F241" i="66" s="1"/>
  <c r="I423" i="58"/>
  <c r="I425" i="58" s="1"/>
  <c r="J63" i="41"/>
  <c r="I33" i="41"/>
  <c r="C48" i="63"/>
  <c r="J64" i="41"/>
  <c r="I31" i="41"/>
  <c r="I16" i="41"/>
  <c r="J66" i="41"/>
  <c r="J50" i="41"/>
  <c r="I34" i="41"/>
  <c r="I18" i="41"/>
  <c r="J424" i="37"/>
  <c r="E29" i="53" s="1"/>
  <c r="F29" i="53" s="1"/>
  <c r="J423" i="37"/>
  <c r="J425" i="37" s="1"/>
  <c r="C22" i="63" s="1"/>
  <c r="J15" i="41"/>
  <c r="J49" i="41"/>
  <c r="C58" i="63"/>
  <c r="H16" i="41"/>
  <c r="C18" i="63"/>
  <c r="I17" i="41"/>
  <c r="J18" i="41"/>
  <c r="J48" i="41"/>
  <c r="I66" i="41"/>
  <c r="H423" i="58"/>
  <c r="H15" i="41"/>
  <c r="H424" i="58"/>
  <c r="H424" i="41" s="1"/>
  <c r="J81" i="41"/>
  <c r="I423" i="37"/>
  <c r="I425" i="37" s="1"/>
  <c r="I15" i="41"/>
  <c r="I424" i="37"/>
  <c r="J16" i="41"/>
  <c r="J47" i="41"/>
  <c r="I65" i="41"/>
  <c r="J423" i="58"/>
  <c r="J424" i="58"/>
  <c r="E35" i="53" s="1"/>
  <c r="F35" i="53" s="1"/>
  <c r="H29" i="53" s="1"/>
  <c r="C38" i="63"/>
  <c r="H17" i="41"/>
  <c r="J79" i="41"/>
  <c r="J17" i="41"/>
  <c r="C28" i="63"/>
  <c r="I64" i="41"/>
  <c r="H18" i="41"/>
  <c r="J80" i="41"/>
  <c r="I63" i="41"/>
  <c r="I81" i="41"/>
  <c r="I424" i="41" l="1"/>
  <c r="H425" i="58"/>
  <c r="C32" i="63" s="1"/>
  <c r="F289" i="66"/>
  <c r="C19" i="63"/>
  <c r="I425" i="41"/>
  <c r="N3" i="41" s="1"/>
  <c r="C12" i="63"/>
  <c r="C49" i="63"/>
  <c r="C42" i="63"/>
  <c r="E17" i="53"/>
  <c r="F17" i="53" s="1"/>
  <c r="E347" i="38"/>
  <c r="M290" i="66" s="1"/>
  <c r="F290" i="66"/>
  <c r="J425" i="58"/>
  <c r="E23" i="53"/>
  <c r="F23" i="53" s="1"/>
  <c r="H17" i="53" s="1"/>
  <c r="G29" i="53"/>
  <c r="E329" i="38" s="1"/>
  <c r="H35" i="53"/>
  <c r="G35" i="53" s="1"/>
  <c r="E341" i="38" s="1"/>
  <c r="J425" i="41"/>
  <c r="O3" i="41" s="1"/>
  <c r="C29" i="63"/>
  <c r="J423" i="41"/>
  <c r="E335" i="38"/>
  <c r="M146" i="66" s="1"/>
  <c r="F146" i="66"/>
  <c r="F145" i="66"/>
  <c r="J424" i="41"/>
  <c r="I423" i="41"/>
  <c r="F98" i="66"/>
  <c r="E311" i="38"/>
  <c r="M98" i="66" s="1"/>
  <c r="F193" i="66"/>
  <c r="E11" i="53"/>
  <c r="F11" i="53" s="1"/>
  <c r="E323" i="38"/>
  <c r="M242" i="66" s="1"/>
  <c r="F242" i="66"/>
  <c r="H423" i="41"/>
  <c r="F194" i="66"/>
  <c r="E299" i="38"/>
  <c r="M194" i="66" s="1"/>
  <c r="C39" i="63"/>
  <c r="H425" i="41"/>
  <c r="M3" i="41" s="1"/>
  <c r="F97" i="66"/>
  <c r="J484" i="37" l="1"/>
  <c r="L145" i="66"/>
  <c r="P145" i="66" s="1"/>
  <c r="N98" i="66"/>
  <c r="C59" i="63"/>
  <c r="C52" i="63"/>
  <c r="N290" i="66"/>
  <c r="H23" i="53"/>
  <c r="G23" i="53" s="1"/>
  <c r="E317" i="38" s="1"/>
  <c r="G17" i="53"/>
  <c r="E305" i="38" s="1"/>
  <c r="N194" i="66"/>
  <c r="N146" i="66"/>
  <c r="N242" i="66"/>
  <c r="G11" i="53"/>
  <c r="E293" i="38" s="1"/>
  <c r="H5" i="53"/>
  <c r="G5" i="53" s="1"/>
  <c r="E281" i="38" s="1"/>
  <c r="J484" i="58"/>
  <c r="L289" i="66"/>
  <c r="Z50" i="66" l="1"/>
  <c r="Y194" i="66"/>
  <c r="Z194" i="66"/>
  <c r="Y50" i="66"/>
  <c r="I484" i="37"/>
  <c r="L97" i="66"/>
  <c r="L241" i="66"/>
  <c r="I484" i="58"/>
  <c r="N145" i="66"/>
  <c r="Y242" i="66"/>
  <c r="Z242" i="66"/>
  <c r="Z98" i="66"/>
  <c r="Y98" i="66"/>
  <c r="H484" i="37"/>
  <c r="H484" i="41" s="1"/>
  <c r="L49" i="66"/>
  <c r="P289" i="66"/>
  <c r="N289" i="66"/>
  <c r="O289" i="66" s="1"/>
  <c r="J484" i="41"/>
  <c r="L193" i="66"/>
  <c r="H484" i="58"/>
  <c r="Y290" i="66"/>
  <c r="Z290" i="66"/>
  <c r="Z146" i="66"/>
  <c r="Y146" i="66"/>
  <c r="I484" i="41" l="1"/>
  <c r="Y289" i="66"/>
  <c r="Z145" i="66"/>
  <c r="Z289" i="66"/>
  <c r="Y145" i="66"/>
  <c r="O145" i="66"/>
  <c r="R193" i="66"/>
  <c r="T193" i="66" s="1"/>
  <c r="P193" i="66"/>
  <c r="V193" i="66" s="1"/>
  <c r="X193" i="66" s="1"/>
  <c r="N193" i="66"/>
  <c r="P241" i="66"/>
  <c r="N241" i="66"/>
  <c r="O241" i="66" s="1"/>
  <c r="P97" i="66"/>
  <c r="N97" i="66"/>
  <c r="V289" i="66"/>
  <c r="X289" i="66" s="1"/>
  <c r="Q289" i="66"/>
  <c r="R289" i="66" s="1"/>
  <c r="T289" i="66" s="1"/>
  <c r="U289" i="66"/>
  <c r="R49" i="66"/>
  <c r="T49" i="66" s="1"/>
  <c r="N49" i="66"/>
  <c r="P49" i="66"/>
  <c r="V49" i="66" s="1"/>
  <c r="X49" i="66" s="1"/>
  <c r="Z241" i="66" l="1"/>
  <c r="O97" i="66"/>
  <c r="Y97" i="66"/>
  <c r="Y241" i="66"/>
  <c r="Z97" i="66"/>
  <c r="Q241" i="66"/>
  <c r="R241" i="66" s="1"/>
  <c r="T241" i="66" s="1"/>
  <c r="V241" i="66"/>
  <c r="X241" i="66" s="1"/>
  <c r="U241" i="66"/>
  <c r="O193" i="66"/>
  <c r="Z193" i="66"/>
  <c r="O49" i="66"/>
  <c r="Y193" i="66"/>
  <c r="Z49" i="66"/>
  <c r="Y49" i="66"/>
  <c r="U145" i="66"/>
  <c r="Q145" i="66"/>
  <c r="R145" i="66" s="1"/>
  <c r="T145" i="66" s="1"/>
  <c r="V145" i="66"/>
  <c r="X145" i="66" s="1"/>
  <c r="Q49" i="66" l="1"/>
  <c r="U49" i="66"/>
  <c r="U193" i="66"/>
  <c r="Q193" i="66"/>
  <c r="U97" i="66"/>
  <c r="Q97" i="66"/>
  <c r="R97" i="66" s="1"/>
  <c r="T97" i="66" s="1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<sst xmlns="http://schemas.openxmlformats.org/spreadsheetml/2006/main" count="4745" uniqueCount="340">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</sst>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14095541.098578379</c:v>
                </c:pt>
                <c:pt idx="2">
                  <c:v>13147269.125533711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13.191017657049301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19.152454605131187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1565626.3159673489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1682803.8007453769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9-4A75-B553-CD2B522EF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B-418D-9934-54C79CE397C7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3A-45DD-83B1-2F8D0CCB3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14095541.098578379</c:v>
                </c:pt>
                <c:pt idx="2">
                  <c:v>13147269.125533711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2A3-9937-5217C2CD6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4-4233-BB51-0F23B1184AF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23-4743-B2DE-0337E576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14095541.098578379</c:v>
                </c:pt>
                <c:pt idx="2">
                  <c:v>13147269.125533711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A-40E1-95CB-216FE0CC7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51043.361602826357</c:v>
                </c:pt>
                <c:pt idx="2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211772.75782853554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222389.489994237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8-4B03-941A-6B8127AA7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13.191017657049301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19.152454605131187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1565626.3159673489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1682803.8007453769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69444443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249287.826149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6967592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6990740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013888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037037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060185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0833336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263111.54792455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106481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587593.8998603616"/>
  </r>
  <r>
    <x v="1"/>
    <s v="Vestdanmark"/>
    <x v="15"/>
    <x v="1"/>
    <n v="11840949.000738235"/>
  </r>
  <r>
    <x v="1"/>
    <s v="Vestdanmark"/>
    <x v="16"/>
    <x v="1"/>
    <n v="5005.6356813272896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1993.557721309648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78937.5641805995"/>
  </r>
  <r>
    <x v="1"/>
    <s v="Vestdanmark"/>
    <x v="15"/>
    <x v="2"/>
    <n v="11614690.73032544"/>
  </r>
  <r>
    <x v="1"/>
    <s v="Vestdanmark"/>
    <x v="16"/>
    <x v="2"/>
    <n v="5169.3190334894534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1614.661983045924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89214.6969952502"/>
  </r>
  <r>
    <x v="1"/>
    <s v="Østdanmark"/>
    <x v="15"/>
    <x v="1"/>
    <n v="841583.7254715825"/>
  </r>
  <r>
    <x v="1"/>
    <s v="Østdanmark"/>
    <x v="16"/>
    <x v="1"/>
    <n v="420.12115509171275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3940.442278690352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30001.5728813037"/>
  </r>
  <r>
    <x v="1"/>
    <s v="Østdanmark"/>
    <x v="15"/>
    <x v="2"/>
    <n v="825502.64294003148"/>
  </r>
  <r>
    <x v="1"/>
    <s v="Østdanmark"/>
    <x v="16"/>
    <x v="2"/>
    <n v="433.85903842113186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4319.338016954094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87117.71293108177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5722.17739080405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05945.48999946821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55860.68265151768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8502205.9111969229"/>
  </r>
  <r>
    <x v="5"/>
    <s v="Vestdanmark"/>
    <x v="15"/>
    <x v="1"/>
    <n v="3739247.0528647057"/>
  </r>
  <r>
    <x v="5"/>
    <s v="Vestdanmark"/>
    <x v="16"/>
    <x v="1"/>
    <n v="5005.6356813272896"/>
  </r>
  <r>
    <x v="5"/>
    <s v="Vestdanmark"/>
    <x v="20"/>
    <x v="1"/>
    <n v="602593.15019279509"/>
  </r>
  <r>
    <x v="5"/>
    <s v="Vestdanmark"/>
    <x v="38"/>
    <x v="1"/>
    <n v="21249287.826149497"/>
  </r>
  <r>
    <x v="5"/>
    <s v="Vestdanmark"/>
    <x v="39"/>
    <x v="1"/>
    <n v="326194.91053704952"/>
  </r>
  <r>
    <x v="5"/>
    <s v="Vestdanmark"/>
    <x v="14"/>
    <x v="2"/>
    <n v="8139812.5569148706"/>
  </r>
  <r>
    <x v="5"/>
    <s v="Vestdanmark"/>
    <x v="15"/>
    <x v="2"/>
    <n v="3667797.0727343494"/>
  </r>
  <r>
    <x v="5"/>
    <s v="Vestdanmark"/>
    <x v="16"/>
    <x v="2"/>
    <n v="5169.3190334894534"/>
  </r>
  <r>
    <x v="5"/>
    <s v="Vestdanmark"/>
    <x v="20"/>
    <x v="2"/>
    <n v="630997.79814640491"/>
  </r>
  <r>
    <x v="5"/>
    <s v="Vestdanmark"/>
    <x v="38"/>
    <x v="2"/>
    <n v="20673448.784384709"/>
  </r>
  <r>
    <x v="5"/>
    <s v="Vestdanmark"/>
    <x v="39"/>
    <x v="2"/>
    <n v="309762.8564015915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231945.108656165"/>
  </r>
  <r>
    <x v="5"/>
    <s v="Østdanmark"/>
    <x v="15"/>
    <x v="1"/>
    <n v="265763.28172786813"/>
  </r>
  <r>
    <x v="5"/>
    <s v="Østdanmark"/>
    <x v="16"/>
    <x v="1"/>
    <n v="420.12115509171275"/>
  </r>
  <r>
    <x v="5"/>
    <s v="Østdanmark"/>
    <x v="20"/>
    <x v="1"/>
    <n v="81329.660607366925"/>
  </r>
  <r>
    <x v="5"/>
    <s v="Østdanmark"/>
    <x v="38"/>
    <x v="1"/>
    <n v="3436648.7301143073"/>
  </r>
  <r>
    <x v="5"/>
    <s v="Østdanmark"/>
    <x v="39"/>
    <x v="1"/>
    <n v="340898.07290760207"/>
  </r>
  <r>
    <x v="5"/>
    <s v="Østdanmark"/>
    <x v="14"/>
    <x v="2"/>
    <n v="1179435.3570834203"/>
  </r>
  <r>
    <x v="5"/>
    <s v="Østdanmark"/>
    <x v="15"/>
    <x v="2"/>
    <n v="260685.0451389573"/>
  </r>
  <r>
    <x v="5"/>
    <s v="Østdanmark"/>
    <x v="16"/>
    <x v="2"/>
    <n v="433.85903842113186"/>
  </r>
  <r>
    <x v="5"/>
    <s v="Østdanmark"/>
    <x v="20"/>
    <x v="2"/>
    <n v="85646.055736491384"/>
  </r>
  <r>
    <x v="5"/>
    <s v="Østdanmark"/>
    <x v="38"/>
    <x v="2"/>
    <n v="3410095.0601985683"/>
  </r>
  <r>
    <x v="5"/>
    <s v="Østdanmark"/>
    <x v="39"/>
    <x v="2"/>
    <n v="331936.4918564736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x v="0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x v="0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x v="0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x v="0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n v="0"/>
    <x v="1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n v="0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n v="0"/>
    <x v="1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  <n v="0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  <n v="0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n v="0"/>
    <x v="1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n v="0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n v="0"/>
    <x v="1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  <n v="0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2263111.547924552"/>
    <s v="CO2 - atmosfære"/>
    <x v="0"/>
  </r>
  <r>
    <s v="Vestdanmark"/>
    <x v="1"/>
    <n v="6069868.2390794745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37462.493699251529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470463.02636426751"/>
    <s v="Biogasanlæg"/>
    <x v="6"/>
  </r>
  <r>
    <s v="Vestdanmark"/>
    <x v="1"/>
    <n v="0"/>
    <s v="Pyrolyseproces"/>
    <x v="7"/>
  </r>
  <r>
    <s v="Vestdanmark"/>
    <x v="2"/>
    <n v="11464386.936102785"/>
    <s v="CO2 - atmosfære"/>
    <x v="0"/>
  </r>
  <r>
    <s v="Vestdanmark"/>
    <x v="2"/>
    <n v="6044724.7524874648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7462.493699251529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458603.85583869618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32429.5506538269"/>
    <s v="CO2 - atmosfære"/>
    <x v="0"/>
  </r>
  <r>
    <s v="Østdanmark"/>
    <x v="1"/>
    <n v="538912.0191669655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12810.937899750508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42446.11029341945"/>
    <s v="Biogasanlæg"/>
    <x v="6"/>
  </r>
  <r>
    <s v="Østdanmark"/>
    <x v="1"/>
    <n v="0"/>
    <s v="Pyrolyseproces"/>
    <x v="7"/>
  </r>
  <r>
    <s v="Østdanmark"/>
    <x v="2"/>
    <n v="1682882.1894309253"/>
    <s v="CO2 - atmosfære"/>
    <x v="0"/>
  </r>
  <r>
    <s v="Østdanmark"/>
    <x v="2"/>
    <n v="537552.33932666946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12810.937899750508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41219.26169301905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</r>
  <r>
    <x v="4"/>
    <x v="10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</r>
  <r>
    <x v="23"/>
    <x v="10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</r>
  <r>
    <x v="4"/>
    <x v="10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</r>
  <r>
    <x v="23"/>
    <x v="10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</r>
  <r>
    <x v="4"/>
    <x v="10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</r>
  <r>
    <x v="23"/>
    <x v="10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</r>
  <r>
    <x v="4"/>
    <x v="10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</r>
  <r>
    <x v="23"/>
    <x v="10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48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150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151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1519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15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151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49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15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15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48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5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ht="30" x14ac:dyDescent="0.25">
      <c r="A2" s="6" t="s">
        <v>0</v>
      </c>
      <c r="B2" s="222" t="s">
        <v>339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O152" sqref="O15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14095541.098578379</v>
      </c>
      <c r="R37" s="342">
        <f t="shared" ref="R37:R38" si="0">1-Q37/$Q$35</f>
        <v>0.29522294507108104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13147269.125533711</v>
      </c>
      <c r="R38" s="342">
        <f t="shared" si="0"/>
        <v>0.34263654372331442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B5" sqref="B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3030352.3130941684</v>
      </c>
      <c r="K30" s="268">
        <f t="shared" si="6"/>
        <v>146238.5061125248</v>
      </c>
      <c r="L30" s="268">
        <f t="shared" si="6"/>
        <v>116449.18079330679</v>
      </c>
      <c r="M30" s="271">
        <f t="shared" si="6"/>
        <v>3030352.313094168</v>
      </c>
      <c r="N30" s="271">
        <f t="shared" si="6"/>
        <v>146238.5061125248</v>
      </c>
      <c r="O30" s="271">
        <f t="shared" si="6"/>
        <v>116449.18079330679</v>
      </c>
      <c r="P30" s="271">
        <f t="shared" si="6"/>
        <v>3030352.3130941684</v>
      </c>
      <c r="Q30" s="271">
        <f t="shared" si="6"/>
        <v>146238.5061125248</v>
      </c>
      <c r="R30" s="271">
        <f t="shared" si="6"/>
        <v>116449.18079330679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948927.68690583168</v>
      </c>
      <c r="K40" s="268">
        <f t="shared" si="7"/>
        <v>15761.493887475175</v>
      </c>
      <c r="L40" s="268">
        <f t="shared" si="7"/>
        <v>12550.819206693195</v>
      </c>
      <c r="M40" s="271">
        <f t="shared" si="7"/>
        <v>948927.68690583168</v>
      </c>
      <c r="N40" s="271">
        <f t="shared" si="7"/>
        <v>15761.493887475175</v>
      </c>
      <c r="O40" s="271">
        <f t="shared" si="7"/>
        <v>12550.819206693195</v>
      </c>
      <c r="P40" s="271">
        <f t="shared" si="7"/>
        <v>948927.68690583168</v>
      </c>
      <c r="Q40" s="271">
        <f t="shared" si="7"/>
        <v>15761.493887475175</v>
      </c>
      <c r="R40" s="271">
        <f t="shared" si="7"/>
        <v>12550.819206693195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241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42184.627494662134</v>
      </c>
      <c r="D50" s="109">
        <f t="shared" ca="1" si="0"/>
        <v>115726.15144460159</v>
      </c>
      <c r="E50" s="109">
        <f t="shared" ca="1" si="0"/>
        <v>0</v>
      </c>
      <c r="F50" s="109">
        <f t="shared" ca="1" si="0"/>
        <v>8858.7341081642226</v>
      </c>
      <c r="G50" s="109">
        <f t="shared" ca="1" si="0"/>
        <v>24041.220505714809</v>
      </c>
      <c r="H50" s="109">
        <f t="shared" ref="H50:H54" ca="1" si="2">SUM(B50,E50)</f>
        <v>0</v>
      </c>
      <c r="I50" s="109">
        <f t="shared" ca="1" si="1"/>
        <v>51043.361602826357</v>
      </c>
      <c r="J50" s="109">
        <f t="shared" ca="1" si="1"/>
        <v>139767.37195031642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68">
        <f ca="1">IF($C3-G$1&lt;År1,0,F2*(1-VLOOKUP($A3,[1]Hugst!$R$5:$W$9,MATCH(ROUNDUP((G$1)/10,0)*10,[1]Hugst!$R$4:$W$4,0))))</f>
        <v>3888.4929729246492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68">
        <f ca="1">IF($C4-G$1&lt;År1,0,F3*(1-VLOOKUP($A4,[1]Hugst!$R$5:$W$9,MATCH(ROUNDUP((G$1)/10,0)*10,[1]Hugst!$R$4:$W$4,0))))</f>
        <v>3877.6262229246627</v>
      </c>
      <c r="H4" s="168">
        <f ca="1">IF($C4-H$1&lt;År1,0,G3*(1-VLOOKUP($A4,[1]Hugst!$R$5:$W$9,MATCH(ROUNDUP((H$1)/10,0)*10,[1]Hugst!$R$4:$W$4,0))))</f>
        <v>3888.4929729246492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68">
        <f ca="1">IF($C5-G$1&lt;År1,0,F4*(1-VLOOKUP($A5,[1]Hugst!$R$5:$W$9,MATCH(ROUNDUP((G$1)/10,0)*10,[1]Hugst!$R$4:$W$4,0))))</f>
        <v>3866.8138066747183</v>
      </c>
      <c r="H5" s="168">
        <f ca="1">IF($C5-H$1&lt;År1,0,G4*(1-VLOOKUP($A5,[1]Hugst!$R$5:$W$9,MATCH(ROUNDUP((H$1)/10,0)*10,[1]Hugst!$R$4:$W$4,0))))</f>
        <v>3877.6262229246627</v>
      </c>
      <c r="I5" s="168">
        <f ca="1">IF($C5-I$1&lt;År1,0,H4*(1-VLOOKUP($A5,[1]Hugst!$R$5:$W$9,MATCH(ROUNDUP((I$1)/10,0)*10,[1]Hugst!$R$4:$W$4,0))))</f>
        <v>3888.4929729246492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68">
        <f ca="1">IF($C6-G$1&lt;År1,0,F5*(1-VLOOKUP($A6,[1]Hugst!$R$5:$W$9,MATCH(ROUNDUP((G$1)/10,0)*10,[1]Hugst!$R$4:$W$4,0))))</f>
        <v>3856.0554525058674</v>
      </c>
      <c r="H6" s="168">
        <f ca="1">IF($C6-H$1&lt;År1,0,G5*(1-VLOOKUP($A6,[1]Hugst!$R$5:$W$9,MATCH(ROUNDUP((H$1)/10,0)*10,[1]Hugst!$R$4:$W$4,0))))</f>
        <v>3866.8138066747183</v>
      </c>
      <c r="I6" s="168">
        <f ca="1">IF($C6-I$1&lt;År1,0,H5*(1-VLOOKUP($A6,[1]Hugst!$R$5:$W$9,MATCH(ROUNDUP((I$1)/10,0)*10,[1]Hugst!$R$4:$W$4,0))))</f>
        <v>3877.6262229246627</v>
      </c>
      <c r="J6" s="168">
        <f ca="1">IF($C6-J$1&lt;År1,0,I5*(1-VLOOKUP($A6,[1]Hugst!$R$5:$W$9,MATCH(ROUNDUP((J$1)/10,0)*10,[1]Hugst!$R$4:$W$4,0))))</f>
        <v>3888.4929729246492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68">
        <f ca="1">IF($C7-G$1&lt;År1,0,F6*(1-VLOOKUP($A7,[1]Hugst!$R$5:$W$9,MATCH(ROUNDUP((G$1)/10,0)*10,[1]Hugst!$R$4:$W$4,0))))</f>
        <v>3845.350890108019</v>
      </c>
      <c r="H7" s="168">
        <f ca="1">IF($C7-H$1&lt;År1,0,G6*(1-VLOOKUP($A7,[1]Hugst!$R$5:$W$9,MATCH(ROUNDUP((H$1)/10,0)*10,[1]Hugst!$R$4:$W$4,0))))</f>
        <v>3856.0554525058674</v>
      </c>
      <c r="I7" s="168">
        <f ca="1">IF($C7-I$1&lt;År1,0,H6*(1-VLOOKUP($A7,[1]Hugst!$R$5:$W$9,MATCH(ROUNDUP((I$1)/10,0)*10,[1]Hugst!$R$4:$W$4,0))))</f>
        <v>3866.8138066747183</v>
      </c>
      <c r="J7" s="168">
        <f ca="1">IF($C7-J$1&lt;År1,0,I6*(1-VLOOKUP($A7,[1]Hugst!$R$5:$W$9,MATCH(ROUNDUP((J$1)/10,0)*10,[1]Hugst!$R$4:$W$4,0))))</f>
        <v>3877.6262229246627</v>
      </c>
      <c r="K7" s="168">
        <f ca="1">IF($C7-K$1&lt;År1,0,J6*(1-VLOOKUP($A7,[1]Hugst!$R$5:$W$9,MATCH(ROUNDUP((K$1)/10,0)*10,[1]Hugst!$R$4:$W$4,0))))</f>
        <v>3888.4929729246492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68">
        <f ca="1">IF($C8-G$1&lt;År1,0,F7*(1-VLOOKUP($A8,[1]Hugst!$R$5:$W$9,MATCH(ROUNDUP((G$1)/10,0)*10,[1]Hugst!$R$4:$W$4,0))))</f>
        <v>3834.6998505220822</v>
      </c>
      <c r="H8" s="168">
        <f ca="1">IF($C8-H$1&lt;År1,0,G7*(1-VLOOKUP($A8,[1]Hugst!$R$5:$W$9,MATCH(ROUNDUP((H$1)/10,0)*10,[1]Hugst!$R$4:$W$4,0))))</f>
        <v>3845.350890108019</v>
      </c>
      <c r="I8" s="168">
        <f ca="1">IF($C8-I$1&lt;År1,0,H7*(1-VLOOKUP($A8,[1]Hugst!$R$5:$W$9,MATCH(ROUNDUP((I$1)/10,0)*10,[1]Hugst!$R$4:$W$4,0))))</f>
        <v>3856.0554525058674</v>
      </c>
      <c r="J8" s="168">
        <f ca="1">IF($C8-J$1&lt;År1,0,I7*(1-VLOOKUP($A8,[1]Hugst!$R$5:$W$9,MATCH(ROUNDUP((J$1)/10,0)*10,[1]Hugst!$R$4:$W$4,0))))</f>
        <v>3866.8138066747183</v>
      </c>
      <c r="K8" s="168">
        <f ca="1">IF($C8-K$1&lt;År1,0,J7*(1-VLOOKUP($A8,[1]Hugst!$R$5:$W$9,MATCH(ROUNDUP((K$1)/10,0)*10,[1]Hugst!$R$4:$W$4,0))))</f>
        <v>3877.6262229246627</v>
      </c>
      <c r="L8" s="168">
        <f ca="1">IF($C8-L$1&lt;År1,0,K7*(1-VLOOKUP($A8,[1]Hugst!$R$5:$W$9,MATCH(ROUNDUP((L$1)/10,0)*10,[1]Hugst!$R$4:$W$4,0))))</f>
        <v>3888.4929729246492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68">
        <f ca="1">IF($C9-G$1&lt;År1,0,F8*(1-VLOOKUP($A9,[1]Hugst!$R$5:$W$9,MATCH(ROUNDUP((G$1)/10,0)*10,[1]Hugst!$R$4:$W$4,0))))</f>
        <v>3824.1020661341449</v>
      </c>
      <c r="H9" s="168">
        <f ca="1">IF($C9-H$1&lt;År1,0,G8*(1-VLOOKUP($A9,[1]Hugst!$R$5:$W$9,MATCH(ROUNDUP((H$1)/10,0)*10,[1]Hugst!$R$4:$W$4,0))))</f>
        <v>3834.6998505220822</v>
      </c>
      <c r="I9" s="168">
        <f ca="1">IF($C9-I$1&lt;År1,0,H8*(1-VLOOKUP($A9,[1]Hugst!$R$5:$W$9,MATCH(ROUNDUP((I$1)/10,0)*10,[1]Hugst!$R$4:$W$4,0))))</f>
        <v>3845.350890108019</v>
      </c>
      <c r="J9" s="168">
        <f ca="1">IF($C9-J$1&lt;År1,0,I8*(1-VLOOKUP($A9,[1]Hugst!$R$5:$W$9,MATCH(ROUNDUP((J$1)/10,0)*10,[1]Hugst!$R$4:$W$4,0))))</f>
        <v>3856.0554525058674</v>
      </c>
      <c r="K9" s="168">
        <f ca="1">IF($C9-K$1&lt;År1,0,J8*(1-VLOOKUP($A9,[1]Hugst!$R$5:$W$9,MATCH(ROUNDUP((K$1)/10,0)*10,[1]Hugst!$R$4:$W$4,0))))</f>
        <v>3866.8138066747183</v>
      </c>
      <c r="L9" s="168">
        <f ca="1">IF($C9-L$1&lt;År1,0,K8*(1-VLOOKUP($A9,[1]Hugst!$R$5:$W$9,MATCH(ROUNDUP((L$1)/10,0)*10,[1]Hugst!$R$4:$W$4,0))))</f>
        <v>3877.6262229246627</v>
      </c>
      <c r="M9" s="168">
        <f ca="1">IF($C9-M$1&lt;År1,0,L8*(1-VLOOKUP($A9,[1]Hugst!$R$5:$W$9,MATCH(ROUNDUP((M$1)/10,0)*10,[1]Hugst!$R$4:$W$4,0))))</f>
        <v>3888.4929729246492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68">
        <f ca="1">IF($C10-G$1&lt;År1,0,F9*(1-VLOOKUP($A10,[1]Hugst!$R$5:$W$9,MATCH(ROUNDUP((G$1)/10,0)*10,[1]Hugst!$R$4:$W$4,0))))</f>
        <v>3813.5572706680819</v>
      </c>
      <c r="H10" s="168">
        <f ca="1">IF($C10-H$1&lt;År1,0,G9*(1-VLOOKUP($A10,[1]Hugst!$R$5:$W$9,MATCH(ROUNDUP((H$1)/10,0)*10,[1]Hugst!$R$4:$W$4,0))))</f>
        <v>3824.1020661341449</v>
      </c>
      <c r="I10" s="168">
        <f ca="1">IF($C10-I$1&lt;År1,0,H9*(1-VLOOKUP($A10,[1]Hugst!$R$5:$W$9,MATCH(ROUNDUP((I$1)/10,0)*10,[1]Hugst!$R$4:$W$4,0))))</f>
        <v>3834.6998505220822</v>
      </c>
      <c r="J10" s="168">
        <f ca="1">IF($C10-J$1&lt;År1,0,I9*(1-VLOOKUP($A10,[1]Hugst!$R$5:$W$9,MATCH(ROUNDUP((J$1)/10,0)*10,[1]Hugst!$R$4:$W$4,0))))</f>
        <v>3845.350890108019</v>
      </c>
      <c r="K10" s="168">
        <f ca="1">IF($C10-K$1&lt;År1,0,J9*(1-VLOOKUP($A10,[1]Hugst!$R$5:$W$9,MATCH(ROUNDUP((K$1)/10,0)*10,[1]Hugst!$R$4:$W$4,0))))</f>
        <v>3856.0554525058674</v>
      </c>
      <c r="L10" s="168">
        <f ca="1">IF($C10-L$1&lt;År1,0,K9*(1-VLOOKUP($A10,[1]Hugst!$R$5:$W$9,MATCH(ROUNDUP((L$1)/10,0)*10,[1]Hugst!$R$4:$W$4,0))))</f>
        <v>3866.8138066747183</v>
      </c>
      <c r="M10" s="168">
        <f ca="1">IF($C10-M$1&lt;År1,0,L9*(1-VLOOKUP($A10,[1]Hugst!$R$5:$W$9,MATCH(ROUNDUP((M$1)/10,0)*10,[1]Hugst!$R$4:$W$4,0))))</f>
        <v>3877.6262229246627</v>
      </c>
      <c r="N10" s="168">
        <f ca="1">IF($C10-N$1&lt;År1,0,M9*(1-VLOOKUP($A10,[1]Hugst!$R$5:$W$9,MATCH(ROUNDUP((N$1)/10,0)*10,[1]Hugst!$R$4:$W$4,0))))</f>
        <v>3888.4929729246492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68">
        <f ca="1">IF($C11-G$1&lt;År1,0,F10*(1-VLOOKUP($A11,[1]Hugst!$R$5:$W$9,MATCH(ROUNDUP((G$1)/10,0)*10,[1]Hugst!$R$4:$W$4,0))))</f>
        <v>3803.0651991793261</v>
      </c>
      <c r="H11" s="168">
        <f ca="1">IF($C11-H$1&lt;År1,0,G10*(1-VLOOKUP($A11,[1]Hugst!$R$5:$W$9,MATCH(ROUNDUP((H$1)/10,0)*10,[1]Hugst!$R$4:$W$4,0))))</f>
        <v>3813.5572706680819</v>
      </c>
      <c r="I11" s="168">
        <f ca="1">IF($C11-I$1&lt;År1,0,H10*(1-VLOOKUP($A11,[1]Hugst!$R$5:$W$9,MATCH(ROUNDUP((I$1)/10,0)*10,[1]Hugst!$R$4:$W$4,0))))</f>
        <v>3824.1020661341449</v>
      </c>
      <c r="J11" s="168">
        <f ca="1">IF($C11-J$1&lt;År1,0,I10*(1-VLOOKUP($A11,[1]Hugst!$R$5:$W$9,MATCH(ROUNDUP((J$1)/10,0)*10,[1]Hugst!$R$4:$W$4,0))))</f>
        <v>3834.6998505220822</v>
      </c>
      <c r="K11" s="168">
        <f ca="1">IF($C11-K$1&lt;År1,0,J10*(1-VLOOKUP($A11,[1]Hugst!$R$5:$W$9,MATCH(ROUNDUP((K$1)/10,0)*10,[1]Hugst!$R$4:$W$4,0))))</f>
        <v>3845.350890108019</v>
      </c>
      <c r="L11" s="168">
        <f ca="1">IF($C11-L$1&lt;År1,0,K10*(1-VLOOKUP($A11,[1]Hugst!$R$5:$W$9,MATCH(ROUNDUP((L$1)/10,0)*10,[1]Hugst!$R$4:$W$4,0))))</f>
        <v>3856.0554525058674</v>
      </c>
      <c r="M11" s="168">
        <f ca="1">IF($C11-M$1&lt;År1,0,L10*(1-VLOOKUP($A11,[1]Hugst!$R$5:$W$9,MATCH(ROUNDUP((M$1)/10,0)*10,[1]Hugst!$R$4:$W$4,0))))</f>
        <v>3866.8138066747183</v>
      </c>
      <c r="N11" s="168">
        <f ca="1">IF($C11-N$1&lt;År1,0,M10*(1-VLOOKUP($A11,[1]Hugst!$R$5:$W$9,MATCH(ROUNDUP((N$1)/10,0)*10,[1]Hugst!$R$4:$W$4,0))))</f>
        <v>3877.6262229246627</v>
      </c>
      <c r="O11" s="168">
        <f ca="1">IF($C11-O$1&lt;År1,0,N10*(1-VLOOKUP($A11,[1]Hugst!$R$5:$W$9,MATCH(ROUNDUP((O$1)/10,0)*10,[1]Hugst!$R$4:$W$4,0))))</f>
        <v>3888.4929729246492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68">
        <f ca="1">IF($C12-G$1&lt;År1,0,F11*(1-VLOOKUP($A12,[1]Hugst!$R$5:$W$9,MATCH(ROUNDUP((G$1)/10,0)*10,[1]Hugst!$R$4:$W$4,0))))</f>
        <v>3792.6255880480589</v>
      </c>
      <c r="H12" s="168">
        <f ca="1">IF($C12-H$1&lt;År1,0,G11*(1-VLOOKUP($A12,[1]Hugst!$R$5:$W$9,MATCH(ROUNDUP((H$1)/10,0)*10,[1]Hugst!$R$4:$W$4,0))))</f>
        <v>3803.0651991793261</v>
      </c>
      <c r="I12" s="168">
        <f ca="1">IF($C12-I$1&lt;År1,0,H11*(1-VLOOKUP($A12,[1]Hugst!$R$5:$W$9,MATCH(ROUNDUP((I$1)/10,0)*10,[1]Hugst!$R$4:$W$4,0))))</f>
        <v>3813.5572706680819</v>
      </c>
      <c r="J12" s="168">
        <f ca="1">IF($C12-J$1&lt;År1,0,I11*(1-VLOOKUP($A12,[1]Hugst!$R$5:$W$9,MATCH(ROUNDUP((J$1)/10,0)*10,[1]Hugst!$R$4:$W$4,0))))</f>
        <v>3824.1020661341449</v>
      </c>
      <c r="K12" s="168">
        <f ca="1">IF($C12-K$1&lt;År1,0,J11*(1-VLOOKUP($A12,[1]Hugst!$R$5:$W$9,MATCH(ROUNDUP((K$1)/10,0)*10,[1]Hugst!$R$4:$W$4,0))))</f>
        <v>3834.6998505220822</v>
      </c>
      <c r="L12" s="168">
        <f ca="1">IF($C12-L$1&lt;År1,0,K11*(1-VLOOKUP($A12,[1]Hugst!$R$5:$W$9,MATCH(ROUNDUP((L$1)/10,0)*10,[1]Hugst!$R$4:$W$4,0))))</f>
        <v>3845.350890108019</v>
      </c>
      <c r="M12" s="168">
        <f ca="1">IF($C12-M$1&lt;År1,0,L11*(1-VLOOKUP($A12,[1]Hugst!$R$5:$W$9,MATCH(ROUNDUP((M$1)/10,0)*10,[1]Hugst!$R$4:$W$4,0))))</f>
        <v>3856.0554525058674</v>
      </c>
      <c r="N12" s="168">
        <f ca="1">IF($C12-N$1&lt;År1,0,M11*(1-VLOOKUP($A12,[1]Hugst!$R$5:$W$9,MATCH(ROUNDUP((N$1)/10,0)*10,[1]Hugst!$R$4:$W$4,0))))</f>
        <v>3866.8138066747183</v>
      </c>
      <c r="O12" s="168">
        <f ca="1">IF($C12-O$1&lt;År1,0,N11*(1-VLOOKUP($A12,[1]Hugst!$R$5:$W$9,MATCH(ROUNDUP((O$1)/10,0)*10,[1]Hugst!$R$4:$W$4,0))))</f>
        <v>3877.6262229246627</v>
      </c>
      <c r="P12" s="168">
        <f ca="1">IF($C12-P$1&lt;År1,0,O11*(1-VLOOKUP($A12,[1]Hugst!$R$5:$W$9,MATCH(ROUNDUP((P$1)/10,0)*10,[1]Hugst!$R$4:$W$4,0))))</f>
        <v>3888.4929729246492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68">
        <f ca="1">IF($C13-G$1&lt;År1,0,F12*(1-VLOOKUP($A13,[1]Hugst!$R$5:$W$9,MATCH(ROUNDUP((G$1)/10,0)*10,[1]Hugst!$R$4:$W$4,0))))</f>
        <v>3782.2381749725159</v>
      </c>
      <c r="H13" s="168">
        <f ca="1">IF($C13-H$1&lt;År1,0,G12*(1-VLOOKUP($A13,[1]Hugst!$R$5:$W$9,MATCH(ROUNDUP((H$1)/10,0)*10,[1]Hugst!$R$4:$W$4,0))))</f>
        <v>3792.6255880480589</v>
      </c>
      <c r="I13" s="168">
        <f ca="1">IF($C13-I$1&lt;År1,0,H12*(1-VLOOKUP($A13,[1]Hugst!$R$5:$W$9,MATCH(ROUNDUP((I$1)/10,0)*10,[1]Hugst!$R$4:$W$4,0))))</f>
        <v>3803.0651991793261</v>
      </c>
      <c r="J13" s="168">
        <f ca="1">IF($C13-J$1&lt;År1,0,I12*(1-VLOOKUP($A13,[1]Hugst!$R$5:$W$9,MATCH(ROUNDUP((J$1)/10,0)*10,[1]Hugst!$R$4:$W$4,0))))</f>
        <v>3813.5572706680819</v>
      </c>
      <c r="K13" s="168">
        <f ca="1">IF($C13-K$1&lt;År1,0,J12*(1-VLOOKUP($A13,[1]Hugst!$R$5:$W$9,MATCH(ROUNDUP((K$1)/10,0)*10,[1]Hugst!$R$4:$W$4,0))))</f>
        <v>3824.1020661341449</v>
      </c>
      <c r="L13" s="168">
        <f ca="1">IF($C13-L$1&lt;År1,0,K12*(1-VLOOKUP($A13,[1]Hugst!$R$5:$W$9,MATCH(ROUNDUP((L$1)/10,0)*10,[1]Hugst!$R$4:$W$4,0))))</f>
        <v>3834.6998505220822</v>
      </c>
      <c r="M13" s="168">
        <f ca="1">IF($C13-M$1&lt;År1,0,L12*(1-VLOOKUP($A13,[1]Hugst!$R$5:$W$9,MATCH(ROUNDUP((M$1)/10,0)*10,[1]Hugst!$R$4:$W$4,0))))</f>
        <v>3845.350890108019</v>
      </c>
      <c r="N13" s="168">
        <f ca="1">IF($C13-N$1&lt;År1,0,M12*(1-VLOOKUP($A13,[1]Hugst!$R$5:$W$9,MATCH(ROUNDUP((N$1)/10,0)*10,[1]Hugst!$R$4:$W$4,0))))</f>
        <v>3856.0554525058674</v>
      </c>
      <c r="O13" s="168">
        <f ca="1">IF($C13-O$1&lt;År1,0,N12*(1-VLOOKUP($A13,[1]Hugst!$R$5:$W$9,MATCH(ROUNDUP((O$1)/10,0)*10,[1]Hugst!$R$4:$W$4,0))))</f>
        <v>3866.8138066747183</v>
      </c>
      <c r="P13" s="168">
        <f ca="1">IF($C13-P$1&lt;År1,0,O12*(1-VLOOKUP($A13,[1]Hugst!$R$5:$W$9,MATCH(ROUNDUP((P$1)/10,0)*10,[1]Hugst!$R$4:$W$4,0))))</f>
        <v>3877.6262229246627</v>
      </c>
      <c r="Q13" s="168">
        <f ca="1">IF($C13-Q$1&lt;År1,0,P12*(1-VLOOKUP($A13,[1]Hugst!$R$5:$W$9,MATCH(ROUNDUP((Q$1)/10,0)*10,[1]Hugst!$R$4:$W$4,0))))</f>
        <v>3888.4929729246492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68">
        <f ca="1">IF($C14-G$1&lt;År1,0,F13*(1-VLOOKUP($A14,[1]Hugst!$R$5:$W$9,MATCH(ROUNDUP((G$1)/10,0)*10,[1]Hugst!$R$4:$W$4,0))))</f>
        <v>3771.902698962178</v>
      </c>
      <c r="H14" s="168">
        <f ca="1">IF($C14-H$1&lt;År1,0,G13*(1-VLOOKUP($A14,[1]Hugst!$R$5:$W$9,MATCH(ROUNDUP((H$1)/10,0)*10,[1]Hugst!$R$4:$W$4,0))))</f>
        <v>3782.2381749725159</v>
      </c>
      <c r="I14" s="168">
        <f ca="1">IF($C14-I$1&lt;År1,0,H13*(1-VLOOKUP($A14,[1]Hugst!$R$5:$W$9,MATCH(ROUNDUP((I$1)/10,0)*10,[1]Hugst!$R$4:$W$4,0))))</f>
        <v>3792.6255880480589</v>
      </c>
      <c r="J14" s="168">
        <f ca="1">IF($C14-J$1&lt;År1,0,I13*(1-VLOOKUP($A14,[1]Hugst!$R$5:$W$9,MATCH(ROUNDUP((J$1)/10,0)*10,[1]Hugst!$R$4:$W$4,0))))</f>
        <v>3803.0651991793261</v>
      </c>
      <c r="K14" s="168">
        <f ca="1">IF($C14-K$1&lt;År1,0,J13*(1-VLOOKUP($A14,[1]Hugst!$R$5:$W$9,MATCH(ROUNDUP((K$1)/10,0)*10,[1]Hugst!$R$4:$W$4,0))))</f>
        <v>3813.5572706680819</v>
      </c>
      <c r="L14" s="168">
        <f ca="1">IF($C14-L$1&lt;År1,0,K13*(1-VLOOKUP($A14,[1]Hugst!$R$5:$W$9,MATCH(ROUNDUP((L$1)/10,0)*10,[1]Hugst!$R$4:$W$4,0))))</f>
        <v>3824.1020661341449</v>
      </c>
      <c r="M14" s="168">
        <f ca="1">IF($C14-M$1&lt;År1,0,L13*(1-VLOOKUP($A14,[1]Hugst!$R$5:$W$9,MATCH(ROUNDUP((M$1)/10,0)*10,[1]Hugst!$R$4:$W$4,0))))</f>
        <v>3834.6998505220822</v>
      </c>
      <c r="N14" s="168">
        <f ca="1">IF($C14-N$1&lt;År1,0,M13*(1-VLOOKUP($A14,[1]Hugst!$R$5:$W$9,MATCH(ROUNDUP((N$1)/10,0)*10,[1]Hugst!$R$4:$W$4,0))))</f>
        <v>3845.350890108019</v>
      </c>
      <c r="O14" s="168">
        <f ca="1">IF($C14-O$1&lt;År1,0,N13*(1-VLOOKUP($A14,[1]Hugst!$R$5:$W$9,MATCH(ROUNDUP((O$1)/10,0)*10,[1]Hugst!$R$4:$W$4,0))))</f>
        <v>3856.0554525058674</v>
      </c>
      <c r="P14" s="168">
        <f ca="1">IF($C14-P$1&lt;År1,0,O13*(1-VLOOKUP($A14,[1]Hugst!$R$5:$W$9,MATCH(ROUNDUP((P$1)/10,0)*10,[1]Hugst!$R$4:$W$4,0))))</f>
        <v>3866.8138066747183</v>
      </c>
      <c r="Q14" s="168">
        <f ca="1">IF($C14-Q$1&lt;År1,0,P13*(1-VLOOKUP($A14,[1]Hugst!$R$5:$W$9,MATCH(ROUNDUP((Q$1)/10,0)*10,[1]Hugst!$R$4:$W$4,0))))</f>
        <v>3877.6262229246627</v>
      </c>
      <c r="R14" s="168">
        <f ca="1">IF($C14-R$1&lt;År1,0,Q13*(1-VLOOKUP($A14,[1]Hugst!$R$5:$W$9,MATCH(ROUNDUP((R$1)/10,0)*10,[1]Hugst!$R$4:$W$4,0))))</f>
        <v>3888.4929729246492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68">
        <f ca="1">IF($C15-G$1&lt;År1,0,F14*(1-VLOOKUP($A15,[1]Hugst!$R$5:$W$9,MATCH(ROUNDUP((G$1)/10,0)*10,[1]Hugst!$R$4:$W$4,0))))</f>
        <v>3761.6189003320032</v>
      </c>
      <c r="H15" s="168">
        <f ca="1">IF($C15-H$1&lt;År1,0,G14*(1-VLOOKUP($A15,[1]Hugst!$R$5:$W$9,MATCH(ROUNDUP((H$1)/10,0)*10,[1]Hugst!$R$4:$W$4,0))))</f>
        <v>3771.902698962178</v>
      </c>
      <c r="I15" s="168">
        <f ca="1">IF($C15-I$1&lt;År1,0,H14*(1-VLOOKUP($A15,[1]Hugst!$R$5:$W$9,MATCH(ROUNDUP((I$1)/10,0)*10,[1]Hugst!$R$4:$W$4,0))))</f>
        <v>3782.2381749725159</v>
      </c>
      <c r="J15" s="168">
        <f ca="1">IF($C15-J$1&lt;År1,0,I14*(1-VLOOKUP($A15,[1]Hugst!$R$5:$W$9,MATCH(ROUNDUP((J$1)/10,0)*10,[1]Hugst!$R$4:$W$4,0))))</f>
        <v>3792.6255880480589</v>
      </c>
      <c r="K15" s="168">
        <f ca="1">IF($C15-K$1&lt;År1,0,J14*(1-VLOOKUP($A15,[1]Hugst!$R$5:$W$9,MATCH(ROUNDUP((K$1)/10,0)*10,[1]Hugst!$R$4:$W$4,0))))</f>
        <v>3803.0651991793261</v>
      </c>
      <c r="L15" s="168">
        <f ca="1">IF($C15-L$1&lt;År1,0,K14*(1-VLOOKUP($A15,[1]Hugst!$R$5:$W$9,MATCH(ROUNDUP((L$1)/10,0)*10,[1]Hugst!$R$4:$W$4,0))))</f>
        <v>3813.5572706680819</v>
      </c>
      <c r="M15" s="168">
        <f ca="1">IF($C15-M$1&lt;År1,0,L14*(1-VLOOKUP($A15,[1]Hugst!$R$5:$W$9,MATCH(ROUNDUP((M$1)/10,0)*10,[1]Hugst!$R$4:$W$4,0))))</f>
        <v>3824.1020661341449</v>
      </c>
      <c r="N15" s="168">
        <f ca="1">IF($C15-N$1&lt;År1,0,M14*(1-VLOOKUP($A15,[1]Hugst!$R$5:$W$9,MATCH(ROUNDUP((N$1)/10,0)*10,[1]Hugst!$R$4:$W$4,0))))</f>
        <v>3834.6998505220822</v>
      </c>
      <c r="O15" s="168">
        <f ca="1">IF($C15-O$1&lt;År1,0,N14*(1-VLOOKUP($A15,[1]Hugst!$R$5:$W$9,MATCH(ROUNDUP((O$1)/10,0)*10,[1]Hugst!$R$4:$W$4,0))))</f>
        <v>3845.350890108019</v>
      </c>
      <c r="P15" s="168">
        <f ca="1">IF($C15-P$1&lt;År1,0,O14*(1-VLOOKUP($A15,[1]Hugst!$R$5:$W$9,MATCH(ROUNDUP((P$1)/10,0)*10,[1]Hugst!$R$4:$W$4,0))))</f>
        <v>3856.0554525058674</v>
      </c>
      <c r="Q15" s="168">
        <f ca="1">IF($C15-Q$1&lt;År1,0,P14*(1-VLOOKUP($A15,[1]Hugst!$R$5:$W$9,MATCH(ROUNDUP((Q$1)/10,0)*10,[1]Hugst!$R$4:$W$4,0))))</f>
        <v>3866.8138066747183</v>
      </c>
      <c r="R15" s="168">
        <f ca="1">IF($C15-R$1&lt;År1,0,Q14*(1-VLOOKUP($A15,[1]Hugst!$R$5:$W$9,MATCH(ROUNDUP((R$1)/10,0)*10,[1]Hugst!$R$4:$W$4,0))))</f>
        <v>3877.6262229246627</v>
      </c>
      <c r="S15" s="168">
        <f ca="1">IF($C15-S$1&lt;År1,0,R14*(1-VLOOKUP($A15,[1]Hugst!$R$5:$W$9,MATCH(ROUNDUP((S$1)/10,0)*10,[1]Hugst!$R$4:$W$4,0))))</f>
        <v>3888.4929729246492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68">
        <f ca="1">IF($C16-G$1&lt;År1,0,F15*(1-VLOOKUP($A16,[1]Hugst!$R$5:$W$9,MATCH(ROUNDUP((G$1)/10,0)*10,[1]Hugst!$R$4:$W$4,0))))</f>
        <v>3751.3865206949849</v>
      </c>
      <c r="H16" s="168">
        <f ca="1">IF($C16-H$1&lt;År1,0,G15*(1-VLOOKUP($A16,[1]Hugst!$R$5:$W$9,MATCH(ROUNDUP((H$1)/10,0)*10,[1]Hugst!$R$4:$W$4,0))))</f>
        <v>3761.6189003320032</v>
      </c>
      <c r="I16" s="168">
        <f ca="1">IF($C16-I$1&lt;År1,0,H15*(1-VLOOKUP($A16,[1]Hugst!$R$5:$W$9,MATCH(ROUNDUP((I$1)/10,0)*10,[1]Hugst!$R$4:$W$4,0))))</f>
        <v>3771.902698962178</v>
      </c>
      <c r="J16" s="168">
        <f ca="1">IF($C16-J$1&lt;År1,0,I15*(1-VLOOKUP($A16,[1]Hugst!$R$5:$W$9,MATCH(ROUNDUP((J$1)/10,0)*10,[1]Hugst!$R$4:$W$4,0))))</f>
        <v>3782.2381749725159</v>
      </c>
      <c r="K16" s="168">
        <f ca="1">IF($C16-K$1&lt;År1,0,J15*(1-VLOOKUP($A16,[1]Hugst!$R$5:$W$9,MATCH(ROUNDUP((K$1)/10,0)*10,[1]Hugst!$R$4:$W$4,0))))</f>
        <v>3792.6255880480589</v>
      </c>
      <c r="L16" s="168">
        <f ca="1">IF($C16-L$1&lt;År1,0,K15*(1-VLOOKUP($A16,[1]Hugst!$R$5:$W$9,MATCH(ROUNDUP((L$1)/10,0)*10,[1]Hugst!$R$4:$W$4,0))))</f>
        <v>3803.0651991793261</v>
      </c>
      <c r="M16" s="168">
        <f ca="1">IF($C16-M$1&lt;År1,0,L15*(1-VLOOKUP($A16,[1]Hugst!$R$5:$W$9,MATCH(ROUNDUP((M$1)/10,0)*10,[1]Hugst!$R$4:$W$4,0))))</f>
        <v>3813.5572706680819</v>
      </c>
      <c r="N16" s="168">
        <f ca="1">IF($C16-N$1&lt;År1,0,M15*(1-VLOOKUP($A16,[1]Hugst!$R$5:$W$9,MATCH(ROUNDUP((N$1)/10,0)*10,[1]Hugst!$R$4:$W$4,0))))</f>
        <v>3824.1020661341449</v>
      </c>
      <c r="O16" s="168">
        <f ca="1">IF($C16-O$1&lt;År1,0,N15*(1-VLOOKUP($A16,[1]Hugst!$R$5:$W$9,MATCH(ROUNDUP((O$1)/10,0)*10,[1]Hugst!$R$4:$W$4,0))))</f>
        <v>3834.6998505220822</v>
      </c>
      <c r="P16" s="168">
        <f ca="1">IF($C16-P$1&lt;År1,0,O15*(1-VLOOKUP($A16,[1]Hugst!$R$5:$W$9,MATCH(ROUNDUP((P$1)/10,0)*10,[1]Hugst!$R$4:$W$4,0))))</f>
        <v>3845.350890108019</v>
      </c>
      <c r="Q16" s="168">
        <f ca="1">IF($C16-Q$1&lt;År1,0,P15*(1-VLOOKUP($A16,[1]Hugst!$R$5:$W$9,MATCH(ROUNDUP((Q$1)/10,0)*10,[1]Hugst!$R$4:$W$4,0))))</f>
        <v>3856.0554525058674</v>
      </c>
      <c r="R16" s="168">
        <f ca="1">IF($C16-R$1&lt;År1,0,Q15*(1-VLOOKUP($A16,[1]Hugst!$R$5:$W$9,MATCH(ROUNDUP((R$1)/10,0)*10,[1]Hugst!$R$4:$W$4,0))))</f>
        <v>3866.8138066747183</v>
      </c>
      <c r="S16" s="168">
        <f ca="1">IF($C16-S$1&lt;År1,0,R15*(1-VLOOKUP($A16,[1]Hugst!$R$5:$W$9,MATCH(ROUNDUP((S$1)/10,0)*10,[1]Hugst!$R$4:$W$4,0))))</f>
        <v>3877.6262229246627</v>
      </c>
      <c r="T16" s="168">
        <f ca="1">IF($C16-T$1&lt;År1,0,S15*(1-VLOOKUP($A16,[1]Hugst!$R$5:$W$9,MATCH(ROUNDUP((T$1)/10,0)*10,[1]Hugst!$R$4:$W$4,0))))</f>
        <v>3888.4929729246492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68">
        <f ca="1">IF($C17-G$1&lt;År1,0,F16*(1-VLOOKUP($A17,[1]Hugst!$R$5:$W$9,MATCH(ROUNDUP((G$1)/10,0)*10,[1]Hugst!$R$4:$W$4,0))))</f>
        <v>3741.2053029561503</v>
      </c>
      <c r="H17" s="168">
        <f ca="1">IF($C17-H$1&lt;År1,0,G16*(1-VLOOKUP($A17,[1]Hugst!$R$5:$W$9,MATCH(ROUNDUP((H$1)/10,0)*10,[1]Hugst!$R$4:$W$4,0))))</f>
        <v>3751.3865206949849</v>
      </c>
      <c r="I17" s="168">
        <f ca="1">IF($C17-I$1&lt;År1,0,H16*(1-VLOOKUP($A17,[1]Hugst!$R$5:$W$9,MATCH(ROUNDUP((I$1)/10,0)*10,[1]Hugst!$R$4:$W$4,0))))</f>
        <v>3761.6189003320032</v>
      </c>
      <c r="J17" s="168">
        <f ca="1">IF($C17-J$1&lt;År1,0,I16*(1-VLOOKUP($A17,[1]Hugst!$R$5:$W$9,MATCH(ROUNDUP((J$1)/10,0)*10,[1]Hugst!$R$4:$W$4,0))))</f>
        <v>3771.902698962178</v>
      </c>
      <c r="K17" s="168">
        <f ca="1">IF($C17-K$1&lt;År1,0,J16*(1-VLOOKUP($A17,[1]Hugst!$R$5:$W$9,MATCH(ROUNDUP((K$1)/10,0)*10,[1]Hugst!$R$4:$W$4,0))))</f>
        <v>3782.2381749725159</v>
      </c>
      <c r="L17" s="168">
        <f ca="1">IF($C17-L$1&lt;År1,0,K16*(1-VLOOKUP($A17,[1]Hugst!$R$5:$W$9,MATCH(ROUNDUP((L$1)/10,0)*10,[1]Hugst!$R$4:$W$4,0))))</f>
        <v>3792.6255880480589</v>
      </c>
      <c r="M17" s="168">
        <f ca="1">IF($C17-M$1&lt;År1,0,L16*(1-VLOOKUP($A17,[1]Hugst!$R$5:$W$9,MATCH(ROUNDUP((M$1)/10,0)*10,[1]Hugst!$R$4:$W$4,0))))</f>
        <v>3803.0651991793261</v>
      </c>
      <c r="N17" s="168">
        <f ca="1">IF($C17-N$1&lt;År1,0,M16*(1-VLOOKUP($A17,[1]Hugst!$R$5:$W$9,MATCH(ROUNDUP((N$1)/10,0)*10,[1]Hugst!$R$4:$W$4,0))))</f>
        <v>3813.5572706680819</v>
      </c>
      <c r="O17" s="168">
        <f ca="1">IF($C17-O$1&lt;År1,0,N16*(1-VLOOKUP($A17,[1]Hugst!$R$5:$W$9,MATCH(ROUNDUP((O$1)/10,0)*10,[1]Hugst!$R$4:$W$4,0))))</f>
        <v>3824.1020661341449</v>
      </c>
      <c r="P17" s="168">
        <f ca="1">IF($C17-P$1&lt;År1,0,O16*(1-VLOOKUP($A17,[1]Hugst!$R$5:$W$9,MATCH(ROUNDUP((P$1)/10,0)*10,[1]Hugst!$R$4:$W$4,0))))</f>
        <v>3834.6998505220822</v>
      </c>
      <c r="Q17" s="168">
        <f ca="1">IF($C17-Q$1&lt;År1,0,P16*(1-VLOOKUP($A17,[1]Hugst!$R$5:$W$9,MATCH(ROUNDUP((Q$1)/10,0)*10,[1]Hugst!$R$4:$W$4,0))))</f>
        <v>3845.350890108019</v>
      </c>
      <c r="R17" s="168">
        <f ca="1">IF($C17-R$1&lt;År1,0,Q16*(1-VLOOKUP($A17,[1]Hugst!$R$5:$W$9,MATCH(ROUNDUP((R$1)/10,0)*10,[1]Hugst!$R$4:$W$4,0))))</f>
        <v>3856.0554525058674</v>
      </c>
      <c r="S17" s="168">
        <f ca="1">IF($C17-S$1&lt;År1,0,R16*(1-VLOOKUP($A17,[1]Hugst!$R$5:$W$9,MATCH(ROUNDUP((S$1)/10,0)*10,[1]Hugst!$R$4:$W$4,0))))</f>
        <v>3866.8138066747183</v>
      </c>
      <c r="T17" s="168">
        <f ca="1">IF($C17-T$1&lt;År1,0,S16*(1-VLOOKUP($A17,[1]Hugst!$R$5:$W$9,MATCH(ROUNDUP((T$1)/10,0)*10,[1]Hugst!$R$4:$W$4,0))))</f>
        <v>3877.6262229246627</v>
      </c>
      <c r="U17" s="168">
        <f ca="1">IF($C17-U$1&lt;År1,0,T16*(1-VLOOKUP($A17,[1]Hugst!$R$5:$W$9,MATCH(ROUNDUP((U$1)/10,0)*10,[1]Hugst!$R$4:$W$4,0))))</f>
        <v>3888.4929729246492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68">
        <f ca="1">IF($C18-G$1&lt;År1,0,F17*(1-VLOOKUP($A18,[1]Hugst!$R$5:$W$9,MATCH(ROUNDUP((G$1)/10,0)*10,[1]Hugst!$R$4:$W$4,0))))</f>
        <v>3731.0749913059844</v>
      </c>
      <c r="H18" s="168">
        <f ca="1">IF($C18-H$1&lt;År1,0,G17*(1-VLOOKUP($A18,[1]Hugst!$R$5:$W$9,MATCH(ROUNDUP((H$1)/10,0)*10,[1]Hugst!$R$4:$W$4,0))))</f>
        <v>3741.2053029561503</v>
      </c>
      <c r="I18" s="168">
        <f ca="1">IF($C18-I$1&lt;År1,0,H17*(1-VLOOKUP($A18,[1]Hugst!$R$5:$W$9,MATCH(ROUNDUP((I$1)/10,0)*10,[1]Hugst!$R$4:$W$4,0))))</f>
        <v>3751.3865206949849</v>
      </c>
      <c r="J18" s="168">
        <f ca="1">IF($C18-J$1&lt;År1,0,I17*(1-VLOOKUP($A18,[1]Hugst!$R$5:$W$9,MATCH(ROUNDUP((J$1)/10,0)*10,[1]Hugst!$R$4:$W$4,0))))</f>
        <v>3761.6189003320032</v>
      </c>
      <c r="K18" s="168">
        <f ca="1">IF($C18-K$1&lt;År1,0,J17*(1-VLOOKUP($A18,[1]Hugst!$R$5:$W$9,MATCH(ROUNDUP((K$1)/10,0)*10,[1]Hugst!$R$4:$W$4,0))))</f>
        <v>3771.902698962178</v>
      </c>
      <c r="L18" s="168">
        <f ca="1">IF($C18-L$1&lt;År1,0,K17*(1-VLOOKUP($A18,[1]Hugst!$R$5:$W$9,MATCH(ROUNDUP((L$1)/10,0)*10,[1]Hugst!$R$4:$W$4,0))))</f>
        <v>3782.2381749725159</v>
      </c>
      <c r="M18" s="168">
        <f ca="1">IF($C18-M$1&lt;År1,0,L17*(1-VLOOKUP($A18,[1]Hugst!$R$5:$W$9,MATCH(ROUNDUP((M$1)/10,0)*10,[1]Hugst!$R$4:$W$4,0))))</f>
        <v>3792.6255880480589</v>
      </c>
      <c r="N18" s="168">
        <f ca="1">IF($C18-N$1&lt;År1,0,M17*(1-VLOOKUP($A18,[1]Hugst!$R$5:$W$9,MATCH(ROUNDUP((N$1)/10,0)*10,[1]Hugst!$R$4:$W$4,0))))</f>
        <v>3803.0651991793261</v>
      </c>
      <c r="O18" s="168">
        <f ca="1">IF($C18-O$1&lt;År1,0,N17*(1-VLOOKUP($A18,[1]Hugst!$R$5:$W$9,MATCH(ROUNDUP((O$1)/10,0)*10,[1]Hugst!$R$4:$W$4,0))))</f>
        <v>3813.5572706680819</v>
      </c>
      <c r="P18" s="168">
        <f ca="1">IF($C18-P$1&lt;År1,0,O17*(1-VLOOKUP($A18,[1]Hugst!$R$5:$W$9,MATCH(ROUNDUP((P$1)/10,0)*10,[1]Hugst!$R$4:$W$4,0))))</f>
        <v>3824.1020661341449</v>
      </c>
      <c r="Q18" s="168">
        <f ca="1">IF($C18-Q$1&lt;År1,0,P17*(1-VLOOKUP($A18,[1]Hugst!$R$5:$W$9,MATCH(ROUNDUP((Q$1)/10,0)*10,[1]Hugst!$R$4:$W$4,0))))</f>
        <v>3834.6998505220822</v>
      </c>
      <c r="R18" s="168">
        <f ca="1">IF($C18-R$1&lt;År1,0,Q17*(1-VLOOKUP($A18,[1]Hugst!$R$5:$W$9,MATCH(ROUNDUP((R$1)/10,0)*10,[1]Hugst!$R$4:$W$4,0))))</f>
        <v>3845.350890108019</v>
      </c>
      <c r="S18" s="168">
        <f ca="1">IF($C18-S$1&lt;År1,0,R17*(1-VLOOKUP($A18,[1]Hugst!$R$5:$W$9,MATCH(ROUNDUP((S$1)/10,0)*10,[1]Hugst!$R$4:$W$4,0))))</f>
        <v>3856.0554525058674</v>
      </c>
      <c r="T18" s="168">
        <f ca="1">IF($C18-T$1&lt;År1,0,S17*(1-VLOOKUP($A18,[1]Hugst!$R$5:$W$9,MATCH(ROUNDUP((T$1)/10,0)*10,[1]Hugst!$R$4:$W$4,0))))</f>
        <v>3866.8138066747183</v>
      </c>
      <c r="U18" s="168">
        <f ca="1">IF($C18-U$1&lt;År1,0,T17*(1-VLOOKUP($A18,[1]Hugst!$R$5:$W$9,MATCH(ROUNDUP((U$1)/10,0)*10,[1]Hugst!$R$4:$W$4,0))))</f>
        <v>3877.6262229246627</v>
      </c>
      <c r="V18" s="168">
        <f ca="1">IF($C18-V$1&lt;År1,0,U17*(1-VLOOKUP($A18,[1]Hugst!$R$5:$W$9,MATCH(ROUNDUP((V$1)/10,0)*10,[1]Hugst!$R$4:$W$4,0))))</f>
        <v>3888.4929729246492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68">
        <f ca="1">IF($C19-G$1&lt;År1,0,F18*(1-VLOOKUP($A19,[1]Hugst!$R$5:$W$9,MATCH(ROUNDUP((G$1)/10,0)*10,[1]Hugst!$R$4:$W$4,0))))</f>
        <v>3720.995331214086</v>
      </c>
      <c r="H19" s="168">
        <f ca="1">IF($C19-H$1&lt;År1,0,G18*(1-VLOOKUP($A19,[1]Hugst!$R$5:$W$9,MATCH(ROUNDUP((H$1)/10,0)*10,[1]Hugst!$R$4:$W$4,0))))</f>
        <v>3731.0749913059844</v>
      </c>
      <c r="I19" s="168">
        <f ca="1">IF($C19-I$1&lt;År1,0,H18*(1-VLOOKUP($A19,[1]Hugst!$R$5:$W$9,MATCH(ROUNDUP((I$1)/10,0)*10,[1]Hugst!$R$4:$W$4,0))))</f>
        <v>3741.2053029561503</v>
      </c>
      <c r="J19" s="168">
        <f ca="1">IF($C19-J$1&lt;År1,0,I18*(1-VLOOKUP($A19,[1]Hugst!$R$5:$W$9,MATCH(ROUNDUP((J$1)/10,0)*10,[1]Hugst!$R$4:$W$4,0))))</f>
        <v>3751.3865206949849</v>
      </c>
      <c r="K19" s="168">
        <f ca="1">IF($C19-K$1&lt;År1,0,J18*(1-VLOOKUP($A19,[1]Hugst!$R$5:$W$9,MATCH(ROUNDUP((K$1)/10,0)*10,[1]Hugst!$R$4:$W$4,0))))</f>
        <v>3761.6189003320032</v>
      </c>
      <c r="L19" s="168">
        <f ca="1">IF($C19-L$1&lt;År1,0,K18*(1-VLOOKUP($A19,[1]Hugst!$R$5:$W$9,MATCH(ROUNDUP((L$1)/10,0)*10,[1]Hugst!$R$4:$W$4,0))))</f>
        <v>3771.902698962178</v>
      </c>
      <c r="M19" s="168">
        <f ca="1">IF($C19-M$1&lt;År1,0,L18*(1-VLOOKUP($A19,[1]Hugst!$R$5:$W$9,MATCH(ROUNDUP((M$1)/10,0)*10,[1]Hugst!$R$4:$W$4,0))))</f>
        <v>3782.2381749725159</v>
      </c>
      <c r="N19" s="168">
        <f ca="1">IF($C19-N$1&lt;År1,0,M18*(1-VLOOKUP($A19,[1]Hugst!$R$5:$W$9,MATCH(ROUNDUP((N$1)/10,0)*10,[1]Hugst!$R$4:$W$4,0))))</f>
        <v>3792.6255880480589</v>
      </c>
      <c r="O19" s="168">
        <f ca="1">IF($C19-O$1&lt;År1,0,N18*(1-VLOOKUP($A19,[1]Hugst!$R$5:$W$9,MATCH(ROUNDUP((O$1)/10,0)*10,[1]Hugst!$R$4:$W$4,0))))</f>
        <v>3803.0651991793261</v>
      </c>
      <c r="P19" s="168">
        <f ca="1">IF($C19-P$1&lt;År1,0,O18*(1-VLOOKUP($A19,[1]Hugst!$R$5:$W$9,MATCH(ROUNDUP((P$1)/10,0)*10,[1]Hugst!$R$4:$W$4,0))))</f>
        <v>3813.5572706680819</v>
      </c>
      <c r="Q19" s="168">
        <f ca="1">IF($C19-Q$1&lt;År1,0,P18*(1-VLOOKUP($A19,[1]Hugst!$R$5:$W$9,MATCH(ROUNDUP((Q$1)/10,0)*10,[1]Hugst!$R$4:$W$4,0))))</f>
        <v>3824.1020661341449</v>
      </c>
      <c r="R19" s="168">
        <f ca="1">IF($C19-R$1&lt;År1,0,Q18*(1-VLOOKUP($A19,[1]Hugst!$R$5:$W$9,MATCH(ROUNDUP((R$1)/10,0)*10,[1]Hugst!$R$4:$W$4,0))))</f>
        <v>3834.6998505220822</v>
      </c>
      <c r="S19" s="168">
        <f ca="1">IF($C19-S$1&lt;År1,0,R18*(1-VLOOKUP($A19,[1]Hugst!$R$5:$W$9,MATCH(ROUNDUP((S$1)/10,0)*10,[1]Hugst!$R$4:$W$4,0))))</f>
        <v>3845.350890108019</v>
      </c>
      <c r="T19" s="168">
        <f ca="1">IF($C19-T$1&lt;År1,0,S18*(1-VLOOKUP($A19,[1]Hugst!$R$5:$W$9,MATCH(ROUNDUP((T$1)/10,0)*10,[1]Hugst!$R$4:$W$4,0))))</f>
        <v>3856.0554525058674</v>
      </c>
      <c r="U19" s="168">
        <f ca="1">IF($C19-U$1&lt;År1,0,T18*(1-VLOOKUP($A19,[1]Hugst!$R$5:$W$9,MATCH(ROUNDUP((U$1)/10,0)*10,[1]Hugst!$R$4:$W$4,0))))</f>
        <v>3866.8138066747183</v>
      </c>
      <c r="V19" s="168">
        <f ca="1">IF($C19-V$1&lt;År1,0,U18*(1-VLOOKUP($A19,[1]Hugst!$R$5:$W$9,MATCH(ROUNDUP((V$1)/10,0)*10,[1]Hugst!$R$4:$W$4,0))))</f>
        <v>3877.6262229246627</v>
      </c>
      <c r="W19" s="168">
        <f ca="1">IF($C19-W$1&lt;År1,0,V18*(1-VLOOKUP($A19,[1]Hugst!$R$5:$W$9,MATCH(ROUNDUP((W$1)/10,0)*10,[1]Hugst!$R$4:$W$4,0))))</f>
        <v>3888.4929729246492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68">
        <f ca="1">IF($C20-G$1&lt;År1,0,F19*(1-VLOOKUP($A20,[1]Hugst!$R$5:$W$9,MATCH(ROUNDUP((G$1)/10,0)*10,[1]Hugst!$R$4:$W$4,0))))</f>
        <v>3710.9660694226477</v>
      </c>
      <c r="H20" s="168">
        <f ca="1">IF($C20-H$1&lt;År1,0,G19*(1-VLOOKUP($A20,[1]Hugst!$R$5:$W$9,MATCH(ROUNDUP((H$1)/10,0)*10,[1]Hugst!$R$4:$W$4,0))))</f>
        <v>3720.995331214086</v>
      </c>
      <c r="I20" s="168">
        <f ca="1">IF($C20-I$1&lt;År1,0,H19*(1-VLOOKUP($A20,[1]Hugst!$R$5:$W$9,MATCH(ROUNDUP((I$1)/10,0)*10,[1]Hugst!$R$4:$W$4,0))))</f>
        <v>3731.0749913059844</v>
      </c>
      <c r="J20" s="168">
        <f ca="1">IF($C20-J$1&lt;År1,0,I19*(1-VLOOKUP($A20,[1]Hugst!$R$5:$W$9,MATCH(ROUNDUP((J$1)/10,0)*10,[1]Hugst!$R$4:$W$4,0))))</f>
        <v>3741.2053029561503</v>
      </c>
      <c r="K20" s="168">
        <f ca="1">IF($C20-K$1&lt;År1,0,J19*(1-VLOOKUP($A20,[1]Hugst!$R$5:$W$9,MATCH(ROUNDUP((K$1)/10,0)*10,[1]Hugst!$R$4:$W$4,0))))</f>
        <v>3751.3865206949849</v>
      </c>
      <c r="L20" s="168">
        <f ca="1">IF($C20-L$1&lt;År1,0,K19*(1-VLOOKUP($A20,[1]Hugst!$R$5:$W$9,MATCH(ROUNDUP((L$1)/10,0)*10,[1]Hugst!$R$4:$W$4,0))))</f>
        <v>3761.6189003320032</v>
      </c>
      <c r="M20" s="168">
        <f ca="1">IF($C20-M$1&lt;År1,0,L19*(1-VLOOKUP($A20,[1]Hugst!$R$5:$W$9,MATCH(ROUNDUP((M$1)/10,0)*10,[1]Hugst!$R$4:$W$4,0))))</f>
        <v>3771.902698962178</v>
      </c>
      <c r="N20" s="168">
        <f ca="1">IF($C20-N$1&lt;År1,0,M19*(1-VLOOKUP($A20,[1]Hugst!$R$5:$W$9,MATCH(ROUNDUP((N$1)/10,0)*10,[1]Hugst!$R$4:$W$4,0))))</f>
        <v>3782.2381749725159</v>
      </c>
      <c r="O20" s="168">
        <f ca="1">IF($C20-O$1&lt;År1,0,N19*(1-VLOOKUP($A20,[1]Hugst!$R$5:$W$9,MATCH(ROUNDUP((O$1)/10,0)*10,[1]Hugst!$R$4:$W$4,0))))</f>
        <v>3792.6255880480589</v>
      </c>
      <c r="P20" s="168">
        <f ca="1">IF($C20-P$1&lt;År1,0,O19*(1-VLOOKUP($A20,[1]Hugst!$R$5:$W$9,MATCH(ROUNDUP((P$1)/10,0)*10,[1]Hugst!$R$4:$W$4,0))))</f>
        <v>3803.0651991793261</v>
      </c>
      <c r="Q20" s="168">
        <f ca="1">IF($C20-Q$1&lt;År1,0,P19*(1-VLOOKUP($A20,[1]Hugst!$R$5:$W$9,MATCH(ROUNDUP((Q$1)/10,0)*10,[1]Hugst!$R$4:$W$4,0))))</f>
        <v>3813.5572706680819</v>
      </c>
      <c r="R20" s="168">
        <f ca="1">IF($C20-R$1&lt;År1,0,Q19*(1-VLOOKUP($A20,[1]Hugst!$R$5:$W$9,MATCH(ROUNDUP((R$1)/10,0)*10,[1]Hugst!$R$4:$W$4,0))))</f>
        <v>3824.1020661341449</v>
      </c>
      <c r="S20" s="168">
        <f ca="1">IF($C20-S$1&lt;År1,0,R19*(1-VLOOKUP($A20,[1]Hugst!$R$5:$W$9,MATCH(ROUNDUP((S$1)/10,0)*10,[1]Hugst!$R$4:$W$4,0))))</f>
        <v>3834.6998505220822</v>
      </c>
      <c r="T20" s="168">
        <f ca="1">IF($C20-T$1&lt;År1,0,S19*(1-VLOOKUP($A20,[1]Hugst!$R$5:$W$9,MATCH(ROUNDUP((T$1)/10,0)*10,[1]Hugst!$R$4:$W$4,0))))</f>
        <v>3845.350890108019</v>
      </c>
      <c r="U20" s="168">
        <f ca="1">IF($C20-U$1&lt;År1,0,T19*(1-VLOOKUP($A20,[1]Hugst!$R$5:$W$9,MATCH(ROUNDUP((U$1)/10,0)*10,[1]Hugst!$R$4:$W$4,0))))</f>
        <v>3856.0554525058674</v>
      </c>
      <c r="V20" s="168">
        <f ca="1">IF($C20-V$1&lt;År1,0,U19*(1-VLOOKUP($A20,[1]Hugst!$R$5:$W$9,MATCH(ROUNDUP((V$1)/10,0)*10,[1]Hugst!$R$4:$W$4,0))))</f>
        <v>3866.8138066747183</v>
      </c>
      <c r="W20" s="168">
        <f ca="1">IF($C20-W$1&lt;År1,0,V19*(1-VLOOKUP($A20,[1]Hugst!$R$5:$W$9,MATCH(ROUNDUP((W$1)/10,0)*10,[1]Hugst!$R$4:$W$4,0))))</f>
        <v>3877.6262229246627</v>
      </c>
      <c r="X20" s="168">
        <f ca="1">IF($C20-X$1&lt;År1,0,W19*(1-VLOOKUP($A20,[1]Hugst!$R$5:$W$9,MATCH(ROUNDUP((X$1)/10,0)*10,[1]Hugst!$R$4:$W$4,0))))</f>
        <v>3888.4929729246492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68">
        <f ca="1">IF($C21-G$1&lt;År1,0,F20*(1-VLOOKUP($A21,[1]Hugst!$R$5:$W$9,MATCH(ROUNDUP((G$1)/10,0)*10,[1]Hugst!$R$4:$W$4,0))))</f>
        <v>3700.9869539401698</v>
      </c>
      <c r="H21" s="168">
        <f ca="1">IF($C21-H$1&lt;År1,0,G20*(1-VLOOKUP($A21,[1]Hugst!$R$5:$W$9,MATCH(ROUNDUP((H$1)/10,0)*10,[1]Hugst!$R$4:$W$4,0))))</f>
        <v>3710.9660694226477</v>
      </c>
      <c r="I21" s="168">
        <f ca="1">IF($C21-I$1&lt;År1,0,H20*(1-VLOOKUP($A21,[1]Hugst!$R$5:$W$9,MATCH(ROUNDUP((I$1)/10,0)*10,[1]Hugst!$R$4:$W$4,0))))</f>
        <v>3720.995331214086</v>
      </c>
      <c r="J21" s="168">
        <f ca="1">IF($C21-J$1&lt;År1,0,I20*(1-VLOOKUP($A21,[1]Hugst!$R$5:$W$9,MATCH(ROUNDUP((J$1)/10,0)*10,[1]Hugst!$R$4:$W$4,0))))</f>
        <v>3731.0749913059844</v>
      </c>
      <c r="K21" s="168">
        <f ca="1">IF($C21-K$1&lt;År1,0,J20*(1-VLOOKUP($A21,[1]Hugst!$R$5:$W$9,MATCH(ROUNDUP((K$1)/10,0)*10,[1]Hugst!$R$4:$W$4,0))))</f>
        <v>3741.2053029561503</v>
      </c>
      <c r="L21" s="168">
        <f ca="1">IF($C21-L$1&lt;År1,0,K20*(1-VLOOKUP($A21,[1]Hugst!$R$5:$W$9,MATCH(ROUNDUP((L$1)/10,0)*10,[1]Hugst!$R$4:$W$4,0))))</f>
        <v>3751.3865206949849</v>
      </c>
      <c r="M21" s="168">
        <f ca="1">IF($C21-M$1&lt;År1,0,L20*(1-VLOOKUP($A21,[1]Hugst!$R$5:$W$9,MATCH(ROUNDUP((M$1)/10,0)*10,[1]Hugst!$R$4:$W$4,0))))</f>
        <v>3761.6189003320032</v>
      </c>
      <c r="N21" s="168">
        <f ca="1">IF($C21-N$1&lt;År1,0,M20*(1-VLOOKUP($A21,[1]Hugst!$R$5:$W$9,MATCH(ROUNDUP((N$1)/10,0)*10,[1]Hugst!$R$4:$W$4,0))))</f>
        <v>3771.902698962178</v>
      </c>
      <c r="O21" s="168">
        <f ca="1">IF($C21-O$1&lt;År1,0,N20*(1-VLOOKUP($A21,[1]Hugst!$R$5:$W$9,MATCH(ROUNDUP((O$1)/10,0)*10,[1]Hugst!$R$4:$W$4,0))))</f>
        <v>3782.2381749725159</v>
      </c>
      <c r="P21" s="168">
        <f ca="1">IF($C21-P$1&lt;År1,0,O20*(1-VLOOKUP($A21,[1]Hugst!$R$5:$W$9,MATCH(ROUNDUP((P$1)/10,0)*10,[1]Hugst!$R$4:$W$4,0))))</f>
        <v>3792.6255880480589</v>
      </c>
      <c r="Q21" s="168">
        <f ca="1">IF($C21-Q$1&lt;År1,0,P20*(1-VLOOKUP($A21,[1]Hugst!$R$5:$W$9,MATCH(ROUNDUP((Q$1)/10,0)*10,[1]Hugst!$R$4:$W$4,0))))</f>
        <v>3803.0651991793261</v>
      </c>
      <c r="R21" s="168">
        <f ca="1">IF($C21-R$1&lt;År1,0,Q20*(1-VLOOKUP($A21,[1]Hugst!$R$5:$W$9,MATCH(ROUNDUP((R$1)/10,0)*10,[1]Hugst!$R$4:$W$4,0))))</f>
        <v>3813.5572706680819</v>
      </c>
      <c r="S21" s="168">
        <f ca="1">IF($C21-S$1&lt;År1,0,R20*(1-VLOOKUP($A21,[1]Hugst!$R$5:$W$9,MATCH(ROUNDUP((S$1)/10,0)*10,[1]Hugst!$R$4:$W$4,0))))</f>
        <v>3824.1020661341449</v>
      </c>
      <c r="T21" s="168">
        <f ca="1">IF($C21-T$1&lt;År1,0,S20*(1-VLOOKUP($A21,[1]Hugst!$R$5:$W$9,MATCH(ROUNDUP((T$1)/10,0)*10,[1]Hugst!$R$4:$W$4,0))))</f>
        <v>3834.6998505220822</v>
      </c>
      <c r="U21" s="168">
        <f ca="1">IF($C21-U$1&lt;År1,0,T20*(1-VLOOKUP($A21,[1]Hugst!$R$5:$W$9,MATCH(ROUNDUP((U$1)/10,0)*10,[1]Hugst!$R$4:$W$4,0))))</f>
        <v>3845.350890108019</v>
      </c>
      <c r="V21" s="168">
        <f ca="1">IF($C21-V$1&lt;År1,0,U20*(1-VLOOKUP($A21,[1]Hugst!$R$5:$W$9,MATCH(ROUNDUP((V$1)/10,0)*10,[1]Hugst!$R$4:$W$4,0))))</f>
        <v>3856.0554525058674</v>
      </c>
      <c r="W21" s="168">
        <f ca="1">IF($C21-W$1&lt;År1,0,V20*(1-VLOOKUP($A21,[1]Hugst!$R$5:$W$9,MATCH(ROUNDUP((W$1)/10,0)*10,[1]Hugst!$R$4:$W$4,0))))</f>
        <v>3866.8138066747183</v>
      </c>
      <c r="X21" s="168">
        <f ca="1">IF($C21-X$1&lt;År1,0,W20*(1-VLOOKUP($A21,[1]Hugst!$R$5:$W$9,MATCH(ROUNDUP((X$1)/10,0)*10,[1]Hugst!$R$4:$W$4,0))))</f>
        <v>3877.6262229246627</v>
      </c>
      <c r="Y21" s="168">
        <f ca="1">IF($C21-Y$1&lt;År1,0,X20*(1-VLOOKUP($A21,[1]Hugst!$R$5:$W$9,MATCH(ROUNDUP((Y$1)/10,0)*10,[1]Hugst!$R$4:$W$4,0))))</f>
        <v>3888.4929729246492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68">
        <f ca="1">IF($C22-G$1&lt;År1,0,F21*(1-VLOOKUP($A22,[1]Hugst!$R$5:$W$9,MATCH(ROUNDUP((G$1)/10,0)*10,[1]Hugst!$R$4:$W$4,0))))</f>
        <v>3691.0577340349992</v>
      </c>
      <c r="H22" s="168">
        <f ca="1">IF($C22-H$1&lt;År1,0,G21*(1-VLOOKUP($A22,[1]Hugst!$R$5:$W$9,MATCH(ROUNDUP((H$1)/10,0)*10,[1]Hugst!$R$4:$W$4,0))))</f>
        <v>3700.9869539401698</v>
      </c>
      <c r="I22" s="168">
        <f ca="1">IF($C22-I$1&lt;År1,0,H21*(1-VLOOKUP($A22,[1]Hugst!$R$5:$W$9,MATCH(ROUNDUP((I$1)/10,0)*10,[1]Hugst!$R$4:$W$4,0))))</f>
        <v>3710.9660694226477</v>
      </c>
      <c r="J22" s="168">
        <f ca="1">IF($C22-J$1&lt;År1,0,I21*(1-VLOOKUP($A22,[1]Hugst!$R$5:$W$9,MATCH(ROUNDUP((J$1)/10,0)*10,[1]Hugst!$R$4:$W$4,0))))</f>
        <v>3720.995331214086</v>
      </c>
      <c r="K22" s="168">
        <f ca="1">IF($C22-K$1&lt;År1,0,J21*(1-VLOOKUP($A22,[1]Hugst!$R$5:$W$9,MATCH(ROUNDUP((K$1)/10,0)*10,[1]Hugst!$R$4:$W$4,0))))</f>
        <v>3731.0749913059844</v>
      </c>
      <c r="L22" s="168">
        <f ca="1">IF($C22-L$1&lt;År1,0,K21*(1-VLOOKUP($A22,[1]Hugst!$R$5:$W$9,MATCH(ROUNDUP((L$1)/10,0)*10,[1]Hugst!$R$4:$W$4,0))))</f>
        <v>3741.2053029561503</v>
      </c>
      <c r="M22" s="168">
        <f ca="1">IF($C22-M$1&lt;År1,0,L21*(1-VLOOKUP($A22,[1]Hugst!$R$5:$W$9,MATCH(ROUNDUP((M$1)/10,0)*10,[1]Hugst!$R$4:$W$4,0))))</f>
        <v>3751.3865206949849</v>
      </c>
      <c r="N22" s="168">
        <f ca="1">IF($C22-N$1&lt;År1,0,M21*(1-VLOOKUP($A22,[1]Hugst!$R$5:$W$9,MATCH(ROUNDUP((N$1)/10,0)*10,[1]Hugst!$R$4:$W$4,0))))</f>
        <v>3761.6189003320032</v>
      </c>
      <c r="O22" s="168">
        <f ca="1">IF($C22-O$1&lt;År1,0,N21*(1-VLOOKUP($A22,[1]Hugst!$R$5:$W$9,MATCH(ROUNDUP((O$1)/10,0)*10,[1]Hugst!$R$4:$W$4,0))))</f>
        <v>3771.902698962178</v>
      </c>
      <c r="P22" s="168">
        <f ca="1">IF($C22-P$1&lt;År1,0,O21*(1-VLOOKUP($A22,[1]Hugst!$R$5:$W$9,MATCH(ROUNDUP((P$1)/10,0)*10,[1]Hugst!$R$4:$W$4,0))))</f>
        <v>3782.2381749725159</v>
      </c>
      <c r="Q22" s="168">
        <f ca="1">IF($C22-Q$1&lt;År1,0,P21*(1-VLOOKUP($A22,[1]Hugst!$R$5:$W$9,MATCH(ROUNDUP((Q$1)/10,0)*10,[1]Hugst!$R$4:$W$4,0))))</f>
        <v>3792.6255880480589</v>
      </c>
      <c r="R22" s="168">
        <f ca="1">IF($C22-R$1&lt;År1,0,Q21*(1-VLOOKUP($A22,[1]Hugst!$R$5:$W$9,MATCH(ROUNDUP((R$1)/10,0)*10,[1]Hugst!$R$4:$W$4,0))))</f>
        <v>3803.0651991793261</v>
      </c>
      <c r="S22" s="168">
        <f ca="1">IF($C22-S$1&lt;År1,0,R21*(1-VLOOKUP($A22,[1]Hugst!$R$5:$W$9,MATCH(ROUNDUP((S$1)/10,0)*10,[1]Hugst!$R$4:$W$4,0))))</f>
        <v>3813.5572706680819</v>
      </c>
      <c r="T22" s="168">
        <f ca="1">IF($C22-T$1&lt;År1,0,S21*(1-VLOOKUP($A22,[1]Hugst!$R$5:$W$9,MATCH(ROUNDUP((T$1)/10,0)*10,[1]Hugst!$R$4:$W$4,0))))</f>
        <v>3824.1020661341449</v>
      </c>
      <c r="U22" s="168">
        <f ca="1">IF($C22-U$1&lt;År1,0,T21*(1-VLOOKUP($A22,[1]Hugst!$R$5:$W$9,MATCH(ROUNDUP((U$1)/10,0)*10,[1]Hugst!$R$4:$W$4,0))))</f>
        <v>3834.6998505220822</v>
      </c>
      <c r="V22" s="168">
        <f ca="1">IF($C22-V$1&lt;År1,0,U21*(1-VLOOKUP($A22,[1]Hugst!$R$5:$W$9,MATCH(ROUNDUP((V$1)/10,0)*10,[1]Hugst!$R$4:$W$4,0))))</f>
        <v>3845.350890108019</v>
      </c>
      <c r="W22" s="168">
        <f ca="1">IF($C22-W$1&lt;År1,0,V21*(1-VLOOKUP($A22,[1]Hugst!$R$5:$W$9,MATCH(ROUNDUP((W$1)/10,0)*10,[1]Hugst!$R$4:$W$4,0))))</f>
        <v>3856.0554525058674</v>
      </c>
      <c r="X22" s="168">
        <f ca="1">IF($C22-X$1&lt;År1,0,W21*(1-VLOOKUP($A22,[1]Hugst!$R$5:$W$9,MATCH(ROUNDUP((X$1)/10,0)*10,[1]Hugst!$R$4:$W$4,0))))</f>
        <v>3866.8138066747183</v>
      </c>
      <c r="Y22" s="168">
        <f ca="1">IF($C22-Y$1&lt;År1,0,X21*(1-VLOOKUP($A22,[1]Hugst!$R$5:$W$9,MATCH(ROUNDUP((Y$1)/10,0)*10,[1]Hugst!$R$4:$W$4,0))))</f>
        <v>3877.6262229246627</v>
      </c>
      <c r="Z22" s="168">
        <f ca="1">IF($C22-Z$1&lt;År1,0,Y21*(1-VLOOKUP($A22,[1]Hugst!$R$5:$W$9,MATCH(ROUNDUP((Z$1)/10,0)*10,[1]Hugst!$R$4:$W$4,0))))</f>
        <v>3888.4929729246492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68">
        <f ca="1">IF($C23-G$1&lt;År1,0,F22*(1-VLOOKUP($A23,[1]Hugst!$R$5:$W$9,MATCH(ROUNDUP((G$1)/10,0)*10,[1]Hugst!$R$4:$W$4,0))))</f>
        <v>3681.1781602295086</v>
      </c>
      <c r="H23" s="168">
        <f ca="1">IF($C23-H$1&lt;År1,0,G22*(1-VLOOKUP($A23,[1]Hugst!$R$5:$W$9,MATCH(ROUNDUP((H$1)/10,0)*10,[1]Hugst!$R$4:$W$4,0))))</f>
        <v>3691.0577340349992</v>
      </c>
      <c r="I23" s="168">
        <f ca="1">IF($C23-I$1&lt;År1,0,H22*(1-VLOOKUP($A23,[1]Hugst!$R$5:$W$9,MATCH(ROUNDUP((I$1)/10,0)*10,[1]Hugst!$R$4:$W$4,0))))</f>
        <v>3700.9869539401698</v>
      </c>
      <c r="J23" s="168">
        <f ca="1">IF($C23-J$1&lt;År1,0,I22*(1-VLOOKUP($A23,[1]Hugst!$R$5:$W$9,MATCH(ROUNDUP((J$1)/10,0)*10,[1]Hugst!$R$4:$W$4,0))))</f>
        <v>3710.9660694226477</v>
      </c>
      <c r="K23" s="168">
        <f ca="1">IF($C23-K$1&lt;År1,0,J22*(1-VLOOKUP($A23,[1]Hugst!$R$5:$W$9,MATCH(ROUNDUP((K$1)/10,0)*10,[1]Hugst!$R$4:$W$4,0))))</f>
        <v>3720.995331214086</v>
      </c>
      <c r="L23" s="168">
        <f ca="1">IF($C23-L$1&lt;År1,0,K22*(1-VLOOKUP($A23,[1]Hugst!$R$5:$W$9,MATCH(ROUNDUP((L$1)/10,0)*10,[1]Hugst!$R$4:$W$4,0))))</f>
        <v>3731.0749913059844</v>
      </c>
      <c r="M23" s="168">
        <f ca="1">IF($C23-M$1&lt;År1,0,L22*(1-VLOOKUP($A23,[1]Hugst!$R$5:$W$9,MATCH(ROUNDUP((M$1)/10,0)*10,[1]Hugst!$R$4:$W$4,0))))</f>
        <v>3741.2053029561503</v>
      </c>
      <c r="N23" s="168">
        <f ca="1">IF($C23-N$1&lt;År1,0,M22*(1-VLOOKUP($A23,[1]Hugst!$R$5:$W$9,MATCH(ROUNDUP((N$1)/10,0)*10,[1]Hugst!$R$4:$W$4,0))))</f>
        <v>3751.3865206949849</v>
      </c>
      <c r="O23" s="168">
        <f ca="1">IF($C23-O$1&lt;År1,0,N22*(1-VLOOKUP($A23,[1]Hugst!$R$5:$W$9,MATCH(ROUNDUP((O$1)/10,0)*10,[1]Hugst!$R$4:$W$4,0))))</f>
        <v>3761.6189003320032</v>
      </c>
      <c r="P23" s="168">
        <f ca="1">IF($C23-P$1&lt;År1,0,O22*(1-VLOOKUP($A23,[1]Hugst!$R$5:$W$9,MATCH(ROUNDUP((P$1)/10,0)*10,[1]Hugst!$R$4:$W$4,0))))</f>
        <v>3771.902698962178</v>
      </c>
      <c r="Q23" s="168">
        <f ca="1">IF($C23-Q$1&lt;År1,0,P22*(1-VLOOKUP($A23,[1]Hugst!$R$5:$W$9,MATCH(ROUNDUP((Q$1)/10,0)*10,[1]Hugst!$R$4:$W$4,0))))</f>
        <v>3782.2381749725159</v>
      </c>
      <c r="R23" s="168">
        <f ca="1">IF($C23-R$1&lt;År1,0,Q22*(1-VLOOKUP($A23,[1]Hugst!$R$5:$W$9,MATCH(ROUNDUP((R$1)/10,0)*10,[1]Hugst!$R$4:$W$4,0))))</f>
        <v>3792.6255880480589</v>
      </c>
      <c r="S23" s="168">
        <f ca="1">IF($C23-S$1&lt;År1,0,R22*(1-VLOOKUP($A23,[1]Hugst!$R$5:$W$9,MATCH(ROUNDUP((S$1)/10,0)*10,[1]Hugst!$R$4:$W$4,0))))</f>
        <v>3803.0651991793261</v>
      </c>
      <c r="T23" s="168">
        <f ca="1">IF($C23-T$1&lt;År1,0,S22*(1-VLOOKUP($A23,[1]Hugst!$R$5:$W$9,MATCH(ROUNDUP((T$1)/10,0)*10,[1]Hugst!$R$4:$W$4,0))))</f>
        <v>3813.5572706680819</v>
      </c>
      <c r="U23" s="168">
        <f ca="1">IF($C23-U$1&lt;År1,0,T22*(1-VLOOKUP($A23,[1]Hugst!$R$5:$W$9,MATCH(ROUNDUP((U$1)/10,0)*10,[1]Hugst!$R$4:$W$4,0))))</f>
        <v>3824.1020661341449</v>
      </c>
      <c r="V23" s="168">
        <f ca="1">IF($C23-V$1&lt;År1,0,U22*(1-VLOOKUP($A23,[1]Hugst!$R$5:$W$9,MATCH(ROUNDUP((V$1)/10,0)*10,[1]Hugst!$R$4:$W$4,0))))</f>
        <v>3834.6998505220822</v>
      </c>
      <c r="W23" s="168">
        <f ca="1">IF($C23-W$1&lt;År1,0,V22*(1-VLOOKUP($A23,[1]Hugst!$R$5:$W$9,MATCH(ROUNDUP((W$1)/10,0)*10,[1]Hugst!$R$4:$W$4,0))))</f>
        <v>3845.350890108019</v>
      </c>
      <c r="X23" s="168">
        <f ca="1">IF($C23-X$1&lt;År1,0,W22*(1-VLOOKUP($A23,[1]Hugst!$R$5:$W$9,MATCH(ROUNDUP((X$1)/10,0)*10,[1]Hugst!$R$4:$W$4,0))))</f>
        <v>3856.0554525058674</v>
      </c>
      <c r="Y23" s="168">
        <f ca="1">IF($C23-Y$1&lt;År1,0,X22*(1-VLOOKUP($A23,[1]Hugst!$R$5:$W$9,MATCH(ROUNDUP((Y$1)/10,0)*10,[1]Hugst!$R$4:$W$4,0))))</f>
        <v>3866.8138066747183</v>
      </c>
      <c r="Z23" s="168">
        <f ca="1">IF($C23-Z$1&lt;År1,0,Y22*(1-VLOOKUP($A23,[1]Hugst!$R$5:$W$9,MATCH(ROUNDUP((Z$1)/10,0)*10,[1]Hugst!$R$4:$W$4,0))))</f>
        <v>3877.6262229246627</v>
      </c>
      <c r="AA23" s="168">
        <f ca="1">IF($C23-AA$1&lt;År1,0,Z22*(1-VLOOKUP($A23,[1]Hugst!$R$5:$W$9,MATCH(ROUNDUP((AA$1)/10,0)*10,[1]Hugst!$R$4:$W$4,0))))</f>
        <v>3888.4929729246492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68">
        <f ca="1">IF($C24-G$1&lt;År1,0,F23*(1-VLOOKUP($A24,[1]Hugst!$R$5:$W$9,MATCH(ROUNDUP((G$1)/10,0)*10,[1]Hugst!$R$4:$W$4,0))))</f>
        <v>3671.3479842929955</v>
      </c>
      <c r="H24" s="168">
        <f ca="1">IF($C24-H$1&lt;År1,0,G23*(1-VLOOKUP($A24,[1]Hugst!$R$5:$W$9,MATCH(ROUNDUP((H$1)/10,0)*10,[1]Hugst!$R$4:$W$4,0))))</f>
        <v>3681.1781602295086</v>
      </c>
      <c r="I24" s="168">
        <f ca="1">IF($C24-I$1&lt;År1,0,H23*(1-VLOOKUP($A24,[1]Hugst!$R$5:$W$9,MATCH(ROUNDUP((I$1)/10,0)*10,[1]Hugst!$R$4:$W$4,0))))</f>
        <v>3691.0577340349992</v>
      </c>
      <c r="J24" s="168">
        <f ca="1">IF($C24-J$1&lt;År1,0,I23*(1-VLOOKUP($A24,[1]Hugst!$R$5:$W$9,MATCH(ROUNDUP((J$1)/10,0)*10,[1]Hugst!$R$4:$W$4,0))))</f>
        <v>3700.9869539401698</v>
      </c>
      <c r="K24" s="168">
        <f ca="1">IF($C24-K$1&lt;År1,0,J23*(1-VLOOKUP($A24,[1]Hugst!$R$5:$W$9,MATCH(ROUNDUP((K$1)/10,0)*10,[1]Hugst!$R$4:$W$4,0))))</f>
        <v>3710.9660694226477</v>
      </c>
      <c r="L24" s="168">
        <f ca="1">IF($C24-L$1&lt;År1,0,K23*(1-VLOOKUP($A24,[1]Hugst!$R$5:$W$9,MATCH(ROUNDUP((L$1)/10,0)*10,[1]Hugst!$R$4:$W$4,0))))</f>
        <v>3720.995331214086</v>
      </c>
      <c r="M24" s="168">
        <f ca="1">IF($C24-M$1&lt;År1,0,L23*(1-VLOOKUP($A24,[1]Hugst!$R$5:$W$9,MATCH(ROUNDUP((M$1)/10,0)*10,[1]Hugst!$R$4:$W$4,0))))</f>
        <v>3731.0749913059844</v>
      </c>
      <c r="N24" s="168">
        <f ca="1">IF($C24-N$1&lt;År1,0,M23*(1-VLOOKUP($A24,[1]Hugst!$R$5:$W$9,MATCH(ROUNDUP((N$1)/10,0)*10,[1]Hugst!$R$4:$W$4,0))))</f>
        <v>3741.2053029561503</v>
      </c>
      <c r="O24" s="168">
        <f ca="1">IF($C24-O$1&lt;År1,0,N23*(1-VLOOKUP($A24,[1]Hugst!$R$5:$W$9,MATCH(ROUNDUP((O$1)/10,0)*10,[1]Hugst!$R$4:$W$4,0))))</f>
        <v>3751.3865206949849</v>
      </c>
      <c r="P24" s="168">
        <f ca="1">IF($C24-P$1&lt;År1,0,O23*(1-VLOOKUP($A24,[1]Hugst!$R$5:$W$9,MATCH(ROUNDUP((P$1)/10,0)*10,[1]Hugst!$R$4:$W$4,0))))</f>
        <v>3761.6189003320032</v>
      </c>
      <c r="Q24" s="168">
        <f ca="1">IF($C24-Q$1&lt;År1,0,P23*(1-VLOOKUP($A24,[1]Hugst!$R$5:$W$9,MATCH(ROUNDUP((Q$1)/10,0)*10,[1]Hugst!$R$4:$W$4,0))))</f>
        <v>3771.902698962178</v>
      </c>
      <c r="R24" s="168">
        <f ca="1">IF($C24-R$1&lt;År1,0,Q23*(1-VLOOKUP($A24,[1]Hugst!$R$5:$W$9,MATCH(ROUNDUP((R$1)/10,0)*10,[1]Hugst!$R$4:$W$4,0))))</f>
        <v>3782.2381749725159</v>
      </c>
      <c r="S24" s="168">
        <f ca="1">IF($C24-S$1&lt;År1,0,R23*(1-VLOOKUP($A24,[1]Hugst!$R$5:$W$9,MATCH(ROUNDUP((S$1)/10,0)*10,[1]Hugst!$R$4:$W$4,0))))</f>
        <v>3792.6255880480589</v>
      </c>
      <c r="T24" s="168">
        <f ca="1">IF($C24-T$1&lt;År1,0,S23*(1-VLOOKUP($A24,[1]Hugst!$R$5:$W$9,MATCH(ROUNDUP((T$1)/10,0)*10,[1]Hugst!$R$4:$W$4,0))))</f>
        <v>3803.0651991793261</v>
      </c>
      <c r="U24" s="168">
        <f ca="1">IF($C24-U$1&lt;År1,0,T23*(1-VLOOKUP($A24,[1]Hugst!$R$5:$W$9,MATCH(ROUNDUP((U$1)/10,0)*10,[1]Hugst!$R$4:$W$4,0))))</f>
        <v>3813.5572706680819</v>
      </c>
      <c r="V24" s="168">
        <f ca="1">IF($C24-V$1&lt;År1,0,U23*(1-VLOOKUP($A24,[1]Hugst!$R$5:$W$9,MATCH(ROUNDUP((V$1)/10,0)*10,[1]Hugst!$R$4:$W$4,0))))</f>
        <v>3824.1020661341449</v>
      </c>
      <c r="W24" s="168">
        <f ca="1">IF($C24-W$1&lt;År1,0,V23*(1-VLOOKUP($A24,[1]Hugst!$R$5:$W$9,MATCH(ROUNDUP((W$1)/10,0)*10,[1]Hugst!$R$4:$W$4,0))))</f>
        <v>3834.6998505220822</v>
      </c>
      <c r="X24" s="168">
        <f ca="1">IF($C24-X$1&lt;År1,0,W23*(1-VLOOKUP($A24,[1]Hugst!$R$5:$W$9,MATCH(ROUNDUP((X$1)/10,0)*10,[1]Hugst!$R$4:$W$4,0))))</f>
        <v>3845.350890108019</v>
      </c>
      <c r="Y24" s="168">
        <f ca="1">IF($C24-Y$1&lt;År1,0,X23*(1-VLOOKUP($A24,[1]Hugst!$R$5:$W$9,MATCH(ROUNDUP((Y$1)/10,0)*10,[1]Hugst!$R$4:$W$4,0))))</f>
        <v>3856.0554525058674</v>
      </c>
      <c r="Z24" s="168">
        <f ca="1">IF($C24-Z$1&lt;År1,0,Y23*(1-VLOOKUP($A24,[1]Hugst!$R$5:$W$9,MATCH(ROUNDUP((Z$1)/10,0)*10,[1]Hugst!$R$4:$W$4,0))))</f>
        <v>3866.8138066747183</v>
      </c>
      <c r="AA24" s="168">
        <f ca="1">IF($C24-AA$1&lt;År1,0,Z23*(1-VLOOKUP($A24,[1]Hugst!$R$5:$W$9,MATCH(ROUNDUP((AA$1)/10,0)*10,[1]Hugst!$R$4:$W$4,0))))</f>
        <v>3877.6262229246627</v>
      </c>
      <c r="AB24" s="168">
        <f ca="1">IF($C24-AB$1&lt;År1,0,AA23*(1-VLOOKUP($A24,[1]Hugst!$R$5:$W$9,MATCH(ROUNDUP((AB$1)/10,0)*10,[1]Hugst!$R$4:$W$4,0))))</f>
        <v>3888.4929729246492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68">
        <f ca="1">IF($C25-G$1&lt;År1,0,F24*(1-VLOOKUP($A25,[1]Hugst!$R$5:$W$9,MATCH(ROUNDUP((G$1)/10,0)*10,[1]Hugst!$R$4:$W$4,0))))</f>
        <v>3661.5669592362101</v>
      </c>
      <c r="H25" s="168">
        <f ca="1">IF($C25-H$1&lt;År1,0,G24*(1-VLOOKUP($A25,[1]Hugst!$R$5:$W$9,MATCH(ROUNDUP((H$1)/10,0)*10,[1]Hugst!$R$4:$W$4,0))))</f>
        <v>3671.3479842929955</v>
      </c>
      <c r="I25" s="168">
        <f ca="1">IF($C25-I$1&lt;År1,0,H24*(1-VLOOKUP($A25,[1]Hugst!$R$5:$W$9,MATCH(ROUNDUP((I$1)/10,0)*10,[1]Hugst!$R$4:$W$4,0))))</f>
        <v>3681.1781602295086</v>
      </c>
      <c r="J25" s="168">
        <f ca="1">IF($C25-J$1&lt;År1,0,I24*(1-VLOOKUP($A25,[1]Hugst!$R$5:$W$9,MATCH(ROUNDUP((J$1)/10,0)*10,[1]Hugst!$R$4:$W$4,0))))</f>
        <v>3691.0577340349992</v>
      </c>
      <c r="K25" s="168">
        <f ca="1">IF($C25-K$1&lt;År1,0,J24*(1-VLOOKUP($A25,[1]Hugst!$R$5:$W$9,MATCH(ROUNDUP((K$1)/10,0)*10,[1]Hugst!$R$4:$W$4,0))))</f>
        <v>3700.9869539401698</v>
      </c>
      <c r="L25" s="168">
        <f ca="1">IF($C25-L$1&lt;År1,0,K24*(1-VLOOKUP($A25,[1]Hugst!$R$5:$W$9,MATCH(ROUNDUP((L$1)/10,0)*10,[1]Hugst!$R$4:$W$4,0))))</f>
        <v>3710.9660694226477</v>
      </c>
      <c r="M25" s="168">
        <f ca="1">IF($C25-M$1&lt;År1,0,L24*(1-VLOOKUP($A25,[1]Hugst!$R$5:$W$9,MATCH(ROUNDUP((M$1)/10,0)*10,[1]Hugst!$R$4:$W$4,0))))</f>
        <v>3720.995331214086</v>
      </c>
      <c r="N25" s="168">
        <f ca="1">IF($C25-N$1&lt;År1,0,M24*(1-VLOOKUP($A25,[1]Hugst!$R$5:$W$9,MATCH(ROUNDUP((N$1)/10,0)*10,[1]Hugst!$R$4:$W$4,0))))</f>
        <v>3731.0749913059844</v>
      </c>
      <c r="O25" s="168">
        <f ca="1">IF($C25-O$1&lt;År1,0,N24*(1-VLOOKUP($A25,[1]Hugst!$R$5:$W$9,MATCH(ROUNDUP((O$1)/10,0)*10,[1]Hugst!$R$4:$W$4,0))))</f>
        <v>3741.2053029561503</v>
      </c>
      <c r="P25" s="168">
        <f ca="1">IF($C25-P$1&lt;År1,0,O24*(1-VLOOKUP($A25,[1]Hugst!$R$5:$W$9,MATCH(ROUNDUP((P$1)/10,0)*10,[1]Hugst!$R$4:$W$4,0))))</f>
        <v>3751.3865206949849</v>
      </c>
      <c r="Q25" s="168">
        <f ca="1">IF($C25-Q$1&lt;År1,0,P24*(1-VLOOKUP($A25,[1]Hugst!$R$5:$W$9,MATCH(ROUNDUP((Q$1)/10,0)*10,[1]Hugst!$R$4:$W$4,0))))</f>
        <v>3761.6189003320032</v>
      </c>
      <c r="R25" s="168">
        <f ca="1">IF($C25-R$1&lt;År1,0,Q24*(1-VLOOKUP($A25,[1]Hugst!$R$5:$W$9,MATCH(ROUNDUP((R$1)/10,0)*10,[1]Hugst!$R$4:$W$4,0))))</f>
        <v>3771.902698962178</v>
      </c>
      <c r="S25" s="168">
        <f ca="1">IF($C25-S$1&lt;År1,0,R24*(1-VLOOKUP($A25,[1]Hugst!$R$5:$W$9,MATCH(ROUNDUP((S$1)/10,0)*10,[1]Hugst!$R$4:$W$4,0))))</f>
        <v>3782.2381749725159</v>
      </c>
      <c r="T25" s="168">
        <f ca="1">IF($C25-T$1&lt;År1,0,S24*(1-VLOOKUP($A25,[1]Hugst!$R$5:$W$9,MATCH(ROUNDUP((T$1)/10,0)*10,[1]Hugst!$R$4:$W$4,0))))</f>
        <v>3792.6255880480589</v>
      </c>
      <c r="U25" s="168">
        <f ca="1">IF($C25-U$1&lt;År1,0,T24*(1-VLOOKUP($A25,[1]Hugst!$R$5:$W$9,MATCH(ROUNDUP((U$1)/10,0)*10,[1]Hugst!$R$4:$W$4,0))))</f>
        <v>3803.0651991793261</v>
      </c>
      <c r="V25" s="168">
        <f ca="1">IF($C25-V$1&lt;År1,0,U24*(1-VLOOKUP($A25,[1]Hugst!$R$5:$W$9,MATCH(ROUNDUP((V$1)/10,0)*10,[1]Hugst!$R$4:$W$4,0))))</f>
        <v>3813.5572706680819</v>
      </c>
      <c r="W25" s="168">
        <f ca="1">IF($C25-W$1&lt;År1,0,V24*(1-VLOOKUP($A25,[1]Hugst!$R$5:$W$9,MATCH(ROUNDUP((W$1)/10,0)*10,[1]Hugst!$R$4:$W$4,0))))</f>
        <v>3824.1020661341449</v>
      </c>
      <c r="X25" s="168">
        <f ca="1">IF($C25-X$1&lt;År1,0,W24*(1-VLOOKUP($A25,[1]Hugst!$R$5:$W$9,MATCH(ROUNDUP((X$1)/10,0)*10,[1]Hugst!$R$4:$W$4,0))))</f>
        <v>3834.6998505220822</v>
      </c>
      <c r="Y25" s="168">
        <f ca="1">IF($C25-Y$1&lt;År1,0,X24*(1-VLOOKUP($A25,[1]Hugst!$R$5:$W$9,MATCH(ROUNDUP((Y$1)/10,0)*10,[1]Hugst!$R$4:$W$4,0))))</f>
        <v>3845.350890108019</v>
      </c>
      <c r="Z25" s="168">
        <f ca="1">IF($C25-Z$1&lt;År1,0,Y24*(1-VLOOKUP($A25,[1]Hugst!$R$5:$W$9,MATCH(ROUNDUP((Z$1)/10,0)*10,[1]Hugst!$R$4:$W$4,0))))</f>
        <v>3856.0554525058674</v>
      </c>
      <c r="AA25" s="168">
        <f ca="1">IF($C25-AA$1&lt;År1,0,Z24*(1-VLOOKUP($A25,[1]Hugst!$R$5:$W$9,MATCH(ROUNDUP((AA$1)/10,0)*10,[1]Hugst!$R$4:$W$4,0))))</f>
        <v>3866.8138066747183</v>
      </c>
      <c r="AB25" s="168">
        <f ca="1">IF($C25-AB$1&lt;År1,0,AA24*(1-VLOOKUP($A25,[1]Hugst!$R$5:$W$9,MATCH(ROUNDUP((AB$1)/10,0)*10,[1]Hugst!$R$4:$W$4,0))))</f>
        <v>3877.6262229246627</v>
      </c>
      <c r="AC25" s="168">
        <f ca="1">IF($C25-AC$1&lt;År1,0,AB24*(1-VLOOKUP($A25,[1]Hugst!$R$5:$W$9,MATCH(ROUNDUP((AC$1)/10,0)*10,[1]Hugst!$R$4:$W$4,0))))</f>
        <v>3888.4929729246492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68">
        <f ca="1">IF($C26-G$1&lt;År1,0,F25*(1-VLOOKUP($A26,[1]Hugst!$R$5:$W$9,MATCH(ROUNDUP((G$1)/10,0)*10,[1]Hugst!$R$4:$W$4,0))))</f>
        <v>3651.8348393045453</v>
      </c>
      <c r="H26" s="168">
        <f ca="1">IF($C26-H$1&lt;År1,0,G25*(1-VLOOKUP($A26,[1]Hugst!$R$5:$W$9,MATCH(ROUNDUP((H$1)/10,0)*10,[1]Hugst!$R$4:$W$4,0))))</f>
        <v>3661.5669592362101</v>
      </c>
      <c r="I26" s="168">
        <f ca="1">IF($C26-I$1&lt;År1,0,H25*(1-VLOOKUP($A26,[1]Hugst!$R$5:$W$9,MATCH(ROUNDUP((I$1)/10,0)*10,[1]Hugst!$R$4:$W$4,0))))</f>
        <v>3671.3479842929955</v>
      </c>
      <c r="J26" s="168">
        <f ca="1">IF($C26-J$1&lt;År1,0,I25*(1-VLOOKUP($A26,[1]Hugst!$R$5:$W$9,MATCH(ROUNDUP((J$1)/10,0)*10,[1]Hugst!$R$4:$W$4,0))))</f>
        <v>3681.1781602295086</v>
      </c>
      <c r="K26" s="168">
        <f ca="1">IF($C26-K$1&lt;År1,0,J25*(1-VLOOKUP($A26,[1]Hugst!$R$5:$W$9,MATCH(ROUNDUP((K$1)/10,0)*10,[1]Hugst!$R$4:$W$4,0))))</f>
        <v>3691.0577340349992</v>
      </c>
      <c r="L26" s="168">
        <f ca="1">IF($C26-L$1&lt;År1,0,K25*(1-VLOOKUP($A26,[1]Hugst!$R$5:$W$9,MATCH(ROUNDUP((L$1)/10,0)*10,[1]Hugst!$R$4:$W$4,0))))</f>
        <v>3700.9869539401698</v>
      </c>
      <c r="M26" s="168">
        <f ca="1">IF($C26-M$1&lt;År1,0,L25*(1-VLOOKUP($A26,[1]Hugst!$R$5:$W$9,MATCH(ROUNDUP((M$1)/10,0)*10,[1]Hugst!$R$4:$W$4,0))))</f>
        <v>3710.9660694226477</v>
      </c>
      <c r="N26" s="168">
        <f ca="1">IF($C26-N$1&lt;År1,0,M25*(1-VLOOKUP($A26,[1]Hugst!$R$5:$W$9,MATCH(ROUNDUP((N$1)/10,0)*10,[1]Hugst!$R$4:$W$4,0))))</f>
        <v>3720.995331214086</v>
      </c>
      <c r="O26" s="168">
        <f ca="1">IF($C26-O$1&lt;År1,0,N25*(1-VLOOKUP($A26,[1]Hugst!$R$5:$W$9,MATCH(ROUNDUP((O$1)/10,0)*10,[1]Hugst!$R$4:$W$4,0))))</f>
        <v>3731.0749913059844</v>
      </c>
      <c r="P26" s="168">
        <f ca="1">IF($C26-P$1&lt;År1,0,O25*(1-VLOOKUP($A26,[1]Hugst!$R$5:$W$9,MATCH(ROUNDUP((P$1)/10,0)*10,[1]Hugst!$R$4:$W$4,0))))</f>
        <v>3741.2053029561503</v>
      </c>
      <c r="Q26" s="168">
        <f ca="1">IF($C26-Q$1&lt;År1,0,P25*(1-VLOOKUP($A26,[1]Hugst!$R$5:$W$9,MATCH(ROUNDUP((Q$1)/10,0)*10,[1]Hugst!$R$4:$W$4,0))))</f>
        <v>3751.3865206949849</v>
      </c>
      <c r="R26" s="168">
        <f ca="1">IF($C26-R$1&lt;År1,0,Q25*(1-VLOOKUP($A26,[1]Hugst!$R$5:$W$9,MATCH(ROUNDUP((R$1)/10,0)*10,[1]Hugst!$R$4:$W$4,0))))</f>
        <v>3761.6189003320032</v>
      </c>
      <c r="S26" s="168">
        <f ca="1">IF($C26-S$1&lt;År1,0,R25*(1-VLOOKUP($A26,[1]Hugst!$R$5:$W$9,MATCH(ROUNDUP((S$1)/10,0)*10,[1]Hugst!$R$4:$W$4,0))))</f>
        <v>3771.902698962178</v>
      </c>
      <c r="T26" s="168">
        <f ca="1">IF($C26-T$1&lt;År1,0,S25*(1-VLOOKUP($A26,[1]Hugst!$R$5:$W$9,MATCH(ROUNDUP((T$1)/10,0)*10,[1]Hugst!$R$4:$W$4,0))))</f>
        <v>3782.2381749725159</v>
      </c>
      <c r="U26" s="168">
        <f ca="1">IF($C26-U$1&lt;År1,0,T25*(1-VLOOKUP($A26,[1]Hugst!$R$5:$W$9,MATCH(ROUNDUP((U$1)/10,0)*10,[1]Hugst!$R$4:$W$4,0))))</f>
        <v>3792.6255880480589</v>
      </c>
      <c r="V26" s="168">
        <f ca="1">IF($C26-V$1&lt;År1,0,U25*(1-VLOOKUP($A26,[1]Hugst!$R$5:$W$9,MATCH(ROUNDUP((V$1)/10,0)*10,[1]Hugst!$R$4:$W$4,0))))</f>
        <v>3803.0651991793261</v>
      </c>
      <c r="W26" s="168">
        <f ca="1">IF($C26-W$1&lt;År1,0,V25*(1-VLOOKUP($A26,[1]Hugst!$R$5:$W$9,MATCH(ROUNDUP((W$1)/10,0)*10,[1]Hugst!$R$4:$W$4,0))))</f>
        <v>3813.5572706680819</v>
      </c>
      <c r="X26" s="168">
        <f ca="1">IF($C26-X$1&lt;År1,0,W25*(1-VLOOKUP($A26,[1]Hugst!$R$5:$W$9,MATCH(ROUNDUP((X$1)/10,0)*10,[1]Hugst!$R$4:$W$4,0))))</f>
        <v>3824.1020661341449</v>
      </c>
      <c r="Y26" s="168">
        <f ca="1">IF($C26-Y$1&lt;År1,0,X25*(1-VLOOKUP($A26,[1]Hugst!$R$5:$W$9,MATCH(ROUNDUP((Y$1)/10,0)*10,[1]Hugst!$R$4:$W$4,0))))</f>
        <v>3834.6998505220822</v>
      </c>
      <c r="Z26" s="168">
        <f ca="1">IF($C26-Z$1&lt;År1,0,Y25*(1-VLOOKUP($A26,[1]Hugst!$R$5:$W$9,MATCH(ROUNDUP((Z$1)/10,0)*10,[1]Hugst!$R$4:$W$4,0))))</f>
        <v>3845.350890108019</v>
      </c>
      <c r="AA26" s="168">
        <f ca="1">IF($C26-AA$1&lt;År1,0,Z25*(1-VLOOKUP($A26,[1]Hugst!$R$5:$W$9,MATCH(ROUNDUP((AA$1)/10,0)*10,[1]Hugst!$R$4:$W$4,0))))</f>
        <v>3856.0554525058674</v>
      </c>
      <c r="AB26" s="168">
        <f ca="1">IF($C26-AB$1&lt;År1,0,AA25*(1-VLOOKUP($A26,[1]Hugst!$R$5:$W$9,MATCH(ROUNDUP((AB$1)/10,0)*10,[1]Hugst!$R$4:$W$4,0))))</f>
        <v>3866.8138066747183</v>
      </c>
      <c r="AC26" s="168">
        <f ca="1">IF($C26-AC$1&lt;År1,0,AB25*(1-VLOOKUP($A26,[1]Hugst!$R$5:$W$9,MATCH(ROUNDUP((AC$1)/10,0)*10,[1]Hugst!$R$4:$W$4,0))))</f>
        <v>3877.6262229246627</v>
      </c>
      <c r="AD26" s="168">
        <f ca="1">IF($C26-AD$1&lt;År1,0,AC25*(1-VLOOKUP($A26,[1]Hugst!$R$5:$W$9,MATCH(ROUNDUP((AD$1)/10,0)*10,[1]Hugst!$R$4:$W$4,0))))</f>
        <v>3888.4929729246492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68">
        <f ca="1">IF($C27-G$1&lt;År1,0,F26*(1-VLOOKUP($A27,[1]Hugst!$R$5:$W$9,MATCH(ROUNDUP((G$1)/10,0)*10,[1]Hugst!$R$4:$W$4,0))))</f>
        <v>3642.1513799726818</v>
      </c>
      <c r="H27" s="168">
        <f ca="1">IF($C27-H$1&lt;År1,0,G26*(1-VLOOKUP($A27,[1]Hugst!$R$5:$W$9,MATCH(ROUNDUP((H$1)/10,0)*10,[1]Hugst!$R$4:$W$4,0))))</f>
        <v>3651.8348393045453</v>
      </c>
      <c r="I27" s="168">
        <f ca="1">IF($C27-I$1&lt;År1,0,H26*(1-VLOOKUP($A27,[1]Hugst!$R$5:$W$9,MATCH(ROUNDUP((I$1)/10,0)*10,[1]Hugst!$R$4:$W$4,0))))</f>
        <v>3661.5669592362101</v>
      </c>
      <c r="J27" s="168">
        <f ca="1">IF($C27-J$1&lt;År1,0,I26*(1-VLOOKUP($A27,[1]Hugst!$R$5:$W$9,MATCH(ROUNDUP((J$1)/10,0)*10,[1]Hugst!$R$4:$W$4,0))))</f>
        <v>3671.3479842929955</v>
      </c>
      <c r="K27" s="168">
        <f ca="1">IF($C27-K$1&lt;År1,0,J26*(1-VLOOKUP($A27,[1]Hugst!$R$5:$W$9,MATCH(ROUNDUP((K$1)/10,0)*10,[1]Hugst!$R$4:$W$4,0))))</f>
        <v>3681.1781602295086</v>
      </c>
      <c r="L27" s="168">
        <f ca="1">IF($C27-L$1&lt;År1,0,K26*(1-VLOOKUP($A27,[1]Hugst!$R$5:$W$9,MATCH(ROUNDUP((L$1)/10,0)*10,[1]Hugst!$R$4:$W$4,0))))</f>
        <v>3691.0577340349992</v>
      </c>
      <c r="M27" s="168">
        <f ca="1">IF($C27-M$1&lt;År1,0,L26*(1-VLOOKUP($A27,[1]Hugst!$R$5:$W$9,MATCH(ROUNDUP((M$1)/10,0)*10,[1]Hugst!$R$4:$W$4,0))))</f>
        <v>3700.9869539401698</v>
      </c>
      <c r="N27" s="168">
        <f ca="1">IF($C27-N$1&lt;År1,0,M26*(1-VLOOKUP($A27,[1]Hugst!$R$5:$W$9,MATCH(ROUNDUP((N$1)/10,0)*10,[1]Hugst!$R$4:$W$4,0))))</f>
        <v>3710.9660694226477</v>
      </c>
      <c r="O27" s="168">
        <f ca="1">IF($C27-O$1&lt;År1,0,N26*(1-VLOOKUP($A27,[1]Hugst!$R$5:$W$9,MATCH(ROUNDUP((O$1)/10,0)*10,[1]Hugst!$R$4:$W$4,0))))</f>
        <v>3720.995331214086</v>
      </c>
      <c r="P27" s="168">
        <f ca="1">IF($C27-P$1&lt;År1,0,O26*(1-VLOOKUP($A27,[1]Hugst!$R$5:$W$9,MATCH(ROUNDUP((P$1)/10,0)*10,[1]Hugst!$R$4:$W$4,0))))</f>
        <v>3731.0749913059844</v>
      </c>
      <c r="Q27" s="168">
        <f ca="1">IF($C27-Q$1&lt;År1,0,P26*(1-VLOOKUP($A27,[1]Hugst!$R$5:$W$9,MATCH(ROUNDUP((Q$1)/10,0)*10,[1]Hugst!$R$4:$W$4,0))))</f>
        <v>3741.2053029561503</v>
      </c>
      <c r="R27" s="168">
        <f ca="1">IF($C27-R$1&lt;År1,0,Q26*(1-VLOOKUP($A27,[1]Hugst!$R$5:$W$9,MATCH(ROUNDUP((R$1)/10,0)*10,[1]Hugst!$R$4:$W$4,0))))</f>
        <v>3751.3865206949849</v>
      </c>
      <c r="S27" s="168">
        <f ca="1">IF($C27-S$1&lt;År1,0,R26*(1-VLOOKUP($A27,[1]Hugst!$R$5:$W$9,MATCH(ROUNDUP((S$1)/10,0)*10,[1]Hugst!$R$4:$W$4,0))))</f>
        <v>3761.6189003320032</v>
      </c>
      <c r="T27" s="168">
        <f ca="1">IF($C27-T$1&lt;År1,0,S26*(1-VLOOKUP($A27,[1]Hugst!$R$5:$W$9,MATCH(ROUNDUP((T$1)/10,0)*10,[1]Hugst!$R$4:$W$4,0))))</f>
        <v>3771.902698962178</v>
      </c>
      <c r="U27" s="168">
        <f ca="1">IF($C27-U$1&lt;År1,0,T26*(1-VLOOKUP($A27,[1]Hugst!$R$5:$W$9,MATCH(ROUNDUP((U$1)/10,0)*10,[1]Hugst!$R$4:$W$4,0))))</f>
        <v>3782.2381749725159</v>
      </c>
      <c r="V27" s="168">
        <f ca="1">IF($C27-V$1&lt;År1,0,U26*(1-VLOOKUP($A27,[1]Hugst!$R$5:$W$9,MATCH(ROUNDUP((V$1)/10,0)*10,[1]Hugst!$R$4:$W$4,0))))</f>
        <v>3792.6255880480589</v>
      </c>
      <c r="W27" s="168">
        <f ca="1">IF($C27-W$1&lt;År1,0,V26*(1-VLOOKUP($A27,[1]Hugst!$R$5:$W$9,MATCH(ROUNDUP((W$1)/10,0)*10,[1]Hugst!$R$4:$W$4,0))))</f>
        <v>3803.0651991793261</v>
      </c>
      <c r="X27" s="168">
        <f ca="1">IF($C27-X$1&lt;År1,0,W26*(1-VLOOKUP($A27,[1]Hugst!$R$5:$W$9,MATCH(ROUNDUP((X$1)/10,0)*10,[1]Hugst!$R$4:$W$4,0))))</f>
        <v>3813.5572706680819</v>
      </c>
      <c r="Y27" s="168">
        <f ca="1">IF($C27-Y$1&lt;År1,0,X26*(1-VLOOKUP($A27,[1]Hugst!$R$5:$W$9,MATCH(ROUNDUP((Y$1)/10,0)*10,[1]Hugst!$R$4:$W$4,0))))</f>
        <v>3824.1020661341449</v>
      </c>
      <c r="Z27" s="168">
        <f ca="1">IF($C27-Z$1&lt;År1,0,Y26*(1-VLOOKUP($A27,[1]Hugst!$R$5:$W$9,MATCH(ROUNDUP((Z$1)/10,0)*10,[1]Hugst!$R$4:$W$4,0))))</f>
        <v>3834.6998505220822</v>
      </c>
      <c r="AA27" s="168">
        <f ca="1">IF($C27-AA$1&lt;År1,0,Z26*(1-VLOOKUP($A27,[1]Hugst!$R$5:$W$9,MATCH(ROUNDUP((AA$1)/10,0)*10,[1]Hugst!$R$4:$W$4,0))))</f>
        <v>3845.350890108019</v>
      </c>
      <c r="AB27" s="168">
        <f ca="1">IF($C27-AB$1&lt;År1,0,AA26*(1-VLOOKUP($A27,[1]Hugst!$R$5:$W$9,MATCH(ROUNDUP((AB$1)/10,0)*10,[1]Hugst!$R$4:$W$4,0))))</f>
        <v>3856.0554525058674</v>
      </c>
      <c r="AC27" s="168">
        <f ca="1">IF($C27-AC$1&lt;År1,0,AB26*(1-VLOOKUP($A27,[1]Hugst!$R$5:$W$9,MATCH(ROUNDUP((AC$1)/10,0)*10,[1]Hugst!$R$4:$W$4,0))))</f>
        <v>3866.8138066747183</v>
      </c>
      <c r="AD27" s="168">
        <f ca="1">IF($C27-AD$1&lt;År1,0,AC26*(1-VLOOKUP($A27,[1]Hugst!$R$5:$W$9,MATCH(ROUNDUP((AD$1)/10,0)*10,[1]Hugst!$R$4:$W$4,0))))</f>
        <v>3877.6262229246627</v>
      </c>
      <c r="AE27" s="168">
        <f ca="1">IF($C27-AE$1&lt;År1,0,AD26*(1-VLOOKUP($A27,[1]Hugst!$R$5:$W$9,MATCH(ROUNDUP((AE$1)/10,0)*10,[1]Hugst!$R$4:$W$4,0))))</f>
        <v>3888.4929729246492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68">
        <f ca="1">IF($C28-G$1&lt;År1,0,F27*(1-VLOOKUP($A28,[1]Hugst!$R$5:$W$9,MATCH(ROUNDUP((G$1)/10,0)*10,[1]Hugst!$R$4:$W$4,0))))</f>
        <v>3632.516337937428</v>
      </c>
      <c r="H28" s="168">
        <f ca="1">IF($C28-H$1&lt;År1,0,G27*(1-VLOOKUP($A28,[1]Hugst!$R$5:$W$9,MATCH(ROUNDUP((H$1)/10,0)*10,[1]Hugst!$R$4:$W$4,0))))</f>
        <v>3642.1513799726818</v>
      </c>
      <c r="I28" s="168">
        <f ca="1">IF($C28-I$1&lt;År1,0,H27*(1-VLOOKUP($A28,[1]Hugst!$R$5:$W$9,MATCH(ROUNDUP((I$1)/10,0)*10,[1]Hugst!$R$4:$W$4,0))))</f>
        <v>3651.8348393045453</v>
      </c>
      <c r="J28" s="168">
        <f ca="1">IF($C28-J$1&lt;År1,0,I27*(1-VLOOKUP($A28,[1]Hugst!$R$5:$W$9,MATCH(ROUNDUP((J$1)/10,0)*10,[1]Hugst!$R$4:$W$4,0))))</f>
        <v>3661.5669592362101</v>
      </c>
      <c r="K28" s="168">
        <f ca="1">IF($C28-K$1&lt;År1,0,J27*(1-VLOOKUP($A28,[1]Hugst!$R$5:$W$9,MATCH(ROUNDUP((K$1)/10,0)*10,[1]Hugst!$R$4:$W$4,0))))</f>
        <v>3671.3479842929955</v>
      </c>
      <c r="L28" s="168">
        <f ca="1">IF($C28-L$1&lt;År1,0,K27*(1-VLOOKUP($A28,[1]Hugst!$R$5:$W$9,MATCH(ROUNDUP((L$1)/10,0)*10,[1]Hugst!$R$4:$W$4,0))))</f>
        <v>3681.1781602295086</v>
      </c>
      <c r="M28" s="168">
        <f ca="1">IF($C28-M$1&lt;År1,0,L27*(1-VLOOKUP($A28,[1]Hugst!$R$5:$W$9,MATCH(ROUNDUP((M$1)/10,0)*10,[1]Hugst!$R$4:$W$4,0))))</f>
        <v>3691.0577340349992</v>
      </c>
      <c r="N28" s="168">
        <f ca="1">IF($C28-N$1&lt;År1,0,M27*(1-VLOOKUP($A28,[1]Hugst!$R$5:$W$9,MATCH(ROUNDUP((N$1)/10,0)*10,[1]Hugst!$R$4:$W$4,0))))</f>
        <v>3700.9869539401698</v>
      </c>
      <c r="O28" s="168">
        <f ca="1">IF($C28-O$1&lt;År1,0,N27*(1-VLOOKUP($A28,[1]Hugst!$R$5:$W$9,MATCH(ROUNDUP((O$1)/10,0)*10,[1]Hugst!$R$4:$W$4,0))))</f>
        <v>3710.9660694226477</v>
      </c>
      <c r="P28" s="168">
        <f ca="1">IF($C28-P$1&lt;År1,0,O27*(1-VLOOKUP($A28,[1]Hugst!$R$5:$W$9,MATCH(ROUNDUP((P$1)/10,0)*10,[1]Hugst!$R$4:$W$4,0))))</f>
        <v>3720.995331214086</v>
      </c>
      <c r="Q28" s="168">
        <f ca="1">IF($C28-Q$1&lt;År1,0,P27*(1-VLOOKUP($A28,[1]Hugst!$R$5:$W$9,MATCH(ROUNDUP((Q$1)/10,0)*10,[1]Hugst!$R$4:$W$4,0))))</f>
        <v>3731.0749913059844</v>
      </c>
      <c r="R28" s="168">
        <f ca="1">IF($C28-R$1&lt;År1,0,Q27*(1-VLOOKUP($A28,[1]Hugst!$R$5:$W$9,MATCH(ROUNDUP((R$1)/10,0)*10,[1]Hugst!$R$4:$W$4,0))))</f>
        <v>3741.2053029561503</v>
      </c>
      <c r="S28" s="168">
        <f ca="1">IF($C28-S$1&lt;År1,0,R27*(1-VLOOKUP($A28,[1]Hugst!$R$5:$W$9,MATCH(ROUNDUP((S$1)/10,0)*10,[1]Hugst!$R$4:$W$4,0))))</f>
        <v>3751.3865206949849</v>
      </c>
      <c r="T28" s="168">
        <f ca="1">IF($C28-T$1&lt;År1,0,S27*(1-VLOOKUP($A28,[1]Hugst!$R$5:$W$9,MATCH(ROUNDUP((T$1)/10,0)*10,[1]Hugst!$R$4:$W$4,0))))</f>
        <v>3761.6189003320032</v>
      </c>
      <c r="U28" s="168">
        <f ca="1">IF($C28-U$1&lt;År1,0,T27*(1-VLOOKUP($A28,[1]Hugst!$R$5:$W$9,MATCH(ROUNDUP((U$1)/10,0)*10,[1]Hugst!$R$4:$W$4,0))))</f>
        <v>3771.902698962178</v>
      </c>
      <c r="V28" s="168">
        <f ca="1">IF($C28-V$1&lt;År1,0,U27*(1-VLOOKUP($A28,[1]Hugst!$R$5:$W$9,MATCH(ROUNDUP((V$1)/10,0)*10,[1]Hugst!$R$4:$W$4,0))))</f>
        <v>3782.2381749725159</v>
      </c>
      <c r="W28" s="168">
        <f ca="1">IF($C28-W$1&lt;År1,0,V27*(1-VLOOKUP($A28,[1]Hugst!$R$5:$W$9,MATCH(ROUNDUP((W$1)/10,0)*10,[1]Hugst!$R$4:$W$4,0))))</f>
        <v>3792.6255880480589</v>
      </c>
      <c r="X28" s="168">
        <f ca="1">IF($C28-X$1&lt;År1,0,W27*(1-VLOOKUP($A28,[1]Hugst!$R$5:$W$9,MATCH(ROUNDUP((X$1)/10,0)*10,[1]Hugst!$R$4:$W$4,0))))</f>
        <v>3803.0651991793261</v>
      </c>
      <c r="Y28" s="168">
        <f ca="1">IF($C28-Y$1&lt;År1,0,X27*(1-VLOOKUP($A28,[1]Hugst!$R$5:$W$9,MATCH(ROUNDUP((Y$1)/10,0)*10,[1]Hugst!$R$4:$W$4,0))))</f>
        <v>3813.5572706680819</v>
      </c>
      <c r="Z28" s="168">
        <f ca="1">IF($C28-Z$1&lt;År1,0,Y27*(1-VLOOKUP($A28,[1]Hugst!$R$5:$W$9,MATCH(ROUNDUP((Z$1)/10,0)*10,[1]Hugst!$R$4:$W$4,0))))</f>
        <v>3824.1020661341449</v>
      </c>
      <c r="AA28" s="168">
        <f ca="1">IF($C28-AA$1&lt;År1,0,Z27*(1-VLOOKUP($A28,[1]Hugst!$R$5:$W$9,MATCH(ROUNDUP((AA$1)/10,0)*10,[1]Hugst!$R$4:$W$4,0))))</f>
        <v>3834.6998505220822</v>
      </c>
      <c r="AB28" s="168">
        <f ca="1">IF($C28-AB$1&lt;År1,0,AA27*(1-VLOOKUP($A28,[1]Hugst!$R$5:$W$9,MATCH(ROUNDUP((AB$1)/10,0)*10,[1]Hugst!$R$4:$W$4,0))))</f>
        <v>3845.350890108019</v>
      </c>
      <c r="AC28" s="168">
        <f ca="1">IF($C28-AC$1&lt;År1,0,AB27*(1-VLOOKUP($A28,[1]Hugst!$R$5:$W$9,MATCH(ROUNDUP((AC$1)/10,0)*10,[1]Hugst!$R$4:$W$4,0))))</f>
        <v>3856.0554525058674</v>
      </c>
      <c r="AD28" s="168">
        <f ca="1">IF($C28-AD$1&lt;År1,0,AC27*(1-VLOOKUP($A28,[1]Hugst!$R$5:$W$9,MATCH(ROUNDUP((AD$1)/10,0)*10,[1]Hugst!$R$4:$W$4,0))))</f>
        <v>3866.8138066747183</v>
      </c>
      <c r="AE28" s="168">
        <f ca="1">IF($C28-AE$1&lt;År1,0,AD27*(1-VLOOKUP($A28,[1]Hugst!$R$5:$W$9,MATCH(ROUNDUP((AE$1)/10,0)*10,[1]Hugst!$R$4:$W$4,0))))</f>
        <v>3877.6262229246627</v>
      </c>
      <c r="AF28" s="168">
        <f ca="1">IF($C28-AF$1&lt;År1,0,AE27*(1-VLOOKUP($A28,[1]Hugst!$R$5:$W$9,MATCH(ROUNDUP((AF$1)/10,0)*10,[1]Hugst!$R$4:$W$4,0))))</f>
        <v>3888.4929729246492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68">
        <f ca="1">IF($C29-G$1&lt;År1,0,F28*(1-VLOOKUP($A29,[1]Hugst!$R$5:$W$9,MATCH(ROUNDUP((G$1)/10,0)*10,[1]Hugst!$R$4:$W$4,0))))</f>
        <v>3622.9294711124239</v>
      </c>
      <c r="H29" s="168">
        <f ca="1">IF($C29-H$1&lt;År1,0,G28*(1-VLOOKUP($A29,[1]Hugst!$R$5:$W$9,MATCH(ROUNDUP((H$1)/10,0)*10,[1]Hugst!$R$4:$W$4,0))))</f>
        <v>3632.516337937428</v>
      </c>
      <c r="I29" s="168">
        <f ca="1">IF($C29-I$1&lt;År1,0,H28*(1-VLOOKUP($A29,[1]Hugst!$R$5:$W$9,MATCH(ROUNDUP((I$1)/10,0)*10,[1]Hugst!$R$4:$W$4,0))))</f>
        <v>3642.1513799726818</v>
      </c>
      <c r="J29" s="168">
        <f ca="1">IF($C29-J$1&lt;År1,0,I28*(1-VLOOKUP($A29,[1]Hugst!$R$5:$W$9,MATCH(ROUNDUP((J$1)/10,0)*10,[1]Hugst!$R$4:$W$4,0))))</f>
        <v>3651.8348393045453</v>
      </c>
      <c r="K29" s="168">
        <f ca="1">IF($C29-K$1&lt;År1,0,J28*(1-VLOOKUP($A29,[1]Hugst!$R$5:$W$9,MATCH(ROUNDUP((K$1)/10,0)*10,[1]Hugst!$R$4:$W$4,0))))</f>
        <v>3661.5669592362101</v>
      </c>
      <c r="L29" s="168">
        <f ca="1">IF($C29-L$1&lt;År1,0,K28*(1-VLOOKUP($A29,[1]Hugst!$R$5:$W$9,MATCH(ROUNDUP((L$1)/10,0)*10,[1]Hugst!$R$4:$W$4,0))))</f>
        <v>3671.3479842929955</v>
      </c>
      <c r="M29" s="168">
        <f ca="1">IF($C29-M$1&lt;År1,0,L28*(1-VLOOKUP($A29,[1]Hugst!$R$5:$W$9,MATCH(ROUNDUP((M$1)/10,0)*10,[1]Hugst!$R$4:$W$4,0))))</f>
        <v>3681.1781602295086</v>
      </c>
      <c r="N29" s="168">
        <f ca="1">IF($C29-N$1&lt;År1,0,M28*(1-VLOOKUP($A29,[1]Hugst!$R$5:$W$9,MATCH(ROUNDUP((N$1)/10,0)*10,[1]Hugst!$R$4:$W$4,0))))</f>
        <v>3691.0577340349992</v>
      </c>
      <c r="O29" s="168">
        <f ca="1">IF($C29-O$1&lt;År1,0,N28*(1-VLOOKUP($A29,[1]Hugst!$R$5:$W$9,MATCH(ROUNDUP((O$1)/10,0)*10,[1]Hugst!$R$4:$W$4,0))))</f>
        <v>3700.9869539401698</v>
      </c>
      <c r="P29" s="168">
        <f ca="1">IF($C29-P$1&lt;År1,0,O28*(1-VLOOKUP($A29,[1]Hugst!$R$5:$W$9,MATCH(ROUNDUP((P$1)/10,0)*10,[1]Hugst!$R$4:$W$4,0))))</f>
        <v>3710.9660694226477</v>
      </c>
      <c r="Q29" s="168">
        <f ca="1">IF($C29-Q$1&lt;År1,0,P28*(1-VLOOKUP($A29,[1]Hugst!$R$5:$W$9,MATCH(ROUNDUP((Q$1)/10,0)*10,[1]Hugst!$R$4:$W$4,0))))</f>
        <v>3720.995331214086</v>
      </c>
      <c r="R29" s="168">
        <f ca="1">IF($C29-R$1&lt;År1,0,Q28*(1-VLOOKUP($A29,[1]Hugst!$R$5:$W$9,MATCH(ROUNDUP((R$1)/10,0)*10,[1]Hugst!$R$4:$W$4,0))))</f>
        <v>3731.0749913059844</v>
      </c>
      <c r="S29" s="168">
        <f ca="1">IF($C29-S$1&lt;År1,0,R28*(1-VLOOKUP($A29,[1]Hugst!$R$5:$W$9,MATCH(ROUNDUP((S$1)/10,0)*10,[1]Hugst!$R$4:$W$4,0))))</f>
        <v>3741.2053029561503</v>
      </c>
      <c r="T29" s="168">
        <f ca="1">IF($C29-T$1&lt;År1,0,S28*(1-VLOOKUP($A29,[1]Hugst!$R$5:$W$9,MATCH(ROUNDUP((T$1)/10,0)*10,[1]Hugst!$R$4:$W$4,0))))</f>
        <v>3751.3865206949849</v>
      </c>
      <c r="U29" s="168">
        <f ca="1">IF($C29-U$1&lt;År1,0,T28*(1-VLOOKUP($A29,[1]Hugst!$R$5:$W$9,MATCH(ROUNDUP((U$1)/10,0)*10,[1]Hugst!$R$4:$W$4,0))))</f>
        <v>3761.6189003320032</v>
      </c>
      <c r="V29" s="168">
        <f ca="1">IF($C29-V$1&lt;År1,0,U28*(1-VLOOKUP($A29,[1]Hugst!$R$5:$W$9,MATCH(ROUNDUP((V$1)/10,0)*10,[1]Hugst!$R$4:$W$4,0))))</f>
        <v>3771.902698962178</v>
      </c>
      <c r="W29" s="168">
        <f ca="1">IF($C29-W$1&lt;År1,0,V28*(1-VLOOKUP($A29,[1]Hugst!$R$5:$W$9,MATCH(ROUNDUP((W$1)/10,0)*10,[1]Hugst!$R$4:$W$4,0))))</f>
        <v>3782.2381749725159</v>
      </c>
      <c r="X29" s="168">
        <f ca="1">IF($C29-X$1&lt;År1,0,W28*(1-VLOOKUP($A29,[1]Hugst!$R$5:$W$9,MATCH(ROUNDUP((X$1)/10,0)*10,[1]Hugst!$R$4:$W$4,0))))</f>
        <v>3792.6255880480589</v>
      </c>
      <c r="Y29" s="168">
        <f ca="1">IF($C29-Y$1&lt;År1,0,X28*(1-VLOOKUP($A29,[1]Hugst!$R$5:$W$9,MATCH(ROUNDUP((Y$1)/10,0)*10,[1]Hugst!$R$4:$W$4,0))))</f>
        <v>3803.0651991793261</v>
      </c>
      <c r="Z29" s="168">
        <f ca="1">IF($C29-Z$1&lt;År1,0,Y28*(1-VLOOKUP($A29,[1]Hugst!$R$5:$W$9,MATCH(ROUNDUP((Z$1)/10,0)*10,[1]Hugst!$R$4:$W$4,0))))</f>
        <v>3813.5572706680819</v>
      </c>
      <c r="AA29" s="168">
        <f ca="1">IF($C29-AA$1&lt;År1,0,Z28*(1-VLOOKUP($A29,[1]Hugst!$R$5:$W$9,MATCH(ROUNDUP((AA$1)/10,0)*10,[1]Hugst!$R$4:$W$4,0))))</f>
        <v>3824.1020661341449</v>
      </c>
      <c r="AB29" s="168">
        <f ca="1">IF($C29-AB$1&lt;År1,0,AA28*(1-VLOOKUP($A29,[1]Hugst!$R$5:$W$9,MATCH(ROUNDUP((AB$1)/10,0)*10,[1]Hugst!$R$4:$W$4,0))))</f>
        <v>3834.6998505220822</v>
      </c>
      <c r="AC29" s="168">
        <f ca="1">IF($C29-AC$1&lt;År1,0,AB28*(1-VLOOKUP($A29,[1]Hugst!$R$5:$W$9,MATCH(ROUNDUP((AC$1)/10,0)*10,[1]Hugst!$R$4:$W$4,0))))</f>
        <v>3845.350890108019</v>
      </c>
      <c r="AD29" s="168">
        <f ca="1">IF($C29-AD$1&lt;År1,0,AC28*(1-VLOOKUP($A29,[1]Hugst!$R$5:$W$9,MATCH(ROUNDUP((AD$1)/10,0)*10,[1]Hugst!$R$4:$W$4,0))))</f>
        <v>3856.0554525058674</v>
      </c>
      <c r="AE29" s="168">
        <f ca="1">IF($C29-AE$1&lt;År1,0,AD28*(1-VLOOKUP($A29,[1]Hugst!$R$5:$W$9,MATCH(ROUNDUP((AE$1)/10,0)*10,[1]Hugst!$R$4:$W$4,0))))</f>
        <v>3866.8138066747183</v>
      </c>
      <c r="AF29" s="168">
        <f ca="1">IF($C29-AF$1&lt;År1,0,AE28*(1-VLOOKUP($A29,[1]Hugst!$R$5:$W$9,MATCH(ROUNDUP((AF$1)/10,0)*10,[1]Hugst!$R$4:$W$4,0))))</f>
        <v>3877.6262229246627</v>
      </c>
      <c r="AG29" s="168">
        <f ca="1">IF($C29-AG$1&lt;År1,0,AF28*(1-VLOOKUP($A29,[1]Hugst!$R$5:$W$9,MATCH(ROUNDUP((AG$1)/10,0)*10,[1]Hugst!$R$4:$W$4,0))))</f>
        <v>3888.4929729246492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68">
        <f ca="1">IF($C30-G$1&lt;År1,0,F29*(1-VLOOKUP($A30,[1]Hugst!$R$5:$W$9,MATCH(ROUNDUP((G$1)/10,0)*10,[1]Hugst!$R$4:$W$4,0))))</f>
        <v>3613.3905386213883</v>
      </c>
      <c r="H30" s="168">
        <f ca="1">IF($C30-H$1&lt;År1,0,G29*(1-VLOOKUP($A30,[1]Hugst!$R$5:$W$9,MATCH(ROUNDUP((H$1)/10,0)*10,[1]Hugst!$R$4:$W$4,0))))</f>
        <v>3622.9294711124239</v>
      </c>
      <c r="I30" s="168">
        <f ca="1">IF($C30-I$1&lt;År1,0,H29*(1-VLOOKUP($A30,[1]Hugst!$R$5:$W$9,MATCH(ROUNDUP((I$1)/10,0)*10,[1]Hugst!$R$4:$W$4,0))))</f>
        <v>3632.516337937428</v>
      </c>
      <c r="J30" s="168">
        <f ca="1">IF($C30-J$1&lt;År1,0,I29*(1-VLOOKUP($A30,[1]Hugst!$R$5:$W$9,MATCH(ROUNDUP((J$1)/10,0)*10,[1]Hugst!$R$4:$W$4,0))))</f>
        <v>3642.1513799726818</v>
      </c>
      <c r="K30" s="168">
        <f ca="1">IF($C30-K$1&lt;År1,0,J29*(1-VLOOKUP($A30,[1]Hugst!$R$5:$W$9,MATCH(ROUNDUP((K$1)/10,0)*10,[1]Hugst!$R$4:$W$4,0))))</f>
        <v>3651.8348393045453</v>
      </c>
      <c r="L30" s="168">
        <f ca="1">IF($C30-L$1&lt;År1,0,K29*(1-VLOOKUP($A30,[1]Hugst!$R$5:$W$9,MATCH(ROUNDUP((L$1)/10,0)*10,[1]Hugst!$R$4:$W$4,0))))</f>
        <v>3661.5669592362101</v>
      </c>
      <c r="M30" s="168">
        <f ca="1">IF($C30-M$1&lt;År1,0,L29*(1-VLOOKUP($A30,[1]Hugst!$R$5:$W$9,MATCH(ROUNDUP((M$1)/10,0)*10,[1]Hugst!$R$4:$W$4,0))))</f>
        <v>3671.3479842929955</v>
      </c>
      <c r="N30" s="168">
        <f ca="1">IF($C30-N$1&lt;År1,0,M29*(1-VLOOKUP($A30,[1]Hugst!$R$5:$W$9,MATCH(ROUNDUP((N$1)/10,0)*10,[1]Hugst!$R$4:$W$4,0))))</f>
        <v>3681.1781602295086</v>
      </c>
      <c r="O30" s="168">
        <f ca="1">IF($C30-O$1&lt;År1,0,N29*(1-VLOOKUP($A30,[1]Hugst!$R$5:$W$9,MATCH(ROUNDUP((O$1)/10,0)*10,[1]Hugst!$R$4:$W$4,0))))</f>
        <v>3691.0577340349992</v>
      </c>
      <c r="P30" s="168">
        <f ca="1">IF($C30-P$1&lt;År1,0,O29*(1-VLOOKUP($A30,[1]Hugst!$R$5:$W$9,MATCH(ROUNDUP((P$1)/10,0)*10,[1]Hugst!$R$4:$W$4,0))))</f>
        <v>3700.9869539401698</v>
      </c>
      <c r="Q30" s="168">
        <f ca="1">IF($C30-Q$1&lt;År1,0,P29*(1-VLOOKUP($A30,[1]Hugst!$R$5:$W$9,MATCH(ROUNDUP((Q$1)/10,0)*10,[1]Hugst!$R$4:$W$4,0))))</f>
        <v>3710.9660694226477</v>
      </c>
      <c r="R30" s="168">
        <f ca="1">IF($C30-R$1&lt;År1,0,Q29*(1-VLOOKUP($A30,[1]Hugst!$R$5:$W$9,MATCH(ROUNDUP((R$1)/10,0)*10,[1]Hugst!$R$4:$W$4,0))))</f>
        <v>3720.995331214086</v>
      </c>
      <c r="S30" s="168">
        <f ca="1">IF($C30-S$1&lt;År1,0,R29*(1-VLOOKUP($A30,[1]Hugst!$R$5:$W$9,MATCH(ROUNDUP((S$1)/10,0)*10,[1]Hugst!$R$4:$W$4,0))))</f>
        <v>3731.0749913059844</v>
      </c>
      <c r="T30" s="168">
        <f ca="1">IF($C30-T$1&lt;År1,0,S29*(1-VLOOKUP($A30,[1]Hugst!$R$5:$W$9,MATCH(ROUNDUP((T$1)/10,0)*10,[1]Hugst!$R$4:$W$4,0))))</f>
        <v>3741.2053029561503</v>
      </c>
      <c r="U30" s="168">
        <f ca="1">IF($C30-U$1&lt;År1,0,T29*(1-VLOOKUP($A30,[1]Hugst!$R$5:$W$9,MATCH(ROUNDUP((U$1)/10,0)*10,[1]Hugst!$R$4:$W$4,0))))</f>
        <v>3751.3865206949849</v>
      </c>
      <c r="V30" s="168">
        <f ca="1">IF($C30-V$1&lt;År1,0,U29*(1-VLOOKUP($A30,[1]Hugst!$R$5:$W$9,MATCH(ROUNDUP((V$1)/10,0)*10,[1]Hugst!$R$4:$W$4,0))))</f>
        <v>3761.6189003320032</v>
      </c>
      <c r="W30" s="168">
        <f ca="1">IF($C30-W$1&lt;År1,0,V29*(1-VLOOKUP($A30,[1]Hugst!$R$5:$W$9,MATCH(ROUNDUP((W$1)/10,0)*10,[1]Hugst!$R$4:$W$4,0))))</f>
        <v>3771.902698962178</v>
      </c>
      <c r="X30" s="168">
        <f ca="1">IF($C30-X$1&lt;År1,0,W29*(1-VLOOKUP($A30,[1]Hugst!$R$5:$W$9,MATCH(ROUNDUP((X$1)/10,0)*10,[1]Hugst!$R$4:$W$4,0))))</f>
        <v>3782.2381749725159</v>
      </c>
      <c r="Y30" s="168">
        <f ca="1">IF($C30-Y$1&lt;År1,0,X29*(1-VLOOKUP($A30,[1]Hugst!$R$5:$W$9,MATCH(ROUNDUP((Y$1)/10,0)*10,[1]Hugst!$R$4:$W$4,0))))</f>
        <v>3792.6255880480589</v>
      </c>
      <c r="Z30" s="168">
        <f ca="1">IF($C30-Z$1&lt;År1,0,Y29*(1-VLOOKUP($A30,[1]Hugst!$R$5:$W$9,MATCH(ROUNDUP((Z$1)/10,0)*10,[1]Hugst!$R$4:$W$4,0))))</f>
        <v>3803.0651991793261</v>
      </c>
      <c r="AA30" s="168">
        <f ca="1">IF($C30-AA$1&lt;År1,0,Z29*(1-VLOOKUP($A30,[1]Hugst!$R$5:$W$9,MATCH(ROUNDUP((AA$1)/10,0)*10,[1]Hugst!$R$4:$W$4,0))))</f>
        <v>3813.5572706680819</v>
      </c>
      <c r="AB30" s="168">
        <f ca="1">IF($C30-AB$1&lt;År1,0,AA29*(1-VLOOKUP($A30,[1]Hugst!$R$5:$W$9,MATCH(ROUNDUP((AB$1)/10,0)*10,[1]Hugst!$R$4:$W$4,0))))</f>
        <v>3824.1020661341449</v>
      </c>
      <c r="AC30" s="168">
        <f ca="1">IF($C30-AC$1&lt;År1,0,AB29*(1-VLOOKUP($A30,[1]Hugst!$R$5:$W$9,MATCH(ROUNDUP((AC$1)/10,0)*10,[1]Hugst!$R$4:$W$4,0))))</f>
        <v>3834.6998505220822</v>
      </c>
      <c r="AD30" s="168">
        <f ca="1">IF($C30-AD$1&lt;År1,0,AC29*(1-VLOOKUP($A30,[1]Hugst!$R$5:$W$9,MATCH(ROUNDUP((AD$1)/10,0)*10,[1]Hugst!$R$4:$W$4,0))))</f>
        <v>3845.350890108019</v>
      </c>
      <c r="AE30" s="168">
        <f ca="1">IF($C30-AE$1&lt;År1,0,AD29*(1-VLOOKUP($A30,[1]Hugst!$R$5:$W$9,MATCH(ROUNDUP((AE$1)/10,0)*10,[1]Hugst!$R$4:$W$4,0))))</f>
        <v>3856.0554525058674</v>
      </c>
      <c r="AF30" s="168">
        <f ca="1">IF($C30-AF$1&lt;År1,0,AE29*(1-VLOOKUP($A30,[1]Hugst!$R$5:$W$9,MATCH(ROUNDUP((AF$1)/10,0)*10,[1]Hugst!$R$4:$W$4,0))))</f>
        <v>3866.8138066747183</v>
      </c>
      <c r="AG30" s="168">
        <f ca="1">IF($C30-AG$1&lt;År1,0,AF29*(1-VLOOKUP($A30,[1]Hugst!$R$5:$W$9,MATCH(ROUNDUP((AG$1)/10,0)*10,[1]Hugst!$R$4:$W$4,0))))</f>
        <v>3877.6262229246627</v>
      </c>
      <c r="AH30" s="168">
        <f ca="1">IF($C30-AH$1&lt;År1,0,AG29*(1-VLOOKUP($A30,[1]Hugst!$R$5:$W$9,MATCH(ROUNDUP((AH$1)/10,0)*10,[1]Hugst!$R$4:$W$4,0))))</f>
        <v>3888.4929729246492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68">
        <f ca="1">IF($C31-G$1&lt;År1,0,F30*(1-VLOOKUP($A31,[1]Hugst!$R$5:$W$9,MATCH(ROUNDUP((G$1)/10,0)*10,[1]Hugst!$R$4:$W$4,0))))</f>
        <v>3603.8993007929384</v>
      </c>
      <c r="H31" s="168">
        <f ca="1">IF($C31-H$1&lt;År1,0,G30*(1-VLOOKUP($A31,[1]Hugst!$R$5:$W$9,MATCH(ROUNDUP((H$1)/10,0)*10,[1]Hugst!$R$4:$W$4,0))))</f>
        <v>3613.3905386213883</v>
      </c>
      <c r="I31" s="168">
        <f ca="1">IF($C31-I$1&lt;År1,0,H30*(1-VLOOKUP($A31,[1]Hugst!$R$5:$W$9,MATCH(ROUNDUP((I$1)/10,0)*10,[1]Hugst!$R$4:$W$4,0))))</f>
        <v>3622.9294711124239</v>
      </c>
      <c r="J31" s="168">
        <f ca="1">IF($C31-J$1&lt;År1,0,I30*(1-VLOOKUP($A31,[1]Hugst!$R$5:$W$9,MATCH(ROUNDUP((J$1)/10,0)*10,[1]Hugst!$R$4:$W$4,0))))</f>
        <v>3632.516337937428</v>
      </c>
      <c r="K31" s="168">
        <f ca="1">IF($C31-K$1&lt;År1,0,J30*(1-VLOOKUP($A31,[1]Hugst!$R$5:$W$9,MATCH(ROUNDUP((K$1)/10,0)*10,[1]Hugst!$R$4:$W$4,0))))</f>
        <v>3642.1513799726818</v>
      </c>
      <c r="L31" s="168">
        <f ca="1">IF($C31-L$1&lt;År1,0,K30*(1-VLOOKUP($A31,[1]Hugst!$R$5:$W$9,MATCH(ROUNDUP((L$1)/10,0)*10,[1]Hugst!$R$4:$W$4,0))))</f>
        <v>3651.8348393045453</v>
      </c>
      <c r="M31" s="168">
        <f ca="1">IF($C31-M$1&lt;År1,0,L30*(1-VLOOKUP($A31,[1]Hugst!$R$5:$W$9,MATCH(ROUNDUP((M$1)/10,0)*10,[1]Hugst!$R$4:$W$4,0))))</f>
        <v>3661.5669592362101</v>
      </c>
      <c r="N31" s="168">
        <f ca="1">IF($C31-N$1&lt;År1,0,M30*(1-VLOOKUP($A31,[1]Hugst!$R$5:$W$9,MATCH(ROUNDUP((N$1)/10,0)*10,[1]Hugst!$R$4:$W$4,0))))</f>
        <v>3671.3479842929955</v>
      </c>
      <c r="O31" s="168">
        <f ca="1">IF($C31-O$1&lt;År1,0,N30*(1-VLOOKUP($A31,[1]Hugst!$R$5:$W$9,MATCH(ROUNDUP((O$1)/10,0)*10,[1]Hugst!$R$4:$W$4,0))))</f>
        <v>3681.1781602295086</v>
      </c>
      <c r="P31" s="168">
        <f ca="1">IF($C31-P$1&lt;År1,0,O30*(1-VLOOKUP($A31,[1]Hugst!$R$5:$W$9,MATCH(ROUNDUP((P$1)/10,0)*10,[1]Hugst!$R$4:$W$4,0))))</f>
        <v>3691.0577340349992</v>
      </c>
      <c r="Q31" s="168">
        <f ca="1">IF($C31-Q$1&lt;År1,0,P30*(1-VLOOKUP($A31,[1]Hugst!$R$5:$W$9,MATCH(ROUNDUP((Q$1)/10,0)*10,[1]Hugst!$R$4:$W$4,0))))</f>
        <v>3700.9869539401698</v>
      </c>
      <c r="R31" s="168">
        <f ca="1">IF($C31-R$1&lt;År1,0,Q30*(1-VLOOKUP($A31,[1]Hugst!$R$5:$W$9,MATCH(ROUNDUP((R$1)/10,0)*10,[1]Hugst!$R$4:$W$4,0))))</f>
        <v>3710.9660694226477</v>
      </c>
      <c r="S31" s="168">
        <f ca="1">IF($C31-S$1&lt;År1,0,R30*(1-VLOOKUP($A31,[1]Hugst!$R$5:$W$9,MATCH(ROUNDUP((S$1)/10,0)*10,[1]Hugst!$R$4:$W$4,0))))</f>
        <v>3720.995331214086</v>
      </c>
      <c r="T31" s="168">
        <f ca="1">IF($C31-T$1&lt;År1,0,S30*(1-VLOOKUP($A31,[1]Hugst!$R$5:$W$9,MATCH(ROUNDUP((T$1)/10,0)*10,[1]Hugst!$R$4:$W$4,0))))</f>
        <v>3731.0749913059844</v>
      </c>
      <c r="U31" s="168">
        <f ca="1">IF($C31-U$1&lt;År1,0,T30*(1-VLOOKUP($A31,[1]Hugst!$R$5:$W$9,MATCH(ROUNDUP((U$1)/10,0)*10,[1]Hugst!$R$4:$W$4,0))))</f>
        <v>3741.2053029561503</v>
      </c>
      <c r="V31" s="168">
        <f ca="1">IF($C31-V$1&lt;År1,0,U30*(1-VLOOKUP($A31,[1]Hugst!$R$5:$W$9,MATCH(ROUNDUP((V$1)/10,0)*10,[1]Hugst!$R$4:$W$4,0))))</f>
        <v>3751.3865206949849</v>
      </c>
      <c r="W31" s="168">
        <f ca="1">IF($C31-W$1&lt;År1,0,V30*(1-VLOOKUP($A31,[1]Hugst!$R$5:$W$9,MATCH(ROUNDUP((W$1)/10,0)*10,[1]Hugst!$R$4:$W$4,0))))</f>
        <v>3761.6189003320032</v>
      </c>
      <c r="X31" s="168">
        <f ca="1">IF($C31-X$1&lt;År1,0,W30*(1-VLOOKUP($A31,[1]Hugst!$R$5:$W$9,MATCH(ROUNDUP((X$1)/10,0)*10,[1]Hugst!$R$4:$W$4,0))))</f>
        <v>3771.902698962178</v>
      </c>
      <c r="Y31" s="168">
        <f ca="1">IF($C31-Y$1&lt;År1,0,X30*(1-VLOOKUP($A31,[1]Hugst!$R$5:$W$9,MATCH(ROUNDUP((Y$1)/10,0)*10,[1]Hugst!$R$4:$W$4,0))))</f>
        <v>3782.2381749725159</v>
      </c>
      <c r="Z31" s="168">
        <f ca="1">IF($C31-Z$1&lt;År1,0,Y30*(1-VLOOKUP($A31,[1]Hugst!$R$5:$W$9,MATCH(ROUNDUP((Z$1)/10,0)*10,[1]Hugst!$R$4:$W$4,0))))</f>
        <v>3792.6255880480589</v>
      </c>
      <c r="AA31" s="168">
        <f ca="1">IF($C31-AA$1&lt;År1,0,Z30*(1-VLOOKUP($A31,[1]Hugst!$R$5:$W$9,MATCH(ROUNDUP((AA$1)/10,0)*10,[1]Hugst!$R$4:$W$4,0))))</f>
        <v>3803.0651991793261</v>
      </c>
      <c r="AB31" s="168">
        <f ca="1">IF($C31-AB$1&lt;År1,0,AA30*(1-VLOOKUP($A31,[1]Hugst!$R$5:$W$9,MATCH(ROUNDUP((AB$1)/10,0)*10,[1]Hugst!$R$4:$W$4,0))))</f>
        <v>3813.5572706680819</v>
      </c>
      <c r="AC31" s="168">
        <f ca="1">IF($C31-AC$1&lt;År1,0,AB30*(1-VLOOKUP($A31,[1]Hugst!$R$5:$W$9,MATCH(ROUNDUP((AC$1)/10,0)*10,[1]Hugst!$R$4:$W$4,0))))</f>
        <v>3824.1020661341449</v>
      </c>
      <c r="AD31" s="168">
        <f ca="1">IF($C31-AD$1&lt;År1,0,AC30*(1-VLOOKUP($A31,[1]Hugst!$R$5:$W$9,MATCH(ROUNDUP((AD$1)/10,0)*10,[1]Hugst!$R$4:$W$4,0))))</f>
        <v>3834.6998505220822</v>
      </c>
      <c r="AE31" s="168">
        <f ca="1">IF($C31-AE$1&lt;År1,0,AD30*(1-VLOOKUP($A31,[1]Hugst!$R$5:$W$9,MATCH(ROUNDUP((AE$1)/10,0)*10,[1]Hugst!$R$4:$W$4,0))))</f>
        <v>3845.350890108019</v>
      </c>
      <c r="AF31" s="168">
        <f ca="1">IF($C31-AF$1&lt;År1,0,AE30*(1-VLOOKUP($A31,[1]Hugst!$R$5:$W$9,MATCH(ROUNDUP((AF$1)/10,0)*10,[1]Hugst!$R$4:$W$4,0))))</f>
        <v>3856.0554525058674</v>
      </c>
      <c r="AG31" s="168">
        <f ca="1">IF($C31-AG$1&lt;År1,0,AF30*(1-VLOOKUP($A31,[1]Hugst!$R$5:$W$9,MATCH(ROUNDUP((AG$1)/10,0)*10,[1]Hugst!$R$4:$W$4,0))))</f>
        <v>3866.8138066747183</v>
      </c>
      <c r="AH31" s="168">
        <f ca="1">IF($C31-AH$1&lt;År1,0,AG30*(1-VLOOKUP($A31,[1]Hugst!$R$5:$W$9,MATCH(ROUNDUP((AH$1)/10,0)*10,[1]Hugst!$R$4:$W$4,0))))</f>
        <v>3877.6262229246627</v>
      </c>
      <c r="AI31" s="168">
        <f ca="1">IF($C31-AI$1&lt;År1,0,AH30*(1-VLOOKUP($A31,[1]Hugst!$R$5:$W$9,MATCH(ROUNDUP((AI$1)/10,0)*10,[1]Hugst!$R$4:$W$4,0))))</f>
        <v>3888.4929729246492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68">
        <f t="shared" ca="1" si="0"/>
        <v>12.823753421354922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68">
        <f ca="1">IF($C32-G$1&lt;År1,0,F31*(1-VLOOKUP($A32,[1]Hugst!$R$5:$W$9,MATCH(ROUNDUP((G$1)/10,0)*10,[1]Hugst!$R$4:$W$4,0))))</f>
        <v>3594.4555191536638</v>
      </c>
      <c r="H32" s="168">
        <f ca="1">IF($C32-H$1&lt;År1,0,G31*(1-VLOOKUP($A32,[1]Hugst!$R$5:$W$9,MATCH(ROUNDUP((H$1)/10,0)*10,[1]Hugst!$R$4:$W$4,0))))</f>
        <v>3603.8993007929384</v>
      </c>
      <c r="I32" s="168">
        <f ca="1">IF($C32-I$1&lt;År1,0,H31*(1-VLOOKUP($A32,[1]Hugst!$R$5:$W$9,MATCH(ROUNDUP((I$1)/10,0)*10,[1]Hugst!$R$4:$W$4,0))))</f>
        <v>3613.3905386213883</v>
      </c>
      <c r="J32" s="168">
        <f ca="1">IF($C32-J$1&lt;År1,0,I31*(1-VLOOKUP($A32,[1]Hugst!$R$5:$W$9,MATCH(ROUNDUP((J$1)/10,0)*10,[1]Hugst!$R$4:$W$4,0))))</f>
        <v>3622.9294711124239</v>
      </c>
      <c r="K32" s="168">
        <f ca="1">IF($C32-K$1&lt;År1,0,J31*(1-VLOOKUP($A32,[1]Hugst!$R$5:$W$9,MATCH(ROUNDUP((K$1)/10,0)*10,[1]Hugst!$R$4:$W$4,0))))</f>
        <v>3632.516337937428</v>
      </c>
      <c r="L32" s="168">
        <f ca="1">IF($C32-L$1&lt;År1,0,K31*(1-VLOOKUP($A32,[1]Hugst!$R$5:$W$9,MATCH(ROUNDUP((L$1)/10,0)*10,[1]Hugst!$R$4:$W$4,0))))</f>
        <v>3642.1513799726818</v>
      </c>
      <c r="M32" s="168">
        <f ca="1">IF($C32-M$1&lt;År1,0,L31*(1-VLOOKUP($A32,[1]Hugst!$R$5:$W$9,MATCH(ROUNDUP((M$1)/10,0)*10,[1]Hugst!$R$4:$W$4,0))))</f>
        <v>3651.8348393045453</v>
      </c>
      <c r="N32" s="168">
        <f ca="1">IF($C32-N$1&lt;År1,0,M31*(1-VLOOKUP($A32,[1]Hugst!$R$5:$W$9,MATCH(ROUNDUP((N$1)/10,0)*10,[1]Hugst!$R$4:$W$4,0))))</f>
        <v>3661.5669592362101</v>
      </c>
      <c r="O32" s="168">
        <f ca="1">IF($C32-O$1&lt;År1,0,N31*(1-VLOOKUP($A32,[1]Hugst!$R$5:$W$9,MATCH(ROUNDUP((O$1)/10,0)*10,[1]Hugst!$R$4:$W$4,0))))</f>
        <v>3671.3479842929955</v>
      </c>
      <c r="P32" s="168">
        <f ca="1">IF($C32-P$1&lt;År1,0,O31*(1-VLOOKUP($A32,[1]Hugst!$R$5:$W$9,MATCH(ROUNDUP((P$1)/10,0)*10,[1]Hugst!$R$4:$W$4,0))))</f>
        <v>3681.1781602295086</v>
      </c>
      <c r="Q32" s="168">
        <f ca="1">IF($C32-Q$1&lt;År1,0,P31*(1-VLOOKUP($A32,[1]Hugst!$R$5:$W$9,MATCH(ROUNDUP((Q$1)/10,0)*10,[1]Hugst!$R$4:$W$4,0))))</f>
        <v>3691.0577340349992</v>
      </c>
      <c r="R32" s="168">
        <f ca="1">IF($C32-R$1&lt;År1,0,Q31*(1-VLOOKUP($A32,[1]Hugst!$R$5:$W$9,MATCH(ROUNDUP((R$1)/10,0)*10,[1]Hugst!$R$4:$W$4,0))))</f>
        <v>3700.9869539401698</v>
      </c>
      <c r="S32" s="168">
        <f ca="1">IF($C32-S$1&lt;År1,0,R31*(1-VLOOKUP($A32,[1]Hugst!$R$5:$W$9,MATCH(ROUNDUP((S$1)/10,0)*10,[1]Hugst!$R$4:$W$4,0))))</f>
        <v>3710.9660694226477</v>
      </c>
      <c r="T32" s="168">
        <f ca="1">IF($C32-T$1&lt;År1,0,S31*(1-VLOOKUP($A32,[1]Hugst!$R$5:$W$9,MATCH(ROUNDUP((T$1)/10,0)*10,[1]Hugst!$R$4:$W$4,0))))</f>
        <v>3720.995331214086</v>
      </c>
      <c r="U32" s="168">
        <f ca="1">IF($C32-U$1&lt;År1,0,T31*(1-VLOOKUP($A32,[1]Hugst!$R$5:$W$9,MATCH(ROUNDUP((U$1)/10,0)*10,[1]Hugst!$R$4:$W$4,0))))</f>
        <v>3731.0749913059844</v>
      </c>
      <c r="V32" s="168">
        <f ca="1">IF($C32-V$1&lt;År1,0,U31*(1-VLOOKUP($A32,[1]Hugst!$R$5:$W$9,MATCH(ROUNDUP((V$1)/10,0)*10,[1]Hugst!$R$4:$W$4,0))))</f>
        <v>3741.2053029561503</v>
      </c>
      <c r="W32" s="168">
        <f ca="1">IF($C32-W$1&lt;År1,0,V31*(1-VLOOKUP($A32,[1]Hugst!$R$5:$W$9,MATCH(ROUNDUP((W$1)/10,0)*10,[1]Hugst!$R$4:$W$4,0))))</f>
        <v>3751.3865206949849</v>
      </c>
      <c r="X32" s="168">
        <f ca="1">IF($C32-X$1&lt;År1,0,W31*(1-VLOOKUP($A32,[1]Hugst!$R$5:$W$9,MATCH(ROUNDUP((X$1)/10,0)*10,[1]Hugst!$R$4:$W$4,0))))</f>
        <v>3761.6189003320032</v>
      </c>
      <c r="Y32" s="168">
        <f ca="1">IF($C32-Y$1&lt;År1,0,X31*(1-VLOOKUP($A32,[1]Hugst!$R$5:$W$9,MATCH(ROUNDUP((Y$1)/10,0)*10,[1]Hugst!$R$4:$W$4,0))))</f>
        <v>3771.902698962178</v>
      </c>
      <c r="Z32" s="168">
        <f ca="1">IF($C32-Z$1&lt;År1,0,Y31*(1-VLOOKUP($A32,[1]Hugst!$R$5:$W$9,MATCH(ROUNDUP((Z$1)/10,0)*10,[1]Hugst!$R$4:$W$4,0))))</f>
        <v>3782.2381749725159</v>
      </c>
      <c r="AA32" s="168">
        <f ca="1">IF($C32-AA$1&lt;År1,0,Z31*(1-VLOOKUP($A32,[1]Hugst!$R$5:$W$9,MATCH(ROUNDUP((AA$1)/10,0)*10,[1]Hugst!$R$4:$W$4,0))))</f>
        <v>3792.6255880480589</v>
      </c>
      <c r="AB32" s="168">
        <f ca="1">IF($C32-AB$1&lt;År1,0,AA31*(1-VLOOKUP($A32,[1]Hugst!$R$5:$W$9,MATCH(ROUNDUP((AB$1)/10,0)*10,[1]Hugst!$R$4:$W$4,0))))</f>
        <v>3803.0651991793261</v>
      </c>
      <c r="AC32" s="168">
        <f ca="1">IF($C32-AC$1&lt;År1,0,AB31*(1-VLOOKUP($A32,[1]Hugst!$R$5:$W$9,MATCH(ROUNDUP((AC$1)/10,0)*10,[1]Hugst!$R$4:$W$4,0))))</f>
        <v>3813.5572706680819</v>
      </c>
      <c r="AD32" s="168">
        <f ca="1">IF($C32-AD$1&lt;År1,0,AC31*(1-VLOOKUP($A32,[1]Hugst!$R$5:$W$9,MATCH(ROUNDUP((AD$1)/10,0)*10,[1]Hugst!$R$4:$W$4,0))))</f>
        <v>3824.1020661341449</v>
      </c>
      <c r="AE32" s="168">
        <f ca="1">IF($C32-AE$1&lt;År1,0,AD31*(1-VLOOKUP($A32,[1]Hugst!$R$5:$W$9,MATCH(ROUNDUP((AE$1)/10,0)*10,[1]Hugst!$R$4:$W$4,0))))</f>
        <v>3834.6998505220822</v>
      </c>
      <c r="AF32" s="168">
        <f ca="1">IF($C32-AF$1&lt;År1,0,AE31*(1-VLOOKUP($A32,[1]Hugst!$R$5:$W$9,MATCH(ROUNDUP((AF$1)/10,0)*10,[1]Hugst!$R$4:$W$4,0))))</f>
        <v>3845.350890108019</v>
      </c>
      <c r="AG32" s="168">
        <f ca="1">IF($C32-AG$1&lt;År1,0,AF31*(1-VLOOKUP($A32,[1]Hugst!$R$5:$W$9,MATCH(ROUNDUP((AG$1)/10,0)*10,[1]Hugst!$R$4:$W$4,0))))</f>
        <v>3856.0554525058674</v>
      </c>
      <c r="AH32" s="168">
        <f ca="1">IF($C32-AH$1&lt;År1,0,AG31*(1-VLOOKUP($A32,[1]Hugst!$R$5:$W$9,MATCH(ROUNDUP((AH$1)/10,0)*10,[1]Hugst!$R$4:$W$4,0))))</f>
        <v>3866.8138066747183</v>
      </c>
      <c r="AI32" s="168">
        <f ca="1">IF($C32-AI$1&lt;År1,0,AH31*(1-VLOOKUP($A32,[1]Hugst!$R$5:$W$9,MATCH(ROUNDUP((AI$1)/10,0)*10,[1]Hugst!$R$4:$W$4,0))))</f>
        <v>3877.6262229246627</v>
      </c>
      <c r="AJ32" s="168">
        <f ca="1">IF($C32-AJ$1&lt;År1,0,AI31*(1-VLOOKUP($A32,[1]Hugst!$R$5:$W$9,MATCH(ROUNDUP((AJ$1)/10,0)*10,[1]Hugst!$R$4:$W$4,0))))</f>
        <v>3875.669219503302</v>
      </c>
      <c r="AL32" s="168">
        <f ca="1">SUM(F32:AJ32)</f>
        <v>115726.15144460161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68">
        <f ca="1">IF($C34-G$1&lt;År1,0,F33*(1-VLOOKUP($A34,[1]Hugst!$R$5:$W$9,MATCH(ROUNDUP((G$1)/10,0)*10,[1]Hugst!$R$4:$W$4,0))))</f>
        <v>821.00702707532037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68">
        <f ca="1">IF($C35-G$1&lt;År1,0,F34*(1-VLOOKUP($A35,[1]Hugst!$R$5:$W$9,MATCH(ROUNDUP((G$1)/10,0)*10,[1]Hugst!$R$4:$W$4,0))))</f>
        <v>817.82627707532083</v>
      </c>
      <c r="H35" s="168">
        <f ca="1">IF($C35-H$1&lt;År1,0,G34*(1-VLOOKUP($A35,[1]Hugst!$R$5:$W$9,MATCH(ROUNDUP((H$1)/10,0)*10,[1]Hugst!$R$4:$W$4,0))))</f>
        <v>821.00702707532037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68">
        <f ca="1">IF($C36-G$1&lt;År1,0,F35*(1-VLOOKUP($A36,[1]Hugst!$R$5:$W$9,MATCH(ROUNDUP((G$1)/10,0)*10,[1]Hugst!$R$4:$W$4,0))))</f>
        <v>814.66143082533381</v>
      </c>
      <c r="H36" s="168">
        <f ca="1">IF($C36-H$1&lt;År1,0,G35*(1-VLOOKUP($A36,[1]Hugst!$R$5:$W$9,MATCH(ROUNDUP((H$1)/10,0)*10,[1]Hugst!$R$4:$W$4,0))))</f>
        <v>817.82627707532083</v>
      </c>
      <c r="I36" s="168">
        <f ca="1">IF($C36-I$1&lt;År1,0,H35*(1-VLOOKUP($A36,[1]Hugst!$R$5:$W$9,MATCH(ROUNDUP((I$1)/10,0)*10,[1]Hugst!$R$4:$W$4,0))))</f>
        <v>821.00702707532037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68">
        <f ca="1">IF($C37-G$1&lt;År1,0,F36*(1-VLOOKUP($A37,[1]Hugst!$R$5:$W$9,MATCH(ROUNDUP((G$1)/10,0)*10,[1]Hugst!$R$4:$W$4,0))))</f>
        <v>811.51240880657861</v>
      </c>
      <c r="H37" s="168">
        <f ca="1">IF($C37-H$1&lt;År1,0,G36*(1-VLOOKUP($A37,[1]Hugst!$R$5:$W$9,MATCH(ROUNDUP((H$1)/10,0)*10,[1]Hugst!$R$4:$W$4,0))))</f>
        <v>814.66143082533381</v>
      </c>
      <c r="I37" s="168">
        <f ca="1">IF($C37-I$1&lt;År1,0,H36*(1-VLOOKUP($A37,[1]Hugst!$R$5:$W$9,MATCH(ROUNDUP((I$1)/10,0)*10,[1]Hugst!$R$4:$W$4,0))))</f>
        <v>817.82627707532083</v>
      </c>
      <c r="J37" s="168">
        <f ca="1">IF($C37-J$1&lt;År1,0,I36*(1-VLOOKUP($A37,[1]Hugst!$R$5:$W$9,MATCH(ROUNDUP((J$1)/10,0)*10,[1]Hugst!$R$4:$W$4,0))))</f>
        <v>821.00702707532037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68">
        <f ca="1">IF($C38-G$1&lt;År1,0,F37*(1-VLOOKUP($A38,[1]Hugst!$R$5:$W$9,MATCH(ROUNDUP((G$1)/10,0)*10,[1]Hugst!$R$4:$W$4,0))))</f>
        <v>808.37913189790561</v>
      </c>
      <c r="H38" s="168">
        <f ca="1">IF($C38-H$1&lt;År1,0,G37*(1-VLOOKUP($A38,[1]Hugst!$R$5:$W$9,MATCH(ROUNDUP((H$1)/10,0)*10,[1]Hugst!$R$4:$W$4,0))))</f>
        <v>811.51240880657861</v>
      </c>
      <c r="I38" s="168">
        <f ca="1">IF($C38-I$1&lt;År1,0,H37*(1-VLOOKUP($A38,[1]Hugst!$R$5:$W$9,MATCH(ROUNDUP((I$1)/10,0)*10,[1]Hugst!$R$4:$W$4,0))))</f>
        <v>814.66143082533381</v>
      </c>
      <c r="J38" s="168">
        <f ca="1">IF($C38-J$1&lt;År1,0,I37*(1-VLOOKUP($A38,[1]Hugst!$R$5:$W$9,MATCH(ROUNDUP((J$1)/10,0)*10,[1]Hugst!$R$4:$W$4,0))))</f>
        <v>817.82627707532083</v>
      </c>
      <c r="K38" s="168">
        <f ca="1">IF($C38-K$1&lt;År1,0,J37*(1-VLOOKUP($A38,[1]Hugst!$R$5:$W$9,MATCH(ROUNDUP((K$1)/10,0)*10,[1]Hugst!$R$4:$W$4,0))))</f>
        <v>821.00702707532037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68">
        <f ca="1">IF($C39-G$1&lt;År1,0,F38*(1-VLOOKUP($A39,[1]Hugst!$R$5:$W$9,MATCH(ROUNDUP((G$1)/10,0)*10,[1]Hugst!$R$4:$W$4,0))))</f>
        <v>805.26152137380268</v>
      </c>
      <c r="H39" s="168">
        <f ca="1">IF($C39-H$1&lt;År1,0,G38*(1-VLOOKUP($A39,[1]Hugst!$R$5:$W$9,MATCH(ROUNDUP((H$1)/10,0)*10,[1]Hugst!$R$4:$W$4,0))))</f>
        <v>808.37913189790561</v>
      </c>
      <c r="I39" s="168">
        <f ca="1">IF($C39-I$1&lt;År1,0,H38*(1-VLOOKUP($A39,[1]Hugst!$R$5:$W$9,MATCH(ROUNDUP((I$1)/10,0)*10,[1]Hugst!$R$4:$W$4,0))))</f>
        <v>811.51240880657861</v>
      </c>
      <c r="J39" s="168">
        <f ca="1">IF($C39-J$1&lt;År1,0,I38*(1-VLOOKUP($A39,[1]Hugst!$R$5:$W$9,MATCH(ROUNDUP((J$1)/10,0)*10,[1]Hugst!$R$4:$W$4,0))))</f>
        <v>814.66143082533381</v>
      </c>
      <c r="K39" s="168">
        <f ca="1">IF($C39-K$1&lt;År1,0,J38*(1-VLOOKUP($A39,[1]Hugst!$R$5:$W$9,MATCH(ROUNDUP((K$1)/10,0)*10,[1]Hugst!$R$4:$W$4,0))))</f>
        <v>817.82627707532083</v>
      </c>
      <c r="L39" s="168">
        <f ca="1">IF($C39-L$1&lt;År1,0,K38*(1-VLOOKUP($A39,[1]Hugst!$R$5:$W$9,MATCH(ROUNDUP((L$1)/10,0)*10,[1]Hugst!$R$4:$W$4,0))))</f>
        <v>821.00702707532037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68">
        <f ca="1">IF($C40-G$1&lt;År1,0,F39*(1-VLOOKUP($A40,[1]Hugst!$R$5:$W$9,MATCH(ROUNDUP((G$1)/10,0)*10,[1]Hugst!$R$4:$W$4,0))))</f>
        <v>802.15949890232878</v>
      </c>
      <c r="H40" s="168">
        <f ca="1">IF($C40-H$1&lt;År1,0,G39*(1-VLOOKUP($A40,[1]Hugst!$R$5:$W$9,MATCH(ROUNDUP((H$1)/10,0)*10,[1]Hugst!$R$4:$W$4,0))))</f>
        <v>805.26152137380268</v>
      </c>
      <c r="I40" s="168">
        <f ca="1">IF($C40-I$1&lt;År1,0,H39*(1-VLOOKUP($A40,[1]Hugst!$R$5:$W$9,MATCH(ROUNDUP((I$1)/10,0)*10,[1]Hugst!$R$4:$W$4,0))))</f>
        <v>808.37913189790561</v>
      </c>
      <c r="J40" s="168">
        <f ca="1">IF($C40-J$1&lt;År1,0,I39*(1-VLOOKUP($A40,[1]Hugst!$R$5:$W$9,MATCH(ROUNDUP((J$1)/10,0)*10,[1]Hugst!$R$4:$W$4,0))))</f>
        <v>811.51240880657861</v>
      </c>
      <c r="K40" s="168">
        <f ca="1">IF($C40-K$1&lt;År1,0,J39*(1-VLOOKUP($A40,[1]Hugst!$R$5:$W$9,MATCH(ROUNDUP((K$1)/10,0)*10,[1]Hugst!$R$4:$W$4,0))))</f>
        <v>814.66143082533381</v>
      </c>
      <c r="L40" s="168">
        <f ca="1">IF($C40-L$1&lt;År1,0,K39*(1-VLOOKUP($A40,[1]Hugst!$R$5:$W$9,MATCH(ROUNDUP((L$1)/10,0)*10,[1]Hugst!$R$4:$W$4,0))))</f>
        <v>817.82627707532083</v>
      </c>
      <c r="M40" s="168">
        <f ca="1">IF($C40-M$1&lt;År1,0,L39*(1-VLOOKUP($A40,[1]Hugst!$R$5:$W$9,MATCH(ROUNDUP((M$1)/10,0)*10,[1]Hugst!$R$4:$W$4,0))))</f>
        <v>821.00702707532037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68">
        <f ca="1">IF($C41-G$1&lt;År1,0,F40*(1-VLOOKUP($A41,[1]Hugst!$R$5:$W$9,MATCH(ROUNDUP((G$1)/10,0)*10,[1]Hugst!$R$4:$W$4,0))))</f>
        <v>799.07298654317856</v>
      </c>
      <c r="H41" s="168">
        <f ca="1">IF($C41-H$1&lt;År1,0,G40*(1-VLOOKUP($A41,[1]Hugst!$R$5:$W$9,MATCH(ROUNDUP((H$1)/10,0)*10,[1]Hugst!$R$4:$W$4,0))))</f>
        <v>802.15949890232878</v>
      </c>
      <c r="I41" s="168">
        <f ca="1">IF($C41-I$1&lt;År1,0,H40*(1-VLOOKUP($A41,[1]Hugst!$R$5:$W$9,MATCH(ROUNDUP((I$1)/10,0)*10,[1]Hugst!$R$4:$W$4,0))))</f>
        <v>805.26152137380268</v>
      </c>
      <c r="J41" s="168">
        <f ca="1">IF($C41-J$1&lt;År1,0,I40*(1-VLOOKUP($A41,[1]Hugst!$R$5:$W$9,MATCH(ROUNDUP((J$1)/10,0)*10,[1]Hugst!$R$4:$W$4,0))))</f>
        <v>808.37913189790561</v>
      </c>
      <c r="K41" s="168">
        <f ca="1">IF($C41-K$1&lt;År1,0,J40*(1-VLOOKUP($A41,[1]Hugst!$R$5:$W$9,MATCH(ROUNDUP((K$1)/10,0)*10,[1]Hugst!$R$4:$W$4,0))))</f>
        <v>811.51240880657861</v>
      </c>
      <c r="L41" s="168">
        <f ca="1">IF($C41-L$1&lt;År1,0,K40*(1-VLOOKUP($A41,[1]Hugst!$R$5:$W$9,MATCH(ROUNDUP((L$1)/10,0)*10,[1]Hugst!$R$4:$W$4,0))))</f>
        <v>814.66143082533381</v>
      </c>
      <c r="M41" s="168">
        <f ca="1">IF($C41-M$1&lt;År1,0,L40*(1-VLOOKUP($A41,[1]Hugst!$R$5:$W$9,MATCH(ROUNDUP((M$1)/10,0)*10,[1]Hugst!$R$4:$W$4,0))))</f>
        <v>817.82627707532083</v>
      </c>
      <c r="N41" s="168">
        <f ca="1">IF($C41-N$1&lt;År1,0,M40*(1-VLOOKUP($A41,[1]Hugst!$R$5:$W$9,MATCH(ROUNDUP((N$1)/10,0)*10,[1]Hugst!$R$4:$W$4,0))))</f>
        <v>821.00702707532037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68">
        <f ca="1">IF($C42-G$1&lt;År1,0,F41*(1-VLOOKUP($A42,[1]Hugst!$R$5:$W$9,MATCH(ROUNDUP((G$1)/10,0)*10,[1]Hugst!$R$4:$W$4,0))))</f>
        <v>796.00190674584883</v>
      </c>
      <c r="H42" s="168">
        <f ca="1">IF($C42-H$1&lt;År1,0,G41*(1-VLOOKUP($A42,[1]Hugst!$R$5:$W$9,MATCH(ROUNDUP((H$1)/10,0)*10,[1]Hugst!$R$4:$W$4,0))))</f>
        <v>799.07298654317856</v>
      </c>
      <c r="I42" s="168">
        <f ca="1">IF($C42-I$1&lt;År1,0,H41*(1-VLOOKUP($A42,[1]Hugst!$R$5:$W$9,MATCH(ROUNDUP((I$1)/10,0)*10,[1]Hugst!$R$4:$W$4,0))))</f>
        <v>802.15949890232878</v>
      </c>
      <c r="J42" s="168">
        <f ca="1">IF($C42-J$1&lt;År1,0,I41*(1-VLOOKUP($A42,[1]Hugst!$R$5:$W$9,MATCH(ROUNDUP((J$1)/10,0)*10,[1]Hugst!$R$4:$W$4,0))))</f>
        <v>805.26152137380268</v>
      </c>
      <c r="K42" s="168">
        <f ca="1">IF($C42-K$1&lt;År1,0,J41*(1-VLOOKUP($A42,[1]Hugst!$R$5:$W$9,MATCH(ROUNDUP((K$1)/10,0)*10,[1]Hugst!$R$4:$W$4,0))))</f>
        <v>808.37913189790561</v>
      </c>
      <c r="L42" s="168">
        <f ca="1">IF($C42-L$1&lt;År1,0,K41*(1-VLOOKUP($A42,[1]Hugst!$R$5:$W$9,MATCH(ROUNDUP((L$1)/10,0)*10,[1]Hugst!$R$4:$W$4,0))))</f>
        <v>811.51240880657861</v>
      </c>
      <c r="M42" s="168">
        <f ca="1">IF($C42-M$1&lt;År1,0,L41*(1-VLOOKUP($A42,[1]Hugst!$R$5:$W$9,MATCH(ROUNDUP((M$1)/10,0)*10,[1]Hugst!$R$4:$W$4,0))))</f>
        <v>814.66143082533381</v>
      </c>
      <c r="N42" s="168">
        <f ca="1">IF($C42-N$1&lt;År1,0,M41*(1-VLOOKUP($A42,[1]Hugst!$R$5:$W$9,MATCH(ROUNDUP((N$1)/10,0)*10,[1]Hugst!$R$4:$W$4,0))))</f>
        <v>817.82627707532083</v>
      </c>
      <c r="O42" s="168">
        <f ca="1">IF($C42-O$1&lt;År1,0,N41*(1-VLOOKUP($A42,[1]Hugst!$R$5:$W$9,MATCH(ROUNDUP((O$1)/10,0)*10,[1]Hugst!$R$4:$W$4,0))))</f>
        <v>821.00702707532037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68">
        <f ca="1">IF($C43-G$1&lt;År1,0,F42*(1-VLOOKUP($A43,[1]Hugst!$R$5:$W$9,MATCH(ROUNDUP((G$1)/10,0)*10,[1]Hugst!$R$4:$W$4,0))))</f>
        <v>792.94618234747031</v>
      </c>
      <c r="H43" s="168">
        <f ca="1">IF($C43-H$1&lt;År1,0,G42*(1-VLOOKUP($A43,[1]Hugst!$R$5:$W$9,MATCH(ROUNDUP((H$1)/10,0)*10,[1]Hugst!$R$4:$W$4,0))))</f>
        <v>796.00190674584883</v>
      </c>
      <c r="I43" s="168">
        <f ca="1">IF($C43-I$1&lt;År1,0,H42*(1-VLOOKUP($A43,[1]Hugst!$R$5:$W$9,MATCH(ROUNDUP((I$1)/10,0)*10,[1]Hugst!$R$4:$W$4,0))))</f>
        <v>799.07298654317856</v>
      </c>
      <c r="J43" s="168">
        <f ca="1">IF($C43-J$1&lt;År1,0,I42*(1-VLOOKUP($A43,[1]Hugst!$R$5:$W$9,MATCH(ROUNDUP((J$1)/10,0)*10,[1]Hugst!$R$4:$W$4,0))))</f>
        <v>802.15949890232878</v>
      </c>
      <c r="K43" s="168">
        <f ca="1">IF($C43-K$1&lt;År1,0,J42*(1-VLOOKUP($A43,[1]Hugst!$R$5:$W$9,MATCH(ROUNDUP((K$1)/10,0)*10,[1]Hugst!$R$4:$W$4,0))))</f>
        <v>805.26152137380268</v>
      </c>
      <c r="L43" s="168">
        <f ca="1">IF($C43-L$1&lt;År1,0,K42*(1-VLOOKUP($A43,[1]Hugst!$R$5:$W$9,MATCH(ROUNDUP((L$1)/10,0)*10,[1]Hugst!$R$4:$W$4,0))))</f>
        <v>808.37913189790561</v>
      </c>
      <c r="M43" s="168">
        <f ca="1">IF($C43-M$1&lt;År1,0,L42*(1-VLOOKUP($A43,[1]Hugst!$R$5:$W$9,MATCH(ROUNDUP((M$1)/10,0)*10,[1]Hugst!$R$4:$W$4,0))))</f>
        <v>811.51240880657861</v>
      </c>
      <c r="N43" s="168">
        <f ca="1">IF($C43-N$1&lt;År1,0,M42*(1-VLOOKUP($A43,[1]Hugst!$R$5:$W$9,MATCH(ROUNDUP((N$1)/10,0)*10,[1]Hugst!$R$4:$W$4,0))))</f>
        <v>814.66143082533381</v>
      </c>
      <c r="O43" s="168">
        <f ca="1">IF($C43-O$1&lt;År1,0,N42*(1-VLOOKUP($A43,[1]Hugst!$R$5:$W$9,MATCH(ROUNDUP((O$1)/10,0)*10,[1]Hugst!$R$4:$W$4,0))))</f>
        <v>817.82627707532083</v>
      </c>
      <c r="P43" s="168">
        <f ca="1">IF($C43-P$1&lt;År1,0,O42*(1-VLOOKUP($A43,[1]Hugst!$R$5:$W$9,MATCH(ROUNDUP((P$1)/10,0)*10,[1]Hugst!$R$4:$W$4,0))))</f>
        <v>821.00702707532037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68">
        <f ca="1">IF($C44-G$1&lt;År1,0,F43*(1-VLOOKUP($A44,[1]Hugst!$R$5:$W$9,MATCH(ROUNDUP((G$1)/10,0)*10,[1]Hugst!$R$4:$W$4,0))))</f>
        <v>789.90573657113418</v>
      </c>
      <c r="H44" s="168">
        <f ca="1">IF($C44-H$1&lt;År1,0,G43*(1-VLOOKUP($A44,[1]Hugst!$R$5:$W$9,MATCH(ROUNDUP((H$1)/10,0)*10,[1]Hugst!$R$4:$W$4,0))))</f>
        <v>792.94618234747031</v>
      </c>
      <c r="I44" s="168">
        <f ca="1">IF($C44-I$1&lt;År1,0,H43*(1-VLOOKUP($A44,[1]Hugst!$R$5:$W$9,MATCH(ROUNDUP((I$1)/10,0)*10,[1]Hugst!$R$4:$W$4,0))))</f>
        <v>796.00190674584883</v>
      </c>
      <c r="J44" s="168">
        <f ca="1">IF($C44-J$1&lt;År1,0,I43*(1-VLOOKUP($A44,[1]Hugst!$R$5:$W$9,MATCH(ROUNDUP((J$1)/10,0)*10,[1]Hugst!$R$4:$W$4,0))))</f>
        <v>799.07298654317856</v>
      </c>
      <c r="K44" s="168">
        <f ca="1">IF($C44-K$1&lt;År1,0,J43*(1-VLOOKUP($A44,[1]Hugst!$R$5:$W$9,MATCH(ROUNDUP((K$1)/10,0)*10,[1]Hugst!$R$4:$W$4,0))))</f>
        <v>802.15949890232878</v>
      </c>
      <c r="L44" s="168">
        <f ca="1">IF($C44-L$1&lt;År1,0,K43*(1-VLOOKUP($A44,[1]Hugst!$R$5:$W$9,MATCH(ROUNDUP((L$1)/10,0)*10,[1]Hugst!$R$4:$W$4,0))))</f>
        <v>805.26152137380268</v>
      </c>
      <c r="M44" s="168">
        <f ca="1">IF($C44-M$1&lt;År1,0,L43*(1-VLOOKUP($A44,[1]Hugst!$R$5:$W$9,MATCH(ROUNDUP((M$1)/10,0)*10,[1]Hugst!$R$4:$W$4,0))))</f>
        <v>808.37913189790561</v>
      </c>
      <c r="N44" s="168">
        <f ca="1">IF($C44-N$1&lt;År1,0,M43*(1-VLOOKUP($A44,[1]Hugst!$R$5:$W$9,MATCH(ROUNDUP((N$1)/10,0)*10,[1]Hugst!$R$4:$W$4,0))))</f>
        <v>811.51240880657861</v>
      </c>
      <c r="O44" s="168">
        <f ca="1">IF($C44-O$1&lt;År1,0,N43*(1-VLOOKUP($A44,[1]Hugst!$R$5:$W$9,MATCH(ROUNDUP((O$1)/10,0)*10,[1]Hugst!$R$4:$W$4,0))))</f>
        <v>814.66143082533381</v>
      </c>
      <c r="P44" s="168">
        <f ca="1">IF($C44-P$1&lt;År1,0,O43*(1-VLOOKUP($A44,[1]Hugst!$R$5:$W$9,MATCH(ROUNDUP((P$1)/10,0)*10,[1]Hugst!$R$4:$W$4,0))))</f>
        <v>817.82627707532083</v>
      </c>
      <c r="Q44" s="168">
        <f ca="1">IF($C44-Q$1&lt;År1,0,P43*(1-VLOOKUP($A44,[1]Hugst!$R$5:$W$9,MATCH(ROUNDUP((Q$1)/10,0)*10,[1]Hugst!$R$4:$W$4,0))))</f>
        <v>821.00702707532037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68">
        <f ca="1">IF($C45-G$1&lt;År1,0,F44*(1-VLOOKUP($A45,[1]Hugst!$R$5:$W$9,MATCH(ROUNDUP((G$1)/10,0)*10,[1]Hugst!$R$4:$W$4,0))))</f>
        <v>786.88049302363584</v>
      </c>
      <c r="H45" s="168">
        <f ca="1">IF($C45-H$1&lt;År1,0,G44*(1-VLOOKUP($A45,[1]Hugst!$R$5:$W$9,MATCH(ROUNDUP((H$1)/10,0)*10,[1]Hugst!$R$4:$W$4,0))))</f>
        <v>789.90573657113418</v>
      </c>
      <c r="I45" s="168">
        <f ca="1">IF($C45-I$1&lt;År1,0,H44*(1-VLOOKUP($A45,[1]Hugst!$R$5:$W$9,MATCH(ROUNDUP((I$1)/10,0)*10,[1]Hugst!$R$4:$W$4,0))))</f>
        <v>792.94618234747031</v>
      </c>
      <c r="J45" s="168">
        <f ca="1">IF($C45-J$1&lt;År1,0,I44*(1-VLOOKUP($A45,[1]Hugst!$R$5:$W$9,MATCH(ROUNDUP((J$1)/10,0)*10,[1]Hugst!$R$4:$W$4,0))))</f>
        <v>796.00190674584883</v>
      </c>
      <c r="K45" s="168">
        <f ca="1">IF($C45-K$1&lt;År1,0,J44*(1-VLOOKUP($A45,[1]Hugst!$R$5:$W$9,MATCH(ROUNDUP((K$1)/10,0)*10,[1]Hugst!$R$4:$W$4,0))))</f>
        <v>799.07298654317856</v>
      </c>
      <c r="L45" s="168">
        <f ca="1">IF($C45-L$1&lt;År1,0,K44*(1-VLOOKUP($A45,[1]Hugst!$R$5:$W$9,MATCH(ROUNDUP((L$1)/10,0)*10,[1]Hugst!$R$4:$W$4,0))))</f>
        <v>802.15949890232878</v>
      </c>
      <c r="M45" s="168">
        <f ca="1">IF($C45-M$1&lt;År1,0,L44*(1-VLOOKUP($A45,[1]Hugst!$R$5:$W$9,MATCH(ROUNDUP((M$1)/10,0)*10,[1]Hugst!$R$4:$W$4,0))))</f>
        <v>805.26152137380268</v>
      </c>
      <c r="N45" s="168">
        <f ca="1">IF($C45-N$1&lt;År1,0,M44*(1-VLOOKUP($A45,[1]Hugst!$R$5:$W$9,MATCH(ROUNDUP((N$1)/10,0)*10,[1]Hugst!$R$4:$W$4,0))))</f>
        <v>808.37913189790561</v>
      </c>
      <c r="O45" s="168">
        <f ca="1">IF($C45-O$1&lt;År1,0,N44*(1-VLOOKUP($A45,[1]Hugst!$R$5:$W$9,MATCH(ROUNDUP((O$1)/10,0)*10,[1]Hugst!$R$4:$W$4,0))))</f>
        <v>811.51240880657861</v>
      </c>
      <c r="P45" s="168">
        <f ca="1">IF($C45-P$1&lt;År1,0,O44*(1-VLOOKUP($A45,[1]Hugst!$R$5:$W$9,MATCH(ROUNDUP((P$1)/10,0)*10,[1]Hugst!$R$4:$W$4,0))))</f>
        <v>814.66143082533381</v>
      </c>
      <c r="Q45" s="168">
        <f ca="1">IF($C45-Q$1&lt;År1,0,P44*(1-VLOOKUP($A45,[1]Hugst!$R$5:$W$9,MATCH(ROUNDUP((Q$1)/10,0)*10,[1]Hugst!$R$4:$W$4,0))))</f>
        <v>817.82627707532083</v>
      </c>
      <c r="R45" s="168">
        <f ca="1">IF($C45-R$1&lt;År1,0,Q44*(1-VLOOKUP($A45,[1]Hugst!$R$5:$W$9,MATCH(ROUNDUP((R$1)/10,0)*10,[1]Hugst!$R$4:$W$4,0))))</f>
        <v>821.00702707532037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68">
        <f ca="1">IF($C46-G$1&lt;År1,0,F45*(1-VLOOKUP($A46,[1]Hugst!$R$5:$W$9,MATCH(ROUNDUP((G$1)/10,0)*10,[1]Hugst!$R$4:$W$4,0))))</f>
        <v>783.870375693906</v>
      </c>
      <c r="H46" s="168">
        <f ca="1">IF($C46-H$1&lt;År1,0,G45*(1-VLOOKUP($A46,[1]Hugst!$R$5:$W$9,MATCH(ROUNDUP((H$1)/10,0)*10,[1]Hugst!$R$4:$W$4,0))))</f>
        <v>786.88049302363584</v>
      </c>
      <c r="I46" s="168">
        <f ca="1">IF($C46-I$1&lt;År1,0,H45*(1-VLOOKUP($A46,[1]Hugst!$R$5:$W$9,MATCH(ROUNDUP((I$1)/10,0)*10,[1]Hugst!$R$4:$W$4,0))))</f>
        <v>789.90573657113418</v>
      </c>
      <c r="J46" s="168">
        <f ca="1">IF($C46-J$1&lt;År1,0,I45*(1-VLOOKUP($A46,[1]Hugst!$R$5:$W$9,MATCH(ROUNDUP((J$1)/10,0)*10,[1]Hugst!$R$4:$W$4,0))))</f>
        <v>792.94618234747031</v>
      </c>
      <c r="K46" s="168">
        <f ca="1">IF($C46-K$1&lt;År1,0,J45*(1-VLOOKUP($A46,[1]Hugst!$R$5:$W$9,MATCH(ROUNDUP((K$1)/10,0)*10,[1]Hugst!$R$4:$W$4,0))))</f>
        <v>796.00190674584883</v>
      </c>
      <c r="L46" s="168">
        <f ca="1">IF($C46-L$1&lt;År1,0,K45*(1-VLOOKUP($A46,[1]Hugst!$R$5:$W$9,MATCH(ROUNDUP((L$1)/10,0)*10,[1]Hugst!$R$4:$W$4,0))))</f>
        <v>799.07298654317856</v>
      </c>
      <c r="M46" s="168">
        <f ca="1">IF($C46-M$1&lt;År1,0,L45*(1-VLOOKUP($A46,[1]Hugst!$R$5:$W$9,MATCH(ROUNDUP((M$1)/10,0)*10,[1]Hugst!$R$4:$W$4,0))))</f>
        <v>802.15949890232878</v>
      </c>
      <c r="N46" s="168">
        <f ca="1">IF($C46-N$1&lt;År1,0,M45*(1-VLOOKUP($A46,[1]Hugst!$R$5:$W$9,MATCH(ROUNDUP((N$1)/10,0)*10,[1]Hugst!$R$4:$W$4,0))))</f>
        <v>805.26152137380268</v>
      </c>
      <c r="O46" s="168">
        <f ca="1">IF($C46-O$1&lt;År1,0,N45*(1-VLOOKUP($A46,[1]Hugst!$R$5:$W$9,MATCH(ROUNDUP((O$1)/10,0)*10,[1]Hugst!$R$4:$W$4,0))))</f>
        <v>808.37913189790561</v>
      </c>
      <c r="P46" s="168">
        <f ca="1">IF($C46-P$1&lt;År1,0,O45*(1-VLOOKUP($A46,[1]Hugst!$R$5:$W$9,MATCH(ROUNDUP((P$1)/10,0)*10,[1]Hugst!$R$4:$W$4,0))))</f>
        <v>811.51240880657861</v>
      </c>
      <c r="Q46" s="168">
        <f ca="1">IF($C46-Q$1&lt;År1,0,P45*(1-VLOOKUP($A46,[1]Hugst!$R$5:$W$9,MATCH(ROUNDUP((Q$1)/10,0)*10,[1]Hugst!$R$4:$W$4,0))))</f>
        <v>814.66143082533381</v>
      </c>
      <c r="R46" s="168">
        <f ca="1">IF($C46-R$1&lt;År1,0,Q45*(1-VLOOKUP($A46,[1]Hugst!$R$5:$W$9,MATCH(ROUNDUP((R$1)/10,0)*10,[1]Hugst!$R$4:$W$4,0))))</f>
        <v>817.82627707532083</v>
      </c>
      <c r="S46" s="168">
        <f ca="1">IF($C46-S$1&lt;År1,0,R45*(1-VLOOKUP($A46,[1]Hugst!$R$5:$W$9,MATCH(ROUNDUP((S$1)/10,0)*10,[1]Hugst!$R$4:$W$4,0))))</f>
        <v>821.00702707532037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68">
        <f ca="1">IF($C47-G$1&lt;År1,0,F46*(1-VLOOKUP($A47,[1]Hugst!$R$5:$W$9,MATCH(ROUNDUP((G$1)/10,0)*10,[1]Hugst!$R$4:$W$4,0))))</f>
        <v>780.87530895080931</v>
      </c>
      <c r="H47" s="168">
        <f ca="1">IF($C47-H$1&lt;År1,0,G46*(1-VLOOKUP($A47,[1]Hugst!$R$5:$W$9,MATCH(ROUNDUP((H$1)/10,0)*10,[1]Hugst!$R$4:$W$4,0))))</f>
        <v>783.870375693906</v>
      </c>
      <c r="I47" s="168">
        <f ca="1">IF($C47-I$1&lt;År1,0,H46*(1-VLOOKUP($A47,[1]Hugst!$R$5:$W$9,MATCH(ROUNDUP((I$1)/10,0)*10,[1]Hugst!$R$4:$W$4,0))))</f>
        <v>786.88049302363584</v>
      </c>
      <c r="J47" s="168">
        <f ca="1">IF($C47-J$1&lt;År1,0,I46*(1-VLOOKUP($A47,[1]Hugst!$R$5:$W$9,MATCH(ROUNDUP((J$1)/10,0)*10,[1]Hugst!$R$4:$W$4,0))))</f>
        <v>789.90573657113418</v>
      </c>
      <c r="K47" s="168">
        <f ca="1">IF($C47-K$1&lt;År1,0,J46*(1-VLOOKUP($A47,[1]Hugst!$R$5:$W$9,MATCH(ROUNDUP((K$1)/10,0)*10,[1]Hugst!$R$4:$W$4,0))))</f>
        <v>792.94618234747031</v>
      </c>
      <c r="L47" s="168">
        <f ca="1">IF($C47-L$1&lt;År1,0,K46*(1-VLOOKUP($A47,[1]Hugst!$R$5:$W$9,MATCH(ROUNDUP((L$1)/10,0)*10,[1]Hugst!$R$4:$W$4,0))))</f>
        <v>796.00190674584883</v>
      </c>
      <c r="M47" s="168">
        <f ca="1">IF($C47-M$1&lt;År1,0,L46*(1-VLOOKUP($A47,[1]Hugst!$R$5:$W$9,MATCH(ROUNDUP((M$1)/10,0)*10,[1]Hugst!$R$4:$W$4,0))))</f>
        <v>799.07298654317856</v>
      </c>
      <c r="N47" s="168">
        <f ca="1">IF($C47-N$1&lt;År1,0,M46*(1-VLOOKUP($A47,[1]Hugst!$R$5:$W$9,MATCH(ROUNDUP((N$1)/10,0)*10,[1]Hugst!$R$4:$W$4,0))))</f>
        <v>802.15949890232878</v>
      </c>
      <c r="O47" s="168">
        <f ca="1">IF($C47-O$1&lt;År1,0,N46*(1-VLOOKUP($A47,[1]Hugst!$R$5:$W$9,MATCH(ROUNDUP((O$1)/10,0)*10,[1]Hugst!$R$4:$W$4,0))))</f>
        <v>805.26152137380268</v>
      </c>
      <c r="P47" s="168">
        <f ca="1">IF($C47-P$1&lt;År1,0,O46*(1-VLOOKUP($A47,[1]Hugst!$R$5:$W$9,MATCH(ROUNDUP((P$1)/10,0)*10,[1]Hugst!$R$4:$W$4,0))))</f>
        <v>808.37913189790561</v>
      </c>
      <c r="Q47" s="168">
        <f ca="1">IF($C47-Q$1&lt;År1,0,P46*(1-VLOOKUP($A47,[1]Hugst!$R$5:$W$9,MATCH(ROUNDUP((Q$1)/10,0)*10,[1]Hugst!$R$4:$W$4,0))))</f>
        <v>811.51240880657861</v>
      </c>
      <c r="R47" s="168">
        <f ca="1">IF($C47-R$1&lt;År1,0,Q46*(1-VLOOKUP($A47,[1]Hugst!$R$5:$W$9,MATCH(ROUNDUP((R$1)/10,0)*10,[1]Hugst!$R$4:$W$4,0))))</f>
        <v>814.66143082533381</v>
      </c>
      <c r="S47" s="168">
        <f ca="1">IF($C47-S$1&lt;År1,0,R46*(1-VLOOKUP($A47,[1]Hugst!$R$5:$W$9,MATCH(ROUNDUP((S$1)/10,0)*10,[1]Hugst!$R$4:$W$4,0))))</f>
        <v>817.82627707532083</v>
      </c>
      <c r="T47" s="168">
        <f ca="1">IF($C47-T$1&lt;År1,0,S46*(1-VLOOKUP($A47,[1]Hugst!$R$5:$W$9,MATCH(ROUNDUP((T$1)/10,0)*10,[1]Hugst!$R$4:$W$4,0))))</f>
        <v>821.00702707532037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68">
        <f ca="1">IF($C48-G$1&lt;År1,0,F47*(1-VLOOKUP($A48,[1]Hugst!$R$5:$W$9,MATCH(ROUNDUP((G$1)/10,0)*10,[1]Hugst!$R$4:$W$4,0))))</f>
        <v>777.89521754142993</v>
      </c>
      <c r="H48" s="168">
        <f ca="1">IF($C48-H$1&lt;År1,0,G47*(1-VLOOKUP($A48,[1]Hugst!$R$5:$W$9,MATCH(ROUNDUP((H$1)/10,0)*10,[1]Hugst!$R$4:$W$4,0))))</f>
        <v>780.87530895080931</v>
      </c>
      <c r="I48" s="168">
        <f ca="1">IF($C48-I$1&lt;År1,0,H47*(1-VLOOKUP($A48,[1]Hugst!$R$5:$W$9,MATCH(ROUNDUP((I$1)/10,0)*10,[1]Hugst!$R$4:$W$4,0))))</f>
        <v>783.870375693906</v>
      </c>
      <c r="J48" s="168">
        <f ca="1">IF($C48-J$1&lt;År1,0,I47*(1-VLOOKUP($A48,[1]Hugst!$R$5:$W$9,MATCH(ROUNDUP((J$1)/10,0)*10,[1]Hugst!$R$4:$W$4,0))))</f>
        <v>786.88049302363584</v>
      </c>
      <c r="K48" s="168">
        <f ca="1">IF($C48-K$1&lt;År1,0,J47*(1-VLOOKUP($A48,[1]Hugst!$R$5:$W$9,MATCH(ROUNDUP((K$1)/10,0)*10,[1]Hugst!$R$4:$W$4,0))))</f>
        <v>789.90573657113418</v>
      </c>
      <c r="L48" s="168">
        <f ca="1">IF($C48-L$1&lt;År1,0,K47*(1-VLOOKUP($A48,[1]Hugst!$R$5:$W$9,MATCH(ROUNDUP((L$1)/10,0)*10,[1]Hugst!$R$4:$W$4,0))))</f>
        <v>792.94618234747031</v>
      </c>
      <c r="M48" s="168">
        <f ca="1">IF($C48-M$1&lt;År1,0,L47*(1-VLOOKUP($A48,[1]Hugst!$R$5:$W$9,MATCH(ROUNDUP((M$1)/10,0)*10,[1]Hugst!$R$4:$W$4,0))))</f>
        <v>796.00190674584883</v>
      </c>
      <c r="N48" s="168">
        <f ca="1">IF($C48-N$1&lt;År1,0,M47*(1-VLOOKUP($A48,[1]Hugst!$R$5:$W$9,MATCH(ROUNDUP((N$1)/10,0)*10,[1]Hugst!$R$4:$W$4,0))))</f>
        <v>799.07298654317856</v>
      </c>
      <c r="O48" s="168">
        <f ca="1">IF($C48-O$1&lt;År1,0,N47*(1-VLOOKUP($A48,[1]Hugst!$R$5:$W$9,MATCH(ROUNDUP((O$1)/10,0)*10,[1]Hugst!$R$4:$W$4,0))))</f>
        <v>802.15949890232878</v>
      </c>
      <c r="P48" s="168">
        <f ca="1">IF($C48-P$1&lt;År1,0,O47*(1-VLOOKUP($A48,[1]Hugst!$R$5:$W$9,MATCH(ROUNDUP((P$1)/10,0)*10,[1]Hugst!$R$4:$W$4,0))))</f>
        <v>805.26152137380268</v>
      </c>
      <c r="Q48" s="168">
        <f ca="1">IF($C48-Q$1&lt;År1,0,P47*(1-VLOOKUP($A48,[1]Hugst!$R$5:$W$9,MATCH(ROUNDUP((Q$1)/10,0)*10,[1]Hugst!$R$4:$W$4,0))))</f>
        <v>808.37913189790561</v>
      </c>
      <c r="R48" s="168">
        <f ca="1">IF($C48-R$1&lt;År1,0,Q47*(1-VLOOKUP($A48,[1]Hugst!$R$5:$W$9,MATCH(ROUNDUP((R$1)/10,0)*10,[1]Hugst!$R$4:$W$4,0))))</f>
        <v>811.51240880657861</v>
      </c>
      <c r="S48" s="168">
        <f ca="1">IF($C48-S$1&lt;År1,0,R47*(1-VLOOKUP($A48,[1]Hugst!$R$5:$W$9,MATCH(ROUNDUP((S$1)/10,0)*10,[1]Hugst!$R$4:$W$4,0))))</f>
        <v>814.66143082533381</v>
      </c>
      <c r="T48" s="168">
        <f ca="1">IF($C48-T$1&lt;År1,0,S47*(1-VLOOKUP($A48,[1]Hugst!$R$5:$W$9,MATCH(ROUNDUP((T$1)/10,0)*10,[1]Hugst!$R$4:$W$4,0))))</f>
        <v>817.82627707532083</v>
      </c>
      <c r="U48" s="168">
        <f ca="1">IF($C48-U$1&lt;År1,0,T47*(1-VLOOKUP($A48,[1]Hugst!$R$5:$W$9,MATCH(ROUNDUP((U$1)/10,0)*10,[1]Hugst!$R$4:$W$4,0))))</f>
        <v>821.00702707532037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68">
        <f ca="1">IF($C49-G$1&lt;År1,0,F48*(1-VLOOKUP($A49,[1]Hugst!$R$5:$W$9,MATCH(ROUNDUP((G$1)/10,0)*10,[1]Hugst!$R$4:$W$4,0))))</f>
        <v>774.93002658912087</v>
      </c>
      <c r="H49" s="168">
        <f ca="1">IF($C49-H$1&lt;År1,0,G48*(1-VLOOKUP($A49,[1]Hugst!$R$5:$W$9,MATCH(ROUNDUP((H$1)/10,0)*10,[1]Hugst!$R$4:$W$4,0))))</f>
        <v>777.89521754142993</v>
      </c>
      <c r="I49" s="168">
        <f ca="1">IF($C49-I$1&lt;År1,0,H48*(1-VLOOKUP($A49,[1]Hugst!$R$5:$W$9,MATCH(ROUNDUP((I$1)/10,0)*10,[1]Hugst!$R$4:$W$4,0))))</f>
        <v>780.87530895080931</v>
      </c>
      <c r="J49" s="168">
        <f ca="1">IF($C49-J$1&lt;År1,0,I48*(1-VLOOKUP($A49,[1]Hugst!$R$5:$W$9,MATCH(ROUNDUP((J$1)/10,0)*10,[1]Hugst!$R$4:$W$4,0))))</f>
        <v>783.870375693906</v>
      </c>
      <c r="K49" s="168">
        <f ca="1">IF($C49-K$1&lt;År1,0,J48*(1-VLOOKUP($A49,[1]Hugst!$R$5:$W$9,MATCH(ROUNDUP((K$1)/10,0)*10,[1]Hugst!$R$4:$W$4,0))))</f>
        <v>786.88049302363584</v>
      </c>
      <c r="L49" s="168">
        <f ca="1">IF($C49-L$1&lt;År1,0,K48*(1-VLOOKUP($A49,[1]Hugst!$R$5:$W$9,MATCH(ROUNDUP((L$1)/10,0)*10,[1]Hugst!$R$4:$W$4,0))))</f>
        <v>789.90573657113418</v>
      </c>
      <c r="M49" s="168">
        <f ca="1">IF($C49-M$1&lt;År1,0,L48*(1-VLOOKUP($A49,[1]Hugst!$R$5:$W$9,MATCH(ROUNDUP((M$1)/10,0)*10,[1]Hugst!$R$4:$W$4,0))))</f>
        <v>792.94618234747031</v>
      </c>
      <c r="N49" s="168">
        <f ca="1">IF($C49-N$1&lt;År1,0,M48*(1-VLOOKUP($A49,[1]Hugst!$R$5:$W$9,MATCH(ROUNDUP((N$1)/10,0)*10,[1]Hugst!$R$4:$W$4,0))))</f>
        <v>796.00190674584883</v>
      </c>
      <c r="O49" s="168">
        <f ca="1">IF($C49-O$1&lt;År1,0,N48*(1-VLOOKUP($A49,[1]Hugst!$R$5:$W$9,MATCH(ROUNDUP((O$1)/10,0)*10,[1]Hugst!$R$4:$W$4,0))))</f>
        <v>799.07298654317856</v>
      </c>
      <c r="P49" s="168">
        <f ca="1">IF($C49-P$1&lt;År1,0,O48*(1-VLOOKUP($A49,[1]Hugst!$R$5:$W$9,MATCH(ROUNDUP((P$1)/10,0)*10,[1]Hugst!$R$4:$W$4,0))))</f>
        <v>802.15949890232878</v>
      </c>
      <c r="Q49" s="168">
        <f ca="1">IF($C49-Q$1&lt;År1,0,P48*(1-VLOOKUP($A49,[1]Hugst!$R$5:$W$9,MATCH(ROUNDUP((Q$1)/10,0)*10,[1]Hugst!$R$4:$W$4,0))))</f>
        <v>805.26152137380268</v>
      </c>
      <c r="R49" s="168">
        <f ca="1">IF($C49-R$1&lt;År1,0,Q48*(1-VLOOKUP($A49,[1]Hugst!$R$5:$W$9,MATCH(ROUNDUP((R$1)/10,0)*10,[1]Hugst!$R$4:$W$4,0))))</f>
        <v>808.37913189790561</v>
      </c>
      <c r="S49" s="168">
        <f ca="1">IF($C49-S$1&lt;År1,0,R48*(1-VLOOKUP($A49,[1]Hugst!$R$5:$W$9,MATCH(ROUNDUP((S$1)/10,0)*10,[1]Hugst!$R$4:$W$4,0))))</f>
        <v>811.51240880657861</v>
      </c>
      <c r="T49" s="168">
        <f ca="1">IF($C49-T$1&lt;År1,0,S48*(1-VLOOKUP($A49,[1]Hugst!$R$5:$W$9,MATCH(ROUNDUP((T$1)/10,0)*10,[1]Hugst!$R$4:$W$4,0))))</f>
        <v>814.66143082533381</v>
      </c>
      <c r="U49" s="168">
        <f ca="1">IF($C49-U$1&lt;År1,0,T48*(1-VLOOKUP($A49,[1]Hugst!$R$5:$W$9,MATCH(ROUNDUP((U$1)/10,0)*10,[1]Hugst!$R$4:$W$4,0))))</f>
        <v>817.82627707532083</v>
      </c>
      <c r="V49" s="168">
        <f ca="1">IF($C49-V$1&lt;År1,0,U48*(1-VLOOKUP($A49,[1]Hugst!$R$5:$W$9,MATCH(ROUNDUP((V$1)/10,0)*10,[1]Hugst!$R$4:$W$4,0))))</f>
        <v>821.00702707532037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68">
        <f ca="1">IF($C50-G$1&lt;År1,0,F49*(1-VLOOKUP($A50,[1]Hugst!$R$5:$W$9,MATCH(ROUNDUP((G$1)/10,0)*10,[1]Hugst!$R$4:$W$4,0))))</f>
        <v>771.97966159152497</v>
      </c>
      <c r="H50" s="168">
        <f ca="1">IF($C50-H$1&lt;År1,0,G49*(1-VLOOKUP($A50,[1]Hugst!$R$5:$W$9,MATCH(ROUNDUP((H$1)/10,0)*10,[1]Hugst!$R$4:$W$4,0))))</f>
        <v>774.93002658912087</v>
      </c>
      <c r="I50" s="168">
        <f ca="1">IF($C50-I$1&lt;År1,0,H49*(1-VLOOKUP($A50,[1]Hugst!$R$5:$W$9,MATCH(ROUNDUP((I$1)/10,0)*10,[1]Hugst!$R$4:$W$4,0))))</f>
        <v>777.89521754142993</v>
      </c>
      <c r="J50" s="168">
        <f ca="1">IF($C50-J$1&lt;År1,0,I49*(1-VLOOKUP($A50,[1]Hugst!$R$5:$W$9,MATCH(ROUNDUP((J$1)/10,0)*10,[1]Hugst!$R$4:$W$4,0))))</f>
        <v>780.87530895080931</v>
      </c>
      <c r="K50" s="168">
        <f ca="1">IF($C50-K$1&lt;År1,0,J49*(1-VLOOKUP($A50,[1]Hugst!$R$5:$W$9,MATCH(ROUNDUP((K$1)/10,0)*10,[1]Hugst!$R$4:$W$4,0))))</f>
        <v>783.870375693906</v>
      </c>
      <c r="L50" s="168">
        <f ca="1">IF($C50-L$1&lt;År1,0,K49*(1-VLOOKUP($A50,[1]Hugst!$R$5:$W$9,MATCH(ROUNDUP((L$1)/10,0)*10,[1]Hugst!$R$4:$W$4,0))))</f>
        <v>786.88049302363584</v>
      </c>
      <c r="M50" s="168">
        <f ca="1">IF($C50-M$1&lt;År1,0,L49*(1-VLOOKUP($A50,[1]Hugst!$R$5:$W$9,MATCH(ROUNDUP((M$1)/10,0)*10,[1]Hugst!$R$4:$W$4,0))))</f>
        <v>789.90573657113418</v>
      </c>
      <c r="N50" s="168">
        <f ca="1">IF($C50-N$1&lt;År1,0,M49*(1-VLOOKUP($A50,[1]Hugst!$R$5:$W$9,MATCH(ROUNDUP((N$1)/10,0)*10,[1]Hugst!$R$4:$W$4,0))))</f>
        <v>792.94618234747031</v>
      </c>
      <c r="O50" s="168">
        <f ca="1">IF($C50-O$1&lt;År1,0,N49*(1-VLOOKUP($A50,[1]Hugst!$R$5:$W$9,MATCH(ROUNDUP((O$1)/10,0)*10,[1]Hugst!$R$4:$W$4,0))))</f>
        <v>796.00190674584883</v>
      </c>
      <c r="P50" s="168">
        <f ca="1">IF($C50-P$1&lt;År1,0,O49*(1-VLOOKUP($A50,[1]Hugst!$R$5:$W$9,MATCH(ROUNDUP((P$1)/10,0)*10,[1]Hugst!$R$4:$W$4,0))))</f>
        <v>799.07298654317856</v>
      </c>
      <c r="Q50" s="168">
        <f ca="1">IF($C50-Q$1&lt;År1,0,P49*(1-VLOOKUP($A50,[1]Hugst!$R$5:$W$9,MATCH(ROUNDUP((Q$1)/10,0)*10,[1]Hugst!$R$4:$W$4,0))))</f>
        <v>802.15949890232878</v>
      </c>
      <c r="R50" s="168">
        <f ca="1">IF($C50-R$1&lt;År1,0,Q49*(1-VLOOKUP($A50,[1]Hugst!$R$5:$W$9,MATCH(ROUNDUP((R$1)/10,0)*10,[1]Hugst!$R$4:$W$4,0))))</f>
        <v>805.26152137380268</v>
      </c>
      <c r="S50" s="168">
        <f ca="1">IF($C50-S$1&lt;År1,0,R49*(1-VLOOKUP($A50,[1]Hugst!$R$5:$W$9,MATCH(ROUNDUP((S$1)/10,0)*10,[1]Hugst!$R$4:$W$4,0))))</f>
        <v>808.37913189790561</v>
      </c>
      <c r="T50" s="168">
        <f ca="1">IF($C50-T$1&lt;År1,0,S49*(1-VLOOKUP($A50,[1]Hugst!$R$5:$W$9,MATCH(ROUNDUP((T$1)/10,0)*10,[1]Hugst!$R$4:$W$4,0))))</f>
        <v>811.51240880657861</v>
      </c>
      <c r="U50" s="168">
        <f ca="1">IF($C50-U$1&lt;År1,0,T49*(1-VLOOKUP($A50,[1]Hugst!$R$5:$W$9,MATCH(ROUNDUP((U$1)/10,0)*10,[1]Hugst!$R$4:$W$4,0))))</f>
        <v>814.66143082533381</v>
      </c>
      <c r="V50" s="168">
        <f ca="1">IF($C50-V$1&lt;År1,0,U49*(1-VLOOKUP($A50,[1]Hugst!$R$5:$W$9,MATCH(ROUNDUP((V$1)/10,0)*10,[1]Hugst!$R$4:$W$4,0))))</f>
        <v>817.82627707532083</v>
      </c>
      <c r="W50" s="168">
        <f ca="1">IF($C50-W$1&lt;År1,0,V49*(1-VLOOKUP($A50,[1]Hugst!$R$5:$W$9,MATCH(ROUNDUP((W$1)/10,0)*10,[1]Hugst!$R$4:$W$4,0))))</f>
        <v>821.00702707532037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68">
        <f ca="1">IF($C51-G$1&lt;År1,0,F50*(1-VLOOKUP($A51,[1]Hugst!$R$5:$W$9,MATCH(ROUNDUP((G$1)/10,0)*10,[1]Hugst!$R$4:$W$4,0))))</f>
        <v>769.04404841895962</v>
      </c>
      <c r="H51" s="168">
        <f ca="1">IF($C51-H$1&lt;År1,0,G50*(1-VLOOKUP($A51,[1]Hugst!$R$5:$W$9,MATCH(ROUNDUP((H$1)/10,0)*10,[1]Hugst!$R$4:$W$4,0))))</f>
        <v>771.97966159152497</v>
      </c>
      <c r="I51" s="168">
        <f ca="1">IF($C51-I$1&lt;År1,0,H50*(1-VLOOKUP($A51,[1]Hugst!$R$5:$W$9,MATCH(ROUNDUP((I$1)/10,0)*10,[1]Hugst!$R$4:$W$4,0))))</f>
        <v>774.93002658912087</v>
      </c>
      <c r="J51" s="168">
        <f ca="1">IF($C51-J$1&lt;År1,0,I50*(1-VLOOKUP($A51,[1]Hugst!$R$5:$W$9,MATCH(ROUNDUP((J$1)/10,0)*10,[1]Hugst!$R$4:$W$4,0))))</f>
        <v>777.89521754142993</v>
      </c>
      <c r="K51" s="168">
        <f ca="1">IF($C51-K$1&lt;År1,0,J50*(1-VLOOKUP($A51,[1]Hugst!$R$5:$W$9,MATCH(ROUNDUP((K$1)/10,0)*10,[1]Hugst!$R$4:$W$4,0))))</f>
        <v>780.87530895080931</v>
      </c>
      <c r="L51" s="168">
        <f ca="1">IF($C51-L$1&lt;År1,0,K50*(1-VLOOKUP($A51,[1]Hugst!$R$5:$W$9,MATCH(ROUNDUP((L$1)/10,0)*10,[1]Hugst!$R$4:$W$4,0))))</f>
        <v>783.870375693906</v>
      </c>
      <c r="M51" s="168">
        <f ca="1">IF($C51-M$1&lt;År1,0,L50*(1-VLOOKUP($A51,[1]Hugst!$R$5:$W$9,MATCH(ROUNDUP((M$1)/10,0)*10,[1]Hugst!$R$4:$W$4,0))))</f>
        <v>786.88049302363584</v>
      </c>
      <c r="N51" s="168">
        <f ca="1">IF($C51-N$1&lt;År1,0,M50*(1-VLOOKUP($A51,[1]Hugst!$R$5:$W$9,MATCH(ROUNDUP((N$1)/10,0)*10,[1]Hugst!$R$4:$W$4,0))))</f>
        <v>789.90573657113418</v>
      </c>
      <c r="O51" s="168">
        <f ca="1">IF($C51-O$1&lt;År1,0,N50*(1-VLOOKUP($A51,[1]Hugst!$R$5:$W$9,MATCH(ROUNDUP((O$1)/10,0)*10,[1]Hugst!$R$4:$W$4,0))))</f>
        <v>792.94618234747031</v>
      </c>
      <c r="P51" s="168">
        <f ca="1">IF($C51-P$1&lt;År1,0,O50*(1-VLOOKUP($A51,[1]Hugst!$R$5:$W$9,MATCH(ROUNDUP((P$1)/10,0)*10,[1]Hugst!$R$4:$W$4,0))))</f>
        <v>796.00190674584883</v>
      </c>
      <c r="Q51" s="168">
        <f ca="1">IF($C51-Q$1&lt;År1,0,P50*(1-VLOOKUP($A51,[1]Hugst!$R$5:$W$9,MATCH(ROUNDUP((Q$1)/10,0)*10,[1]Hugst!$R$4:$W$4,0))))</f>
        <v>799.07298654317856</v>
      </c>
      <c r="R51" s="168">
        <f ca="1">IF($C51-R$1&lt;År1,0,Q50*(1-VLOOKUP($A51,[1]Hugst!$R$5:$W$9,MATCH(ROUNDUP((R$1)/10,0)*10,[1]Hugst!$R$4:$W$4,0))))</f>
        <v>802.15949890232878</v>
      </c>
      <c r="S51" s="168">
        <f ca="1">IF($C51-S$1&lt;År1,0,R50*(1-VLOOKUP($A51,[1]Hugst!$R$5:$W$9,MATCH(ROUNDUP((S$1)/10,0)*10,[1]Hugst!$R$4:$W$4,0))))</f>
        <v>805.26152137380268</v>
      </c>
      <c r="T51" s="168">
        <f ca="1">IF($C51-T$1&lt;År1,0,S50*(1-VLOOKUP($A51,[1]Hugst!$R$5:$W$9,MATCH(ROUNDUP((T$1)/10,0)*10,[1]Hugst!$R$4:$W$4,0))))</f>
        <v>808.37913189790561</v>
      </c>
      <c r="U51" s="168">
        <f ca="1">IF($C51-U$1&lt;År1,0,T50*(1-VLOOKUP($A51,[1]Hugst!$R$5:$W$9,MATCH(ROUNDUP((U$1)/10,0)*10,[1]Hugst!$R$4:$W$4,0))))</f>
        <v>811.51240880657861</v>
      </c>
      <c r="V51" s="168">
        <f ca="1">IF($C51-V$1&lt;År1,0,U50*(1-VLOOKUP($A51,[1]Hugst!$R$5:$W$9,MATCH(ROUNDUP((V$1)/10,0)*10,[1]Hugst!$R$4:$W$4,0))))</f>
        <v>814.66143082533381</v>
      </c>
      <c r="W51" s="168">
        <f ca="1">IF($C51-W$1&lt;År1,0,V50*(1-VLOOKUP($A51,[1]Hugst!$R$5:$W$9,MATCH(ROUNDUP((W$1)/10,0)*10,[1]Hugst!$R$4:$W$4,0))))</f>
        <v>817.82627707532083</v>
      </c>
      <c r="X51" s="168">
        <f ca="1">IF($C51-X$1&lt;År1,0,W50*(1-VLOOKUP($A51,[1]Hugst!$R$5:$W$9,MATCH(ROUNDUP((X$1)/10,0)*10,[1]Hugst!$R$4:$W$4,0))))</f>
        <v>821.00702707532037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68">
        <f ca="1">IF($C52-G$1&lt;År1,0,F51*(1-VLOOKUP($A52,[1]Hugst!$R$5:$W$9,MATCH(ROUNDUP((G$1)/10,0)*10,[1]Hugst!$R$4:$W$4,0))))</f>
        <v>766.12311331224851</v>
      </c>
      <c r="H52" s="168">
        <f ca="1">IF($C52-H$1&lt;År1,0,G51*(1-VLOOKUP($A52,[1]Hugst!$R$5:$W$9,MATCH(ROUNDUP((H$1)/10,0)*10,[1]Hugst!$R$4:$W$4,0))))</f>
        <v>769.04404841895962</v>
      </c>
      <c r="I52" s="168">
        <f ca="1">IF($C52-I$1&lt;År1,0,H51*(1-VLOOKUP($A52,[1]Hugst!$R$5:$W$9,MATCH(ROUNDUP((I$1)/10,0)*10,[1]Hugst!$R$4:$W$4,0))))</f>
        <v>771.97966159152497</v>
      </c>
      <c r="J52" s="168">
        <f ca="1">IF($C52-J$1&lt;År1,0,I51*(1-VLOOKUP($A52,[1]Hugst!$R$5:$W$9,MATCH(ROUNDUP((J$1)/10,0)*10,[1]Hugst!$R$4:$W$4,0))))</f>
        <v>774.93002658912087</v>
      </c>
      <c r="K52" s="168">
        <f ca="1">IF($C52-K$1&lt;År1,0,J51*(1-VLOOKUP($A52,[1]Hugst!$R$5:$W$9,MATCH(ROUNDUP((K$1)/10,0)*10,[1]Hugst!$R$4:$W$4,0))))</f>
        <v>777.89521754142993</v>
      </c>
      <c r="L52" s="168">
        <f ca="1">IF($C52-L$1&lt;År1,0,K51*(1-VLOOKUP($A52,[1]Hugst!$R$5:$W$9,MATCH(ROUNDUP((L$1)/10,0)*10,[1]Hugst!$R$4:$W$4,0))))</f>
        <v>780.87530895080931</v>
      </c>
      <c r="M52" s="168">
        <f ca="1">IF($C52-M$1&lt;År1,0,L51*(1-VLOOKUP($A52,[1]Hugst!$R$5:$W$9,MATCH(ROUNDUP((M$1)/10,0)*10,[1]Hugst!$R$4:$W$4,0))))</f>
        <v>783.870375693906</v>
      </c>
      <c r="N52" s="168">
        <f ca="1">IF($C52-N$1&lt;År1,0,M51*(1-VLOOKUP($A52,[1]Hugst!$R$5:$W$9,MATCH(ROUNDUP((N$1)/10,0)*10,[1]Hugst!$R$4:$W$4,0))))</f>
        <v>786.88049302363584</v>
      </c>
      <c r="O52" s="168">
        <f ca="1">IF($C52-O$1&lt;År1,0,N51*(1-VLOOKUP($A52,[1]Hugst!$R$5:$W$9,MATCH(ROUNDUP((O$1)/10,0)*10,[1]Hugst!$R$4:$W$4,0))))</f>
        <v>789.90573657113418</v>
      </c>
      <c r="P52" s="168">
        <f ca="1">IF($C52-P$1&lt;År1,0,O51*(1-VLOOKUP($A52,[1]Hugst!$R$5:$W$9,MATCH(ROUNDUP((P$1)/10,0)*10,[1]Hugst!$R$4:$W$4,0))))</f>
        <v>792.94618234747031</v>
      </c>
      <c r="Q52" s="168">
        <f ca="1">IF($C52-Q$1&lt;År1,0,P51*(1-VLOOKUP($A52,[1]Hugst!$R$5:$W$9,MATCH(ROUNDUP((Q$1)/10,0)*10,[1]Hugst!$R$4:$W$4,0))))</f>
        <v>796.00190674584883</v>
      </c>
      <c r="R52" s="168">
        <f ca="1">IF($C52-R$1&lt;År1,0,Q51*(1-VLOOKUP($A52,[1]Hugst!$R$5:$W$9,MATCH(ROUNDUP((R$1)/10,0)*10,[1]Hugst!$R$4:$W$4,0))))</f>
        <v>799.07298654317856</v>
      </c>
      <c r="S52" s="168">
        <f ca="1">IF($C52-S$1&lt;År1,0,R51*(1-VLOOKUP($A52,[1]Hugst!$R$5:$W$9,MATCH(ROUNDUP((S$1)/10,0)*10,[1]Hugst!$R$4:$W$4,0))))</f>
        <v>802.15949890232878</v>
      </c>
      <c r="T52" s="168">
        <f ca="1">IF($C52-T$1&lt;År1,0,S51*(1-VLOOKUP($A52,[1]Hugst!$R$5:$W$9,MATCH(ROUNDUP((T$1)/10,0)*10,[1]Hugst!$R$4:$W$4,0))))</f>
        <v>805.26152137380268</v>
      </c>
      <c r="U52" s="168">
        <f ca="1">IF($C52-U$1&lt;År1,0,T51*(1-VLOOKUP($A52,[1]Hugst!$R$5:$W$9,MATCH(ROUNDUP((U$1)/10,0)*10,[1]Hugst!$R$4:$W$4,0))))</f>
        <v>808.37913189790561</v>
      </c>
      <c r="V52" s="168">
        <f ca="1">IF($C52-V$1&lt;År1,0,U51*(1-VLOOKUP($A52,[1]Hugst!$R$5:$W$9,MATCH(ROUNDUP((V$1)/10,0)*10,[1]Hugst!$R$4:$W$4,0))))</f>
        <v>811.51240880657861</v>
      </c>
      <c r="W52" s="168">
        <f ca="1">IF($C52-W$1&lt;År1,0,V51*(1-VLOOKUP($A52,[1]Hugst!$R$5:$W$9,MATCH(ROUNDUP((W$1)/10,0)*10,[1]Hugst!$R$4:$W$4,0))))</f>
        <v>814.66143082533381</v>
      </c>
      <c r="X52" s="168">
        <f ca="1">IF($C52-X$1&lt;År1,0,W51*(1-VLOOKUP($A52,[1]Hugst!$R$5:$W$9,MATCH(ROUNDUP((X$1)/10,0)*10,[1]Hugst!$R$4:$W$4,0))))</f>
        <v>817.82627707532083</v>
      </c>
      <c r="Y52" s="168">
        <f ca="1">IF($C52-Y$1&lt;År1,0,X51*(1-VLOOKUP($A52,[1]Hugst!$R$5:$W$9,MATCH(ROUNDUP((Y$1)/10,0)*10,[1]Hugst!$R$4:$W$4,0))))</f>
        <v>821.00702707532037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68">
        <f ca="1">IF($C53-G$1&lt;År1,0,F52*(1-VLOOKUP($A53,[1]Hugst!$R$5:$W$9,MATCH(ROUNDUP((G$1)/10,0)*10,[1]Hugst!$R$4:$W$4,0))))</f>
        <v>763.21678288104818</v>
      </c>
      <c r="H53" s="168">
        <f ca="1">IF($C53-H$1&lt;År1,0,G52*(1-VLOOKUP($A53,[1]Hugst!$R$5:$W$9,MATCH(ROUNDUP((H$1)/10,0)*10,[1]Hugst!$R$4:$W$4,0))))</f>
        <v>766.12311331224851</v>
      </c>
      <c r="I53" s="168">
        <f ca="1">IF($C53-I$1&lt;År1,0,H52*(1-VLOOKUP($A53,[1]Hugst!$R$5:$W$9,MATCH(ROUNDUP((I$1)/10,0)*10,[1]Hugst!$R$4:$W$4,0))))</f>
        <v>769.04404841895962</v>
      </c>
      <c r="J53" s="168">
        <f ca="1">IF($C53-J$1&lt;År1,0,I52*(1-VLOOKUP($A53,[1]Hugst!$R$5:$W$9,MATCH(ROUNDUP((J$1)/10,0)*10,[1]Hugst!$R$4:$W$4,0))))</f>
        <v>771.97966159152497</v>
      </c>
      <c r="K53" s="168">
        <f ca="1">IF($C53-K$1&lt;År1,0,J52*(1-VLOOKUP($A53,[1]Hugst!$R$5:$W$9,MATCH(ROUNDUP((K$1)/10,0)*10,[1]Hugst!$R$4:$W$4,0))))</f>
        <v>774.93002658912087</v>
      </c>
      <c r="L53" s="168">
        <f ca="1">IF($C53-L$1&lt;År1,0,K52*(1-VLOOKUP($A53,[1]Hugst!$R$5:$W$9,MATCH(ROUNDUP((L$1)/10,0)*10,[1]Hugst!$R$4:$W$4,0))))</f>
        <v>777.89521754142993</v>
      </c>
      <c r="M53" s="168">
        <f ca="1">IF($C53-M$1&lt;År1,0,L52*(1-VLOOKUP($A53,[1]Hugst!$R$5:$W$9,MATCH(ROUNDUP((M$1)/10,0)*10,[1]Hugst!$R$4:$W$4,0))))</f>
        <v>780.87530895080931</v>
      </c>
      <c r="N53" s="168">
        <f ca="1">IF($C53-N$1&lt;År1,0,M52*(1-VLOOKUP($A53,[1]Hugst!$R$5:$W$9,MATCH(ROUNDUP((N$1)/10,0)*10,[1]Hugst!$R$4:$W$4,0))))</f>
        <v>783.870375693906</v>
      </c>
      <c r="O53" s="168">
        <f ca="1">IF($C53-O$1&lt;År1,0,N52*(1-VLOOKUP($A53,[1]Hugst!$R$5:$W$9,MATCH(ROUNDUP((O$1)/10,0)*10,[1]Hugst!$R$4:$W$4,0))))</f>
        <v>786.88049302363584</v>
      </c>
      <c r="P53" s="168">
        <f ca="1">IF($C53-P$1&lt;År1,0,O52*(1-VLOOKUP($A53,[1]Hugst!$R$5:$W$9,MATCH(ROUNDUP((P$1)/10,0)*10,[1]Hugst!$R$4:$W$4,0))))</f>
        <v>789.90573657113418</v>
      </c>
      <c r="Q53" s="168">
        <f ca="1">IF($C53-Q$1&lt;År1,0,P52*(1-VLOOKUP($A53,[1]Hugst!$R$5:$W$9,MATCH(ROUNDUP((Q$1)/10,0)*10,[1]Hugst!$R$4:$W$4,0))))</f>
        <v>792.94618234747031</v>
      </c>
      <c r="R53" s="168">
        <f ca="1">IF($C53-R$1&lt;År1,0,Q52*(1-VLOOKUP($A53,[1]Hugst!$R$5:$W$9,MATCH(ROUNDUP((R$1)/10,0)*10,[1]Hugst!$R$4:$W$4,0))))</f>
        <v>796.00190674584883</v>
      </c>
      <c r="S53" s="168">
        <f ca="1">IF($C53-S$1&lt;År1,0,R52*(1-VLOOKUP($A53,[1]Hugst!$R$5:$W$9,MATCH(ROUNDUP((S$1)/10,0)*10,[1]Hugst!$R$4:$W$4,0))))</f>
        <v>799.07298654317856</v>
      </c>
      <c r="T53" s="168">
        <f ca="1">IF($C53-T$1&lt;År1,0,S52*(1-VLOOKUP($A53,[1]Hugst!$R$5:$W$9,MATCH(ROUNDUP((T$1)/10,0)*10,[1]Hugst!$R$4:$W$4,0))))</f>
        <v>802.15949890232878</v>
      </c>
      <c r="U53" s="168">
        <f ca="1">IF($C53-U$1&lt;År1,0,T52*(1-VLOOKUP($A53,[1]Hugst!$R$5:$W$9,MATCH(ROUNDUP((U$1)/10,0)*10,[1]Hugst!$R$4:$W$4,0))))</f>
        <v>805.26152137380268</v>
      </c>
      <c r="V53" s="168">
        <f ca="1">IF($C53-V$1&lt;År1,0,U52*(1-VLOOKUP($A53,[1]Hugst!$R$5:$W$9,MATCH(ROUNDUP((V$1)/10,0)*10,[1]Hugst!$R$4:$W$4,0))))</f>
        <v>808.37913189790561</v>
      </c>
      <c r="W53" s="168">
        <f ca="1">IF($C53-W$1&lt;År1,0,V52*(1-VLOOKUP($A53,[1]Hugst!$R$5:$W$9,MATCH(ROUNDUP((W$1)/10,0)*10,[1]Hugst!$R$4:$W$4,0))))</f>
        <v>811.51240880657861</v>
      </c>
      <c r="X53" s="168">
        <f ca="1">IF($C53-X$1&lt;År1,0,W52*(1-VLOOKUP($A53,[1]Hugst!$R$5:$W$9,MATCH(ROUNDUP((X$1)/10,0)*10,[1]Hugst!$R$4:$W$4,0))))</f>
        <v>814.66143082533381</v>
      </c>
      <c r="Y53" s="168">
        <f ca="1">IF($C53-Y$1&lt;År1,0,X52*(1-VLOOKUP($A53,[1]Hugst!$R$5:$W$9,MATCH(ROUNDUP((Y$1)/10,0)*10,[1]Hugst!$R$4:$W$4,0))))</f>
        <v>817.82627707532083</v>
      </c>
      <c r="Z53" s="168">
        <f ca="1">IF($C53-Z$1&lt;År1,0,Y52*(1-VLOOKUP($A53,[1]Hugst!$R$5:$W$9,MATCH(ROUNDUP((Z$1)/10,0)*10,[1]Hugst!$R$4:$W$4,0))))</f>
        <v>821.00702707532037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68">
        <f ca="1">IF($C54-G$1&lt;År1,0,F53*(1-VLOOKUP($A54,[1]Hugst!$R$5:$W$9,MATCH(ROUNDUP((G$1)/10,0)*10,[1]Hugst!$R$4:$W$4,0))))</f>
        <v>760.32498410201447</v>
      </c>
      <c r="H54" s="168">
        <f ca="1">IF($C54-H$1&lt;År1,0,G53*(1-VLOOKUP($A54,[1]Hugst!$R$5:$W$9,MATCH(ROUNDUP((H$1)/10,0)*10,[1]Hugst!$R$4:$W$4,0))))</f>
        <v>763.21678288104818</v>
      </c>
      <c r="I54" s="168">
        <f ca="1">IF($C54-I$1&lt;År1,0,H53*(1-VLOOKUP($A54,[1]Hugst!$R$5:$W$9,MATCH(ROUNDUP((I$1)/10,0)*10,[1]Hugst!$R$4:$W$4,0))))</f>
        <v>766.12311331224851</v>
      </c>
      <c r="J54" s="168">
        <f ca="1">IF($C54-J$1&lt;År1,0,I53*(1-VLOOKUP($A54,[1]Hugst!$R$5:$W$9,MATCH(ROUNDUP((J$1)/10,0)*10,[1]Hugst!$R$4:$W$4,0))))</f>
        <v>769.04404841895962</v>
      </c>
      <c r="K54" s="168">
        <f ca="1">IF($C54-K$1&lt;År1,0,J53*(1-VLOOKUP($A54,[1]Hugst!$R$5:$W$9,MATCH(ROUNDUP((K$1)/10,0)*10,[1]Hugst!$R$4:$W$4,0))))</f>
        <v>771.97966159152497</v>
      </c>
      <c r="L54" s="168">
        <f ca="1">IF($C54-L$1&lt;År1,0,K53*(1-VLOOKUP($A54,[1]Hugst!$R$5:$W$9,MATCH(ROUNDUP((L$1)/10,0)*10,[1]Hugst!$R$4:$W$4,0))))</f>
        <v>774.93002658912087</v>
      </c>
      <c r="M54" s="168">
        <f ca="1">IF($C54-M$1&lt;År1,0,L53*(1-VLOOKUP($A54,[1]Hugst!$R$5:$W$9,MATCH(ROUNDUP((M$1)/10,0)*10,[1]Hugst!$R$4:$W$4,0))))</f>
        <v>777.89521754142993</v>
      </c>
      <c r="N54" s="168">
        <f ca="1">IF($C54-N$1&lt;År1,0,M53*(1-VLOOKUP($A54,[1]Hugst!$R$5:$W$9,MATCH(ROUNDUP((N$1)/10,0)*10,[1]Hugst!$R$4:$W$4,0))))</f>
        <v>780.87530895080931</v>
      </c>
      <c r="O54" s="168">
        <f ca="1">IF($C54-O$1&lt;År1,0,N53*(1-VLOOKUP($A54,[1]Hugst!$R$5:$W$9,MATCH(ROUNDUP((O$1)/10,0)*10,[1]Hugst!$R$4:$W$4,0))))</f>
        <v>783.870375693906</v>
      </c>
      <c r="P54" s="168">
        <f ca="1">IF($C54-P$1&lt;År1,0,O53*(1-VLOOKUP($A54,[1]Hugst!$R$5:$W$9,MATCH(ROUNDUP((P$1)/10,0)*10,[1]Hugst!$R$4:$W$4,0))))</f>
        <v>786.88049302363584</v>
      </c>
      <c r="Q54" s="168">
        <f ca="1">IF($C54-Q$1&lt;År1,0,P53*(1-VLOOKUP($A54,[1]Hugst!$R$5:$W$9,MATCH(ROUNDUP((Q$1)/10,0)*10,[1]Hugst!$R$4:$W$4,0))))</f>
        <v>789.90573657113418</v>
      </c>
      <c r="R54" s="168">
        <f ca="1">IF($C54-R$1&lt;År1,0,Q53*(1-VLOOKUP($A54,[1]Hugst!$R$5:$W$9,MATCH(ROUNDUP((R$1)/10,0)*10,[1]Hugst!$R$4:$W$4,0))))</f>
        <v>792.94618234747031</v>
      </c>
      <c r="S54" s="168">
        <f ca="1">IF($C54-S$1&lt;År1,0,R53*(1-VLOOKUP($A54,[1]Hugst!$R$5:$W$9,MATCH(ROUNDUP((S$1)/10,0)*10,[1]Hugst!$R$4:$W$4,0))))</f>
        <v>796.00190674584883</v>
      </c>
      <c r="T54" s="168">
        <f ca="1">IF($C54-T$1&lt;År1,0,S53*(1-VLOOKUP($A54,[1]Hugst!$R$5:$W$9,MATCH(ROUNDUP((T$1)/10,0)*10,[1]Hugst!$R$4:$W$4,0))))</f>
        <v>799.07298654317856</v>
      </c>
      <c r="U54" s="168">
        <f ca="1">IF($C54-U$1&lt;År1,0,T53*(1-VLOOKUP($A54,[1]Hugst!$R$5:$W$9,MATCH(ROUNDUP((U$1)/10,0)*10,[1]Hugst!$R$4:$W$4,0))))</f>
        <v>802.15949890232878</v>
      </c>
      <c r="V54" s="168">
        <f ca="1">IF($C54-V$1&lt;År1,0,U53*(1-VLOOKUP($A54,[1]Hugst!$R$5:$W$9,MATCH(ROUNDUP((V$1)/10,0)*10,[1]Hugst!$R$4:$W$4,0))))</f>
        <v>805.26152137380268</v>
      </c>
      <c r="W54" s="168">
        <f ca="1">IF($C54-W$1&lt;År1,0,V53*(1-VLOOKUP($A54,[1]Hugst!$R$5:$W$9,MATCH(ROUNDUP((W$1)/10,0)*10,[1]Hugst!$R$4:$W$4,0))))</f>
        <v>808.37913189790561</v>
      </c>
      <c r="X54" s="168">
        <f ca="1">IF($C54-X$1&lt;År1,0,W53*(1-VLOOKUP($A54,[1]Hugst!$R$5:$W$9,MATCH(ROUNDUP((X$1)/10,0)*10,[1]Hugst!$R$4:$W$4,0))))</f>
        <v>811.51240880657861</v>
      </c>
      <c r="Y54" s="168">
        <f ca="1">IF($C54-Y$1&lt;År1,0,X53*(1-VLOOKUP($A54,[1]Hugst!$R$5:$W$9,MATCH(ROUNDUP((Y$1)/10,0)*10,[1]Hugst!$R$4:$W$4,0))))</f>
        <v>814.66143082533381</v>
      </c>
      <c r="Z54" s="168">
        <f ca="1">IF($C54-Z$1&lt;År1,0,Y53*(1-VLOOKUP($A54,[1]Hugst!$R$5:$W$9,MATCH(ROUNDUP((Z$1)/10,0)*10,[1]Hugst!$R$4:$W$4,0))))</f>
        <v>817.82627707532083</v>
      </c>
      <c r="AA54" s="168">
        <f ca="1">IF($C54-AA$1&lt;År1,0,Z53*(1-VLOOKUP($A54,[1]Hugst!$R$5:$W$9,MATCH(ROUNDUP((AA$1)/10,0)*10,[1]Hugst!$R$4:$W$4,0))))</f>
        <v>821.00702707532037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68">
        <f ca="1">IF($C55-G$1&lt;År1,0,F54*(1-VLOOKUP($A55,[1]Hugst!$R$5:$W$9,MATCH(ROUNDUP((G$1)/10,0)*10,[1]Hugst!$R$4:$W$4,0))))</f>
        <v>757.44764431688168</v>
      </c>
      <c r="H55" s="168">
        <f ca="1">IF($C55-H$1&lt;År1,0,G54*(1-VLOOKUP($A55,[1]Hugst!$R$5:$W$9,MATCH(ROUNDUP((H$1)/10,0)*10,[1]Hugst!$R$4:$W$4,0))))</f>
        <v>760.32498410201447</v>
      </c>
      <c r="I55" s="168">
        <f ca="1">IF($C55-I$1&lt;År1,0,H54*(1-VLOOKUP($A55,[1]Hugst!$R$5:$W$9,MATCH(ROUNDUP((I$1)/10,0)*10,[1]Hugst!$R$4:$W$4,0))))</f>
        <v>763.21678288104818</v>
      </c>
      <c r="J55" s="168">
        <f ca="1">IF($C55-J$1&lt;År1,0,I54*(1-VLOOKUP($A55,[1]Hugst!$R$5:$W$9,MATCH(ROUNDUP((J$1)/10,0)*10,[1]Hugst!$R$4:$W$4,0))))</f>
        <v>766.12311331224851</v>
      </c>
      <c r="K55" s="168">
        <f ca="1">IF($C55-K$1&lt;År1,0,J54*(1-VLOOKUP($A55,[1]Hugst!$R$5:$W$9,MATCH(ROUNDUP((K$1)/10,0)*10,[1]Hugst!$R$4:$W$4,0))))</f>
        <v>769.04404841895962</v>
      </c>
      <c r="L55" s="168">
        <f ca="1">IF($C55-L$1&lt;År1,0,K54*(1-VLOOKUP($A55,[1]Hugst!$R$5:$W$9,MATCH(ROUNDUP((L$1)/10,0)*10,[1]Hugst!$R$4:$W$4,0))))</f>
        <v>771.97966159152497</v>
      </c>
      <c r="M55" s="168">
        <f ca="1">IF($C55-M$1&lt;År1,0,L54*(1-VLOOKUP($A55,[1]Hugst!$R$5:$W$9,MATCH(ROUNDUP((M$1)/10,0)*10,[1]Hugst!$R$4:$W$4,0))))</f>
        <v>774.93002658912087</v>
      </c>
      <c r="N55" s="168">
        <f ca="1">IF($C55-N$1&lt;År1,0,M54*(1-VLOOKUP($A55,[1]Hugst!$R$5:$W$9,MATCH(ROUNDUP((N$1)/10,0)*10,[1]Hugst!$R$4:$W$4,0))))</f>
        <v>777.89521754142993</v>
      </c>
      <c r="O55" s="168">
        <f ca="1">IF($C55-O$1&lt;År1,0,N54*(1-VLOOKUP($A55,[1]Hugst!$R$5:$W$9,MATCH(ROUNDUP((O$1)/10,0)*10,[1]Hugst!$R$4:$W$4,0))))</f>
        <v>780.87530895080931</v>
      </c>
      <c r="P55" s="168">
        <f ca="1">IF($C55-P$1&lt;År1,0,O54*(1-VLOOKUP($A55,[1]Hugst!$R$5:$W$9,MATCH(ROUNDUP((P$1)/10,0)*10,[1]Hugst!$R$4:$W$4,0))))</f>
        <v>783.870375693906</v>
      </c>
      <c r="Q55" s="168">
        <f ca="1">IF($C55-Q$1&lt;År1,0,P54*(1-VLOOKUP($A55,[1]Hugst!$R$5:$W$9,MATCH(ROUNDUP((Q$1)/10,0)*10,[1]Hugst!$R$4:$W$4,0))))</f>
        <v>786.88049302363584</v>
      </c>
      <c r="R55" s="168">
        <f ca="1">IF($C55-R$1&lt;År1,0,Q54*(1-VLOOKUP($A55,[1]Hugst!$R$5:$W$9,MATCH(ROUNDUP((R$1)/10,0)*10,[1]Hugst!$R$4:$W$4,0))))</f>
        <v>789.90573657113418</v>
      </c>
      <c r="S55" s="168">
        <f ca="1">IF($C55-S$1&lt;År1,0,R54*(1-VLOOKUP($A55,[1]Hugst!$R$5:$W$9,MATCH(ROUNDUP((S$1)/10,0)*10,[1]Hugst!$R$4:$W$4,0))))</f>
        <v>792.94618234747031</v>
      </c>
      <c r="T55" s="168">
        <f ca="1">IF($C55-T$1&lt;År1,0,S54*(1-VLOOKUP($A55,[1]Hugst!$R$5:$W$9,MATCH(ROUNDUP((T$1)/10,0)*10,[1]Hugst!$R$4:$W$4,0))))</f>
        <v>796.00190674584883</v>
      </c>
      <c r="U55" s="168">
        <f ca="1">IF($C55-U$1&lt;År1,0,T54*(1-VLOOKUP($A55,[1]Hugst!$R$5:$W$9,MATCH(ROUNDUP((U$1)/10,0)*10,[1]Hugst!$R$4:$W$4,0))))</f>
        <v>799.07298654317856</v>
      </c>
      <c r="V55" s="168">
        <f ca="1">IF($C55-V$1&lt;År1,0,U54*(1-VLOOKUP($A55,[1]Hugst!$R$5:$W$9,MATCH(ROUNDUP((V$1)/10,0)*10,[1]Hugst!$R$4:$W$4,0))))</f>
        <v>802.15949890232878</v>
      </c>
      <c r="W55" s="168">
        <f ca="1">IF($C55-W$1&lt;År1,0,V54*(1-VLOOKUP($A55,[1]Hugst!$R$5:$W$9,MATCH(ROUNDUP((W$1)/10,0)*10,[1]Hugst!$R$4:$W$4,0))))</f>
        <v>805.26152137380268</v>
      </c>
      <c r="X55" s="168">
        <f ca="1">IF($C55-X$1&lt;År1,0,W54*(1-VLOOKUP($A55,[1]Hugst!$R$5:$W$9,MATCH(ROUNDUP((X$1)/10,0)*10,[1]Hugst!$R$4:$W$4,0))))</f>
        <v>808.37913189790561</v>
      </c>
      <c r="Y55" s="168">
        <f ca="1">IF($C55-Y$1&lt;År1,0,X54*(1-VLOOKUP($A55,[1]Hugst!$R$5:$W$9,MATCH(ROUNDUP((Y$1)/10,0)*10,[1]Hugst!$R$4:$W$4,0))))</f>
        <v>811.51240880657861</v>
      </c>
      <c r="Z55" s="168">
        <f ca="1">IF($C55-Z$1&lt;År1,0,Y54*(1-VLOOKUP($A55,[1]Hugst!$R$5:$W$9,MATCH(ROUNDUP((Z$1)/10,0)*10,[1]Hugst!$R$4:$W$4,0))))</f>
        <v>814.66143082533381</v>
      </c>
      <c r="AA55" s="168">
        <f ca="1">IF($C55-AA$1&lt;År1,0,Z54*(1-VLOOKUP($A55,[1]Hugst!$R$5:$W$9,MATCH(ROUNDUP((AA$1)/10,0)*10,[1]Hugst!$R$4:$W$4,0))))</f>
        <v>817.82627707532083</v>
      </c>
      <c r="AB55" s="168">
        <f ca="1">IF($C55-AB$1&lt;År1,0,AA54*(1-VLOOKUP($A55,[1]Hugst!$R$5:$W$9,MATCH(ROUNDUP((AB$1)/10,0)*10,[1]Hugst!$R$4:$W$4,0))))</f>
        <v>821.00702707532037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68">
        <f ca="1">IF($C56-G$1&lt;År1,0,F55*(1-VLOOKUP($A56,[1]Hugst!$R$5:$W$9,MATCH(ROUNDUP((G$1)/10,0)*10,[1]Hugst!$R$4:$W$4,0))))</f>
        <v>754.58469123070176</v>
      </c>
      <c r="H56" s="168">
        <f ca="1">IF($C56-H$1&lt;År1,0,G55*(1-VLOOKUP($A56,[1]Hugst!$R$5:$W$9,MATCH(ROUNDUP((H$1)/10,0)*10,[1]Hugst!$R$4:$W$4,0))))</f>
        <v>757.44764431688168</v>
      </c>
      <c r="I56" s="168">
        <f ca="1">IF($C56-I$1&lt;År1,0,H55*(1-VLOOKUP($A56,[1]Hugst!$R$5:$W$9,MATCH(ROUNDUP((I$1)/10,0)*10,[1]Hugst!$R$4:$W$4,0))))</f>
        <v>760.32498410201447</v>
      </c>
      <c r="J56" s="168">
        <f ca="1">IF($C56-J$1&lt;År1,0,I55*(1-VLOOKUP($A56,[1]Hugst!$R$5:$W$9,MATCH(ROUNDUP((J$1)/10,0)*10,[1]Hugst!$R$4:$W$4,0))))</f>
        <v>763.21678288104818</v>
      </c>
      <c r="K56" s="168">
        <f ca="1">IF($C56-K$1&lt;År1,0,J55*(1-VLOOKUP($A56,[1]Hugst!$R$5:$W$9,MATCH(ROUNDUP((K$1)/10,0)*10,[1]Hugst!$R$4:$W$4,0))))</f>
        <v>766.12311331224851</v>
      </c>
      <c r="L56" s="168">
        <f ca="1">IF($C56-L$1&lt;År1,0,K55*(1-VLOOKUP($A56,[1]Hugst!$R$5:$W$9,MATCH(ROUNDUP((L$1)/10,0)*10,[1]Hugst!$R$4:$W$4,0))))</f>
        <v>769.04404841895962</v>
      </c>
      <c r="M56" s="168">
        <f ca="1">IF($C56-M$1&lt;År1,0,L55*(1-VLOOKUP($A56,[1]Hugst!$R$5:$W$9,MATCH(ROUNDUP((M$1)/10,0)*10,[1]Hugst!$R$4:$W$4,0))))</f>
        <v>771.97966159152497</v>
      </c>
      <c r="N56" s="168">
        <f ca="1">IF($C56-N$1&lt;År1,0,M55*(1-VLOOKUP($A56,[1]Hugst!$R$5:$W$9,MATCH(ROUNDUP((N$1)/10,0)*10,[1]Hugst!$R$4:$W$4,0))))</f>
        <v>774.93002658912087</v>
      </c>
      <c r="O56" s="168">
        <f ca="1">IF($C56-O$1&lt;År1,0,N55*(1-VLOOKUP($A56,[1]Hugst!$R$5:$W$9,MATCH(ROUNDUP((O$1)/10,0)*10,[1]Hugst!$R$4:$W$4,0))))</f>
        <v>777.89521754142993</v>
      </c>
      <c r="P56" s="168">
        <f ca="1">IF($C56-P$1&lt;År1,0,O55*(1-VLOOKUP($A56,[1]Hugst!$R$5:$W$9,MATCH(ROUNDUP((P$1)/10,0)*10,[1]Hugst!$R$4:$W$4,0))))</f>
        <v>780.87530895080931</v>
      </c>
      <c r="Q56" s="168">
        <f ca="1">IF($C56-Q$1&lt;År1,0,P55*(1-VLOOKUP($A56,[1]Hugst!$R$5:$W$9,MATCH(ROUNDUP((Q$1)/10,0)*10,[1]Hugst!$R$4:$W$4,0))))</f>
        <v>783.870375693906</v>
      </c>
      <c r="R56" s="168">
        <f ca="1">IF($C56-R$1&lt;År1,0,Q55*(1-VLOOKUP($A56,[1]Hugst!$R$5:$W$9,MATCH(ROUNDUP((R$1)/10,0)*10,[1]Hugst!$R$4:$W$4,0))))</f>
        <v>786.88049302363584</v>
      </c>
      <c r="S56" s="168">
        <f ca="1">IF($C56-S$1&lt;År1,0,R55*(1-VLOOKUP($A56,[1]Hugst!$R$5:$W$9,MATCH(ROUNDUP((S$1)/10,0)*10,[1]Hugst!$R$4:$W$4,0))))</f>
        <v>789.90573657113418</v>
      </c>
      <c r="T56" s="168">
        <f ca="1">IF($C56-T$1&lt;År1,0,S55*(1-VLOOKUP($A56,[1]Hugst!$R$5:$W$9,MATCH(ROUNDUP((T$1)/10,0)*10,[1]Hugst!$R$4:$W$4,0))))</f>
        <v>792.94618234747031</v>
      </c>
      <c r="U56" s="168">
        <f ca="1">IF($C56-U$1&lt;År1,0,T55*(1-VLOOKUP($A56,[1]Hugst!$R$5:$W$9,MATCH(ROUNDUP((U$1)/10,0)*10,[1]Hugst!$R$4:$W$4,0))))</f>
        <v>796.00190674584883</v>
      </c>
      <c r="V56" s="168">
        <f ca="1">IF($C56-V$1&lt;År1,0,U55*(1-VLOOKUP($A56,[1]Hugst!$R$5:$W$9,MATCH(ROUNDUP((V$1)/10,0)*10,[1]Hugst!$R$4:$W$4,0))))</f>
        <v>799.07298654317856</v>
      </c>
      <c r="W56" s="168">
        <f ca="1">IF($C56-W$1&lt;År1,0,V55*(1-VLOOKUP($A56,[1]Hugst!$R$5:$W$9,MATCH(ROUNDUP((W$1)/10,0)*10,[1]Hugst!$R$4:$W$4,0))))</f>
        <v>802.15949890232878</v>
      </c>
      <c r="X56" s="168">
        <f ca="1">IF($C56-X$1&lt;År1,0,W55*(1-VLOOKUP($A56,[1]Hugst!$R$5:$W$9,MATCH(ROUNDUP((X$1)/10,0)*10,[1]Hugst!$R$4:$W$4,0))))</f>
        <v>805.26152137380268</v>
      </c>
      <c r="Y56" s="168">
        <f ca="1">IF($C56-Y$1&lt;År1,0,X55*(1-VLOOKUP($A56,[1]Hugst!$R$5:$W$9,MATCH(ROUNDUP((Y$1)/10,0)*10,[1]Hugst!$R$4:$W$4,0))))</f>
        <v>808.37913189790561</v>
      </c>
      <c r="Z56" s="168">
        <f ca="1">IF($C56-Z$1&lt;År1,0,Y55*(1-VLOOKUP($A56,[1]Hugst!$R$5:$W$9,MATCH(ROUNDUP((Z$1)/10,0)*10,[1]Hugst!$R$4:$W$4,0))))</f>
        <v>811.51240880657861</v>
      </c>
      <c r="AA56" s="168">
        <f ca="1">IF($C56-AA$1&lt;År1,0,Z55*(1-VLOOKUP($A56,[1]Hugst!$R$5:$W$9,MATCH(ROUNDUP((AA$1)/10,0)*10,[1]Hugst!$R$4:$W$4,0))))</f>
        <v>814.66143082533381</v>
      </c>
      <c r="AB56" s="168">
        <f ca="1">IF($C56-AB$1&lt;År1,0,AA55*(1-VLOOKUP($A56,[1]Hugst!$R$5:$W$9,MATCH(ROUNDUP((AB$1)/10,0)*10,[1]Hugst!$R$4:$W$4,0))))</f>
        <v>817.82627707532083</v>
      </c>
      <c r="AC56" s="168">
        <f ca="1">IF($C56-AC$1&lt;År1,0,AB55*(1-VLOOKUP($A56,[1]Hugst!$R$5:$W$9,MATCH(ROUNDUP((AC$1)/10,0)*10,[1]Hugst!$R$4:$W$4,0))))</f>
        <v>821.00702707532037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68">
        <f ca="1">IF($C57-G$1&lt;År1,0,F56*(1-VLOOKUP($A57,[1]Hugst!$R$5:$W$9,MATCH(ROUNDUP((G$1)/10,0)*10,[1]Hugst!$R$4:$W$4,0))))</f>
        <v>751.7360529098944</v>
      </c>
      <c r="H57" s="168">
        <f ca="1">IF($C57-H$1&lt;År1,0,G56*(1-VLOOKUP($A57,[1]Hugst!$R$5:$W$9,MATCH(ROUNDUP((H$1)/10,0)*10,[1]Hugst!$R$4:$W$4,0))))</f>
        <v>754.58469123070176</v>
      </c>
      <c r="I57" s="168">
        <f ca="1">IF($C57-I$1&lt;År1,0,H56*(1-VLOOKUP($A57,[1]Hugst!$R$5:$W$9,MATCH(ROUNDUP((I$1)/10,0)*10,[1]Hugst!$R$4:$W$4,0))))</f>
        <v>757.44764431688168</v>
      </c>
      <c r="J57" s="168">
        <f ca="1">IF($C57-J$1&lt;År1,0,I56*(1-VLOOKUP($A57,[1]Hugst!$R$5:$W$9,MATCH(ROUNDUP((J$1)/10,0)*10,[1]Hugst!$R$4:$W$4,0))))</f>
        <v>760.32498410201447</v>
      </c>
      <c r="K57" s="168">
        <f ca="1">IF($C57-K$1&lt;År1,0,J56*(1-VLOOKUP($A57,[1]Hugst!$R$5:$W$9,MATCH(ROUNDUP((K$1)/10,0)*10,[1]Hugst!$R$4:$W$4,0))))</f>
        <v>763.21678288104818</v>
      </c>
      <c r="L57" s="168">
        <f ca="1">IF($C57-L$1&lt;År1,0,K56*(1-VLOOKUP($A57,[1]Hugst!$R$5:$W$9,MATCH(ROUNDUP((L$1)/10,0)*10,[1]Hugst!$R$4:$W$4,0))))</f>
        <v>766.12311331224851</v>
      </c>
      <c r="M57" s="168">
        <f ca="1">IF($C57-M$1&lt;År1,0,L56*(1-VLOOKUP($A57,[1]Hugst!$R$5:$W$9,MATCH(ROUNDUP((M$1)/10,0)*10,[1]Hugst!$R$4:$W$4,0))))</f>
        <v>769.04404841895962</v>
      </c>
      <c r="N57" s="168">
        <f ca="1">IF($C57-N$1&lt;År1,0,M56*(1-VLOOKUP($A57,[1]Hugst!$R$5:$W$9,MATCH(ROUNDUP((N$1)/10,0)*10,[1]Hugst!$R$4:$W$4,0))))</f>
        <v>771.97966159152497</v>
      </c>
      <c r="O57" s="168">
        <f ca="1">IF($C57-O$1&lt;År1,0,N56*(1-VLOOKUP($A57,[1]Hugst!$R$5:$W$9,MATCH(ROUNDUP((O$1)/10,0)*10,[1]Hugst!$R$4:$W$4,0))))</f>
        <v>774.93002658912087</v>
      </c>
      <c r="P57" s="168">
        <f ca="1">IF($C57-P$1&lt;År1,0,O56*(1-VLOOKUP($A57,[1]Hugst!$R$5:$W$9,MATCH(ROUNDUP((P$1)/10,0)*10,[1]Hugst!$R$4:$W$4,0))))</f>
        <v>777.89521754142993</v>
      </c>
      <c r="Q57" s="168">
        <f ca="1">IF($C57-Q$1&lt;År1,0,P56*(1-VLOOKUP($A57,[1]Hugst!$R$5:$W$9,MATCH(ROUNDUP((Q$1)/10,0)*10,[1]Hugst!$R$4:$W$4,0))))</f>
        <v>780.87530895080931</v>
      </c>
      <c r="R57" s="168">
        <f ca="1">IF($C57-R$1&lt;År1,0,Q56*(1-VLOOKUP($A57,[1]Hugst!$R$5:$W$9,MATCH(ROUNDUP((R$1)/10,0)*10,[1]Hugst!$R$4:$W$4,0))))</f>
        <v>783.870375693906</v>
      </c>
      <c r="S57" s="168">
        <f ca="1">IF($C57-S$1&lt;År1,0,R56*(1-VLOOKUP($A57,[1]Hugst!$R$5:$W$9,MATCH(ROUNDUP((S$1)/10,0)*10,[1]Hugst!$R$4:$W$4,0))))</f>
        <v>786.88049302363584</v>
      </c>
      <c r="T57" s="168">
        <f ca="1">IF($C57-T$1&lt;År1,0,S56*(1-VLOOKUP($A57,[1]Hugst!$R$5:$W$9,MATCH(ROUNDUP((T$1)/10,0)*10,[1]Hugst!$R$4:$W$4,0))))</f>
        <v>789.90573657113418</v>
      </c>
      <c r="U57" s="168">
        <f ca="1">IF($C57-U$1&lt;År1,0,T56*(1-VLOOKUP($A57,[1]Hugst!$R$5:$W$9,MATCH(ROUNDUP((U$1)/10,0)*10,[1]Hugst!$R$4:$W$4,0))))</f>
        <v>792.94618234747031</v>
      </c>
      <c r="V57" s="168">
        <f ca="1">IF($C57-V$1&lt;År1,0,U56*(1-VLOOKUP($A57,[1]Hugst!$R$5:$W$9,MATCH(ROUNDUP((V$1)/10,0)*10,[1]Hugst!$R$4:$W$4,0))))</f>
        <v>796.00190674584883</v>
      </c>
      <c r="W57" s="168">
        <f ca="1">IF($C57-W$1&lt;År1,0,V56*(1-VLOOKUP($A57,[1]Hugst!$R$5:$W$9,MATCH(ROUNDUP((W$1)/10,0)*10,[1]Hugst!$R$4:$W$4,0))))</f>
        <v>799.07298654317856</v>
      </c>
      <c r="X57" s="168">
        <f ca="1">IF($C57-X$1&lt;År1,0,W56*(1-VLOOKUP($A57,[1]Hugst!$R$5:$W$9,MATCH(ROUNDUP((X$1)/10,0)*10,[1]Hugst!$R$4:$W$4,0))))</f>
        <v>802.15949890232878</v>
      </c>
      <c r="Y57" s="168">
        <f ca="1">IF($C57-Y$1&lt;År1,0,X56*(1-VLOOKUP($A57,[1]Hugst!$R$5:$W$9,MATCH(ROUNDUP((Y$1)/10,0)*10,[1]Hugst!$R$4:$W$4,0))))</f>
        <v>805.26152137380268</v>
      </c>
      <c r="Z57" s="168">
        <f ca="1">IF($C57-Z$1&lt;År1,0,Y56*(1-VLOOKUP($A57,[1]Hugst!$R$5:$W$9,MATCH(ROUNDUP((Z$1)/10,0)*10,[1]Hugst!$R$4:$W$4,0))))</f>
        <v>808.37913189790561</v>
      </c>
      <c r="AA57" s="168">
        <f ca="1">IF($C57-AA$1&lt;År1,0,Z56*(1-VLOOKUP($A57,[1]Hugst!$R$5:$W$9,MATCH(ROUNDUP((AA$1)/10,0)*10,[1]Hugst!$R$4:$W$4,0))))</f>
        <v>811.51240880657861</v>
      </c>
      <c r="AB57" s="168">
        <f ca="1">IF($C57-AB$1&lt;År1,0,AA56*(1-VLOOKUP($A57,[1]Hugst!$R$5:$W$9,MATCH(ROUNDUP((AB$1)/10,0)*10,[1]Hugst!$R$4:$W$4,0))))</f>
        <v>814.66143082533381</v>
      </c>
      <c r="AC57" s="168">
        <f ca="1">IF($C57-AC$1&lt;År1,0,AB56*(1-VLOOKUP($A57,[1]Hugst!$R$5:$W$9,MATCH(ROUNDUP((AC$1)/10,0)*10,[1]Hugst!$R$4:$W$4,0))))</f>
        <v>817.82627707532083</v>
      </c>
      <c r="AD57" s="168">
        <f ca="1">IF($C57-AD$1&lt;År1,0,AC56*(1-VLOOKUP($A57,[1]Hugst!$R$5:$W$9,MATCH(ROUNDUP((AD$1)/10,0)*10,[1]Hugst!$R$4:$W$4,0))))</f>
        <v>821.00702707532037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68">
        <f ca="1">IF($C58-G$1&lt;År1,0,F57*(1-VLOOKUP($A58,[1]Hugst!$R$5:$W$9,MATCH(ROUNDUP((G$1)/10,0)*10,[1]Hugst!$R$4:$W$4,0))))</f>
        <v>748.90165778073356</v>
      </c>
      <c r="H58" s="168">
        <f ca="1">IF($C58-H$1&lt;År1,0,G57*(1-VLOOKUP($A58,[1]Hugst!$R$5:$W$9,MATCH(ROUNDUP((H$1)/10,0)*10,[1]Hugst!$R$4:$W$4,0))))</f>
        <v>751.7360529098944</v>
      </c>
      <c r="I58" s="168">
        <f ca="1">IF($C58-I$1&lt;År1,0,H57*(1-VLOOKUP($A58,[1]Hugst!$R$5:$W$9,MATCH(ROUNDUP((I$1)/10,0)*10,[1]Hugst!$R$4:$W$4,0))))</f>
        <v>754.58469123070176</v>
      </c>
      <c r="J58" s="168">
        <f ca="1">IF($C58-J$1&lt;År1,0,I57*(1-VLOOKUP($A58,[1]Hugst!$R$5:$W$9,MATCH(ROUNDUP((J$1)/10,0)*10,[1]Hugst!$R$4:$W$4,0))))</f>
        <v>757.44764431688168</v>
      </c>
      <c r="K58" s="168">
        <f ca="1">IF($C58-K$1&lt;År1,0,J57*(1-VLOOKUP($A58,[1]Hugst!$R$5:$W$9,MATCH(ROUNDUP((K$1)/10,0)*10,[1]Hugst!$R$4:$W$4,0))))</f>
        <v>760.32498410201447</v>
      </c>
      <c r="L58" s="168">
        <f ca="1">IF($C58-L$1&lt;År1,0,K57*(1-VLOOKUP($A58,[1]Hugst!$R$5:$W$9,MATCH(ROUNDUP((L$1)/10,0)*10,[1]Hugst!$R$4:$W$4,0))))</f>
        <v>763.21678288104818</v>
      </c>
      <c r="M58" s="168">
        <f ca="1">IF($C58-M$1&lt;År1,0,L57*(1-VLOOKUP($A58,[1]Hugst!$R$5:$W$9,MATCH(ROUNDUP((M$1)/10,0)*10,[1]Hugst!$R$4:$W$4,0))))</f>
        <v>766.12311331224851</v>
      </c>
      <c r="N58" s="168">
        <f ca="1">IF($C58-N$1&lt;År1,0,M57*(1-VLOOKUP($A58,[1]Hugst!$R$5:$W$9,MATCH(ROUNDUP((N$1)/10,0)*10,[1]Hugst!$R$4:$W$4,0))))</f>
        <v>769.04404841895962</v>
      </c>
      <c r="O58" s="168">
        <f ca="1">IF($C58-O$1&lt;År1,0,N57*(1-VLOOKUP($A58,[1]Hugst!$R$5:$W$9,MATCH(ROUNDUP((O$1)/10,0)*10,[1]Hugst!$R$4:$W$4,0))))</f>
        <v>771.97966159152497</v>
      </c>
      <c r="P58" s="168">
        <f ca="1">IF($C58-P$1&lt;År1,0,O57*(1-VLOOKUP($A58,[1]Hugst!$R$5:$W$9,MATCH(ROUNDUP((P$1)/10,0)*10,[1]Hugst!$R$4:$W$4,0))))</f>
        <v>774.93002658912087</v>
      </c>
      <c r="Q58" s="168">
        <f ca="1">IF($C58-Q$1&lt;År1,0,P57*(1-VLOOKUP($A58,[1]Hugst!$R$5:$W$9,MATCH(ROUNDUP((Q$1)/10,0)*10,[1]Hugst!$R$4:$W$4,0))))</f>
        <v>777.89521754142993</v>
      </c>
      <c r="R58" s="168">
        <f ca="1">IF($C58-R$1&lt;År1,0,Q57*(1-VLOOKUP($A58,[1]Hugst!$R$5:$W$9,MATCH(ROUNDUP((R$1)/10,0)*10,[1]Hugst!$R$4:$W$4,0))))</f>
        <v>780.87530895080931</v>
      </c>
      <c r="S58" s="168">
        <f ca="1">IF($C58-S$1&lt;År1,0,R57*(1-VLOOKUP($A58,[1]Hugst!$R$5:$W$9,MATCH(ROUNDUP((S$1)/10,0)*10,[1]Hugst!$R$4:$W$4,0))))</f>
        <v>783.870375693906</v>
      </c>
      <c r="T58" s="168">
        <f ca="1">IF($C58-T$1&lt;År1,0,S57*(1-VLOOKUP($A58,[1]Hugst!$R$5:$W$9,MATCH(ROUNDUP((T$1)/10,0)*10,[1]Hugst!$R$4:$W$4,0))))</f>
        <v>786.88049302363584</v>
      </c>
      <c r="U58" s="168">
        <f ca="1">IF($C58-U$1&lt;År1,0,T57*(1-VLOOKUP($A58,[1]Hugst!$R$5:$W$9,MATCH(ROUNDUP((U$1)/10,0)*10,[1]Hugst!$R$4:$W$4,0))))</f>
        <v>789.90573657113418</v>
      </c>
      <c r="V58" s="168">
        <f ca="1">IF($C58-V$1&lt;År1,0,U57*(1-VLOOKUP($A58,[1]Hugst!$R$5:$W$9,MATCH(ROUNDUP((V$1)/10,0)*10,[1]Hugst!$R$4:$W$4,0))))</f>
        <v>792.94618234747031</v>
      </c>
      <c r="W58" s="168">
        <f ca="1">IF($C58-W$1&lt;År1,0,V57*(1-VLOOKUP($A58,[1]Hugst!$R$5:$W$9,MATCH(ROUNDUP((W$1)/10,0)*10,[1]Hugst!$R$4:$W$4,0))))</f>
        <v>796.00190674584883</v>
      </c>
      <c r="X58" s="168">
        <f ca="1">IF($C58-X$1&lt;År1,0,W57*(1-VLOOKUP($A58,[1]Hugst!$R$5:$W$9,MATCH(ROUNDUP((X$1)/10,0)*10,[1]Hugst!$R$4:$W$4,0))))</f>
        <v>799.07298654317856</v>
      </c>
      <c r="Y58" s="168">
        <f ca="1">IF($C58-Y$1&lt;År1,0,X57*(1-VLOOKUP($A58,[1]Hugst!$R$5:$W$9,MATCH(ROUNDUP((Y$1)/10,0)*10,[1]Hugst!$R$4:$W$4,0))))</f>
        <v>802.15949890232878</v>
      </c>
      <c r="Z58" s="168">
        <f ca="1">IF($C58-Z$1&lt;År1,0,Y57*(1-VLOOKUP($A58,[1]Hugst!$R$5:$W$9,MATCH(ROUNDUP((Z$1)/10,0)*10,[1]Hugst!$R$4:$W$4,0))))</f>
        <v>805.26152137380268</v>
      </c>
      <c r="AA58" s="168">
        <f ca="1">IF($C58-AA$1&lt;År1,0,Z57*(1-VLOOKUP($A58,[1]Hugst!$R$5:$W$9,MATCH(ROUNDUP((AA$1)/10,0)*10,[1]Hugst!$R$4:$W$4,0))))</f>
        <v>808.37913189790561</v>
      </c>
      <c r="AB58" s="168">
        <f ca="1">IF($C58-AB$1&lt;År1,0,AA57*(1-VLOOKUP($A58,[1]Hugst!$R$5:$W$9,MATCH(ROUNDUP((AB$1)/10,0)*10,[1]Hugst!$R$4:$W$4,0))))</f>
        <v>811.51240880657861</v>
      </c>
      <c r="AC58" s="168">
        <f ca="1">IF($C58-AC$1&lt;År1,0,AB57*(1-VLOOKUP($A58,[1]Hugst!$R$5:$W$9,MATCH(ROUNDUP((AC$1)/10,0)*10,[1]Hugst!$R$4:$W$4,0))))</f>
        <v>814.66143082533381</v>
      </c>
      <c r="AD58" s="168">
        <f ca="1">IF($C58-AD$1&lt;År1,0,AC57*(1-VLOOKUP($A58,[1]Hugst!$R$5:$W$9,MATCH(ROUNDUP((AD$1)/10,0)*10,[1]Hugst!$R$4:$W$4,0))))</f>
        <v>817.82627707532083</v>
      </c>
      <c r="AE58" s="168">
        <f ca="1">IF($C58-AE$1&lt;År1,0,AD57*(1-VLOOKUP($A58,[1]Hugst!$R$5:$W$9,MATCH(ROUNDUP((AE$1)/10,0)*10,[1]Hugst!$R$4:$W$4,0))))</f>
        <v>821.00702707532037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68">
        <f ca="1">IF($C59-G$1&lt;År1,0,F58*(1-VLOOKUP($A59,[1]Hugst!$R$5:$W$9,MATCH(ROUNDUP((G$1)/10,0)*10,[1]Hugst!$R$4:$W$4,0))))</f>
        <v>746.08143462719386</v>
      </c>
      <c r="H59" s="168">
        <f ca="1">IF($C59-H$1&lt;År1,0,G58*(1-VLOOKUP($A59,[1]Hugst!$R$5:$W$9,MATCH(ROUNDUP((H$1)/10,0)*10,[1]Hugst!$R$4:$W$4,0))))</f>
        <v>748.90165778073356</v>
      </c>
      <c r="I59" s="168">
        <f ca="1">IF($C59-I$1&lt;År1,0,H58*(1-VLOOKUP($A59,[1]Hugst!$R$5:$W$9,MATCH(ROUNDUP((I$1)/10,0)*10,[1]Hugst!$R$4:$W$4,0))))</f>
        <v>751.7360529098944</v>
      </c>
      <c r="J59" s="168">
        <f ca="1">IF($C59-J$1&lt;År1,0,I58*(1-VLOOKUP($A59,[1]Hugst!$R$5:$W$9,MATCH(ROUNDUP((J$1)/10,0)*10,[1]Hugst!$R$4:$W$4,0))))</f>
        <v>754.58469123070176</v>
      </c>
      <c r="K59" s="168">
        <f ca="1">IF($C59-K$1&lt;År1,0,J58*(1-VLOOKUP($A59,[1]Hugst!$R$5:$W$9,MATCH(ROUNDUP((K$1)/10,0)*10,[1]Hugst!$R$4:$W$4,0))))</f>
        <v>757.44764431688168</v>
      </c>
      <c r="L59" s="168">
        <f ca="1">IF($C59-L$1&lt;År1,0,K58*(1-VLOOKUP($A59,[1]Hugst!$R$5:$W$9,MATCH(ROUNDUP((L$1)/10,0)*10,[1]Hugst!$R$4:$W$4,0))))</f>
        <v>760.32498410201447</v>
      </c>
      <c r="M59" s="168">
        <f ca="1">IF($C59-M$1&lt;År1,0,L58*(1-VLOOKUP($A59,[1]Hugst!$R$5:$W$9,MATCH(ROUNDUP((M$1)/10,0)*10,[1]Hugst!$R$4:$W$4,0))))</f>
        <v>763.21678288104818</v>
      </c>
      <c r="N59" s="168">
        <f ca="1">IF($C59-N$1&lt;År1,0,M58*(1-VLOOKUP($A59,[1]Hugst!$R$5:$W$9,MATCH(ROUNDUP((N$1)/10,0)*10,[1]Hugst!$R$4:$W$4,0))))</f>
        <v>766.12311331224851</v>
      </c>
      <c r="O59" s="168">
        <f ca="1">IF($C59-O$1&lt;År1,0,N58*(1-VLOOKUP($A59,[1]Hugst!$R$5:$W$9,MATCH(ROUNDUP((O$1)/10,0)*10,[1]Hugst!$R$4:$W$4,0))))</f>
        <v>769.04404841895962</v>
      </c>
      <c r="P59" s="168">
        <f ca="1">IF($C59-P$1&lt;År1,0,O58*(1-VLOOKUP($A59,[1]Hugst!$R$5:$W$9,MATCH(ROUNDUP((P$1)/10,0)*10,[1]Hugst!$R$4:$W$4,0))))</f>
        <v>771.97966159152497</v>
      </c>
      <c r="Q59" s="168">
        <f ca="1">IF($C59-Q$1&lt;År1,0,P58*(1-VLOOKUP($A59,[1]Hugst!$R$5:$W$9,MATCH(ROUNDUP((Q$1)/10,0)*10,[1]Hugst!$R$4:$W$4,0))))</f>
        <v>774.93002658912087</v>
      </c>
      <c r="R59" s="168">
        <f ca="1">IF($C59-R$1&lt;År1,0,Q58*(1-VLOOKUP($A59,[1]Hugst!$R$5:$W$9,MATCH(ROUNDUP((R$1)/10,0)*10,[1]Hugst!$R$4:$W$4,0))))</f>
        <v>777.89521754142993</v>
      </c>
      <c r="S59" s="168">
        <f ca="1">IF($C59-S$1&lt;År1,0,R58*(1-VLOOKUP($A59,[1]Hugst!$R$5:$W$9,MATCH(ROUNDUP((S$1)/10,0)*10,[1]Hugst!$R$4:$W$4,0))))</f>
        <v>780.87530895080931</v>
      </c>
      <c r="T59" s="168">
        <f ca="1">IF($C59-T$1&lt;År1,0,S58*(1-VLOOKUP($A59,[1]Hugst!$R$5:$W$9,MATCH(ROUNDUP((T$1)/10,0)*10,[1]Hugst!$R$4:$W$4,0))))</f>
        <v>783.870375693906</v>
      </c>
      <c r="U59" s="168">
        <f ca="1">IF($C59-U$1&lt;År1,0,T58*(1-VLOOKUP($A59,[1]Hugst!$R$5:$W$9,MATCH(ROUNDUP((U$1)/10,0)*10,[1]Hugst!$R$4:$W$4,0))))</f>
        <v>786.88049302363584</v>
      </c>
      <c r="V59" s="168">
        <f ca="1">IF($C59-V$1&lt;År1,0,U58*(1-VLOOKUP($A59,[1]Hugst!$R$5:$W$9,MATCH(ROUNDUP((V$1)/10,0)*10,[1]Hugst!$R$4:$W$4,0))))</f>
        <v>789.90573657113418</v>
      </c>
      <c r="W59" s="168">
        <f ca="1">IF($C59-W$1&lt;År1,0,V58*(1-VLOOKUP($A59,[1]Hugst!$R$5:$W$9,MATCH(ROUNDUP((W$1)/10,0)*10,[1]Hugst!$R$4:$W$4,0))))</f>
        <v>792.94618234747031</v>
      </c>
      <c r="X59" s="168">
        <f ca="1">IF($C59-X$1&lt;År1,0,W58*(1-VLOOKUP($A59,[1]Hugst!$R$5:$W$9,MATCH(ROUNDUP((X$1)/10,0)*10,[1]Hugst!$R$4:$W$4,0))))</f>
        <v>796.00190674584883</v>
      </c>
      <c r="Y59" s="168">
        <f ca="1">IF($C59-Y$1&lt;År1,0,X58*(1-VLOOKUP($A59,[1]Hugst!$R$5:$W$9,MATCH(ROUNDUP((Y$1)/10,0)*10,[1]Hugst!$R$4:$W$4,0))))</f>
        <v>799.07298654317856</v>
      </c>
      <c r="Z59" s="168">
        <f ca="1">IF($C59-Z$1&lt;År1,0,Y58*(1-VLOOKUP($A59,[1]Hugst!$R$5:$W$9,MATCH(ROUNDUP((Z$1)/10,0)*10,[1]Hugst!$R$4:$W$4,0))))</f>
        <v>802.15949890232878</v>
      </c>
      <c r="AA59" s="168">
        <f ca="1">IF($C59-AA$1&lt;År1,0,Z58*(1-VLOOKUP($A59,[1]Hugst!$R$5:$W$9,MATCH(ROUNDUP((AA$1)/10,0)*10,[1]Hugst!$R$4:$W$4,0))))</f>
        <v>805.26152137380268</v>
      </c>
      <c r="AB59" s="168">
        <f ca="1">IF($C59-AB$1&lt;År1,0,AA58*(1-VLOOKUP($A59,[1]Hugst!$R$5:$W$9,MATCH(ROUNDUP((AB$1)/10,0)*10,[1]Hugst!$R$4:$W$4,0))))</f>
        <v>808.37913189790561</v>
      </c>
      <c r="AC59" s="168">
        <f ca="1">IF($C59-AC$1&lt;År1,0,AB58*(1-VLOOKUP($A59,[1]Hugst!$R$5:$W$9,MATCH(ROUNDUP((AC$1)/10,0)*10,[1]Hugst!$R$4:$W$4,0))))</f>
        <v>811.51240880657861</v>
      </c>
      <c r="AD59" s="168">
        <f ca="1">IF($C59-AD$1&lt;År1,0,AC58*(1-VLOOKUP($A59,[1]Hugst!$R$5:$W$9,MATCH(ROUNDUP((AD$1)/10,0)*10,[1]Hugst!$R$4:$W$4,0))))</f>
        <v>814.66143082533381</v>
      </c>
      <c r="AE59" s="168">
        <f ca="1">IF($C59-AE$1&lt;År1,0,AD58*(1-VLOOKUP($A59,[1]Hugst!$R$5:$W$9,MATCH(ROUNDUP((AE$1)/10,0)*10,[1]Hugst!$R$4:$W$4,0))))</f>
        <v>817.82627707532083</v>
      </c>
      <c r="AF59" s="168">
        <f ca="1">IF($C59-AF$1&lt;År1,0,AE58*(1-VLOOKUP($A59,[1]Hugst!$R$5:$W$9,MATCH(ROUNDUP((AF$1)/10,0)*10,[1]Hugst!$R$4:$W$4,0))))</f>
        <v>821.00702707532037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68">
        <f ca="1">IF($C60-G$1&lt;År1,0,F59*(1-VLOOKUP($A60,[1]Hugst!$R$5:$W$9,MATCH(ROUNDUP((G$1)/10,0)*10,[1]Hugst!$R$4:$W$4,0))))</f>
        <v>743.27531258946624</v>
      </c>
      <c r="H60" s="168">
        <f ca="1">IF($C60-H$1&lt;År1,0,G59*(1-VLOOKUP($A60,[1]Hugst!$R$5:$W$9,MATCH(ROUNDUP((H$1)/10,0)*10,[1]Hugst!$R$4:$W$4,0))))</f>
        <v>746.08143462719386</v>
      </c>
      <c r="I60" s="168">
        <f ca="1">IF($C60-I$1&lt;År1,0,H59*(1-VLOOKUP($A60,[1]Hugst!$R$5:$W$9,MATCH(ROUNDUP((I$1)/10,0)*10,[1]Hugst!$R$4:$W$4,0))))</f>
        <v>748.90165778073356</v>
      </c>
      <c r="J60" s="168">
        <f ca="1">IF($C60-J$1&lt;År1,0,I59*(1-VLOOKUP($A60,[1]Hugst!$R$5:$W$9,MATCH(ROUNDUP((J$1)/10,0)*10,[1]Hugst!$R$4:$W$4,0))))</f>
        <v>751.7360529098944</v>
      </c>
      <c r="K60" s="168">
        <f ca="1">IF($C60-K$1&lt;År1,0,J59*(1-VLOOKUP($A60,[1]Hugst!$R$5:$W$9,MATCH(ROUNDUP((K$1)/10,0)*10,[1]Hugst!$R$4:$W$4,0))))</f>
        <v>754.58469123070176</v>
      </c>
      <c r="L60" s="168">
        <f ca="1">IF($C60-L$1&lt;År1,0,K59*(1-VLOOKUP($A60,[1]Hugst!$R$5:$W$9,MATCH(ROUNDUP((L$1)/10,0)*10,[1]Hugst!$R$4:$W$4,0))))</f>
        <v>757.44764431688168</v>
      </c>
      <c r="M60" s="168">
        <f ca="1">IF($C60-M$1&lt;År1,0,L59*(1-VLOOKUP($A60,[1]Hugst!$R$5:$W$9,MATCH(ROUNDUP((M$1)/10,0)*10,[1]Hugst!$R$4:$W$4,0))))</f>
        <v>760.32498410201447</v>
      </c>
      <c r="N60" s="168">
        <f ca="1">IF($C60-N$1&lt;År1,0,M59*(1-VLOOKUP($A60,[1]Hugst!$R$5:$W$9,MATCH(ROUNDUP((N$1)/10,0)*10,[1]Hugst!$R$4:$W$4,0))))</f>
        <v>763.21678288104818</v>
      </c>
      <c r="O60" s="168">
        <f ca="1">IF($C60-O$1&lt;År1,0,N59*(1-VLOOKUP($A60,[1]Hugst!$R$5:$W$9,MATCH(ROUNDUP((O$1)/10,0)*10,[1]Hugst!$R$4:$W$4,0))))</f>
        <v>766.12311331224851</v>
      </c>
      <c r="P60" s="168">
        <f ca="1">IF($C60-P$1&lt;År1,0,O59*(1-VLOOKUP($A60,[1]Hugst!$R$5:$W$9,MATCH(ROUNDUP((P$1)/10,0)*10,[1]Hugst!$R$4:$W$4,0))))</f>
        <v>769.04404841895962</v>
      </c>
      <c r="Q60" s="168">
        <f ca="1">IF($C60-Q$1&lt;År1,0,P59*(1-VLOOKUP($A60,[1]Hugst!$R$5:$W$9,MATCH(ROUNDUP((Q$1)/10,0)*10,[1]Hugst!$R$4:$W$4,0))))</f>
        <v>771.97966159152497</v>
      </c>
      <c r="R60" s="168">
        <f ca="1">IF($C60-R$1&lt;År1,0,Q59*(1-VLOOKUP($A60,[1]Hugst!$R$5:$W$9,MATCH(ROUNDUP((R$1)/10,0)*10,[1]Hugst!$R$4:$W$4,0))))</f>
        <v>774.93002658912087</v>
      </c>
      <c r="S60" s="168">
        <f ca="1">IF($C60-S$1&lt;År1,0,R59*(1-VLOOKUP($A60,[1]Hugst!$R$5:$W$9,MATCH(ROUNDUP((S$1)/10,0)*10,[1]Hugst!$R$4:$W$4,0))))</f>
        <v>777.89521754142993</v>
      </c>
      <c r="T60" s="168">
        <f ca="1">IF($C60-T$1&lt;År1,0,S59*(1-VLOOKUP($A60,[1]Hugst!$R$5:$W$9,MATCH(ROUNDUP((T$1)/10,0)*10,[1]Hugst!$R$4:$W$4,0))))</f>
        <v>780.87530895080931</v>
      </c>
      <c r="U60" s="168">
        <f ca="1">IF($C60-U$1&lt;År1,0,T59*(1-VLOOKUP($A60,[1]Hugst!$R$5:$W$9,MATCH(ROUNDUP((U$1)/10,0)*10,[1]Hugst!$R$4:$W$4,0))))</f>
        <v>783.870375693906</v>
      </c>
      <c r="V60" s="168">
        <f ca="1">IF($C60-V$1&lt;År1,0,U59*(1-VLOOKUP($A60,[1]Hugst!$R$5:$W$9,MATCH(ROUNDUP((V$1)/10,0)*10,[1]Hugst!$R$4:$W$4,0))))</f>
        <v>786.88049302363584</v>
      </c>
      <c r="W60" s="168">
        <f ca="1">IF($C60-W$1&lt;År1,0,V59*(1-VLOOKUP($A60,[1]Hugst!$R$5:$W$9,MATCH(ROUNDUP((W$1)/10,0)*10,[1]Hugst!$R$4:$W$4,0))))</f>
        <v>789.90573657113418</v>
      </c>
      <c r="X60" s="168">
        <f ca="1">IF($C60-X$1&lt;År1,0,W59*(1-VLOOKUP($A60,[1]Hugst!$R$5:$W$9,MATCH(ROUNDUP((X$1)/10,0)*10,[1]Hugst!$R$4:$W$4,0))))</f>
        <v>792.94618234747031</v>
      </c>
      <c r="Y60" s="168">
        <f ca="1">IF($C60-Y$1&lt;År1,0,X59*(1-VLOOKUP($A60,[1]Hugst!$R$5:$W$9,MATCH(ROUNDUP((Y$1)/10,0)*10,[1]Hugst!$R$4:$W$4,0))))</f>
        <v>796.00190674584883</v>
      </c>
      <c r="Z60" s="168">
        <f ca="1">IF($C60-Z$1&lt;År1,0,Y59*(1-VLOOKUP($A60,[1]Hugst!$R$5:$W$9,MATCH(ROUNDUP((Z$1)/10,0)*10,[1]Hugst!$R$4:$W$4,0))))</f>
        <v>799.07298654317856</v>
      </c>
      <c r="AA60" s="168">
        <f ca="1">IF($C60-AA$1&lt;År1,0,Z59*(1-VLOOKUP($A60,[1]Hugst!$R$5:$W$9,MATCH(ROUNDUP((AA$1)/10,0)*10,[1]Hugst!$R$4:$W$4,0))))</f>
        <v>802.15949890232878</v>
      </c>
      <c r="AB60" s="168">
        <f ca="1">IF($C60-AB$1&lt;År1,0,AA59*(1-VLOOKUP($A60,[1]Hugst!$R$5:$W$9,MATCH(ROUNDUP((AB$1)/10,0)*10,[1]Hugst!$R$4:$W$4,0))))</f>
        <v>805.26152137380268</v>
      </c>
      <c r="AC60" s="168">
        <f ca="1">IF($C60-AC$1&lt;År1,0,AB59*(1-VLOOKUP($A60,[1]Hugst!$R$5:$W$9,MATCH(ROUNDUP((AC$1)/10,0)*10,[1]Hugst!$R$4:$W$4,0))))</f>
        <v>808.37913189790561</v>
      </c>
      <c r="AD60" s="168">
        <f ca="1">IF($C60-AD$1&lt;År1,0,AC59*(1-VLOOKUP($A60,[1]Hugst!$R$5:$W$9,MATCH(ROUNDUP((AD$1)/10,0)*10,[1]Hugst!$R$4:$W$4,0))))</f>
        <v>811.51240880657861</v>
      </c>
      <c r="AE60" s="168">
        <f ca="1">IF($C60-AE$1&lt;År1,0,AD59*(1-VLOOKUP($A60,[1]Hugst!$R$5:$W$9,MATCH(ROUNDUP((AE$1)/10,0)*10,[1]Hugst!$R$4:$W$4,0))))</f>
        <v>814.66143082533381</v>
      </c>
      <c r="AF60" s="168">
        <f ca="1">IF($C60-AF$1&lt;År1,0,AE59*(1-VLOOKUP($A60,[1]Hugst!$R$5:$W$9,MATCH(ROUNDUP((AF$1)/10,0)*10,[1]Hugst!$R$4:$W$4,0))))</f>
        <v>817.82627707532083</v>
      </c>
      <c r="AG60" s="168">
        <f ca="1">IF($C60-AG$1&lt;År1,0,AF59*(1-VLOOKUP($A60,[1]Hugst!$R$5:$W$9,MATCH(ROUNDUP((AG$1)/10,0)*10,[1]Hugst!$R$4:$W$4,0))))</f>
        <v>821.00702707532037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68">
        <f ca="1">IF($C61-G$1&lt;År1,0,F60*(1-VLOOKUP($A61,[1]Hugst!$R$5:$W$9,MATCH(ROUNDUP((G$1)/10,0)*10,[1]Hugst!$R$4:$W$4,0))))</f>
        <v>740.48322116184795</v>
      </c>
      <c r="H61" s="168">
        <f ca="1">IF($C61-H$1&lt;År1,0,G60*(1-VLOOKUP($A61,[1]Hugst!$R$5:$W$9,MATCH(ROUNDUP((H$1)/10,0)*10,[1]Hugst!$R$4:$W$4,0))))</f>
        <v>743.27531258946624</v>
      </c>
      <c r="I61" s="168">
        <f ca="1">IF($C61-I$1&lt;År1,0,H60*(1-VLOOKUP($A61,[1]Hugst!$R$5:$W$9,MATCH(ROUNDUP((I$1)/10,0)*10,[1]Hugst!$R$4:$W$4,0))))</f>
        <v>746.08143462719386</v>
      </c>
      <c r="J61" s="168">
        <f ca="1">IF($C61-J$1&lt;År1,0,I60*(1-VLOOKUP($A61,[1]Hugst!$R$5:$W$9,MATCH(ROUNDUP((J$1)/10,0)*10,[1]Hugst!$R$4:$W$4,0))))</f>
        <v>748.90165778073356</v>
      </c>
      <c r="K61" s="168">
        <f ca="1">IF($C61-K$1&lt;År1,0,J60*(1-VLOOKUP($A61,[1]Hugst!$R$5:$W$9,MATCH(ROUNDUP((K$1)/10,0)*10,[1]Hugst!$R$4:$W$4,0))))</f>
        <v>751.7360529098944</v>
      </c>
      <c r="L61" s="168">
        <f ca="1">IF($C61-L$1&lt;År1,0,K60*(1-VLOOKUP($A61,[1]Hugst!$R$5:$W$9,MATCH(ROUNDUP((L$1)/10,0)*10,[1]Hugst!$R$4:$W$4,0))))</f>
        <v>754.58469123070176</v>
      </c>
      <c r="M61" s="168">
        <f ca="1">IF($C61-M$1&lt;År1,0,L60*(1-VLOOKUP($A61,[1]Hugst!$R$5:$W$9,MATCH(ROUNDUP((M$1)/10,0)*10,[1]Hugst!$R$4:$W$4,0))))</f>
        <v>757.44764431688168</v>
      </c>
      <c r="N61" s="168">
        <f ca="1">IF($C61-N$1&lt;År1,0,M60*(1-VLOOKUP($A61,[1]Hugst!$R$5:$W$9,MATCH(ROUNDUP((N$1)/10,0)*10,[1]Hugst!$R$4:$W$4,0))))</f>
        <v>760.32498410201447</v>
      </c>
      <c r="O61" s="168">
        <f ca="1">IF($C61-O$1&lt;År1,0,N60*(1-VLOOKUP($A61,[1]Hugst!$R$5:$W$9,MATCH(ROUNDUP((O$1)/10,0)*10,[1]Hugst!$R$4:$W$4,0))))</f>
        <v>763.21678288104818</v>
      </c>
      <c r="P61" s="168">
        <f ca="1">IF($C61-P$1&lt;År1,0,O60*(1-VLOOKUP($A61,[1]Hugst!$R$5:$W$9,MATCH(ROUNDUP((P$1)/10,0)*10,[1]Hugst!$R$4:$W$4,0))))</f>
        <v>766.12311331224851</v>
      </c>
      <c r="Q61" s="168">
        <f ca="1">IF($C61-Q$1&lt;År1,0,P60*(1-VLOOKUP($A61,[1]Hugst!$R$5:$W$9,MATCH(ROUNDUP((Q$1)/10,0)*10,[1]Hugst!$R$4:$W$4,0))))</f>
        <v>769.04404841895962</v>
      </c>
      <c r="R61" s="168">
        <f ca="1">IF($C61-R$1&lt;År1,0,Q60*(1-VLOOKUP($A61,[1]Hugst!$R$5:$W$9,MATCH(ROUNDUP((R$1)/10,0)*10,[1]Hugst!$R$4:$W$4,0))))</f>
        <v>771.97966159152497</v>
      </c>
      <c r="S61" s="168">
        <f ca="1">IF($C61-S$1&lt;År1,0,R60*(1-VLOOKUP($A61,[1]Hugst!$R$5:$W$9,MATCH(ROUNDUP((S$1)/10,0)*10,[1]Hugst!$R$4:$W$4,0))))</f>
        <v>774.93002658912087</v>
      </c>
      <c r="T61" s="168">
        <f ca="1">IF($C61-T$1&lt;År1,0,S60*(1-VLOOKUP($A61,[1]Hugst!$R$5:$W$9,MATCH(ROUNDUP((T$1)/10,0)*10,[1]Hugst!$R$4:$W$4,0))))</f>
        <v>777.89521754142993</v>
      </c>
      <c r="U61" s="168">
        <f ca="1">IF($C61-U$1&lt;År1,0,T60*(1-VLOOKUP($A61,[1]Hugst!$R$5:$W$9,MATCH(ROUNDUP((U$1)/10,0)*10,[1]Hugst!$R$4:$W$4,0))))</f>
        <v>780.87530895080931</v>
      </c>
      <c r="V61" s="168">
        <f ca="1">IF($C61-V$1&lt;År1,0,U60*(1-VLOOKUP($A61,[1]Hugst!$R$5:$W$9,MATCH(ROUNDUP((V$1)/10,0)*10,[1]Hugst!$R$4:$W$4,0))))</f>
        <v>783.870375693906</v>
      </c>
      <c r="W61" s="168">
        <f ca="1">IF($C61-W$1&lt;År1,0,V60*(1-VLOOKUP($A61,[1]Hugst!$R$5:$W$9,MATCH(ROUNDUP((W$1)/10,0)*10,[1]Hugst!$R$4:$W$4,0))))</f>
        <v>786.88049302363584</v>
      </c>
      <c r="X61" s="168">
        <f ca="1">IF($C61-X$1&lt;År1,0,W60*(1-VLOOKUP($A61,[1]Hugst!$R$5:$W$9,MATCH(ROUNDUP((X$1)/10,0)*10,[1]Hugst!$R$4:$W$4,0))))</f>
        <v>789.90573657113418</v>
      </c>
      <c r="Y61" s="168">
        <f ca="1">IF($C61-Y$1&lt;År1,0,X60*(1-VLOOKUP($A61,[1]Hugst!$R$5:$W$9,MATCH(ROUNDUP((Y$1)/10,0)*10,[1]Hugst!$R$4:$W$4,0))))</f>
        <v>792.94618234747031</v>
      </c>
      <c r="Z61" s="168">
        <f ca="1">IF($C61-Z$1&lt;År1,0,Y60*(1-VLOOKUP($A61,[1]Hugst!$R$5:$W$9,MATCH(ROUNDUP((Z$1)/10,0)*10,[1]Hugst!$R$4:$W$4,0))))</f>
        <v>796.00190674584883</v>
      </c>
      <c r="AA61" s="168">
        <f ca="1">IF($C61-AA$1&lt;År1,0,Z60*(1-VLOOKUP($A61,[1]Hugst!$R$5:$W$9,MATCH(ROUNDUP((AA$1)/10,0)*10,[1]Hugst!$R$4:$W$4,0))))</f>
        <v>799.07298654317856</v>
      </c>
      <c r="AB61" s="168">
        <f ca="1">IF($C61-AB$1&lt;År1,0,AA60*(1-VLOOKUP($A61,[1]Hugst!$R$5:$W$9,MATCH(ROUNDUP((AB$1)/10,0)*10,[1]Hugst!$R$4:$W$4,0))))</f>
        <v>802.15949890232878</v>
      </c>
      <c r="AC61" s="168">
        <f ca="1">IF($C61-AC$1&lt;År1,0,AB60*(1-VLOOKUP($A61,[1]Hugst!$R$5:$W$9,MATCH(ROUNDUP((AC$1)/10,0)*10,[1]Hugst!$R$4:$W$4,0))))</f>
        <v>805.26152137380268</v>
      </c>
      <c r="AD61" s="168">
        <f ca="1">IF($C61-AD$1&lt;År1,0,AC60*(1-VLOOKUP($A61,[1]Hugst!$R$5:$W$9,MATCH(ROUNDUP((AD$1)/10,0)*10,[1]Hugst!$R$4:$W$4,0))))</f>
        <v>808.37913189790561</v>
      </c>
      <c r="AE61" s="168">
        <f ca="1">IF($C61-AE$1&lt;År1,0,AD60*(1-VLOOKUP($A61,[1]Hugst!$R$5:$W$9,MATCH(ROUNDUP((AE$1)/10,0)*10,[1]Hugst!$R$4:$W$4,0))))</f>
        <v>811.51240880657861</v>
      </c>
      <c r="AF61" s="168">
        <f ca="1">IF($C61-AF$1&lt;År1,0,AE60*(1-VLOOKUP($A61,[1]Hugst!$R$5:$W$9,MATCH(ROUNDUP((AF$1)/10,0)*10,[1]Hugst!$R$4:$W$4,0))))</f>
        <v>814.66143082533381</v>
      </c>
      <c r="AG61" s="168">
        <f ca="1">IF($C61-AG$1&lt;År1,0,AF60*(1-VLOOKUP($A61,[1]Hugst!$R$5:$W$9,MATCH(ROUNDUP((AG$1)/10,0)*10,[1]Hugst!$R$4:$W$4,0))))</f>
        <v>817.82627707532083</v>
      </c>
      <c r="AH61" s="168">
        <f ca="1">IF($C61-AH$1&lt;År1,0,AG60*(1-VLOOKUP($A61,[1]Hugst!$R$5:$W$9,MATCH(ROUNDUP((AH$1)/10,0)*10,[1]Hugst!$R$4:$W$4,0))))</f>
        <v>821.00702707532037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68">
        <f ca="1">IF($C62-G$1&lt;År1,0,F61*(1-VLOOKUP($A62,[1]Hugst!$R$5:$W$9,MATCH(ROUNDUP((G$1)/10,0)*10,[1]Hugst!$R$4:$W$4,0))))</f>
        <v>737.70509019143287</v>
      </c>
      <c r="H62" s="168">
        <f ca="1">IF($C62-H$1&lt;År1,0,G61*(1-VLOOKUP($A62,[1]Hugst!$R$5:$W$9,MATCH(ROUNDUP((H$1)/10,0)*10,[1]Hugst!$R$4:$W$4,0))))</f>
        <v>740.48322116184795</v>
      </c>
      <c r="I62" s="168">
        <f ca="1">IF($C62-I$1&lt;År1,0,H61*(1-VLOOKUP($A62,[1]Hugst!$R$5:$W$9,MATCH(ROUNDUP((I$1)/10,0)*10,[1]Hugst!$R$4:$W$4,0))))</f>
        <v>743.27531258946624</v>
      </c>
      <c r="J62" s="168">
        <f ca="1">IF($C62-J$1&lt;År1,0,I61*(1-VLOOKUP($A62,[1]Hugst!$R$5:$W$9,MATCH(ROUNDUP((J$1)/10,0)*10,[1]Hugst!$R$4:$W$4,0))))</f>
        <v>746.08143462719386</v>
      </c>
      <c r="K62" s="168">
        <f ca="1">IF($C62-K$1&lt;År1,0,J61*(1-VLOOKUP($A62,[1]Hugst!$R$5:$W$9,MATCH(ROUNDUP((K$1)/10,0)*10,[1]Hugst!$R$4:$W$4,0))))</f>
        <v>748.90165778073356</v>
      </c>
      <c r="L62" s="168">
        <f ca="1">IF($C62-L$1&lt;År1,0,K61*(1-VLOOKUP($A62,[1]Hugst!$R$5:$W$9,MATCH(ROUNDUP((L$1)/10,0)*10,[1]Hugst!$R$4:$W$4,0))))</f>
        <v>751.7360529098944</v>
      </c>
      <c r="M62" s="168">
        <f ca="1">IF($C62-M$1&lt;År1,0,L61*(1-VLOOKUP($A62,[1]Hugst!$R$5:$W$9,MATCH(ROUNDUP((M$1)/10,0)*10,[1]Hugst!$R$4:$W$4,0))))</f>
        <v>754.58469123070176</v>
      </c>
      <c r="N62" s="168">
        <f ca="1">IF($C62-N$1&lt;År1,0,M61*(1-VLOOKUP($A62,[1]Hugst!$R$5:$W$9,MATCH(ROUNDUP((N$1)/10,0)*10,[1]Hugst!$R$4:$W$4,0))))</f>
        <v>757.44764431688168</v>
      </c>
      <c r="O62" s="168">
        <f ca="1">IF($C62-O$1&lt;År1,0,N61*(1-VLOOKUP($A62,[1]Hugst!$R$5:$W$9,MATCH(ROUNDUP((O$1)/10,0)*10,[1]Hugst!$R$4:$W$4,0))))</f>
        <v>760.32498410201447</v>
      </c>
      <c r="P62" s="168">
        <f ca="1">IF($C62-P$1&lt;År1,0,O61*(1-VLOOKUP($A62,[1]Hugst!$R$5:$W$9,MATCH(ROUNDUP((P$1)/10,0)*10,[1]Hugst!$R$4:$W$4,0))))</f>
        <v>763.21678288104818</v>
      </c>
      <c r="Q62" s="168">
        <f ca="1">IF($C62-Q$1&lt;År1,0,P61*(1-VLOOKUP($A62,[1]Hugst!$R$5:$W$9,MATCH(ROUNDUP((Q$1)/10,0)*10,[1]Hugst!$R$4:$W$4,0))))</f>
        <v>766.12311331224851</v>
      </c>
      <c r="R62" s="168">
        <f ca="1">IF($C62-R$1&lt;År1,0,Q61*(1-VLOOKUP($A62,[1]Hugst!$R$5:$W$9,MATCH(ROUNDUP((R$1)/10,0)*10,[1]Hugst!$R$4:$W$4,0))))</f>
        <v>769.04404841895962</v>
      </c>
      <c r="S62" s="168">
        <f ca="1">IF($C62-S$1&lt;År1,0,R61*(1-VLOOKUP($A62,[1]Hugst!$R$5:$W$9,MATCH(ROUNDUP((S$1)/10,0)*10,[1]Hugst!$R$4:$W$4,0))))</f>
        <v>771.97966159152497</v>
      </c>
      <c r="T62" s="168">
        <f ca="1">IF($C62-T$1&lt;År1,0,S61*(1-VLOOKUP($A62,[1]Hugst!$R$5:$W$9,MATCH(ROUNDUP((T$1)/10,0)*10,[1]Hugst!$R$4:$W$4,0))))</f>
        <v>774.93002658912087</v>
      </c>
      <c r="U62" s="168">
        <f ca="1">IF($C62-U$1&lt;År1,0,T61*(1-VLOOKUP($A62,[1]Hugst!$R$5:$W$9,MATCH(ROUNDUP((U$1)/10,0)*10,[1]Hugst!$R$4:$W$4,0))))</f>
        <v>777.89521754142993</v>
      </c>
      <c r="V62" s="168">
        <f ca="1">IF($C62-V$1&lt;År1,0,U61*(1-VLOOKUP($A62,[1]Hugst!$R$5:$W$9,MATCH(ROUNDUP((V$1)/10,0)*10,[1]Hugst!$R$4:$W$4,0))))</f>
        <v>780.87530895080931</v>
      </c>
      <c r="W62" s="168">
        <f ca="1">IF($C62-W$1&lt;År1,0,V61*(1-VLOOKUP($A62,[1]Hugst!$R$5:$W$9,MATCH(ROUNDUP((W$1)/10,0)*10,[1]Hugst!$R$4:$W$4,0))))</f>
        <v>783.870375693906</v>
      </c>
      <c r="X62" s="168">
        <f ca="1">IF($C62-X$1&lt;År1,0,W61*(1-VLOOKUP($A62,[1]Hugst!$R$5:$W$9,MATCH(ROUNDUP((X$1)/10,0)*10,[1]Hugst!$R$4:$W$4,0))))</f>
        <v>786.88049302363584</v>
      </c>
      <c r="Y62" s="168">
        <f ca="1">IF($C62-Y$1&lt;År1,0,X61*(1-VLOOKUP($A62,[1]Hugst!$R$5:$W$9,MATCH(ROUNDUP((Y$1)/10,0)*10,[1]Hugst!$R$4:$W$4,0))))</f>
        <v>789.90573657113418</v>
      </c>
      <c r="Z62" s="168">
        <f ca="1">IF($C62-Z$1&lt;År1,0,Y61*(1-VLOOKUP($A62,[1]Hugst!$R$5:$W$9,MATCH(ROUNDUP((Z$1)/10,0)*10,[1]Hugst!$R$4:$W$4,0))))</f>
        <v>792.94618234747031</v>
      </c>
      <c r="AA62" s="168">
        <f ca="1">IF($C62-AA$1&lt;År1,0,Z61*(1-VLOOKUP($A62,[1]Hugst!$R$5:$W$9,MATCH(ROUNDUP((AA$1)/10,0)*10,[1]Hugst!$R$4:$W$4,0))))</f>
        <v>796.00190674584883</v>
      </c>
      <c r="AB62" s="168">
        <f ca="1">IF($C62-AB$1&lt;År1,0,AA61*(1-VLOOKUP($A62,[1]Hugst!$R$5:$W$9,MATCH(ROUNDUP((AB$1)/10,0)*10,[1]Hugst!$R$4:$W$4,0))))</f>
        <v>799.07298654317856</v>
      </c>
      <c r="AC62" s="168">
        <f ca="1">IF($C62-AC$1&lt;År1,0,AB61*(1-VLOOKUP($A62,[1]Hugst!$R$5:$W$9,MATCH(ROUNDUP((AC$1)/10,0)*10,[1]Hugst!$R$4:$W$4,0))))</f>
        <v>802.15949890232878</v>
      </c>
      <c r="AD62" s="168">
        <f ca="1">IF($C62-AD$1&lt;År1,0,AC61*(1-VLOOKUP($A62,[1]Hugst!$R$5:$W$9,MATCH(ROUNDUP((AD$1)/10,0)*10,[1]Hugst!$R$4:$W$4,0))))</f>
        <v>805.26152137380268</v>
      </c>
      <c r="AE62" s="168">
        <f ca="1">IF($C62-AE$1&lt;År1,0,AD61*(1-VLOOKUP($A62,[1]Hugst!$R$5:$W$9,MATCH(ROUNDUP((AE$1)/10,0)*10,[1]Hugst!$R$4:$W$4,0))))</f>
        <v>808.37913189790561</v>
      </c>
      <c r="AF62" s="168">
        <f ca="1">IF($C62-AF$1&lt;År1,0,AE61*(1-VLOOKUP($A62,[1]Hugst!$R$5:$W$9,MATCH(ROUNDUP((AF$1)/10,0)*10,[1]Hugst!$R$4:$W$4,0))))</f>
        <v>811.51240880657861</v>
      </c>
      <c r="AG62" s="168">
        <f ca="1">IF($C62-AG$1&lt;År1,0,AF61*(1-VLOOKUP($A62,[1]Hugst!$R$5:$W$9,MATCH(ROUNDUP((AG$1)/10,0)*10,[1]Hugst!$R$4:$W$4,0))))</f>
        <v>814.66143082533381</v>
      </c>
      <c r="AH62" s="168">
        <f ca="1">IF($C62-AH$1&lt;År1,0,AG61*(1-VLOOKUP($A62,[1]Hugst!$R$5:$W$9,MATCH(ROUNDUP((AH$1)/10,0)*10,[1]Hugst!$R$4:$W$4,0))))</f>
        <v>817.82627707532083</v>
      </c>
      <c r="AI62" s="168">
        <f ca="1">IF($C62-AI$1&lt;År1,0,AH61*(1-VLOOKUP($A62,[1]Hugst!$R$5:$W$9,MATCH(ROUNDUP((AI$1)/10,0)*10,[1]Hugst!$R$4:$W$4,0))))</f>
        <v>821.00702707532037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68">
        <f t="shared" ca="1" si="0"/>
        <v>2.70757636588678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68">
        <f ca="1">IF($C63-G$1&lt;År1,0,F62*(1-VLOOKUP($A63,[1]Hugst!$R$5:$W$9,MATCH(ROUNDUP((G$1)/10,0)*10,[1]Hugst!$R$4:$W$4,0))))</f>
        <v>734.94084987587053</v>
      </c>
      <c r="H63" s="168">
        <f ca="1">IF($C63-H$1&lt;År1,0,G62*(1-VLOOKUP($A63,[1]Hugst!$R$5:$W$9,MATCH(ROUNDUP((H$1)/10,0)*10,[1]Hugst!$R$4:$W$4,0))))</f>
        <v>737.70509019143287</v>
      </c>
      <c r="I63" s="168">
        <f ca="1">IF($C63-I$1&lt;År1,0,H62*(1-VLOOKUP($A63,[1]Hugst!$R$5:$W$9,MATCH(ROUNDUP((I$1)/10,0)*10,[1]Hugst!$R$4:$W$4,0))))</f>
        <v>740.48322116184795</v>
      </c>
      <c r="J63" s="168">
        <f ca="1">IF($C63-J$1&lt;År1,0,I62*(1-VLOOKUP($A63,[1]Hugst!$R$5:$W$9,MATCH(ROUNDUP((J$1)/10,0)*10,[1]Hugst!$R$4:$W$4,0))))</f>
        <v>743.27531258946624</v>
      </c>
      <c r="K63" s="168">
        <f ca="1">IF($C63-K$1&lt;År1,0,J62*(1-VLOOKUP($A63,[1]Hugst!$R$5:$W$9,MATCH(ROUNDUP((K$1)/10,0)*10,[1]Hugst!$R$4:$W$4,0))))</f>
        <v>746.08143462719386</v>
      </c>
      <c r="L63" s="168">
        <f ca="1">IF($C63-L$1&lt;År1,0,K62*(1-VLOOKUP($A63,[1]Hugst!$R$5:$W$9,MATCH(ROUNDUP((L$1)/10,0)*10,[1]Hugst!$R$4:$W$4,0))))</f>
        <v>748.90165778073356</v>
      </c>
      <c r="M63" s="168">
        <f ca="1">IF($C63-M$1&lt;År1,0,L62*(1-VLOOKUP($A63,[1]Hugst!$R$5:$W$9,MATCH(ROUNDUP((M$1)/10,0)*10,[1]Hugst!$R$4:$W$4,0))))</f>
        <v>751.7360529098944</v>
      </c>
      <c r="N63" s="168">
        <f ca="1">IF($C63-N$1&lt;År1,0,M62*(1-VLOOKUP($A63,[1]Hugst!$R$5:$W$9,MATCH(ROUNDUP((N$1)/10,0)*10,[1]Hugst!$R$4:$W$4,0))))</f>
        <v>754.58469123070176</v>
      </c>
      <c r="O63" s="168">
        <f ca="1">IF($C63-O$1&lt;År1,0,N62*(1-VLOOKUP($A63,[1]Hugst!$R$5:$W$9,MATCH(ROUNDUP((O$1)/10,0)*10,[1]Hugst!$R$4:$W$4,0))))</f>
        <v>757.44764431688168</v>
      </c>
      <c r="P63" s="168">
        <f ca="1">IF($C63-P$1&lt;År1,0,O62*(1-VLOOKUP($A63,[1]Hugst!$R$5:$W$9,MATCH(ROUNDUP((P$1)/10,0)*10,[1]Hugst!$R$4:$W$4,0))))</f>
        <v>760.32498410201447</v>
      </c>
      <c r="Q63" s="168">
        <f ca="1">IF($C63-Q$1&lt;År1,0,P62*(1-VLOOKUP($A63,[1]Hugst!$R$5:$W$9,MATCH(ROUNDUP((Q$1)/10,0)*10,[1]Hugst!$R$4:$W$4,0))))</f>
        <v>763.21678288104818</v>
      </c>
      <c r="R63" s="168">
        <f ca="1">IF($C63-R$1&lt;År1,0,Q62*(1-VLOOKUP($A63,[1]Hugst!$R$5:$W$9,MATCH(ROUNDUP((R$1)/10,0)*10,[1]Hugst!$R$4:$W$4,0))))</f>
        <v>766.12311331224851</v>
      </c>
      <c r="S63" s="168">
        <f ca="1">IF($C63-S$1&lt;År1,0,R62*(1-VLOOKUP($A63,[1]Hugst!$R$5:$W$9,MATCH(ROUNDUP((S$1)/10,0)*10,[1]Hugst!$R$4:$W$4,0))))</f>
        <v>769.04404841895962</v>
      </c>
      <c r="T63" s="168">
        <f ca="1">IF($C63-T$1&lt;År1,0,S62*(1-VLOOKUP($A63,[1]Hugst!$R$5:$W$9,MATCH(ROUNDUP((T$1)/10,0)*10,[1]Hugst!$R$4:$W$4,0))))</f>
        <v>771.97966159152497</v>
      </c>
      <c r="U63" s="168">
        <f ca="1">IF($C63-U$1&lt;År1,0,T62*(1-VLOOKUP($A63,[1]Hugst!$R$5:$W$9,MATCH(ROUNDUP((U$1)/10,0)*10,[1]Hugst!$R$4:$W$4,0))))</f>
        <v>774.93002658912087</v>
      </c>
      <c r="V63" s="168">
        <f ca="1">IF($C63-V$1&lt;År1,0,U62*(1-VLOOKUP($A63,[1]Hugst!$R$5:$W$9,MATCH(ROUNDUP((V$1)/10,0)*10,[1]Hugst!$R$4:$W$4,0))))</f>
        <v>777.89521754142993</v>
      </c>
      <c r="W63" s="168">
        <f ca="1">IF($C63-W$1&lt;År1,0,V62*(1-VLOOKUP($A63,[1]Hugst!$R$5:$W$9,MATCH(ROUNDUP((W$1)/10,0)*10,[1]Hugst!$R$4:$W$4,0))))</f>
        <v>780.87530895080931</v>
      </c>
      <c r="X63" s="168">
        <f ca="1">IF($C63-X$1&lt;År1,0,W62*(1-VLOOKUP($A63,[1]Hugst!$R$5:$W$9,MATCH(ROUNDUP((X$1)/10,0)*10,[1]Hugst!$R$4:$W$4,0))))</f>
        <v>783.870375693906</v>
      </c>
      <c r="Y63" s="168">
        <f ca="1">IF($C63-Y$1&lt;År1,0,X62*(1-VLOOKUP($A63,[1]Hugst!$R$5:$W$9,MATCH(ROUNDUP((Y$1)/10,0)*10,[1]Hugst!$R$4:$W$4,0))))</f>
        <v>786.88049302363584</v>
      </c>
      <c r="Z63" s="168">
        <f ca="1">IF($C63-Z$1&lt;År1,0,Y62*(1-VLOOKUP($A63,[1]Hugst!$R$5:$W$9,MATCH(ROUNDUP((Z$1)/10,0)*10,[1]Hugst!$R$4:$W$4,0))))</f>
        <v>789.90573657113418</v>
      </c>
      <c r="AA63" s="168">
        <f ca="1">IF($C63-AA$1&lt;År1,0,Z62*(1-VLOOKUP($A63,[1]Hugst!$R$5:$W$9,MATCH(ROUNDUP((AA$1)/10,0)*10,[1]Hugst!$R$4:$W$4,0))))</f>
        <v>792.94618234747031</v>
      </c>
      <c r="AB63" s="168">
        <f ca="1">IF($C63-AB$1&lt;År1,0,AA62*(1-VLOOKUP($A63,[1]Hugst!$R$5:$W$9,MATCH(ROUNDUP((AB$1)/10,0)*10,[1]Hugst!$R$4:$W$4,0))))</f>
        <v>796.00190674584883</v>
      </c>
      <c r="AC63" s="168">
        <f ca="1">IF($C63-AC$1&lt;År1,0,AB62*(1-VLOOKUP($A63,[1]Hugst!$R$5:$W$9,MATCH(ROUNDUP((AC$1)/10,0)*10,[1]Hugst!$R$4:$W$4,0))))</f>
        <v>799.07298654317856</v>
      </c>
      <c r="AD63" s="168">
        <f ca="1">IF($C63-AD$1&lt;År1,0,AC62*(1-VLOOKUP($A63,[1]Hugst!$R$5:$W$9,MATCH(ROUNDUP((AD$1)/10,0)*10,[1]Hugst!$R$4:$W$4,0))))</f>
        <v>802.15949890232878</v>
      </c>
      <c r="AE63" s="168">
        <f ca="1">IF($C63-AE$1&lt;År1,0,AD62*(1-VLOOKUP($A63,[1]Hugst!$R$5:$W$9,MATCH(ROUNDUP((AE$1)/10,0)*10,[1]Hugst!$R$4:$W$4,0))))</f>
        <v>805.26152137380268</v>
      </c>
      <c r="AF63" s="168">
        <f ca="1">IF($C63-AF$1&lt;År1,0,AE62*(1-VLOOKUP($A63,[1]Hugst!$R$5:$W$9,MATCH(ROUNDUP((AF$1)/10,0)*10,[1]Hugst!$R$4:$W$4,0))))</f>
        <v>808.37913189790561</v>
      </c>
      <c r="AG63" s="168">
        <f ca="1">IF($C63-AG$1&lt;År1,0,AF62*(1-VLOOKUP($A63,[1]Hugst!$R$5:$W$9,MATCH(ROUNDUP((AG$1)/10,0)*10,[1]Hugst!$R$4:$W$4,0))))</f>
        <v>811.51240880657861</v>
      </c>
      <c r="AH63" s="168">
        <f ca="1">IF($C63-AH$1&lt;År1,0,AG62*(1-VLOOKUP($A63,[1]Hugst!$R$5:$W$9,MATCH(ROUNDUP((AH$1)/10,0)*10,[1]Hugst!$R$4:$W$4,0))))</f>
        <v>814.66143082533381</v>
      </c>
      <c r="AI63" s="168">
        <f ca="1">IF($C63-AI$1&lt;År1,0,AH62*(1-VLOOKUP($A63,[1]Hugst!$R$5:$W$9,MATCH(ROUNDUP((AI$1)/10,0)*10,[1]Hugst!$R$4:$W$4,0))))</f>
        <v>817.82627707532083</v>
      </c>
      <c r="AJ63" s="168">
        <f ca="1">IF($C63-AJ$1&lt;År1,0,AI62*(1-VLOOKUP($A63,[1]Hugst!$R$5:$W$9,MATCH(ROUNDUP((AJ$1)/10,0)*10,[1]Hugst!$R$4:$W$4,0))))</f>
        <v>818.2994507094337</v>
      </c>
      <c r="AL63" s="168">
        <f ca="1">SUM(F63:AJ63)</f>
        <v>24041.220505714817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481032.62804968352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  <c r="G3" s="12" t="s">
        <v>317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211772.75782853554</v>
      </c>
      <c r="J5" s="10">
        <f>SUMIFS('Resultat-Produktion &amp; forbrug'!$N$3:$N$1000,'Resultat-Produktion &amp; forbrug'!$A$3:$A$1000,Adfærd!$G5,'Resultat-Produktion &amp; forbrug'!$D$3:$D$1000,Adfærd!J$4)</f>
        <v>222389.489994237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0.89469856663830138</v>
      </c>
      <c r="AC3" s="230">
        <f>SUM(E12:E14)/SUM(E12:E15)</f>
        <v>0.88782160204184191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0.36572991465890953</v>
      </c>
      <c r="AC5" s="346">
        <f t="shared" si="0"/>
        <v>0.35614057204854455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0.42256194691635995</v>
      </c>
      <c r="AC6" s="346">
        <f t="shared" si="0"/>
        <v>0.42158942273481931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10976808.596855611</v>
      </c>
      <c r="E12" s="130">
        <f>SUMIFS('Resultater - Danmark'!J$3:J$504,'Resultater - Danmark'!$F$3:$F$504,$A12)*D3</f>
        <v>10508939.137061905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9734151.0198530871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9319247.9139982928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0.36572991465890953</v>
      </c>
      <c r="L12" s="131">
        <f t="shared" ref="L12:L28" si="3">E12/E$29</f>
        <v>0.35614057204854455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12682532.726209817</v>
      </c>
      <c r="E13" s="133">
        <f>SUMIFS('Resultater - Danmark'!J$3:J$504,'Resultater - Danmark'!$F$3:$F$504,$A13)*D4</f>
        <v>12440193.373265473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4005010.3345925752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3928482.1178733073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0.42256194691635995</v>
      </c>
      <c r="L13" s="134">
        <f t="shared" si="3"/>
        <v>0.42158942273481931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5425.7568364190029</v>
      </c>
      <c r="E14" s="133">
        <f>SUMIFS('Resultater - Danmark'!J$3:J$504,'Resultater - Danmark'!$F$3:$F$504,$A14)*D5</f>
        <v>5603.1780719105845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5425.756836419002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5603.1780719105855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1.8077764290359879E-4</v>
      </c>
      <c r="L14" s="134">
        <f t="shared" si="3"/>
        <v>1.8988777247576721E-4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2785221.7345641684</v>
      </c>
      <c r="E15" s="133">
        <f>SUMIFS('Resultater - Danmark'!J$3:J$504,'Resultater - Danmark'!$F$3:$F$504,$A15)*D6</f>
        <v>2900386.1464459291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9.2799186421096025E-2</v>
      </c>
      <c r="L15" s="134">
        <f t="shared" si="3"/>
        <v>9.8292050975348808E-2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1806588.5568306167</v>
      </c>
      <c r="E16" s="133">
        <f>SUMIFS('Resultater - Danmark'!J$3:J$504,'Resultater - Danmark'!$F$3:$F$504,$A16)*D7</f>
        <v>1893021.5008227446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6.0192675574455512E-2</v>
      </c>
      <c r="L16" s="134">
        <f t="shared" si="3"/>
        <v>6.4153170116436189E-2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1.2127738140975156E-2</v>
      </c>
      <c r="L18" s="134">
        <f t="shared" si="3"/>
        <v>1.2531483015821646E-2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2.4188106437526485E-2</v>
      </c>
      <c r="L19" s="134">
        <f t="shared" si="3"/>
        <v>2.450304704699199E-2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1462839.8903218857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1361806.1726509868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2.5300008736296037E-3</v>
      </c>
      <c r="L20" s="134">
        <f t="shared" si="3"/>
        <v>2.573349968557809E-3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1103365.8104808959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1482422.5612646411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1.2614353659179918E-4</v>
      </c>
      <c r="L21" s="134">
        <f t="shared" si="3"/>
        <v>1.2830488293728585E-4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2080969.6515073944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3019148.2239866257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2.8546222357568882E-3</v>
      </c>
      <c r="L22" s="134">
        <f t="shared" si="3"/>
        <v>2.9035334007971054E-3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420587.66554026771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813064.48232254852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1.099594474570658E-2</v>
      </c>
      <c r="L23" s="134">
        <f t="shared" si="3"/>
        <v>1.118434952357652E-2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1614896.5629563844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1738095.5427716449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9.5440612933758251E-4</v>
      </c>
      <c r="L24" s="134">
        <f t="shared" si="3"/>
        <v>9.7075894657648002E-4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2.5988367285156726E-6</v>
      </c>
      <c r="L25" s="134">
        <f t="shared" si="3"/>
        <v>2.6433652586128626E-6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4.7559378500228733E-3</v>
      </c>
      <c r="L26" s="134">
        <f t="shared" si="3"/>
        <v>4.8374262018579129E-3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30013428.371296629</v>
      </c>
      <c r="E29" s="142">
        <f>SUM(E12:E28)</f>
        <v>29507840.335667964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0.99999999999999978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9.8352805761487513E-2</v>
      </c>
      <c r="E30" s="146">
        <f>SUMPRODUCT(E12:E28,$H$12:$H$28)/E29</f>
        <v>9.9747401334403782E-2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1.4931116647392851E-2</v>
      </c>
      <c r="E31" s="146">
        <f>SUM(E21:E24)/E29</f>
        <v>1.5186946753887392E-2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679300435.56666172</v>
      </c>
      <c r="E32" s="123">
        <f>SUMPRODUCT(E12:E28,$I$12:$I$28)</f>
        <v>677305596.23549116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24.386885636843157</v>
      </c>
      <c r="E33" s="123">
        <f>E32*[1]Energiindhold!$C$10</f>
        <v>24.315270904854135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9587593.8998603616</v>
      </c>
      <c r="E39" s="130">
        <f>SUMIFS('Resultater - Vestdanmark'!J$3:J$504,'Resultater - Vestdanmark'!$F$3:$F$504,$A39)*D3</f>
        <v>9178937.5641805995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1389214.6969952502</v>
      </c>
      <c r="M39" s="130">
        <f>SUMIFS('Resultater - Østdanmark'!J$3:J$504,'Resultater - Østdanmark'!$F$3:$F$504,$A39)*D3</f>
        <v>1330001.5728813037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11840949.000738235</v>
      </c>
      <c r="E40" s="133">
        <f>SUMIFS('Resultater - Vestdanmark'!J$3:J$504,'Resultater - Vestdanmark'!$F$3:$F$504,$A40)*D4</f>
        <v>11614690.73032544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841583.7254715825</v>
      </c>
      <c r="M40" s="133">
        <f>SUMIFS('Resultater - Østdanmark'!J$3:J$504,'Resultater - Østdanmark'!$F$3:$F$504,$A40)*D4</f>
        <v>825502.64294003148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5005.6356813272896</v>
      </c>
      <c r="E41" s="133">
        <f>SUMIFS('Resultater - Vestdanmark'!J$3:J$504,'Resultater - Vestdanmark'!$F$3:$F$504,$A41)*D5</f>
        <v>5169.3190334894534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420.12115509171275</v>
      </c>
      <c r="M41" s="133">
        <f>SUMIFS('Resultater - Østdanmark'!J$3:J$504,'Resultater - Østdanmark'!$F$3:$F$504,$A41)*D5</f>
        <v>433.85903842113186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1516336.6800324824</v>
      </c>
      <c r="E42" s="133">
        <f>SUMIFS('Resultater - Vestdanmark'!J$3:J$504,'Resultater - Vestdanmark'!$F$3:$F$504,$A42)*D6</f>
        <v>1572264.2235564108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1268885.054531686</v>
      </c>
      <c r="M42" s="133">
        <f>SUMIFS('Resultater - Østdanmark'!J$3:J$504,'Resultater - Østdanmark'!$F$3:$F$504,$A42)*D6</f>
        <v>1328121.9228895183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1591755.4910753078</v>
      </c>
      <c r="E43" s="133">
        <f>SUMIFS('Resultater - Vestdanmark'!J$3:J$504,'Resultater - Vestdanmark'!$F$3:$F$504,$A43)*D7</f>
        <v>1666786.636613145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214833.06575530887</v>
      </c>
      <c r="M43" s="133">
        <f>SUMIFS('Resultater - Østdanmark'!J$3:J$504,'Resultater - Østdanmark'!$F$3:$F$504,$A43)*D7</f>
        <v>226234.86420959991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534945.77839568327</v>
      </c>
      <c r="E46" s="133">
        <f>SUMIFS('Resultater - Vestdanmark'!J$3:J$504,'Resultater - Vestdanmark'!$F$3:$F$504,$A46)/SUMIFS('Resultater - Danmark'!J$3:J$504,'Resultater - Danmark'!$F$3:$F$504,$A46)*E19</f>
        <v>531600.61023474101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191022.2216043165</v>
      </c>
      <c r="M46" s="133">
        <f>SUMIFS('Resultater - Østdanmark'!J$3:J$504,'Resultater - Østdanmark'!$F$3:$F$504,$A46)/SUMIFS('Resultater - Danmark'!J$3:J$504,'Resultater - Danmark'!$F$3:$F$504,$A46)*E19</f>
        <v>191431.38976525888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51993.557721309648</v>
      </c>
      <c r="E47" s="133">
        <f>SUMIFS('Resultater - Vestdanmark'!J$3:J$504,'Resultater - Vestdanmark'!$F$3:$F$504,$A47)/SUMIFS('Resultater - Danmark'!J$3:J$504,'Resultater - Danmark'!$F$3:$F$504,$A47)*E20</f>
        <v>51614.661983045924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23940.442278690352</v>
      </c>
      <c r="M47" s="133">
        <f>SUMIFS('Resultater - Østdanmark'!J$3:J$504,'Resultater - Østdanmark'!$F$3:$F$504,$A47)/SUMIFS('Resultater - Danmark'!J$3:J$504,'Resultater - Danmark'!$F$3:$F$504,$A47)*E20</f>
        <v>24319.338016954094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2833.9333697705197</v>
      </c>
      <c r="E48" s="133">
        <f>SUMIFS('Resultater - Vestdanmark'!J$3:J$504,'Resultater - Vestdanmark'!$F$3:$F$504,$A48)/SUMIFS('Resultater - Danmark'!J$3:J$504,'Resultater - Danmark'!$F$3:$F$504,$A48)*E21</f>
        <v>2825.7560217041437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952.06663022948101</v>
      </c>
      <c r="M48" s="133">
        <f>SUMIFS('Resultater - Østdanmark'!J$3:J$504,'Resultater - Østdanmark'!$F$3:$F$504,$A48)/SUMIFS('Resultater - Danmark'!J$3:J$504,'Resultater - Danmark'!$F$3:$F$504,$A48)*E21</f>
        <v>960.24397829585621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75614.059561949907</v>
      </c>
      <c r="E49" s="133">
        <f>SUMIFS('Resultater - Vestdanmark'!J$3:J$504,'Resultater - Vestdanmark'!$F$3:$F$504,$A49)/SUMIFS('Resultater - Danmark'!J$3:J$504,'Resultater - Danmark'!$F$3:$F$504,$A49)*E22</f>
        <v>75527.053678542026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10062.940438050116</v>
      </c>
      <c r="M49" s="133">
        <f>SUMIFS('Resultater - Østdanmark'!J$3:J$504,'Resultater - Østdanmark'!$F$3:$F$504,$A49)/SUMIFS('Resultater - Danmark'!J$3:J$504,'Resultater - Danmark'!$F$3:$F$504,$A49)*E22</f>
        <v>10149.946321457955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314692.31350359169</v>
      </c>
      <c r="E50" s="133">
        <f>SUMIFS('Resultater - Vestdanmark'!J$3:J$504,'Resultater - Vestdanmark'!$F$3:$F$504,$A50)/SUMIFS('Resultater - Danmark'!J$3:J$504,'Resultater - Danmark'!$F$3:$F$504,$A50)*E23</f>
        <v>314525.12457946909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15333.686496408332</v>
      </c>
      <c r="M50" s="133">
        <f>SUMIFS('Resultater - Østdanmark'!J$3:J$504,'Resultater - Østdanmark'!$F$3:$F$504,$A50)/SUMIFS('Resultater - Danmark'!J$3:J$504,'Resultater - Danmark'!$F$3:$F$504,$A50)*E23</f>
        <v>15500.875420530891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4075.7207832735812</v>
      </c>
      <c r="E51" s="133">
        <f>SUMIFS('Resultater - Vestdanmark'!J$3:J$504,'Resultater - Vestdanmark'!$F$3:$F$504,$A51)/SUMIFS('Resultater - Danmark'!J$3:J$504,'Resultater - Danmark'!$F$3:$F$504,$A51)*E24</f>
        <v>4034.0707756292709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24569.279216726416</v>
      </c>
      <c r="M51" s="133">
        <f>SUMIFS('Resultater - Østdanmark'!J$3:J$504,'Resultater - Østdanmark'!$F$3:$F$504,$A51)/SUMIFS('Resultater - Danmark'!J$3:J$504,'Resultater - Danmark'!$F$3:$F$504,$A51)*E24</f>
        <v>24610.929224370735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25835113.715763703</v>
      </c>
      <c r="E56" s="142">
        <f ca="1">SUM(E39:E55)</f>
        <v>25329695.241443336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4178314.6555329356</v>
      </c>
      <c r="M56" s="142">
        <f ca="1">SUM(M39:M55)</f>
        <v>4178145.094224629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9.6445051627924924E-2</v>
      </c>
      <c r="E57" s="146">
        <f ca="1">SUMPRODUCT(E39:E55,$F$39:$F$55)/E56</f>
        <v>9.7860468274876003E-2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0.11014872087215088</v>
      </c>
      <c r="M57" s="146">
        <f ca="1">SUMPRODUCT(M39:M55,$N$39:$N$55)/M56</f>
        <v>0.11118679328010478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1.5375044661646605E-2</v>
      </c>
      <c r="E58" s="146">
        <f ca="1">SUM(E48:E51)/E56</f>
        <v>1.5669829473744894E-2</v>
      </c>
      <c r="I58" s="145" t="s">
        <v>160</v>
      </c>
      <c r="K58" s="146">
        <f ca="1">SUM(K48:K51)/K56</f>
        <v>1.8896340963997331E-2</v>
      </c>
      <c r="L58" s="146">
        <f ca="1">SUM(L48:L51)/L56</f>
        <v>1.2186246603995853E-2</v>
      </c>
      <c r="M58" s="146">
        <f ca="1">SUM(M48:M51)/M56</f>
        <v>1.2259506022291719E-2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564672636.4994185</v>
      </c>
      <c r="E59" s="123">
        <f ca="1">SUMPRODUCT(E39:E55,$I$12:$I$28)</f>
        <v>561658711.83836484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114627799.06724329</v>
      </c>
      <c r="M59" s="123">
        <f ca="1">SUMPRODUCT(M39:M55,$I$12:$I$28)</f>
        <v>115646884.39712636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20.271747650329125</v>
      </c>
      <c r="E60" s="123">
        <f ca="1">E59*[1]Energiindhold!$C$10</f>
        <v>20.1635477549973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4.1151379865140347</v>
      </c>
      <c r="M60" s="123">
        <f ca="1">M59*[1]Energiindhold!$C$10</f>
        <v>4.1517231498568368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9587593.8998603616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11840949.000738235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5005.6356813272896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51993.557721309648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9178937.5641805995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11614690.73032544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5169.3190334894534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51614.661983045924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75527.053678542026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4034.0707756292709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1389214.6969952502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841583.7254715825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420.12115509171275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23940.442278690352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1330001.5728813037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825502.64294003148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433.85903842113186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24319.338016954094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960.24397829585621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10149.946321457955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24610.929224370735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7055058.2423947481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927703.07225151139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77398.170570230373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1009401.1411867546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6788464.5437639551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256918.92730951472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14685227.891109958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1818857.0084004137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47298.882015140785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5794113.0468547465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7055058.2423947481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927703.07225151139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77398.170570230373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1009401.1411867546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6788464.5437639551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256918.92730951472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14685227.891109958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1818857.0084004137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47298.882015140785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5794113.0468547465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865945.92924660386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113867.33764129503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9499.9401044881142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123895.05219603248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833223.91333114496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31534.523402398045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1802481.6912140569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223248.59245547064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5805.5189527427374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711176.07171098527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865945.92924660421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113867.33764129507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9499.9401044881179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123895.05219603253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833223.91333114507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31534.523402398052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1802481.6912140576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223248.59245547073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5805.5189527427383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711176.0717109855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787117.71293108177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675722.17739080405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705945.48999946821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167879.3882726107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184273.6818542117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655860.68265151768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68369.449315583843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41269.159607947513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8502205.9111969229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3739247.0528647057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5005.6356813272896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602593.15019279509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21249287.826149497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326194.91053704952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8139812.5569148706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3667797.0727343494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5169.3190334894534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630997.79814640491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20673448.784384709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309762.85640159156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1231945.108656165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265763.28172786813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420.12115509171275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81329.660607366925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3436648.7301143073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340898.07290760207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1179435.3570834203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260685.0451389573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433.85903842113186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85646.055736491384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3410095.0601985683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331936.49185647361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524623.08835190837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213654.52911119949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979696.62997282099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1766814.3429039028</v>
      </c>
      <c r="F14">
        <f>E14-D14</f>
        <v>787117.71293108177</v>
      </c>
      <c r="G14">
        <f t="shared" si="3"/>
        <v>787117.71293108177</v>
      </c>
      <c r="H14">
        <f t="shared" si="1"/>
        <v>675722.17739080405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ca="1" si="2"/>
        <v>2203715.0015238998</v>
      </c>
      <c r="G17">
        <f t="shared" ca="1" si="3"/>
        <v>2203715.0015238998</v>
      </c>
      <c r="H17">
        <f t="shared" ca="1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137807.77991998539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813529.95731078938</v>
      </c>
      <c r="F20">
        <f t="shared" si="2"/>
        <v>675722.17739080405</v>
      </c>
      <c r="G20">
        <f t="shared" si="3"/>
        <v>675722.17739080405</v>
      </c>
      <c r="H20">
        <f t="shared" si="1"/>
        <v>787117.71293108177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ca="1" si="2"/>
        <v>645037.98201828008</v>
      </c>
      <c r="G23">
        <f t="shared" ca="1" si="3"/>
        <v>645037.98201828008</v>
      </c>
      <c r="H23">
        <f t="shared" ca="1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979317.73423455725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1685263.2242340255</v>
      </c>
      <c r="F26">
        <f t="shared" si="2"/>
        <v>705945.48999946821</v>
      </c>
      <c r="G26">
        <f t="shared" si="3"/>
        <v>705945.48999946821</v>
      </c>
      <c r="H26">
        <f t="shared" si="1"/>
        <v>655860.68265151768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167879.3882726107</v>
      </c>
      <c r="F27">
        <f t="shared" si="2"/>
        <v>167879.3882726107</v>
      </c>
      <c r="G27">
        <f t="shared" si="3"/>
        <v>167879.3882726107</v>
      </c>
      <c r="H27">
        <f t="shared" si="1"/>
        <v>68369.449315583843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184273.6818542117</v>
      </c>
      <c r="F28">
        <f t="shared" si="2"/>
        <v>184273.6818542117</v>
      </c>
      <c r="G28">
        <f t="shared" si="3"/>
        <v>184273.6818542117</v>
      </c>
      <c r="H28">
        <f t="shared" si="1"/>
        <v>41269.159607947513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ca="1" si="2"/>
        <v>2001216.64646261</v>
      </c>
      <c r="G29">
        <f t="shared" ca="1" si="3"/>
        <v>2001216.64646261</v>
      </c>
      <c r="H29">
        <f t="shared" ca="1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138186.67565824918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794047.35830976686</v>
      </c>
      <c r="F32">
        <f t="shared" si="2"/>
        <v>655860.68265151768</v>
      </c>
      <c r="G32">
        <f t="shared" si="3"/>
        <v>655860.68265151768</v>
      </c>
      <c r="H32">
        <f t="shared" si="1"/>
        <v>705945.48999946821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68369.449315583843</v>
      </c>
      <c r="F33">
        <f t="shared" si="2"/>
        <v>68369.449315583843</v>
      </c>
      <c r="G33">
        <f t="shared" si="3"/>
        <v>68369.449315583843</v>
      </c>
      <c r="H33">
        <f t="shared" si="1"/>
        <v>167879.3882726107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41269.159607947513</v>
      </c>
      <c r="F34">
        <f t="shared" si="2"/>
        <v>41269.159607947513</v>
      </c>
      <c r="G34">
        <f t="shared" si="3"/>
        <v>41269.159607947513</v>
      </c>
      <c r="H34">
        <f t="shared" si="1"/>
        <v>184273.6818542117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ca="1" si="2"/>
        <v>585136.614594521</v>
      </c>
      <c r="G35">
        <f t="shared" ca="1" si="3"/>
        <v>585136.614594521</v>
      </c>
      <c r="H35">
        <f t="shared" ca="1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395099.15710561507</v>
      </c>
      <c r="O3" s="168">
        <f>SUMIF($F$3:$F$494,"Roer",J3:J494)</f>
        <v>408411.71044063132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6214768.6934542675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196053.86904248118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112967.55557464393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883250.45976668212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27863.41350937081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16055.085928638786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156684.55522343836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2284.3049166669352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664.04031010963456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18944.587131561184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276.19323083336582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80.288510222346716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1922904.9285315471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74295.01537040394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72409.160238923912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232496.68681335976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8982.9427675124771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8754.9257379789815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9745425.6983797848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1175555.8851790102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1375091.5098159476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1612424.9791864739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194501.06463870901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227515.14071500226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236438.92367058955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9254.3977231574754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3581.6967504894214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28587.615316534917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1118.940815618131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433.05969801372089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359130.44345999847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3729.0472658775952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1498.077388231359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43422.135436527089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450.87571487429096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181.13117512251887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23612.536422719779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856.84448278126251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557.8388277114135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2854.9703129288459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103.60028746355262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67.447785532379982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1465612.9445381609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53183.713216509903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34624.649898821393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177205.9287487049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6430.3944161780155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4186.4349423120402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6736877.7827177299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263686.47533023881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102053.64196473001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1186098.7853815155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46424.800656626889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17967.62605500246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453228.97942702076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11295.748101801744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5286.9933833342047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52876.714266485767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1317.837278543537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616.81589472232383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739331.45746741456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62952.961234976989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52829.973628002255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89391.894402878315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7611.5853129563084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6387.6240841130002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697465.93850713572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25309.430153495487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16477.415832849623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84329.972564953656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3060.1401912862721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1992.269368880909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125146.51233606382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20276.788758699735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18973.333162846211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15131.351036996804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2451.6480953700579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2294.0484642350416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1705483.6413019132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324039.00383427081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396753.23854856513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361769.25724586041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68735.54626787563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84159.777873938059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-443563.40437744389</v>
      </c>
      <c r="J425" s="339">
        <f t="shared" ca="1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6348799935.9413967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6348799935.9413967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176295832.96552476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176295832.96552476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83848018.117749572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83848018.117749572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153721366.54920757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153721366.54920757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1798432491.1666028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1798432491.1666028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259068876.49202111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259068876.49202111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2442342271.3272696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2442342271.3272696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175220858.37427154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175220858.37427154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130071925.54163715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130071925.54163715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4306348212.560318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4306348212.560318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8350165.3700423287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8289314.7144771749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3870761.5010252791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115051126.79832435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110147250.7701672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-122027.06055262838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-116825.84615618468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166957380.91040912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163767139.29758871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-348435.96581163915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-341778.0096825115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65573.827425387499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67718.079338711832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95505329.464518473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100007198.1967887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304975.75063757284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54882762.13450513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54539564.607033253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21077079.852451507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21854472.70743411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23750220.038901571</v>
      </c>
      <c r="J474" s="283">
        <f ca="1">SUMIFS('Forbrug af biomasse'!$E$1:$E$425,'Forbrug af biomasse'!$A$1:$A$425,"Biogas",'Forbrug af biomasse'!$B$1:$B$425,$A$1,'Forbrug af biomasse'!$D$1:$D$425,J$2)*'[1]Processer - data'!J474</f>
        <v>23285588.83545886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45061691.329343691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43141006.551648811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29913976.422917645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29342376.581874795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35039.44976929103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36185.233234426174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148745014.78304648</v>
      </c>
      <c r="J479" s="283">
        <f ca="1">J474*'[1]Processer - data'!J$479*Biogasanlæg!AC$3</f>
        <v>144714141.49069297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52191185.685927927</v>
      </c>
      <c r="J480" s="283">
        <f ca="1">-SUMIFS('Resultater - Vestdanmark'!J$3:J$504,'Resultater - Vestdanmark'!$F$3:$F$504,"Gødning",'Resultater - Vestdanmark'!$A$3:$A$504,"&lt;&gt;Gødning")-SUM(J475:J479)</f>
        <v>49562057.02425465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8.1354962469580183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7.2965158706198192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5.8757785895413734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3.3906357461174945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20.254858027682651</v>
      </c>
      <c r="J489" s="283">
        <f ca="1">SUM(J455:J473)*'[1]Processer - data'!$H$489</f>
        <v>20.147083876572687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262311.54417595419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167879.3882726107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2381738.5992335565</v>
      </c>
      <c r="O3" s="168">
        <f>SUMIF($F$3:$F$494,"Roer",J3:J494)</f>
        <v>2491625.0257138005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2171764.616464721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27721.213415041071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17418.293628446394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308653.81973392551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3939.7724520164434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2475.5090035579879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84062.318033270305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495.88192929160169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157.19318310431947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10163.898453113588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59.956633268893654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19.006084866249537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111094.98416991108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1736.7821660347593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1845.840802230912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13432.393540543791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209.99275280238447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223.17893336064665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1291194.6214955687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63020.697989078421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80387.14162245857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213634.01919290319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10427.060940011155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13300.417977534054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26063.675589388218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412.77547235714184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174.20860087224065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3151.3353212623938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49.908307112272595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21.063403560007277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2209511.1749716443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9283.0545809398172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4066.7017411550983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267149.98751929874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1122.4056902409052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491.70121052147999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15193.522843742614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223.08320854469466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158.3757461678195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1837.0350347434253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26.972787942222169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19.14906749119999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380746.26084286388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5590.4149672044414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3968.8605323307552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46035.684265546268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675.93199148926431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479.87131890908216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342331.63359608554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5421.5723057092073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2288.1314156382355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60271.11488464415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954.52530594456027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402.84980378358017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188461.88961913832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1900.5088862939194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970.01562400013029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21987.220455566137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221.72603673429063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113.1684894666819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564926.93034350115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19463.381349654395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17811.380404292671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68304.80157789604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2353.2997450036678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2153.5578125190232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140212.9790066655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2058.7168333576465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1461.5659186466451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16953.023825351371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248.91758076051542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176.7166065272761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32511.357658959991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2131.3980635765124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2174.8238141563379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3930.918698765161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257.70540223243285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262.95597025708446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457834.25294552784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34924.719309615401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42761.813632091027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97116.356685414998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7408.2737929487212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9070.68774014052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-129833.14224340807</v>
      </c>
      <c r="J425" s="339">
        <f t="shared" ca="1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779258975.79314995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779258975.79315019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21638752.460222926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10291601.779862123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18867936.596413892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18867936.596413899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220741663.81678632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31798410.627522714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299775887.74162489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21506808.84766059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15965177.120042527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528566111.92471373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3844835.0299576703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3905685.6855228273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91607.275529424689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520184.74897472019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16670576.363943003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15960018.874575645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-17681.369040183239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-16927.728079037806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11866330.529149313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11639587.265454443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-24764.741253236207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-24291.533613981253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5503.5871317014371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5683.5534033168269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12889983.945318531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1860586.2493624275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19597924.825494852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17637502.257990435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3841124.6628314275</v>
      </c>
      <c r="J474" s="283">
        <f ca="1">SUMIFS('Forbrug af biomasse'!$E$1:$E$425,'Forbrug af biomasse'!$A$1:$A$425,"Biogas",'Forbrug af biomasse'!$B$1:$B$425,$A$1,'Forbrug af biomasse'!$D$1:$D$425,J$2)*'[1]Processer - data'!J474</f>
        <v>3840968.7851207014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6529309.0758776739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6251007.3925421275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2126106.2538229451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2085480.3611116584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2940.8480856419892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3037.0132689479228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24056541.110800151</v>
      </c>
      <c r="J479" s="283">
        <f ca="1">J474*'[1]Processer - data'!J$479*Biogasanlæg!AC$3</f>
        <v>23870665.421389978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54543691.665216334</v>
      </c>
      <c r="J480" s="283">
        <f ca="1">-SUMIFS('Resultater - Østdanmark'!J$3:J$504,'Resultater - Østdanmark'!$F$3:$F$504,"Gødning",'Resultater - Østdanmark'!$A$3:$A$504,"&lt;&gt;Gødning")-SUM(J475:J479)</f>
        <v>53109838.697035775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6.9841335645695484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6.778849001338549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2.3929307260454342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0.75935253678623404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4.1136141711545013</v>
      </c>
      <c r="J489" s="283">
        <f ca="1">SUM(J455:J473)*'[1]Processer - data'!$H$489</f>
        <v>4.1502433783620569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106827.26455559974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68369.449315583843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J7" sqref="J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14095541.098578384</v>
      </c>
      <c r="O3" s="98">
        <f ca="1">SUMIF($F$3:$F$509,$L$3,J$3:J$509)</f>
        <v>13147269.12553372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-115834.65400706597</v>
      </c>
      <c r="J17" s="277">
        <f ca="1">'Resultater - Vestdanmark'!J17+'Resultater - Østdanmark'!J17</f>
        <v>-109355.0725051997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-25902.249999999833</v>
      </c>
      <c r="J21" s="277">
        <f ca="1">'Resultater - Vestdanmark'!J21+'Resultater - Østdanmark'!J21</f>
        <v>-247486.31971358578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-648674.0624395695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-68062.545718084672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19198980.976350382</v>
      </c>
      <c r="J95" s="277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20710959.6167087</v>
      </c>
      <c r="J96" s="277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2654995.5877227243</v>
      </c>
      <c r="J97" s="277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217010.79676991503</v>
      </c>
      <c r="J98" s="277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-11848597167.645079</v>
      </c>
      <c r="J99" s="277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-909970.93283724925</v>
      </c>
      <c r="J100" s="277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1551583.4227384133</v>
      </c>
      <c r="J101" s="277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429339.84441808489</v>
      </c>
      <c r="J102" s="277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465370.43318542745</v>
      </c>
      <c r="J104" s="277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14232.928030084939</v>
      </c>
      <c r="J105" s="277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-777105255.84291983</v>
      </c>
      <c r="J106" s="277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-52459.850754472529</v>
      </c>
      <c r="J107" s="277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111938.82087403699</v>
      </c>
      <c r="J108" s="277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515256.62004104216</v>
      </c>
      <c r="J109" s="277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14951914.470119709</v>
      </c>
      <c r="J110" s="277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293015.65755216411</v>
      </c>
      <c r="J111" s="277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5596954.5699419603</v>
      </c>
      <c r="J112" s="277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63760.550480149599</v>
      </c>
      <c r="J113" s="277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-3879306880.0038209</v>
      </c>
      <c r="J114" s="277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-16225.519608877707</v>
      </c>
      <c r="J115" s="277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4195990.3994004242</v>
      </c>
      <c r="J116" s="277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32118.393848932199</v>
      </c>
      <c r="J117" s="277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1735628.5906826821</v>
      </c>
      <c r="J118" s="277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14329.744947985135</v>
      </c>
      <c r="J119" s="277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662956.59098436963</v>
      </c>
      <c r="J120" s="277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13250.361519850407</v>
      </c>
      <c r="J121" s="277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-806175891.19617903</v>
      </c>
      <c r="J122" s="277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-4064.7523925857768</v>
      </c>
      <c r="J123" s="277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729198.1643271636</v>
      </c>
      <c r="J124" s="277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123485821.50853622</v>
      </c>
      <c r="J125" s="277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7859.7371462713527</v>
      </c>
      <c r="J126" s="277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174200.45135598865</v>
      </c>
      <c r="J127" s="277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257342.54768893664</v>
      </c>
      <c r="J128" s="277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10868.608863392021</v>
      </c>
      <c r="J129" s="277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-427635863.74789321</v>
      </c>
      <c r="J130" s="277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-10135.525342076689</v>
      </c>
      <c r="J131" s="277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16512.589095228261</v>
      </c>
      <c r="J132" s="277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1693358.8885360798</v>
      </c>
      <c r="J133" s="277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2991.7765265666521</v>
      </c>
      <c r="J134" s="277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11265.23889694344</v>
      </c>
      <c r="J135" s="277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20739.967460005697</v>
      </c>
      <c r="J136" s="277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2128.3012166079798</v>
      </c>
      <c r="J137" s="277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-83740057.30810681</v>
      </c>
      <c r="J138" s="277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-3738.3954155404826</v>
      </c>
      <c r="J139" s="277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3556.861811174721</v>
      </c>
      <c r="J140" s="277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8327232.8365053385</v>
      </c>
      <c r="J141" s="277">
        <f>'Resultater - Vestdanmark'!J141+'Resultater - Østdanmark'!J141</f>
        <v>8386533.3099189885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2520696.8800802073</v>
      </c>
      <c r="J142" s="277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-177299653.72506946</v>
      </c>
      <c r="J143" s="277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2519532.6501988312</v>
      </c>
      <c r="J144" s="277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218711.10246240979</v>
      </c>
      <c r="J145" s="277">
        <f>'Resultater - Vestdanmark'!J145+'Resultater - Østdanmark'!J145</f>
        <v>223775.08245752225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66204.993236055947</v>
      </c>
      <c r="J146" s="277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-3152972.1355900234</v>
      </c>
      <c r="J147" s="277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387856.66724271985</v>
      </c>
      <c r="J148" s="277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127435.24663930605</v>
      </c>
      <c r="J149" s="277">
        <f>'Resultater - Vestdanmark'!J149+'Resultater - Østdanmark'!J149</f>
        <v>130385.84920309033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38575.31486423024</v>
      </c>
      <c r="J150" s="277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-1211291.6538597967</v>
      </c>
      <c r="J151" s="277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496044.45598752372</v>
      </c>
      <c r="J152" s="277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870749.37579411326</v>
      </c>
      <c r="J153" s="277">
        <f>'Resultater - Vestdanmark'!J153+'Resultater - Østdanmark'!J153</f>
        <v>1191904.2795006076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263580.38474364718</v>
      </c>
      <c r="J154" s="277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-18539599.629401777</v>
      </c>
      <c r="J155" s="277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393221.8587015518</v>
      </c>
      <c r="J156" s="277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22869.848806618455</v>
      </c>
      <c r="J157" s="277">
        <f>'Resultater - Vestdanmark'!J157+'Resultater - Østdanmark'!J157</f>
        <v>31803.185961387255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6922.8227031228453</v>
      </c>
      <c r="J158" s="277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-329695.17880244815</v>
      </c>
      <c r="J159" s="277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60532.543442505412</v>
      </c>
      <c r="J160" s="277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13325.454402919344</v>
      </c>
      <c r="J161" s="277">
        <f>'Resultater - Vestdanmark'!J161+'Resultater - Østdanmark'!J161</f>
        <v>18530.594932196775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4033.6846583463876</v>
      </c>
      <c r="J162" s="277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-126660.49721574405</v>
      </c>
      <c r="J163" s="277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77417.342841983467</v>
      </c>
      <c r="J164" s="277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238782.37503223581</v>
      </c>
      <c r="J165" s="277">
        <f>'Resultater - Vestdanmark'!J165+'Resultater - Østdanmark'!J165</f>
        <v>240746.87325670867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-2160930.4342343225</v>
      </c>
      <c r="J166" s="277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24566.476784232447</v>
      </c>
      <c r="J167" s="277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2717.2718403377421</v>
      </c>
      <c r="J168" s="277">
        <f>'Resultater - Vestdanmark'!J168+'Resultater - Østdanmark'!J168</f>
        <v>2780.1868459585371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-19979.976647683226</v>
      </c>
      <c r="J169" s="277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1638.5316924063941</v>
      </c>
      <c r="J170" s="277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802.64916320151292</v>
      </c>
      <c r="J171" s="277">
        <f>'Resultater - Vestdanmark'!J171+'Resultater - Østdanmark'!J171</f>
        <v>821.23349321395403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-4929.0116585198175</v>
      </c>
      <c r="J172" s="277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1062.3756788077692</v>
      </c>
      <c r="J173" s="277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21241.969663272303</v>
      </c>
      <c r="J174" s="277">
        <f>'Resultater - Vestdanmark'!J174+'Resultater - Østdanmark'!J174</f>
        <v>29108.485584674774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-192235.37215529609</v>
      </c>
      <c r="J175" s="277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3834.0744114120007</v>
      </c>
      <c r="J176" s="277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241.72724637455406</v>
      </c>
      <c r="J177" s="277">
        <f>'Resultater - Vestdanmark'!J177+'Resultater - Østdanmark'!J177</f>
        <v>336.14986410225947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-1777.4094832823403</v>
      </c>
      <c r="J178" s="277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255.72459939290545</v>
      </c>
      <c r="J179" s="277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71.403298391163489</v>
      </c>
      <c r="J180" s="277">
        <f>'Resultater - Vestdanmark'!J180+'Resultater - Østdanmark'!J180</f>
        <v>99.294595088596253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-438.48259783017335</v>
      </c>
      <c r="J181" s="277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165.80429669254198</v>
      </c>
      <c r="J182" s="277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26833.324057007267</v>
      </c>
      <c r="J183" s="277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-22959417.088653084</v>
      </c>
      <c r="J184" s="277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4971.6854585923757</v>
      </c>
      <c r="J185" s="277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2387.0800996378143</v>
      </c>
      <c r="J186" s="277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-2042459.1271350924</v>
      </c>
      <c r="J187" s="277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775.92778833522641</v>
      </c>
      <c r="J188" s="277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2024635.254957163</v>
      </c>
      <c r="J189" s="277">
        <f>'Resultater - Vestdanmark'!J189+'Resultater - Østdanmark'!J189</f>
        <v>2033999.9127014582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-6670398.9564645123</v>
      </c>
      <c r="J190" s="277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101109.65690796172</v>
      </c>
      <c r="J191" s="277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74311.214987708983</v>
      </c>
      <c r="J192" s="277">
        <f>'Resultater - Vestdanmark'!J192+'Resultater - Østdanmark'!J192</f>
        <v>76031.797536438695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-163218.02480849379</v>
      </c>
      <c r="J193" s="277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21751.106400017437</v>
      </c>
      <c r="J194" s="277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72574.62699914843</v>
      </c>
      <c r="J195" s="277">
        <f>'Resultater - Vestdanmark'!J195+'Resultater - Østdanmark'!J195</f>
        <v>74255.001041154828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-102473.84736491642</v>
      </c>
      <c r="J196" s="277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46627.529754982352</v>
      </c>
      <c r="J197" s="277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180110.61603347247</v>
      </c>
      <c r="J198" s="277">
        <f>'Resultater - Vestdanmark'!J198+'Resultater - Østdanmark'!J198</f>
        <v>245929.08035390356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-593395.60658953083</v>
      </c>
      <c r="J199" s="277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15780.119864248361</v>
      </c>
      <c r="J200" s="277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6610.6913217389683</v>
      </c>
      <c r="J201" s="277">
        <f>'Resultater - Vestdanmark'!J201+'Resultater - Østdanmark'!J201</f>
        <v>9192.9355203148607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-14519.800010420344</v>
      </c>
      <c r="J202" s="277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3394.6813456674618</v>
      </c>
      <c r="J203" s="277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6456.2052573230876</v>
      </c>
      <c r="J204" s="277">
        <f>'Resultater - Vestdanmark'!J204+'Resultater - Østdanmark'!J204</f>
        <v>8978.1046713396281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-9116.0260748327401</v>
      </c>
      <c r="J205" s="277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7277.1289212978236</v>
      </c>
      <c r="J206" s="277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10977496.633408947</v>
      </c>
      <c r="J207" s="277">
        <f>'Resultater - Vestdanmark'!J207+'Resultater - Østdanmark'!J207</f>
        <v>11036620.319875354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-31987733.23110842</v>
      </c>
      <c r="J208" s="277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469227.92823354003</v>
      </c>
      <c r="J209" s="277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1210547.8725060404</v>
      </c>
      <c r="J210" s="277">
        <f>'Resultater - Vestdanmark'!J210+'Resultater - Østdanmark'!J210</f>
        <v>1238576.5831680887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-2465429.1681735362</v>
      </c>
      <c r="J211" s="277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303279.92109319306</v>
      </c>
      <c r="J212" s="277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1422541.4955528916</v>
      </c>
      <c r="J213" s="277">
        <f>'Resultater - Vestdanmark'!J213+'Resultater - Østdanmark'!J213</f>
        <v>1455478.6514384062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-2005740.1205592891</v>
      </c>
      <c r="J214" s="277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782271.01331188029</v>
      </c>
      <c r="J215" s="277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1336335.7173386849</v>
      </c>
      <c r="J216" s="277">
        <f>'Resultater - Vestdanmark'!J216+'Resultater - Østdanmark'!J216</f>
        <v>1826058.9983793772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-3893998.0453592101</v>
      </c>
      <c r="J217" s="277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73232.104406390645</v>
      </c>
      <c r="J218" s="277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147364.96066460814</v>
      </c>
      <c r="J219" s="277">
        <f>'Resultater - Vestdanmark'!J219+'Resultater - Østdanmark'!J219</f>
        <v>204928.12557872015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-300126.81087707903</v>
      </c>
      <c r="J220" s="277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47332.704448070595</v>
      </c>
      <c r="J221" s="277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173171.81442973349</v>
      </c>
      <c r="J222" s="277">
        <f>'Resultater - Vestdanmark'!J222+'Resultater - Østdanmark'!J222</f>
        <v>240815.55869253632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-244166.97652588805</v>
      </c>
      <c r="J223" s="277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122088.53964983103</v>
      </c>
      <c r="J224" s="277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261152.46068040878</v>
      </c>
      <c r="J225" s="277">
        <f>'Resultater - Vestdanmark'!J225+'Resultater - Østdanmark'!J225</f>
        <v>262502.59925997775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71902.885248768187</v>
      </c>
      <c r="J226" s="277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143497.42839494569</v>
      </c>
      <c r="J228" s="277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9448.4072313431316</v>
      </c>
      <c r="J229" s="277">
        <f>'Resultater - Vestdanmark'!J229+'Resultater - Østdanmark'!J229</f>
        <v>9667.173195514617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2601.4219401527612</v>
      </c>
      <c r="J230" s="277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30429.144897109905</v>
      </c>
      <c r="J232" s="277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3670.910054503971</v>
      </c>
      <c r="J233" s="277">
        <f>'Resultater - Vestdanmark'!J233+'Resultater - Østdanmark'!J233</f>
        <v>3755.9053513616623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1010.7085482551205</v>
      </c>
      <c r="J234" s="277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25949.888315623026</v>
      </c>
      <c r="J236" s="277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23232.002137985502</v>
      </c>
      <c r="J237" s="277">
        <f>'Resultater - Vestdanmark'!J237+'Resultater - Østdanmark'!J237</f>
        <v>31738.950637797312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6396.4474218412861</v>
      </c>
      <c r="J238" s="277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22395.552408459735</v>
      </c>
      <c r="J240" s="277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840.52593809462883</v>
      </c>
      <c r="J241" s="277">
        <f>'Resultater - Vestdanmark'!J241+'Resultater - Østdanmark'!J241</f>
        <v>1168.8491227304035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231.42129282630628</v>
      </c>
      <c r="J242" s="277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4749.0572960807376</v>
      </c>
      <c r="J244" s="277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326.56246091801216</v>
      </c>
      <c r="J245" s="277">
        <f>'Resultater - Vestdanmark'!J245+'Resultater - Østdanmark'!J245</f>
        <v>454.12310157372815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89.912165073100027</v>
      </c>
      <c r="J246" s="277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4049.9825694902988</v>
      </c>
      <c r="J248" s="277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2531835.1857061931</v>
      </c>
      <c r="J249" s="277">
        <f>'Resultater - Vestdanmark'!J249+'Resultater - Østdanmark'!J249</f>
        <v>2568641.6184316427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-3924018.9896024987</v>
      </c>
      <c r="J250" s="277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66089.036107890293</v>
      </c>
      <c r="J251" s="277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12717.640896460449</v>
      </c>
      <c r="J252" s="277">
        <f>'Resultater - Vestdanmark'!J252+'Resultater - Østdanmark'!J252</f>
        <v>13012.101846817412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-12775.458973644028</v>
      </c>
      <c r="J253" s="277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1945.7260505796646</v>
      </c>
      <c r="J254" s="277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5438.8494240816599</v>
      </c>
      <c r="J255" s="277">
        <f>'Resultater - Vestdanmark'!J255+'Resultater - Østdanmark'!J255</f>
        <v>5564.7791293864575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-3345.0465355545793</v>
      </c>
      <c r="J256" s="277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1826.4709782539626</v>
      </c>
      <c r="J257" s="277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225230.88732958562</v>
      </c>
      <c r="J258" s="277">
        <f>'Resultater - Vestdanmark'!J258+'Resultater - Østdanmark'!J258</f>
        <v>310572.12295582582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-349078.91473978292</v>
      </c>
      <c r="J259" s="277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10314.473843427966</v>
      </c>
      <c r="J260" s="277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1131.3554531591117</v>
      </c>
      <c r="J261" s="277">
        <f>'Resultater - Vestdanmark'!J261+'Resultater - Østdanmark'!J261</f>
        <v>1573.2814051151961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-1136.4989225686797</v>
      </c>
      <c r="J262" s="277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303.66822754711529</v>
      </c>
      <c r="J263" s="277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483.83752969142631</v>
      </c>
      <c r="J264" s="277">
        <f>'Resultater - Vestdanmark'!J264+'Resultater - Østdanmark'!J264</f>
        <v>672.8323856439988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-297.5737929606068</v>
      </c>
      <c r="J265" s="277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285.0561642361676</v>
      </c>
      <c r="J266" s="277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38469.5604206551</v>
      </c>
      <c r="J267" s="277">
        <f>'Resultater - Vestdanmark'!J267+'Resultater - Østdanmark'!J267</f>
        <v>38806.059266462391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-591756.15505640011</v>
      </c>
      <c r="J268" s="277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8308.6552922801311</v>
      </c>
      <c r="J269" s="277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1055.4891695522883</v>
      </c>
      <c r="J270" s="277">
        <f>'Resultater - Vestdanmark'!J270+'Resultater - Østdanmark'!J270</f>
        <v>1079.9276913259571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-13530.009307969169</v>
      </c>
      <c r="J271" s="277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1030.3773145057196</v>
      </c>
      <c r="J272" s="277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700.00679848931259</v>
      </c>
      <c r="J273" s="277">
        <f>'Resultater - Vestdanmark'!J273+'Resultater - Østdanmark'!J273</f>
        <v>716.21457387923306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-7691.3005477176011</v>
      </c>
      <c r="J274" s="277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1565.8221249965761</v>
      </c>
      <c r="J275" s="277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3422.2343056293757</v>
      </c>
      <c r="J276" s="277">
        <f>'Resultater - Vestdanmark'!J276+'Resultater - Østdanmark'!J276</f>
        <v>4692.0053476722715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-52642.353909352598</v>
      </c>
      <c r="J277" s="277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1296.726548506148</v>
      </c>
      <c r="J278" s="277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93.895828435894316</v>
      </c>
      <c r="J279" s="277">
        <f>'Resultater - Vestdanmark'!J279+'Resultater - Østdanmark'!J279</f>
        <v>130.57307540577477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-1203.6233713852341</v>
      </c>
      <c r="J280" s="277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160.81033232170194</v>
      </c>
      <c r="J281" s="277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62.272281091043467</v>
      </c>
      <c r="J282" s="277">
        <f>'Resultater - Vestdanmark'!J282+'Resultater - Østdanmark'!J282</f>
        <v>86.596853023579968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-684.21454005418434</v>
      </c>
      <c r="J283" s="277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244.37686343877201</v>
      </c>
      <c r="J284" s="277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1834479.4098559336</v>
      </c>
      <c r="J285" s="277">
        <f>'Resultater - Vestdanmark'!J285+'Resultater - Østdanmark'!J285</f>
        <v>1846359.2053810249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-8160261.0331966113</v>
      </c>
      <c r="J286" s="277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130584.91177752649</v>
      </c>
      <c r="J287" s="277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57444.082827082631</v>
      </c>
      <c r="J288" s="277">
        <f>'Resultater - Vestdanmark'!J288+'Resultater - Østdanmark'!J288</f>
        <v>58774.128183714347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-187336.38658197131</v>
      </c>
      <c r="J289" s="277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23966.60990502391</v>
      </c>
      <c r="J290" s="277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37720.147934227949</v>
      </c>
      <c r="J291" s="277">
        <f>'Resultater - Vestdanmark'!J291+'Resultater - Østdanmark'!J291</f>
        <v>38593.51043115215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-91029.455811645093</v>
      </c>
      <c r="J292" s="277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34543.417323586204</v>
      </c>
      <c r="J293" s="277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163194.4399866059</v>
      </c>
      <c r="J294" s="277">
        <f>'Resultater - Vestdanmark'!J294+'Resultater - Østdanmark'!J294</f>
        <v>223241.61301425117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-725933.04798205709</v>
      </c>
      <c r="J295" s="277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20380.304150249798</v>
      </c>
      <c r="J296" s="277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5110.1990445595475</v>
      </c>
      <c r="J297" s="277">
        <f>'Resultater - Vestdanmark'!J297+'Resultater - Østdanmark'!J297</f>
        <v>7106.3264076672795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-16665.358320789241</v>
      </c>
      <c r="J298" s="277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3740.4535689921718</v>
      </c>
      <c r="J299" s="277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3355.5669173859433</v>
      </c>
      <c r="J300" s="277">
        <f>'Resultater - Vestdanmark'!J300+'Resultater - Østdanmark'!J300</f>
        <v>4666.3062612211224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-8097.9382944579065</v>
      </c>
      <c r="J301" s="277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5391.1691776695243</v>
      </c>
      <c r="J302" s="277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7047151.4475626573</v>
      </c>
      <c r="J303" s="277">
        <f>'Resultater - Vestdanmark'!J303+'Resultater - Østdanmark'!J303</f>
        <v>7079209.4163138159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-23630951.446640048</v>
      </c>
      <c r="J304" s="277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335809.75751592423</v>
      </c>
      <c r="J305" s="277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263018.19279247633</v>
      </c>
      <c r="J306" s="277">
        <f>'Resultater - Vestdanmark'!J306+'Resultater - Østdanmark'!J306</f>
        <v>269108.04763594799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-597166.60922495753</v>
      </c>
      <c r="J307" s="277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73459.276163024173</v>
      </c>
      <c r="J308" s="277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101980.54241912819</v>
      </c>
      <c r="J309" s="277">
        <f>'Resultater - Vestdanmark'!J309+'Resultater - Østdanmark'!J309</f>
        <v>104341.77338036823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-152664.09314587104</v>
      </c>
      <c r="J310" s="277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62518.532833990423</v>
      </c>
      <c r="J311" s="277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912870.889825891</v>
      </c>
      <c r="J312" s="277">
        <f>'Resultater - Vestdanmark'!J312+'Resultater - Østdanmark'!J312</f>
        <v>1246369.9002661596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-3061096.0804578238</v>
      </c>
      <c r="J313" s="277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52409.615334855233</v>
      </c>
      <c r="J314" s="277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34070.738153060083</v>
      </c>
      <c r="J315" s="277">
        <f>'Resultater - Vestdanmark'!J315+'Resultater - Østdanmark'!J315</f>
        <v>47379.325962571449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-77355.512790354318</v>
      </c>
      <c r="J316" s="277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11464.742522552908</v>
      </c>
      <c r="J317" s="277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13210.311882154119</v>
      </c>
      <c r="J318" s="277">
        <f>'Resultater - Vestdanmark'!J318+'Resultater - Østdanmark'!J318</f>
        <v>18370.475858786041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-19775.73599652584</v>
      </c>
      <c r="J319" s="277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9757.2276677326081</v>
      </c>
      <c r="J320" s="277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636884.42782686418</v>
      </c>
      <c r="J321" s="277">
        <f>'Resultater - Vestdanmark'!J321+'Resultater - Østdanmark'!J321</f>
        <v>641690.86904615909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315471.67087319482</v>
      </c>
      <c r="J322" s="277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-23629319.638250768</v>
      </c>
      <c r="J323" s="277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307004.86268002487</v>
      </c>
      <c r="J324" s="277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12897.628648138445</v>
      </c>
      <c r="J325" s="277">
        <f>'Resultater - Vestdanmark'!J325+'Resultater - Østdanmark'!J325</f>
        <v>13196.256988095663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6388.6574740312617</v>
      </c>
      <c r="J326" s="277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-330406.94149636658</v>
      </c>
      <c r="J327" s="277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36439.771209003746</v>
      </c>
      <c r="J328" s="277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6115.4142949364787</v>
      </c>
      <c r="J329" s="277">
        <f>'Resultater - Vestdanmark'!J329+'Resultater - Østdanmark'!J329</f>
        <v>6257.0090073343354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3029.1837598985721</v>
      </c>
      <c r="J330" s="277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-106499.66138024796</v>
      </c>
      <c r="J331" s="277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37924.709418127022</v>
      </c>
      <c r="J332" s="277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54668.981232537204</v>
      </c>
      <c r="J333" s="277">
        <f>'Resultater - Vestdanmark'!J333+'Resultater - Østdanmark'!J333</f>
        <v>74863.934722051898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27079.504696340715</v>
      </c>
      <c r="J334" s="277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-2028297.0903353989</v>
      </c>
      <c r="J335" s="277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47914.053713067478</v>
      </c>
      <c r="J336" s="277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1107.1085862708433</v>
      </c>
      <c r="J337" s="277">
        <f>'Resultater - Vestdanmark'!J337+'Resultater - Østdanmark'!J337</f>
        <v>1539.5633152778275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548.39054040094936</v>
      </c>
      <c r="J338" s="277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-28361.520700699672</v>
      </c>
      <c r="J339" s="277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5687.1319227924914</v>
      </c>
      <c r="J340" s="277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524.93585132836245</v>
      </c>
      <c r="J341" s="277">
        <f>'Resultater - Vestdanmark'!J341+'Resultater - Østdanmark'!J341</f>
        <v>729.98438418900571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260.01953083522426</v>
      </c>
      <c r="J342" s="277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-9141.73393928718</v>
      </c>
      <c r="J343" s="277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5918.8852849099985</v>
      </c>
      <c r="J344" s="277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1292293.5165717863</v>
      </c>
      <c r="J345" s="277">
        <f>'Resultater - Vestdanmark'!J345+'Resultater - Østdanmark'!J345</f>
        <v>1304258.3878109157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199104.36392636053</v>
      </c>
      <c r="J346" s="277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-12654938.385150034</v>
      </c>
      <c r="J347" s="277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191823.08084794122</v>
      </c>
      <c r="J348" s="277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80551.279211464556</v>
      </c>
      <c r="J349" s="277">
        <f>'Resultater - Vestdanmark'!J349+'Resultater - Østdanmark'!J349</f>
        <v>82416.342584631377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12410.579334483886</v>
      </c>
      <c r="J350" s="277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-591606.0064107785</v>
      </c>
      <c r="J351" s="277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70079.869929554174</v>
      </c>
      <c r="J352" s="277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69042.756012718266</v>
      </c>
      <c r="J353" s="277">
        <f>'Resultater - Vestdanmark'!J353+'Resultater - Østdanmark'!J353</f>
        <v>70641.354032294927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10637.45491512071</v>
      </c>
      <c r="J354" s="277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-386348.24146927526</v>
      </c>
      <c r="J355" s="277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131846.7925338769</v>
      </c>
      <c r="J356" s="277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114961.8336418485</v>
      </c>
      <c r="J357" s="277">
        <f>'Resultater - Vestdanmark'!J357+'Resultater - Østdanmark'!J357</f>
        <v>157696.69598077436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17712.23214350687</v>
      </c>
      <c r="J358" s="277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-1125777.4667483179</v>
      </c>
      <c r="J359" s="277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29937.706259505281</v>
      </c>
      <c r="J360" s="277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7165.8045495054303</v>
      </c>
      <c r="J361" s="277">
        <f>'Resultater - Vestdanmark'!J361+'Resultater - Østdanmark'!J361</f>
        <v>9964.8850579599766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1104.0393985994624</v>
      </c>
      <c r="J362" s="277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-52628.996755270993</v>
      </c>
      <c r="J363" s="277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10937.320740450652</v>
      </c>
      <c r="J364" s="277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6142.011647605399</v>
      </c>
      <c r="J365" s="277">
        <f>'Resultater - Vestdanmark'!J365+'Resultater - Østdanmark'!J365</f>
        <v>8541.1818966320243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946.30307019484246</v>
      </c>
      <c r="J366" s="277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-34369.360902960383</v>
      </c>
      <c r="J367" s="277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20577.245077541484</v>
      </c>
      <c r="J368" s="277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832681.84288694861</v>
      </c>
      <c r="J369" s="277">
        <f>'Resultater - Vestdanmark'!J369+'Resultater - Østdanmark'!J369</f>
        <v>837678.91751380125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-1708861.990999335</v>
      </c>
      <c r="J370" s="277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30537.276277430748</v>
      </c>
      <c r="J371" s="277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26748.811950428641</v>
      </c>
      <c r="J372" s="277">
        <f>'Resultater - Vestdanmark'!J372+'Resultater - Østdanmark'!J372</f>
        <v>27368.146986853135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-41587.083256263431</v>
      </c>
      <c r="J373" s="277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4433.887713134528</v>
      </c>
      <c r="J374" s="277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17533.026612413661</v>
      </c>
      <c r="J375" s="277">
        <f>'Resultater - Vestdanmark'!J375+'Resultater - Østdanmark'!J375</f>
        <v>17938.981751496267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-21028.416779280778</v>
      </c>
      <c r="J376" s="277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6659.3945341684866</v>
      </c>
      <c r="J377" s="277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74074.991688035487</v>
      </c>
      <c r="J378" s="277">
        <f>'Resultater - Vestdanmark'!J378+'Resultater - Østdanmark'!J378</f>
        <v>101282.99639030502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-152019.57249410267</v>
      </c>
      <c r="J379" s="277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4765.9332918533546</v>
      </c>
      <c r="J380" s="277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2379.5619417173225</v>
      </c>
      <c r="J381" s="277">
        <f>'Resultater - Vestdanmark'!J381+'Resultater - Østdanmark'!J381</f>
        <v>3309.0577720467872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-3699.5676954560363</v>
      </c>
      <c r="J382" s="277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691.99403615394374</v>
      </c>
      <c r="J383" s="277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1559.7299396823485</v>
      </c>
      <c r="J384" s="277">
        <f>'Resultater - Vestdanmark'!J384+'Resultater - Østdanmark'!J384</f>
        <v>2168.9859754081854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-1870.678232561452</v>
      </c>
      <c r="J385" s="277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1039.3274706505731</v>
      </c>
      <c r="J386" s="277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156643.47190119475</v>
      </c>
      <c r="J387" s="277">
        <f>'Resultater - Vestdanmark'!J387+'Resultater - Østdanmark'!J387</f>
        <v>157657.86999502382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-718923.39715846837</v>
      </c>
      <c r="J388" s="277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11776.530603732615</v>
      </c>
      <c r="J389" s="277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21901.094573449609</v>
      </c>
      <c r="J390" s="277">
        <f>'Resultater - Vestdanmark'!J390+'Resultater - Østdanmark'!J390</f>
        <v>22408.186822276246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-83763.514693230798</v>
      </c>
      <c r="J391" s="277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7442.1749400467033</v>
      </c>
      <c r="J392" s="277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20669.578921354339</v>
      </c>
      <c r="J393" s="277">
        <f>'Resultater - Vestdanmark'!J393+'Resultater - Østdanmark'!J393</f>
        <v>21148.156977002549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-67760.080152627503</v>
      </c>
      <c r="J394" s="277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16093.975790220891</v>
      </c>
      <c r="J395" s="277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13934.9308240427</v>
      </c>
      <c r="J396" s="277">
        <f>'Resultater - Vestdanmark'!J396+'Resultater - Østdanmark'!J396</f>
        <v>19062.269735761965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-63955.09296109149</v>
      </c>
      <c r="J397" s="277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1837.9556433571138</v>
      </c>
      <c r="J398" s="277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1948.3112455802861</v>
      </c>
      <c r="J399" s="277">
        <f>'Resultater - Vestdanmark'!J399+'Resultater - Østdanmark'!J399</f>
        <v>2709.3534976024907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-7451.5635325365429</v>
      </c>
      <c r="J400" s="277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1161.4955108743411</v>
      </c>
      <c r="J401" s="277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1838.7561826568972</v>
      </c>
      <c r="J402" s="277">
        <f>'Resultater - Vestdanmark'!J402+'Resultater - Østdanmark'!J402</f>
        <v>2557.0044344921262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-6027.9053962366306</v>
      </c>
      <c r="J403" s="277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2511.7765684159772</v>
      </c>
      <c r="J404" s="277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2149257.1655585216</v>
      </c>
      <c r="J405" s="277">
        <f>'Resultater - Vestdanmark'!J405+'Resultater - Østdanmark'!J405</f>
        <v>2163317.8942474411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-7269412.8801644929</v>
      </c>
      <c r="J406" s="277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285788.87906931207</v>
      </c>
      <c r="J407" s="277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350840.45448944706</v>
      </c>
      <c r="J408" s="277">
        <f>'Resultater - Vestdanmark'!J408+'Resultater - Østdanmark'!J408</f>
        <v>358963.72314388619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-988870.38725834386</v>
      </c>
      <c r="J409" s="277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429568.92499191454</v>
      </c>
      <c r="J411" s="277">
        <f>'Resultater - Vestdanmark'!J411+'Resultater - Østdanmark'!J411</f>
        <v>439515.05218065617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-1037805.0367140775</v>
      </c>
      <c r="J412" s="277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591584.03938923345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335433.19924901793</v>
      </c>
      <c r="J414" s="277">
        <f>'Resultater - Vestdanmark'!J414+'Resultater - Østdanmark'!J414</f>
        <v>458885.61393127544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-1134532.6460372331</v>
      </c>
      <c r="J415" s="277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44602.888640875302</v>
      </c>
      <c r="J416" s="277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54755.446654422383</v>
      </c>
      <c r="J417" s="277">
        <f>'Resultater - Vestdanmark'!J417+'Resultater - Østdanmark'!J417</f>
        <v>76143.82006082435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-154332.37257789183</v>
      </c>
      <c r="J418" s="277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32908.891748687536</v>
      </c>
      <c r="J419" s="277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67042.548987177404</v>
      </c>
      <c r="J420" s="277">
        <f>'Resultater - Vestdanmark'!J420+'Resultater - Østdanmark'!J420</f>
        <v>93230.465614078581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783291.25515859458</v>
      </c>
      <c r="J423" s="277">
        <f ca="1"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848565.52642181097</v>
      </c>
      <c r="J424" s="277">
        <f ca="1">'Resultater - Vestdanmark'!J424+'Resultater - Østdanmark'!J424</f>
        <v>772281.29620827944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-573396.54662085196</v>
      </c>
      <c r="J425" s="277">
        <f ca="1"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4019968.1027908651</v>
      </c>
      <c r="J426" s="277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156497.77902315825</v>
      </c>
      <c r="J427" s="277">
        <f>'Resultater - Vestdanmark'!J427+'Resultater - Østdanmark'!J427</f>
        <v>153590.79085444653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20563.808163642996</v>
      </c>
      <c r="J428" s="277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2083445.2791123071</v>
      </c>
      <c r="J429" s="277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1893219.7653721168</v>
      </c>
      <c r="J430" s="277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36271.11801266433</v>
      </c>
      <c r="J431" s="277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168844.62070164204</v>
      </c>
      <c r="J432" s="277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166599.06209826362</v>
      </c>
      <c r="J433" s="277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136456.72063438955</v>
      </c>
      <c r="J434" s="277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66182.615315787814</v>
      </c>
      <c r="J435" s="277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8735.884060062217</v>
      </c>
      <c r="J436" s="277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89791.618440133156</v>
      </c>
      <c r="J437" s="277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236247.52226772945</v>
      </c>
      <c r="J438" s="277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871.39509065374796</v>
      </c>
      <c r="J439" s="280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7128058911.7345467</v>
      </c>
      <c r="J440" s="274">
        <f>'Resultater - Vestdanmark'!J440+'Resultater - Østdanmark'!J440</f>
        <v>7128058911.7345467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197934585.42574769</v>
      </c>
      <c r="J441" s="277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94139619.897611693</v>
      </c>
      <c r="J443" s="277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172589303.14562145</v>
      </c>
      <c r="J444" s="277">
        <f>'Resultater - Vestdanmark'!J444+'Resultater - Østdanmark'!J444</f>
        <v>172589303.14562148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2019174154.9833891</v>
      </c>
      <c r="J445" s="277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290867287.11954385</v>
      </c>
      <c r="J446" s="277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2742118159.0688944</v>
      </c>
      <c r="J449" s="277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196727667.22193214</v>
      </c>
      <c r="J450" s="277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146037102.66167969</v>
      </c>
      <c r="J453" s="277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4834914324.4850321</v>
      </c>
      <c r="J454" s="277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12195000.400000002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361184.40000000008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4390946.2500000009</v>
      </c>
      <c r="J457" s="277">
        <f>'Resultater - Vestdanmark'!J457+'Resultater - Østdanmark'!J457</f>
        <v>4390946.2499999991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131721703.16226736</v>
      </c>
      <c r="J458" s="277">
        <f>'Resultater - Vestdanmark'!J458+'Resultater - Østdanmark'!J458</f>
        <v>126107269.64474285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-139708.42959281162</v>
      </c>
      <c r="J459" s="283">
        <f>'Resultater - Vestdanmark'!J459+'Resultater - Østdanmark'!J459</f>
        <v>-133753.57423522248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178823711.43955845</v>
      </c>
      <c r="J460" s="277">
        <f>'Resultater - Vestdanmark'!J460+'Resultater - Østdanmark'!J460</f>
        <v>175406726.56304315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-373200.70706487534</v>
      </c>
      <c r="J461" s="283">
        <f>'Resultater - Vestdanmark'!J461+'Resultater - Østdanmark'!J461</f>
        <v>-366069.54329649277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71077.414557088938</v>
      </c>
      <c r="J462" s="277">
        <f>'Resultater - Vestdanmark'!J462+'Resultater - Østdanmark'!J462</f>
        <v>73401.632742028654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108395313.40983701</v>
      </c>
      <c r="J463" s="277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33002600</v>
      </c>
      <c r="J464" s="277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2165561.9999999995</v>
      </c>
      <c r="J465" s="277">
        <f>'Resultater - Vestdanmark'!J465+'Resultater - Østdanmark'!J465</f>
        <v>2165562.0000000005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38714582.110441938</v>
      </c>
      <c r="J473" s="277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27591344.701733001</v>
      </c>
      <c r="J474" s="283">
        <f ca="1">'Resultater - Vestdanmark'!J474+'Resultater - Østdanmark'!J474</f>
        <v>27126557.620579563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51591000.405221365</v>
      </c>
      <c r="J475" s="283">
        <f>'Resultater - Vestdanmark'!J475+'Resultater - Østdanmark'!J475</f>
        <v>49392013.944190934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32040082.67674059</v>
      </c>
      <c r="J476" s="283">
        <f>'Resultater - Vestdanmark'!J476+'Resultater - Østdanmark'!J476</f>
        <v>31427856.942986455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37980.297854933022</v>
      </c>
      <c r="J477" s="283">
        <f>'Resultater - Vestdanmark'!J477+'Resultater - Østdanmark'!J477</f>
        <v>39222.246503374095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9574919.3512022682</v>
      </c>
      <c r="J478" s="283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172801555.89384663</v>
      </c>
      <c r="J479" s="283">
        <f ca="1">'Resultater - Vestdanmark'!J479+'Resultater - Østdanmark'!J479</f>
        <v>168584806.91208294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106734877.35114425</v>
      </c>
      <c r="J480" s="283">
        <f ca="1">'Resultater - Vestdanmark'!J480+'Resultater - Østdanmark'!J480</f>
        <v>102671895.72129042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15.119629811527567</v>
      </c>
      <c r="J481" s="287">
        <f>'Resultater - Vestdanmark'!J481+'Resultater - Østdanmark'!J481</f>
        <v>14.075364871958367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7.9766231601288453</v>
      </c>
      <c r="J482" s="287">
        <f>'Resultater - Vestdanmark'!J482+'Resultater - Østdanmark'!J482</f>
        <v>8.2687093155868077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3.9916250431283249</v>
      </c>
      <c r="J483" s="287">
        <f>'Resultater - Vestdanmark'!J483+'Resultater - Østdanmark'!J483</f>
        <v>4.1499882829037285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41.288597648257841</v>
      </c>
      <c r="J484" s="287">
        <f ca="1">'Resultater - Vestdanmark'!J484+'Resultater - Østdanmark'!J484</f>
        <v>37.485489190876464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24.368472198837154</v>
      </c>
      <c r="J489" s="290">
        <f ca="1">'Resultater - Vestdanmark'!J489+'Resultater - Østdanmark'!J489</f>
        <v>24.297327254934743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356099.24822003779</v>
      </c>
      <c r="J493" s="293">
        <f>'Resultater - Vestdanmark'!J493+'Resultater - Østdanmark'!J493</f>
        <v>369138.80873155396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227903.51886082417</v>
      </c>
      <c r="J494" s="293">
        <f>'Resultater - Vestdanmark'!J494+'Resultater - Østdanmark'!J494</f>
        <v>236248.83758819452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223970.55527046492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192720.27249101651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564672636.49941862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564672636.49941862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564672636.49941862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23750220.038901571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21249287.826149497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2500932.212752074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989162.34088251274</v>
      </c>
      <c r="O57" s="190">
        <f t="shared" si="1"/>
        <v>989162.34088251274</v>
      </c>
      <c r="P57" s="200">
        <f t="shared" si="10"/>
        <v>1591755.4910753078</v>
      </c>
      <c r="Q57" s="187">
        <f>IFERROR(VLOOKUP(A57,[1]Energiindhold!$A$2:$C$11,3,FALSE),IFERROR(VLOOKUP(A57,[1]Biogasudbytte!$A$2:$B$18,2,FALSE)*[1]Energiindhold!$C$10,0))*O57</f>
        <v>2.1306556822609326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7">
        <f>IFERROR(VLOOKUP(A57,[1]Biogasudbytte!$A$2:$B$18,2,FALSE)*[1]Energiindhold!$C$10,0)*J57*IFERROR(VLOOKUP(A57,Biogasanlæg!$F$3:$G$8,2,FALSE),1)</f>
        <v>3.4286413277762131</v>
      </c>
      <c r="T57" s="188">
        <f t="shared" si="11"/>
        <v>2.1306556822609322</v>
      </c>
      <c r="U57" s="186">
        <f>O57*IFERROR(VLOOKUP(A57,[1]Tørstofindhold!A$2:B$24,2,FALSE),0)</f>
        <v>296748.70226475381</v>
      </c>
      <c r="V57" s="187">
        <f>IF(D57=År1,P57,SUM(O57,P57))*IFERROR(VLOOKUP(A57,[1]Tørstofindhold!A$2:B$24,2,FALSE),0)</f>
        <v>774275.34958734619</v>
      </c>
      <c r="W57" s="187">
        <f>J57*IFERROR(VLOOKUP(A57,[1]Tørstofindhold!A$2:B$24,2,FALSE),0)</f>
        <v>477526.64732259233</v>
      </c>
      <c r="X57" s="188">
        <f t="shared" si="12"/>
        <v>296748.70226475387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5005.6356813272896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5005.6356813272896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5005.6356813272896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2.3541004045714111E-3</v>
      </c>
      <c r="S59" s="187">
        <f>IFERROR(VLOOKUP(A59,[1]Biogasudbytte!$A$2:$B$18,2,FALSE)*[1]Energiindhold!$C$10,0)*J59*IFERROR(VLOOKUP(A59,Biogasanlæg!$F$3:$G$8,2,FALSE),1)</f>
        <v>2.3541004045714111E-3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315.35504792361922</v>
      </c>
      <c r="W59" s="187">
        <f>J59*IFERROR(VLOOKUP(A59,[1]Tørstofindhold!A$2:B$24,2,FALSE),0)</f>
        <v>315.35504792361922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182659.9008771329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925155.87360935542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-230805.95664197873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1702521.6516339555</v>
      </c>
      <c r="O64" s="190">
        <f t="shared" si="1"/>
        <v>1702521.6516339555</v>
      </c>
      <c r="P64" s="200">
        <f t="shared" si="10"/>
        <v>75614.059561949907</v>
      </c>
      <c r="Q64" s="187">
        <f>IFERROR(VLOOKUP(A64,[1]Energiindhold!$A$2:$C$11,3,FALSE),IFERROR(VLOOKUP(A64,[1]Biogasudbytte!$A$2:$B$18,2,FALSE)*[1]Energiindhold!$C$10,0))*O64</f>
        <v>3.132427023800024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3.2715474416365664</v>
      </c>
      <c r="S64" s="187">
        <f>IFERROR(VLOOKUP(A64,[1]Biogasudbytte!$A$2:$B$18,2,FALSE)*[1]Energiindhold!$C$10,0)*J64*IFERROR(VLOOKUP(A64,Biogasanlæg!$F$3:$G$8,2,FALSE),1)</f>
        <v>0.13912041783654258</v>
      </c>
      <c r="T64" s="188">
        <f t="shared" si="11"/>
        <v>3.132427023800024</v>
      </c>
      <c r="U64" s="186">
        <f>O64*IFERROR(VLOOKUP(A64,[1]Tørstofindhold!A$2:B$24,2,FALSE),0)</f>
        <v>476706.06245750759</v>
      </c>
      <c r="V64" s="187">
        <f>IF(D64=År1,P64,SUM(O64,P64))*IFERROR(VLOOKUP(A64,[1]Tørstofindhold!A$2:B$24,2,FALSE),0)</f>
        <v>497877.9991348536</v>
      </c>
      <c r="W64" s="187">
        <f>J64*IFERROR(VLOOKUP(A64,[1]Tørstofindhold!A$2:B$24,2,FALSE),0)</f>
        <v>21171.936677345977</v>
      </c>
      <c r="X64" s="188">
        <f t="shared" si="12"/>
        <v>476706.06245750759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-77897.638104550162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51993.557721309648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787117.71293108177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839111.27065239137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8.4352671837425373</v>
      </c>
      <c r="S67" s="187">
        <f>IFERROR(VLOOKUP(A67,[1]Biogasudbytte!$A$2:$B$18,2,FALSE)*[1]Energiindhold!$C$10,0)*J67*IFERROR(VLOOKUP(A67,Biogasanlæg!$F$3:$G$8,2,FALSE),1)</f>
        <v>0.29977093678451966</v>
      </c>
      <c r="T67" s="188">
        <f t="shared" si="11"/>
        <v>8.1354962469580183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713244.58005453262</v>
      </c>
      <c r="W67" s="187">
        <f>J67*IFERROR(VLOOKUP(A67,[1]Tørstofindhold!A$2:B$24,2,FALSE),0)</f>
        <v>44194.524063113196</v>
      </c>
      <c r="X67" s="188">
        <f t="shared" si="12"/>
        <v>669050.05599141947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-5794113.0468547465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54668.919188631466</v>
      </c>
      <c r="O70" s="190">
        <f t="shared" si="20"/>
        <v>54668.919188631466</v>
      </c>
      <c r="P70" s="200">
        <f t="shared" si="10"/>
        <v>534945.77839568327</v>
      </c>
      <c r="Q70" s="187">
        <f>IFERROR(VLOOKUP(A70,[1]Energiindhold!$A$2:$C$11,3,FALSE),IFERROR(VLOOKUP(A70,[1]Biogasudbytte!$A$2:$B$18,2,FALSE)*[1]Energiindhold!$C$10,0))*O70</f>
        <v>0.23688753380383468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7">
        <f>IFERROR(VLOOKUP(A70,[1]Biogasudbytte!$A$2:$B$18,2,FALSE)*[1]Energiindhold!$C$10,0)*J70*IFERROR(VLOOKUP(A70,Biogasanlæg!$F$3:$G$8,2,FALSE),1)</f>
        <v>1.9702911606287341</v>
      </c>
      <c r="T70" s="188">
        <f t="shared" si="11"/>
        <v>0.23688753380383454</v>
      </c>
      <c r="U70" s="186">
        <f>O70*IFERROR(VLOOKUP(A70,[1]Tørstofindhold!A$2:B$24,2,FALSE),0)</f>
        <v>22960.946059225214</v>
      </c>
      <c r="V70" s="187">
        <f>IF(D70=År1,P70,SUM(O70,P70))*IFERROR(VLOOKUP(A70,[1]Tørstofindhold!A$2:B$24,2,FALSE),0)</f>
        <v>247638.17298541218</v>
      </c>
      <c r="W70" s="187">
        <f>J70*IFERROR(VLOOKUP(A70,[1]Tørstofindhold!A$2:B$24,2,FALSE),0)</f>
        <v>224677.22692618697</v>
      </c>
      <c r="X70" s="188">
        <f t="shared" si="12"/>
        <v>22960.946059225214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800990.58717012103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2118313.6444107294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7055058.2423947481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-182668.45884857792</v>
      </c>
      <c r="O73" s="190">
        <f t="shared" si="20"/>
        <v>0</v>
      </c>
      <c r="P73" s="200">
        <f t="shared" si="10"/>
        <v>2833.9333697705197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9.7058250407922632E-3</v>
      </c>
      <c r="S73" s="187">
        <f>IFERROR(VLOOKUP(A73,[1]Biogasudbytte!$A$2:$B$18,2,FALSE)*[1]Energiindhold!$C$10,0)*J73*IFERROR(VLOOKUP(A73,Biogasanlæg!$F$3:$G$8,2,FALSE),1)</f>
        <v>9.7058250407922632E-3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878.51934462886106</v>
      </c>
      <c r="W73" s="187">
        <f>J73*IFERROR(VLOOKUP(A73,[1]Tørstofindhold!A$2:B$24,2,FALSE),0)</f>
        <v>878.51934462886106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326194.91053704952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-326194.91053704952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11840949.000738235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3739247.0528647057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11840949.000738235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5.9937699746836879</v>
      </c>
      <c r="S75" s="187">
        <f>IFERROR(VLOOKUP(A75,[1]Biogasudbytte!$A$2:$B$18,2,FALSE)*[1]Energiindhold!$C$10,0)*J75*IFERROR(VLOOKUP(A75,Biogasanlæg!$F$3:$G$8,2,FALSE),1)</f>
        <v>5.9937699746836879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899912.12405610585</v>
      </c>
      <c r="W75" s="187">
        <f>J75*IFERROR(VLOOKUP(A75,[1]Tørstofindhold!A$2:B$24,2,FALSE),0)</f>
        <v>899912.12405610585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126335.63003958203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880150.89522212092</v>
      </c>
      <c r="O77" s="190">
        <f t="shared" si="20"/>
        <v>420587.66554026748</v>
      </c>
      <c r="P77" s="200">
        <f t="shared" si="10"/>
        <v>314692.31350359169</v>
      </c>
      <c r="Q77" s="187">
        <f>IFERROR(VLOOKUP(A77,[1]Energiindhold!$A$2:$C$11,3,FALSE),IFERROR(VLOOKUP(A77,[1]Biogasudbytte!$A$2:$B$18,2,FALSE)*[1]Energiindhold!$C$10,0))*O77</f>
        <v>1.5099097192895603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2.6396551247674545</v>
      </c>
      <c r="S77" s="187">
        <f>IFERROR(VLOOKUP(A77,[1]Biogasudbytte!$A$2:$B$18,2,FALSE)*[1]Energiindhold!$C$10,0)*J77*IFERROR(VLOOKUP(A77,Biogasanlæg!$F$3:$G$8,2,FALSE),1)</f>
        <v>1.1297454054778944</v>
      </c>
      <c r="T77" s="188">
        <f t="shared" si="11"/>
        <v>1.5099097192895601</v>
      </c>
      <c r="U77" s="186">
        <f>O77*IFERROR(VLOOKUP(A77,[1]Tørstofindhold!A$2:B$24,2,FALSE),0)</f>
        <v>126176.29966208024</v>
      </c>
      <c r="V77" s="187">
        <f>IF(D77=År1,P77,SUM(O77,P77))*IFERROR(VLOOKUP(A77,[1]Tørstofindhold!A$2:B$24,2,FALSE),0)</f>
        <v>220583.99371315775</v>
      </c>
      <c r="W77" s="187">
        <f>J77*IFERROR(VLOOKUP(A77,[1]Tørstofindhold!A$2:B$24,2,FALSE),0)</f>
        <v>94407.694051077502</v>
      </c>
      <c r="X77" s="188">
        <f t="shared" si="12"/>
        <v>126176.29966208024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3280805.3819219102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67373.513210879581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1683153.4103621913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177516.46640303911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3.2663029818159193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73669.333557261241</v>
      </c>
      <c r="W82" s="187">
        <f>J82*IFERROR(VLOOKUP(A82,[1]Tørstofindhold!A$2:B$24,2,FALSE),0)</f>
        <v>0</v>
      </c>
      <c r="X82" s="188">
        <f t="shared" ref="X82:X149" si="26">V82-W82</f>
        <v>73669.333557261241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5844517.8424414396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-3023.5747326607525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162493.02564918654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5.6872558977215286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1009401.1411867546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-618377.70486441301</v>
      </c>
      <c r="O89" s="190">
        <f t="shared" si="20"/>
        <v>0</v>
      </c>
      <c r="P89" s="200">
        <f t="shared" si="24"/>
        <v>4075.7207832735812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87">
        <f>IFERROR(VLOOKUP(A89,[1]Biogasudbytte!$A$2:$B$18,2,FALSE)*[1]Energiindhold!$C$10,0)*J89*IFERROR(VLOOKUP(A89,Biogasanlæg!$F$3:$G$8,2,FALSE),1)</f>
        <v>1.1061669234635831E-2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815.14415665471631</v>
      </c>
      <c r="W89" s="187">
        <f>J89*IFERROR(VLOOKUP(A89,[1]Tørstofindhold!A$2:B$24,2,FALSE),0)</f>
        <v>815.14415665471631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229347.69258761208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108333.11124139075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2481926.4751490569</v>
      </c>
      <c r="O92" s="190">
        <f t="shared" si="20"/>
        <v>2481926.4751490569</v>
      </c>
      <c r="P92" s="200">
        <f t="shared" si="24"/>
        <v>1516336.6800324824</v>
      </c>
      <c r="Q92" s="187">
        <f>IFERROR(VLOOKUP(A92,[1]Energiindhold!$A$2:$C$11,3,FALSE),IFERROR(VLOOKUP(A92,[1]Biogasudbytte!$A$2:$B$18,2,FALSE)*[1]Energiindhold!$C$10,0))*O92</f>
        <v>1.2385061303641312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7">
        <f>IFERROR(VLOOKUP(A92,[1]Biogasudbytte!$A$2:$B$18,2,FALSE)*[1]Energiindhold!$C$10,0)*J92*IFERROR(VLOOKUP(A92,Biogasanlæg!$F$3:$G$8,2,FALSE),1)</f>
        <v>0.75666716670300915</v>
      </c>
      <c r="T92" s="188">
        <f t="shared" si="25"/>
        <v>1.2385061303641312</v>
      </c>
      <c r="U92" s="186">
        <f>O92*IFERROR(VLOOKUP(A92,[1]Tørstofindhold!A$2:B$24,2,FALSE),0)</f>
        <v>148915.58850894342</v>
      </c>
      <c r="V92" s="187">
        <f>IF(D92=År1,P92,SUM(O92,P92))*IFERROR(VLOOKUP(A92,[1]Tørstofindhold!A$2:B$24,2,FALSE),0)</f>
        <v>239895.78931089235</v>
      </c>
      <c r="W92" s="187">
        <f>J92*IFERROR(VLOOKUP(A92,[1]Tørstofindhold!A$2:B$24,2,FALSE),0)</f>
        <v>90980.200801948944</v>
      </c>
      <c r="X92" s="188">
        <f t="shared" si="26"/>
        <v>148915.58850894339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9587593.8998603616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8502205.9111969229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9587593.8998603616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4.1303354520598443</v>
      </c>
      <c r="S93" s="187">
        <f>IFERROR(VLOOKUP(A93,[1]Biogasudbytte!$A$2:$B$18,2,FALSE)*[1]Energiindhold!$C$10,0)*J93*IFERROR(VLOOKUP(A93,Biogasanlæg!$F$3:$G$8,2,FALSE),1)</f>
        <v>4.1303354520598443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479379.69499301811</v>
      </c>
      <c r="W93" s="187">
        <f>J93*IFERROR(VLOOKUP(A93,[1]Tørstofindhold!A$2:B$24,2,FALSE),0)</f>
        <v>479379.69499301811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1531740.086889476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2203715.0015238998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31.93969521225883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1089920.7111703621</v>
      </c>
      <c r="W97" s="187">
        <f>J97*IFERROR(VLOOKUP(A97,[1]Tørstofindhold!A$2:B$24,2,FALSE),0)</f>
        <v>0</v>
      </c>
      <c r="X97" s="188">
        <f t="shared" ca="1" si="26"/>
        <v>1089920.7111703621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216017.9179050583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279414.6339744032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202016.46340417283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561658711.83836472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561658711.83836472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561658711.83836472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23285588.83545886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20673448.784384709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2612140.0510741509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1035788.8384667402</v>
      </c>
      <c r="O105" s="190">
        <f t="shared" si="20"/>
        <v>1035788.8384667402</v>
      </c>
      <c r="P105" s="200">
        <f t="shared" si="24"/>
        <v>1666786.636613145</v>
      </c>
      <c r="Q105" s="187">
        <f>IFERROR(VLOOKUP(A105,[1]Energiindhold!$A$2:$C$11,3,FALSE),IFERROR(VLOOKUP(A105,[1]Biogasudbytte!$A$2:$B$18,2,FALSE)*[1]Energiindhold!$C$10,0))*O105</f>
        <v>2.2310891580573586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7">
        <f>IFERROR(VLOOKUP(A105,[1]Biogasudbytte!$A$2:$B$18,2,FALSE)*[1]Energiindhold!$C$10,0)*J105*IFERROR(VLOOKUP(A105,Biogasanlæg!$F$3:$G$8,2,FALSE),1)</f>
        <v>3.5902584152647146</v>
      </c>
      <c r="T105" s="188">
        <f t="shared" si="25"/>
        <v>2.2310891580573591</v>
      </c>
      <c r="U105" s="186">
        <f>O105*IFERROR(VLOOKUP(A105,[1]Tørstofindhold!A$2:B$24,2,FALSE),0)</f>
        <v>310736.65154002205</v>
      </c>
      <c r="V105" s="187">
        <f>IF(D105=År1,P105,SUM(O105,P105))*IFERROR(VLOOKUP(A105,[1]Tørstofindhold!A$2:B$24,2,FALSE),0)</f>
        <v>810772.64252396557</v>
      </c>
      <c r="W105" s="187">
        <f>J105*IFERROR(VLOOKUP(A105,[1]Tørstofindhold!A$2:B$24,2,FALSE),0)</f>
        <v>500035.99098394345</v>
      </c>
      <c r="X105" s="188">
        <f t="shared" si="26"/>
        <v>310736.65154002211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5169.3190334894534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5169.3190334894534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5169.3190334894534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2.4310790482597552E-3</v>
      </c>
      <c r="S107" s="187">
        <f>IFERROR(VLOOKUP(A107,[1]Biogasudbytte!$A$2:$B$18,2,FALSE)*[1]Energiindhold!$C$10,0)*J107*IFERROR(VLOOKUP(A107,Biogasanlæg!$F$3:$G$8,2,FALSE),1)</f>
        <v>2.4310790482597552E-3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325.66709910983559</v>
      </c>
      <c r="W107" s="187">
        <f>J107*IFERROR(VLOOKUP(A107,[1]Tørstofindhold!A$2:B$24,2,FALSE),0)</f>
        <v>325.66709910983559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171719.70187293284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958505.49613034155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958505.49613034155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28053.238119137233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-239925.68223188422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17271454.74298735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75527.053678542026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2510699.798198849</v>
      </c>
      <c r="O112" s="190">
        <f t="shared" si="20"/>
        <v>2510699.798198849</v>
      </c>
      <c r="P112" s="200">
        <f t="shared" si="24"/>
        <v>75527.053678542026</v>
      </c>
      <c r="Q112" s="187">
        <f>IFERROR(VLOOKUP(A112,[1]Energiindhold!$A$2:$C$11,3,FALSE),IFERROR(VLOOKUP(A112,[1]Biogasudbytte!$A$2:$B$18,2,FALSE)*[1]Energiindhold!$C$10,0))*O112</f>
        <v>4.6193737912111077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4.7583341290979151</v>
      </c>
      <c r="S112" s="187">
        <f>IFERROR(VLOOKUP(A112,[1]Biogasudbytte!$A$2:$B$18,2,FALSE)*[1]Energiindhold!$C$10,0)*J112*IFERROR(VLOOKUP(A112,Biogasanlæg!$F$3:$G$8,2,FALSE),1)</f>
        <v>0.13896033788680751</v>
      </c>
      <c r="T112" s="188">
        <f t="shared" si="25"/>
        <v>4.6193737912111077</v>
      </c>
      <c r="U112" s="186">
        <f>O112*IFERROR(VLOOKUP(A112,[1]Tørstofindhold!A$2:B$24,2,FALSE),0)</f>
        <v>702995.94349567778</v>
      </c>
      <c r="V112" s="187">
        <f>IF(D112=År1,P112,SUM(O112,P112))*IFERROR(VLOOKUP(A112,[1]Tørstofindhold!A$2:B$24,2,FALSE),0)</f>
        <v>724143.51852566947</v>
      </c>
      <c r="W112" s="187">
        <f>J112*IFERROR(VLOOKUP(A112,[1]Tørstofindhold!A$2:B$24,2,FALSE),0)</f>
        <v>21147.575029991771</v>
      </c>
      <c r="X112" s="188">
        <f t="shared" si="26"/>
        <v>702995.94349567767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197391.62155129627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-83281.037132141995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51614.661983045924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705945.48999946821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757560.15198251419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7.5941022688695501</v>
      </c>
      <c r="S115" s="187">
        <f>IFERROR(VLOOKUP(A115,[1]Biogasudbytte!$A$2:$B$18,2,FALSE)*[1]Energiindhold!$C$10,0)*J115*IFERROR(VLOOKUP(A115,Biogasanlæg!$F$3:$G$8,2,FALSE),1)</f>
        <v>0.2975863982497306</v>
      </c>
      <c r="T115" s="188">
        <f t="shared" si="25"/>
        <v>7.2965158706198192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643926.12918513699</v>
      </c>
      <c r="W115" s="187">
        <f>J115*IFERROR(VLOOKUP(A115,[1]Tørstofindhold!A$2:B$24,2,FALSE),0)</f>
        <v>43872.462685589031</v>
      </c>
      <c r="X115" s="188">
        <f t="shared" si="26"/>
        <v>600053.66649954801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-5794113.0468547465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54115.474944335409</v>
      </c>
      <c r="O118" s="190">
        <f t="shared" si="20"/>
        <v>54115.474944335409</v>
      </c>
      <c r="P118" s="200">
        <f t="shared" si="24"/>
        <v>531600.61023474101</v>
      </c>
      <c r="Q118" s="187">
        <f>IFERROR(VLOOKUP(A118,[1]Energiindhold!$A$2:$C$11,3,FALSE),IFERROR(VLOOKUP(A118,[1]Biogasudbytte!$A$2:$B$18,2,FALSE)*[1]Energiindhold!$C$10,0))*O118</f>
        <v>0.23448938794554811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7">
        <f>IFERROR(VLOOKUP(A118,[1]Biogasudbytte!$A$2:$B$18,2,FALSE)*[1]Energiindhold!$C$10,0)*J118*IFERROR(VLOOKUP(A118,Biogasanlæg!$F$3:$G$8,2,FALSE),1)</f>
        <v>1.9579703693924939</v>
      </c>
      <c r="T118" s="188">
        <f t="shared" si="25"/>
        <v>0.23448938794554808</v>
      </c>
      <c r="U118" s="186">
        <f>O118*IFERROR(VLOOKUP(A118,[1]Tørstofindhold!A$2:B$24,2,FALSE),0)</f>
        <v>22728.499476620869</v>
      </c>
      <c r="V118" s="187">
        <f>IF(D118=År1,P118,SUM(O118,P118))*IFERROR(VLOOKUP(A118,[1]Tørstofindhold!A$2:B$24,2,FALSE),0)</f>
        <v>246000.75577521208</v>
      </c>
      <c r="W118" s="187">
        <f>J118*IFERROR(VLOOKUP(A118,[1]Tørstofindhold!A$2:B$24,2,FALSE),0)</f>
        <v>223272.25629859121</v>
      </c>
      <c r="X118" s="188">
        <f t="shared" si="26"/>
        <v>22728.499476620869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828635.16661860154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828635.16661860154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2319843.659459726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2191495.8607652895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7450959.0772760846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85604.528141091578</v>
      </c>
      <c r="O121" s="190">
        <f t="shared" si="20"/>
        <v>85604.528141091578</v>
      </c>
      <c r="P121" s="200">
        <f t="shared" si="24"/>
        <v>2825.7560217041437</v>
      </c>
      <c r="Q121" s="187">
        <f>IFERROR(VLOOKUP(A121,[1]Energiindhold!$A$2:$C$11,3,FALSE),IFERROR(VLOOKUP(A121,[1]Biogasudbytte!$A$2:$B$18,2,FALSE)*[1]Energiindhold!$C$10,0))*O121</f>
        <v>0.29318352424929894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0.30286134301779261</v>
      </c>
      <c r="S121" s="187">
        <f>IFERROR(VLOOKUP(A121,[1]Biogasudbytte!$A$2:$B$18,2,FALSE)*[1]Energiindhold!$C$10,0)*J121*IFERROR(VLOOKUP(A121,Biogasanlæg!$F$3:$G$8,2,FALSE),1)</f>
        <v>9.6778187684936554E-3</v>
      </c>
      <c r="T121" s="188">
        <f t="shared" si="25"/>
        <v>0.29318352424929894</v>
      </c>
      <c r="U121" s="186">
        <f>O121*IFERROR(VLOOKUP(A121,[1]Tørstofindhold!A$2:B$24,2,FALSE),0)</f>
        <v>26537.403723738389</v>
      </c>
      <c r="V121" s="187">
        <f>IF(D121=År1,P121,SUM(O121,P121))*IFERROR(VLOOKUP(A121,[1]Tørstofindhold!A$2:B$24,2,FALSE),0)</f>
        <v>27413.388090466673</v>
      </c>
      <c r="W121" s="187">
        <f>J121*IFERROR(VLOOKUP(A121,[1]Tørstofindhold!A$2:B$24,2,FALSE),0)</f>
        <v>875.9843667282845</v>
      </c>
      <c r="X121" s="188">
        <f t="shared" si="26"/>
        <v>26537.403723738389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309762.85640159156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-309762.85640159156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11614690.73032544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3667797.0727343494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11614690.73032544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5.8792403007834348</v>
      </c>
      <c r="S123" s="187">
        <f>IFERROR(VLOOKUP(A123,[1]Biogasudbytte!$A$2:$B$18,2,FALSE)*[1]Energiindhold!$C$10,0)*J123*IFERROR(VLOOKUP(A123,Biogasanlæg!$F$3:$G$8,2,FALSE),1)</f>
        <v>5.8792403007834348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882716.49550473341</v>
      </c>
      <c r="W123" s="187">
        <f>J123*IFERROR(VLOOKUP(A123,[1]Tørstofindhold!A$2:B$24,2,FALSE),0)</f>
        <v>882716.49550473341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90203.155693262815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8353109.1121058436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1250119.4437624197</v>
      </c>
      <c r="O125" s="190">
        <f t="shared" si="20"/>
        <v>813064.48232254898</v>
      </c>
      <c r="P125" s="200">
        <f t="shared" si="24"/>
        <v>314525.12457946909</v>
      </c>
      <c r="Q125" s="187">
        <f>IFERROR(VLOOKUP(A125,[1]Energiindhold!$A$2:$C$11,3,FALSE),IFERROR(VLOOKUP(A125,[1]Biogasudbytte!$A$2:$B$18,2,FALSE)*[1]Energiindhold!$C$10,0))*O125</f>
        <v>2.9189014915379512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4.0480466887782454</v>
      </c>
      <c r="S125" s="187">
        <f>IFERROR(VLOOKUP(A125,[1]Biogasudbytte!$A$2:$B$18,2,FALSE)*[1]Energiindhold!$C$10,0)*J125*IFERROR(VLOOKUP(A125,Biogasanlæg!$F$3:$G$8,2,FALSE),1)</f>
        <v>1.1291451972402942</v>
      </c>
      <c r="T125" s="188">
        <f t="shared" si="25"/>
        <v>2.9189014915379512</v>
      </c>
      <c r="U125" s="186">
        <f>O125*IFERROR(VLOOKUP(A125,[1]Tørstofindhold!A$2:B$24,2,FALSE),0)</f>
        <v>243919.34469676469</v>
      </c>
      <c r="V125" s="187">
        <f>IF(D125=År1,P125,SUM(O125,P125))*IFERROR(VLOOKUP(A125,[1]Tørstofindhold!A$2:B$24,2,FALSE),0)</f>
        <v>338276.88207060547</v>
      </c>
      <c r="W125" s="187">
        <f>J125*IFERROR(VLOOKUP(A125,[1]Tørstofindhold!A$2:B$24,2,FALSE),0)</f>
        <v>94357.537373840722</v>
      </c>
      <c r="X125" s="188">
        <f t="shared" si="26"/>
        <v>243919.34469676475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3192670.7859676722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60977.171211943627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1741244.0657606875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1741244.0657606875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184273.6818542117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184273.6818542117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184273.6818542117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3.3906357461174945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3.3906357461174945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76473.577969497856</v>
      </c>
      <c r="W130" s="187">
        <f>J130*IFERROR(VLOOKUP(A130,[1]Tørstofindhold!A$2:B$24,2,FALSE),0)</f>
        <v>0</v>
      </c>
      <c r="X130" s="188">
        <f t="shared" si="26"/>
        <v>76473.577969497856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5735954.3578613317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524623.08835190837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524623.08835190837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262311.54417595419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5392.6168664394645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167879.3882726107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167879.3882726107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167879.3882726107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5.8757785895413734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5.8757785895413734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408411.71044063132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4034.0707756292709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-605023.50152175245</v>
      </c>
      <c r="O137" s="190">
        <f t="shared" si="39"/>
        <v>0</v>
      </c>
      <c r="P137" s="200">
        <f t="shared" si="24"/>
        <v>4034.0707756292709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1.0948629447888866E-2</v>
      </c>
      <c r="S137" s="187">
        <f>IFERROR(VLOOKUP(A137,[1]Biogasudbytte!$A$2:$B$18,2,FALSE)*[1]Energiindhold!$C$10,0)*J137*IFERROR(VLOOKUP(A137,Biogasanlæg!$F$3:$G$8,2,FALSE),1)</f>
        <v>1.0948629447888866E-2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806.8141551258542</v>
      </c>
      <c r="W137" s="187">
        <f>J137*IFERROR(VLOOKUP(A137,[1]Tørstofindhold!A$2:B$24,2,FALSE),0)</f>
        <v>806.8141551258542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222680.59406186192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104021.41590581447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2573468.1840518024</v>
      </c>
      <c r="O140" s="190">
        <f t="shared" si="39"/>
        <v>2573468.1840518024</v>
      </c>
      <c r="P140" s="200">
        <f t="shared" si="24"/>
        <v>1572264.2235564108</v>
      </c>
      <c r="Q140" s="187">
        <f>IFERROR(VLOOKUP(A140,[1]Energiindhold!$A$2:$C$11,3,FALSE),IFERROR(VLOOKUP(A140,[1]Biogasudbytte!$A$2:$B$18,2,FALSE)*[1]Energiindhold!$C$10,0))*O140</f>
        <v>1.2841863585236901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7">
        <f>IFERROR(VLOOKUP(A140,[1]Biogasudbytte!$A$2:$B$18,2,FALSE)*[1]Energiindhold!$C$10,0)*J140*IFERROR(VLOOKUP(A140,Biogasanlæg!$F$3:$G$8,2,FALSE),1)</f>
        <v>0.78457557019688462</v>
      </c>
      <c r="T140" s="188">
        <f t="shared" si="25"/>
        <v>1.2841863585236899</v>
      </c>
      <c r="U140" s="186">
        <f>O140*IFERROR(VLOOKUP(A140,[1]Tørstofindhold!A$2:B$24,2,FALSE),0)</f>
        <v>154408.09104310814</v>
      </c>
      <c r="V140" s="187">
        <f>IF(D140=År1,P140,SUM(O140,P140))*IFERROR(VLOOKUP(A140,[1]Tørstofindhold!A$2:B$24,2,FALSE),0)</f>
        <v>248743.94445649275</v>
      </c>
      <c r="W140" s="187">
        <f>J140*IFERROR(VLOOKUP(A140,[1]Tørstofindhold!A$2:B$24,2,FALSE),0)</f>
        <v>94335.853413384641</v>
      </c>
      <c r="X140" s="188">
        <f t="shared" si="26"/>
        <v>154408.09104310811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9178937.5641805995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8139812.5569148706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9178937.5641805995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3.9542863026490029</v>
      </c>
      <c r="S141" s="187">
        <f>IFERROR(VLOOKUP(A141,[1]Biogasudbytte!$A$2:$B$18,2,FALSE)*[1]Energiindhold!$C$10,0)*J141*IFERROR(VLOOKUP(A141,Biogasanlæg!$F$3:$G$8,2,FALSE),1)</f>
        <v>3.9542863026490029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458946.87820903002</v>
      </c>
      <c r="W141" s="187">
        <f>J141*IFERROR(VLOOKUP(A141,[1]Tørstofindhold!A$2:B$24,2,FALSE),0)</f>
        <v>458946.87820903002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1481553.9579175585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2001216.64646261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29.004771350884361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989768.39972963254</v>
      </c>
      <c r="W145" s="187">
        <f>J145*IFERROR(VLOOKUP(A145,[1]Tørstofindhold!A$2:B$24,2,FALSE),0)</f>
        <v>0</v>
      </c>
      <c r="X145" s="188">
        <f t="shared" ca="1" si="26"/>
        <v>989768.39972963254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-6677.1647991509926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19052.485337519021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114627799.06724329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114627799.06724329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114627799.06724329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3841124.6628314275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3436648.7301143073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404475.93271712027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133503.40514794196</v>
      </c>
      <c r="O201" s="190">
        <f t="shared" si="59"/>
        <v>133503.40514794196</v>
      </c>
      <c r="P201" s="200">
        <f t="shared" si="49"/>
        <v>214833.06575530887</v>
      </c>
      <c r="Q201" s="187">
        <f>IFERROR(VLOOKUP(A201,[1]Energiindhold!$A$2:$C$11,3,FALSE),IFERROR(VLOOKUP(A201,[1]Biogasudbytte!$A$2:$B$18,2,FALSE)*[1]Energiindhold!$C$10,0))*O201</f>
        <v>0.28756633468866699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7">
        <f>IFERROR(VLOOKUP(A201,[1]Biogasudbytte!$A$2:$B$18,2,FALSE)*[1]Energiindhold!$C$10,0)*J201*IFERROR(VLOOKUP(A201,Biogasanlæg!$F$3:$G$8,2,FALSE),1)</f>
        <v>0.4627504236369353</v>
      </c>
      <c r="T201" s="188">
        <f t="shared" si="50"/>
        <v>0.28756633468866699</v>
      </c>
      <c r="U201" s="186">
        <f>O201*IFERROR(VLOOKUP(A201,[1]Tørstofindhold!A$2:B$24,2,FALSE),0)</f>
        <v>40051.021544382587</v>
      </c>
      <c r="V201" s="187">
        <f>IF(D201=År1,P201,SUM(O201,P201))*IFERROR(VLOOKUP(A201,[1]Tørstofindhold!A$2:B$24,2,FALSE),0)</f>
        <v>104500.94127097525</v>
      </c>
      <c r="W201" s="187">
        <f>J201*IFERROR(VLOOKUP(A201,[1]Tørstofindhold!A$2:B$24,2,FALSE),0)</f>
        <v>64449.919726592656</v>
      </c>
      <c r="X201" s="188">
        <f t="shared" si="51"/>
        <v>40051.021544382595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420.12115509171275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420.12115509171275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420.12115509171275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1.9757877802808159E-4</v>
      </c>
      <c r="S203" s="187">
        <f>IFERROR(VLOOKUP(A203,[1]Biogasudbytte!$A$2:$B$18,2,FALSE)*[1]Energiindhold!$C$10,0)*J203*IFERROR(VLOOKUP(A203,Biogasanlæg!$F$3:$G$8,2,FALSE),1)</f>
        <v>1.9757877802808159E-4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26.467632770777904</v>
      </c>
      <c r="W203" s="187">
        <f>J203*IFERROR(VLOOKUP(A203,[1]Tørstofindhold!A$2:B$24,2,FALSE),0)</f>
        <v>26.467632770777904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-12267.263676834245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645001.32802557282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-206637.82158539316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378447.99987344025</v>
      </c>
      <c r="O208" s="190">
        <f t="shared" si="59"/>
        <v>378447.99987344025</v>
      </c>
      <c r="P208" s="200">
        <f t="shared" si="49"/>
        <v>10062.940438050116</v>
      </c>
      <c r="Q208" s="187">
        <f>IFERROR(VLOOKUP(A208,[1]Energiindhold!$A$2:$C$11,3,FALSE),IFERROR(VLOOKUP(A208,[1]Biogasudbytte!$A$2:$B$18,2,FALSE)*[1]Energiindhold!$C$10,0))*O208</f>
        <v>0.69629701376714592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0.71481156630560339</v>
      </c>
      <c r="S208" s="187">
        <f>IFERROR(VLOOKUP(A208,[1]Biogasudbytte!$A$2:$B$18,2,FALSE)*[1]Energiindhold!$C$10,0)*J208*IFERROR(VLOOKUP(A208,Biogasanlæg!$F$3:$G$8,2,FALSE),1)</f>
        <v>1.8514552538457459E-2</v>
      </c>
      <c r="T208" s="188">
        <f t="shared" si="50"/>
        <v>0.69629701376714592</v>
      </c>
      <c r="U208" s="186">
        <f>O208*IFERROR(VLOOKUP(A208,[1]Tørstofindhold!A$2:B$24,2,FALSE),0)</f>
        <v>105965.43996456328</v>
      </c>
      <c r="V208" s="187">
        <f>IF(D208=År1,P208,SUM(O208,P208))*IFERROR(VLOOKUP(A208,[1]Tørstofindhold!A$2:B$24,2,FALSE),0)</f>
        <v>108783.06328721732</v>
      </c>
      <c r="W208" s="187">
        <f>J208*IFERROR(VLOOKUP(A208,[1]Tørstofindhold!A$2:B$24,2,FALSE),0)</f>
        <v>2817.623322654033</v>
      </c>
      <c r="X208" s="188">
        <f t="shared" si="51"/>
        <v>105965.43996456328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-133067.72028032725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23940.442278690352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675722.17739080405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699662.61966949445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7.1221631421450287</v>
      </c>
      <c r="S211" s="187">
        <f>IFERROR(VLOOKUP(A211,[1]Biogasudbytte!$A$2:$B$18,2,FALSE)*[1]Energiindhold!$C$10,0)*J211*IFERROR(VLOOKUP(A211,Biogasanlæg!$F$3:$G$8,2,FALSE),1)</f>
        <v>0.13802957757548037</v>
      </c>
      <c r="T211" s="188">
        <f t="shared" si="50"/>
        <v>6.9841335645695484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594713.22671907023</v>
      </c>
      <c r="W211" s="187">
        <f>J211*IFERROR(VLOOKUP(A211,[1]Tørstofindhold!A$2:B$24,2,FALSE),0)</f>
        <v>20349.375936886798</v>
      </c>
      <c r="X211" s="188">
        <f t="shared" si="51"/>
        <v>574363.85078218346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-711176.07171098527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19521.564274117642</v>
      </c>
      <c r="O214" s="190">
        <f t="shared" si="59"/>
        <v>19521.564274117642</v>
      </c>
      <c r="P214" s="200">
        <f t="shared" si="49"/>
        <v>191022.2216043165</v>
      </c>
      <c r="Q214" s="187">
        <f>IFERROR(VLOOKUP(A214,[1]Energiindhold!$A$2:$C$11,3,FALSE),IFERROR(VLOOKUP(A214,[1]Biogasudbytte!$A$2:$B$18,2,FALSE)*[1]Energiindhold!$C$10,0))*O214</f>
        <v>8.4589475803107383E-2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7">
        <f>IFERROR(VLOOKUP(A214,[1]Biogasudbytte!$A$2:$B$18,2,FALSE)*[1]Energiindhold!$C$10,0)*J214*IFERROR(VLOOKUP(A214,Biogasanlæg!$F$3:$G$8,2,FALSE),1)</f>
        <v>0.70356550123526529</v>
      </c>
      <c r="T214" s="188">
        <f t="shared" si="50"/>
        <v>8.4589475803107383E-2</v>
      </c>
      <c r="U214" s="186">
        <f>O214*IFERROR(VLOOKUP(A214,[1]Tørstofindhold!A$2:B$24,2,FALSE),0)</f>
        <v>8199.0569951294092</v>
      </c>
      <c r="V214" s="187">
        <f>IF(D214=År1,P214,SUM(O214,P214))*IFERROR(VLOOKUP(A214,[1]Tørstofindhold!A$2:B$24,2,FALSE),0)</f>
        <v>88428.390068942332</v>
      </c>
      <c r="W214" s="187">
        <f>J214*IFERROR(VLOOKUP(A214,[1]Tørstofindhold!A$2:B$24,2,FALSE),0)</f>
        <v>80229.33307381293</v>
      </c>
      <c r="X214" s="188">
        <f t="shared" si="51"/>
        <v>8199.0569951294019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153987.37784910508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15892.867409817249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865945.92924660386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1286034.2693294734</v>
      </c>
      <c r="O217" s="190">
        <f t="shared" si="59"/>
        <v>1103365.8104808955</v>
      </c>
      <c r="P217" s="200">
        <f t="shared" si="63"/>
        <v>952.06663022948101</v>
      </c>
      <c r="Q217" s="187">
        <f>IFERROR(VLOOKUP(A217,[1]Energiindhold!$A$2:$C$11,3,FALSE),IFERROR(VLOOKUP(A217,[1]Biogasudbytte!$A$2:$B$18,2,FALSE)*[1]Energiindhold!$C$10,0))*O217</f>
        <v>3.7788734296836002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3.7821341246028077</v>
      </c>
      <c r="S217" s="187">
        <f>IFERROR(VLOOKUP(A217,[1]Biogasudbytte!$A$2:$B$18,2,FALSE)*[1]Energiindhold!$C$10,0)*J217*IFERROR(VLOOKUP(A217,Biogasanlæg!$F$3:$G$8,2,FALSE),1)</f>
        <v>3.2606949192077409E-3</v>
      </c>
      <c r="T217" s="188">
        <f t="shared" si="64"/>
        <v>3.7788734296836002</v>
      </c>
      <c r="U217" s="186">
        <f>O217*IFERROR(VLOOKUP(A217,[1]Tørstofindhold!A$2:B$24,2,FALSE),0)</f>
        <v>342043.40124907758</v>
      </c>
      <c r="V217" s="187">
        <f>IF(D217=År1,P217,SUM(O217,P217))*IFERROR(VLOOKUP(A217,[1]Tørstofindhold!A$2:B$24,2,FALSE),0)</f>
        <v>342338.54190444876</v>
      </c>
      <c r="W217" s="187">
        <f>J217*IFERROR(VLOOKUP(A217,[1]Tørstofindhold!A$2:B$24,2,FALSE),0)</f>
        <v>295.14065537113913</v>
      </c>
      <c r="X217" s="188">
        <f t="shared" si="65"/>
        <v>342043.40124907764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340898.07290760207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-340898.07290760207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841583.7254715825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265763.28172786813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841583.7254715825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0.42600126599646038</v>
      </c>
      <c r="S219" s="187">
        <f>IFERROR(VLOOKUP(A219,[1]Biogasudbytte!$A$2:$B$18,2,FALSE)*[1]Energiindhold!$C$10,0)*J219*IFERROR(VLOOKUP(A219,Biogasanlæg!$F$3:$G$8,2,FALSE),1)</f>
        <v>0.42600126599646038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63960.363135840271</v>
      </c>
      <c r="W219" s="187">
        <f>J219*IFERROR(VLOOKUP(A219,[1]Tørstofindhold!A$2:B$24,2,FALSE),0)</f>
        <v>63960.363135840271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-84995.951783159224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-459563.22968185344</v>
      </c>
      <c r="O221" s="190">
        <f t="shared" si="59"/>
        <v>0</v>
      </c>
      <c r="P221" s="200">
        <f t="shared" si="63"/>
        <v>15333.686496408332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87">
        <f>IFERROR(VLOOKUP(A221,[1]Biogasudbytte!$A$2:$B$18,2,FALSE)*[1]Energiindhold!$C$10,0)*J221*IFERROR(VLOOKUP(A221,Biogasanlæg!$F$3:$G$8,2,FALSE),1)</f>
        <v>5.5047934522105921E-2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4600.1059489224999</v>
      </c>
      <c r="W221" s="187">
        <f>J221*IFERROR(VLOOKUP(A221,[1]Tørstofindhold!A$2:B$24,2,FALSE),0)</f>
        <v>4600.1059489224999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-142279.58695665724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-42920.754795020359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418150.43620360433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39419.677245239443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0.72532206131240562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16359.166056774371</v>
      </c>
      <c r="W226" s="187">
        <f>J226*IFERROR(VLOOKUP(A226,[1]Tørstofindhold!A$2:B$24,2,FALSE),0)</f>
        <v>0</v>
      </c>
      <c r="X226" s="188">
        <f t="shared" si="65"/>
        <v>16359.166056774371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415393.31848489033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70669.372240785742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65410.493211637622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2.2893672624073167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123895.05219603248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2233274.2678207979</v>
      </c>
      <c r="O233" s="190">
        <f t="shared" si="59"/>
        <v>1614896.5629563848</v>
      </c>
      <c r="P233" s="200">
        <f t="shared" si="63"/>
        <v>24569.279216726416</v>
      </c>
      <c r="Q233" s="187">
        <f>IFERROR(VLOOKUP(A233,[1]Energiindhold!$A$2:$C$11,3,FALSE),IFERROR(VLOOKUP(A233,[1]Biogasudbytte!$A$2:$B$18,2,FALSE)*[1]Energiindhold!$C$10,0))*O233</f>
        <v>4.3828938677261471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4.4495758742915115</v>
      </c>
      <c r="S233" s="187">
        <f>IFERROR(VLOOKUP(A233,[1]Biogasudbytte!$A$2:$B$18,2,FALSE)*[1]Energiindhold!$C$10,0)*J233*IFERROR(VLOOKUP(A233,Biogasanlæg!$F$3:$G$8,2,FALSE),1)</f>
        <v>6.668200656536416E-2</v>
      </c>
      <c r="T233" s="188">
        <f t="shared" si="64"/>
        <v>4.3828938677261471</v>
      </c>
      <c r="U233" s="186">
        <f>O233*IFERROR(VLOOKUP(A233,[1]Tørstofindhold!A$2:B$24,2,FALSE),0)</f>
        <v>322979.312591277</v>
      </c>
      <c r="V233" s="187">
        <f>IF(D233=År1,P233,SUM(O233,P233))*IFERROR(VLOOKUP(A233,[1]Tørstofindhold!A$2:B$24,2,FALSE),0)</f>
        <v>327893.16843462223</v>
      </c>
      <c r="W233" s="187">
        <f>J233*IFERROR(VLOOKUP(A233,[1]Tørstofindhold!A$2:B$24,2,FALSE),0)</f>
        <v>4913.8558433452836</v>
      </c>
      <c r="X233" s="188">
        <f t="shared" si="65"/>
        <v>322979.31259127695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27042.987950784696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16142.992552429989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2076899.8417262346</v>
      </c>
      <c r="O236" s="190">
        <f t="shared" si="59"/>
        <v>2076899.8417262346</v>
      </c>
      <c r="P236" s="200">
        <f t="shared" si="63"/>
        <v>1268885.054531686</v>
      </c>
      <c r="Q236" s="187">
        <f>IFERROR(VLOOKUP(A236,[1]Energiindhold!$A$2:$C$11,3,FALSE),IFERROR(VLOOKUP(A236,[1]Biogasudbytte!$A$2:$B$18,2,FALSE)*[1]Energiindhold!$C$10,0))*O236</f>
        <v>1.0363937900198086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7">
        <f>IFERROR(VLOOKUP(A236,[1]Biogasudbytte!$A$2:$B$18,2,FALSE)*[1]Energiindhold!$C$10,0)*J236*IFERROR(VLOOKUP(A236,Biogasanlæg!$F$3:$G$8,2,FALSE),1)</f>
        <v>0.63318633106185673</v>
      </c>
      <c r="T236" s="188">
        <f t="shared" si="64"/>
        <v>1.0363937900198086</v>
      </c>
      <c r="U236" s="186">
        <f>O236*IFERROR(VLOOKUP(A236,[1]Tørstofindhold!A$2:B$24,2,FALSE),0)</f>
        <v>124613.99050357408</v>
      </c>
      <c r="V236" s="187">
        <f>IF(D236=År1,P236,SUM(O236,P236))*IFERROR(VLOOKUP(A236,[1]Tørstofindhold!A$2:B$24,2,FALSE),0)</f>
        <v>200747.09377547522</v>
      </c>
      <c r="W236" s="187">
        <f>J236*IFERROR(VLOOKUP(A236,[1]Tørstofindhold!A$2:B$24,2,FALSE),0)</f>
        <v>76133.103271901156</v>
      </c>
      <c r="X236" s="188">
        <f t="shared" si="65"/>
        <v>124613.99050357407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1389214.6969952502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1231945.108656165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1389214.6969952502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0.59847369146555385</v>
      </c>
      <c r="S237" s="187">
        <f>IFERROR(VLOOKUP(A237,[1]Biogasudbytte!$A$2:$B$18,2,FALSE)*[1]Energiindhold!$C$10,0)*J237*IFERROR(VLOOKUP(A237,Biogasanlæg!$F$3:$G$8,2,FALSE),1)</f>
        <v>0.59847369146555385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69460.734849762506</v>
      </c>
      <c r="W237" s="187">
        <f>J237*IFERROR(VLOOKUP(A237,[1]Tørstofindhold!A$2:B$24,2,FALSE),0)</f>
        <v>69460.734849762506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134077.69458441247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645037.98201828008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9.3489024359990136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319025.0352732077</v>
      </c>
      <c r="W241" s="187">
        <f>J241*IFERROR(VLOOKUP(A241,[1]Tørstofindhold!A$2:B$24,2,FALSE),0)</f>
        <v>0</v>
      </c>
      <c r="X241" s="188">
        <f t="shared" ca="1" si="65"/>
        <v>319025.0352732077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-8560.6825110208265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29872.966694552277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20373.026590064161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115646884.39712635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115646884.39712635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115646884.39712635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3840968.7851207014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3410095.0601985683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430873.72492213314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140588.80847310851</v>
      </c>
      <c r="O249" s="190">
        <f t="shared" si="59"/>
        <v>140588.80847310851</v>
      </c>
      <c r="P249" s="200">
        <f t="shared" si="63"/>
        <v>226234.86420959991</v>
      </c>
      <c r="Q249" s="187">
        <f>IFERROR(VLOOKUP(A249,[1]Energiindhold!$A$2:$C$11,3,FALSE),IFERROR(VLOOKUP(A249,[1]Biogasudbytte!$A$2:$B$18,2,FALSE)*[1]Energiindhold!$C$10,0))*O249</f>
        <v>0.30282829345107576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7">
        <f>IFERROR(VLOOKUP(A249,[1]Biogasudbytte!$A$2:$B$18,2,FALSE)*[1]Energiindhold!$C$10,0)*J249*IFERROR(VLOOKUP(A249,Biogasanlæg!$F$3:$G$8,2,FALSE),1)</f>
        <v>0.48730989750747822</v>
      </c>
      <c r="T249" s="188">
        <f t="shared" si="64"/>
        <v>0.30282829345107576</v>
      </c>
      <c r="U249" s="186">
        <f>O249*IFERROR(VLOOKUP(A249,[1]Tørstofindhold!A$2:B$24,2,FALSE),0)</f>
        <v>42176.642541932553</v>
      </c>
      <c r="V249" s="187">
        <f>IF(D249=År1,P249,SUM(O249,P249))*IFERROR(VLOOKUP(A249,[1]Tørstofindhold!A$2:B$24,2,FALSE),0)</f>
        <v>110047.10180481253</v>
      </c>
      <c r="W249" s="187">
        <f>J249*IFERROR(VLOOKUP(A249,[1]Tørstofindhold!A$2:B$24,2,FALSE),0)</f>
        <v>67870.459262879973</v>
      </c>
      <c r="X249" s="188">
        <f t="shared" si="65"/>
        <v>42176.642541932553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433.85903842113186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433.85903842113186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433.85903842113186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2.040395671790741E-4</v>
      </c>
      <c r="S251" s="187">
        <f>IFERROR(VLOOKUP(A251,[1]Biogasudbytte!$A$2:$B$18,2,FALSE)*[1]Energiindhold!$C$10,0)*J251*IFERROR(VLOOKUP(A251,Biogasanlæg!$F$3:$G$8,2,FALSE),1)</f>
        <v>2.040395671790741E-4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27.333119420531307</v>
      </c>
      <c r="W251" s="187">
        <f>J251*IFERROR(VLOOKUP(A251,[1]Tørstofindhold!A$2:B$24,2,FALSE),0)</f>
        <v>27.333119420531307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-14502.864317069379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675013.35123286699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675013.35123286699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17458.138688631974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-216336.87730384184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2321080.0633232924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10149.946321457955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508448.42578777694</v>
      </c>
      <c r="O256" s="190">
        <f t="shared" si="59"/>
        <v>508448.42578777694</v>
      </c>
      <c r="P256" s="200">
        <f t="shared" si="63"/>
        <v>10149.946321457955</v>
      </c>
      <c r="Q256" s="187">
        <f>IFERROR(VLOOKUP(A256,[1]Energiindhold!$A$2:$C$11,3,FALSE),IFERROR(VLOOKUP(A256,[1]Biogasudbytte!$A$2:$B$18,2,FALSE)*[1]Energiindhold!$C$10,0))*O256</f>
        <v>0.93548154739628619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0.95415617988447865</v>
      </c>
      <c r="S256" s="187">
        <f>IFERROR(VLOOKUP(A256,[1]Biogasudbytte!$A$2:$B$18,2,FALSE)*[1]Energiindhold!$C$10,0)*J256*IFERROR(VLOOKUP(A256,Biogasanlæg!$F$3:$G$8,2,FALSE),1)</f>
        <v>1.8674632488192455E-2</v>
      </c>
      <c r="T256" s="188">
        <f t="shared" si="64"/>
        <v>0.93548154739628619</v>
      </c>
      <c r="U256" s="186">
        <f>O256*IFERROR(VLOOKUP(A256,[1]Tørstofindhold!A$2:B$24,2,FALSE),0)</f>
        <v>142365.55922057756</v>
      </c>
      <c r="V256" s="187">
        <f>IF(D256=År1,P256,SUM(O256,P256))*IFERROR(VLOOKUP(A256,[1]Tørstofindhold!A$2:B$24,2,FALSE),0)</f>
        <v>145207.54419058579</v>
      </c>
      <c r="W256" s="187">
        <f>J256*IFERROR(VLOOKUP(A256,[1]Tørstofindhold!A$2:B$24,2,FALSE),0)</f>
        <v>2841.9849700082277</v>
      </c>
      <c r="X256" s="188">
        <f t="shared" si="65"/>
        <v>142365.55922057756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104773.85032405822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-140095.66642595379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24319.338016954094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655860.68265151768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680180.02066847181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6.9190631174488182</v>
      </c>
      <c r="S259" s="187">
        <f>IFERROR(VLOOKUP(A259,[1]Biogasudbytte!$A$2:$B$18,2,FALSE)*[1]Energiindhold!$C$10,0)*J259*IFERROR(VLOOKUP(A259,Biogasanlæg!$F$3:$G$8,2,FALSE),1)</f>
        <v>0.14021411611026952</v>
      </c>
      <c r="T259" s="188">
        <f t="shared" si="64"/>
        <v>6.778849001338549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578153.01756820106</v>
      </c>
      <c r="W259" s="187">
        <f>J259*IFERROR(VLOOKUP(A259,[1]Tørstofindhold!A$2:B$24,2,FALSE),0)</f>
        <v>20671.437314410981</v>
      </c>
      <c r="X259" s="188">
        <f t="shared" si="65"/>
        <v>557481.58025379013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-711176.0717109855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19487.187141916074</v>
      </c>
      <c r="O262" s="190">
        <f t="shared" si="75"/>
        <v>19487.187141916074</v>
      </c>
      <c r="P262" s="200">
        <f t="shared" si="63"/>
        <v>191431.38976525888</v>
      </c>
      <c r="Q262" s="187">
        <f>IFERROR(VLOOKUP(A262,[1]Energiindhold!$A$2:$C$11,3,FALSE),IFERROR(VLOOKUP(A262,[1]Biogasudbytte!$A$2:$B$18,2,FALSE)*[1]Energiindhold!$C$10,0))*O262</f>
        <v>8.4440515220250811E-2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7">
        <f>IFERROR(VLOOKUP(A262,[1]Biogasudbytte!$A$2:$B$18,2,FALSE)*[1]Energiindhold!$C$10,0)*J262*IFERROR(VLOOKUP(A262,Biogasanlæg!$F$3:$G$8,2,FALSE),1)</f>
        <v>0.70507253324350583</v>
      </c>
      <c r="T262" s="188">
        <f t="shared" si="64"/>
        <v>8.4440515220250867E-2</v>
      </c>
      <c r="U262" s="186">
        <f>O262*IFERROR(VLOOKUP(A262,[1]Tørstofindhold!A$2:B$24,2,FALSE),0)</f>
        <v>8184.6185996047507</v>
      </c>
      <c r="V262" s="187">
        <f>IF(D262=År1,P262,SUM(O262,P262))*IFERROR(VLOOKUP(A262,[1]Tørstofindhold!A$2:B$24,2,FALSE),0)</f>
        <v>88585.802301013478</v>
      </c>
      <c r="W262" s="187">
        <f>J262*IFERROR(VLOOKUP(A262,[1]Tørstofindhold!A$2:B$24,2,FALSE),0)</f>
        <v>80401.183701408721</v>
      </c>
      <c r="X262" s="188">
        <f t="shared" si="65"/>
        <v>8184.618599604757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161111.91977130895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161111.91977130895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128543.17236488358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16567.664705330331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2531973.2246977086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960.24397829585621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1396818.0331235491</v>
      </c>
      <c r="O265" s="190">
        <f t="shared" si="75"/>
        <v>1396818.0331235491</v>
      </c>
      <c r="P265" s="200">
        <f t="shared" si="63"/>
        <v>960.24397829585621</v>
      </c>
      <c r="Q265" s="187">
        <f>IFERROR(VLOOKUP(A265,[1]Energiindhold!$A$2:$C$11,3,FALSE),IFERROR(VLOOKUP(A265,[1]Biogasudbytte!$A$2:$B$18,2,FALSE)*[1]Energiindhold!$C$10,0))*O265</f>
        <v>4.7839062089235194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4.7871949101150255</v>
      </c>
      <c r="S265" s="187">
        <f>IFERROR(VLOOKUP(A265,[1]Biogasudbytte!$A$2:$B$18,2,FALSE)*[1]Energiindhold!$C$10,0)*J265*IFERROR(VLOOKUP(A265,Biogasanlæg!$F$3:$G$8,2,FALSE),1)</f>
        <v>3.2887011915063466E-3</v>
      </c>
      <c r="T265" s="188">
        <f t="shared" si="64"/>
        <v>4.7839062089235194</v>
      </c>
      <c r="U265" s="186">
        <f>O265*IFERROR(VLOOKUP(A265,[1]Tørstofindhold!A$2:B$24,2,FALSE),0)</f>
        <v>433013.59026830021</v>
      </c>
      <c r="V265" s="187">
        <f>IF(D265=År1,P265,SUM(O265,P265))*IFERROR(VLOOKUP(A265,[1]Tørstofindhold!A$2:B$24,2,FALSE),0)</f>
        <v>433311.26590157195</v>
      </c>
      <c r="W265" s="187">
        <f>J265*IFERROR(VLOOKUP(A265,[1]Tørstofindhold!A$2:B$24,2,FALSE),0)</f>
        <v>297.67563327171541</v>
      </c>
      <c r="X265" s="188">
        <f t="shared" si="65"/>
        <v>433013.59026830026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331936.49185647361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-331936.49185647361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825502.64294003148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260685.0451389573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825502.64294003148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0.4178611828298146</v>
      </c>
      <c r="S267" s="187">
        <f>IFERROR(VLOOKUP(A267,[1]Biogasudbytte!$A$2:$B$18,2,FALSE)*[1]Energiindhold!$C$10,0)*J267*IFERROR(VLOOKUP(A267,Biogasanlæg!$F$3:$G$8,2,FALSE),1)</f>
        <v>0.4178611828298146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62738.200863442391</v>
      </c>
      <c r="W267" s="187">
        <f>J267*IFERROR(VLOOKUP(A267,[1]Tørstofindhold!A$2:B$24,2,FALSE),0)</f>
        <v>62738.200863442391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-87564.031619411078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411669.82731180527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-437054.96143987071</v>
      </c>
      <c r="O269" s="190">
        <f t="shared" si="75"/>
        <v>0</v>
      </c>
      <c r="P269" s="200">
        <f t="shared" si="63"/>
        <v>15500.875420530891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87">
        <f>IFERROR(VLOOKUP(A269,[1]Biogasudbytte!$A$2:$B$18,2,FALSE)*[1]Energiindhold!$C$10,0)*J269*IFERROR(VLOOKUP(A269,Biogasanlæg!$F$3:$G$8,2,FALSE),1)</f>
        <v>5.56481427597059E-2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4650.2626261592668</v>
      </c>
      <c r="W269" s="187">
        <f>J269*IFERROR(VLOOKUP(A269,[1]Tørstofindhold!A$2:B$24,2,FALSE),0)</f>
        <v>4650.2626261592668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-166413.24571892151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-45646.037466140195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437497.02391834371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437497.02391834371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41269.159607947513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41269.159607947513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41269.159607947513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0.75935253678623404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0.75935253678623404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17126.701237298221</v>
      </c>
      <c r="W274" s="187">
        <f>J274*IFERROR(VLOOKUP(A274,[1]Tørstofindhold!A$2:B$24,2,FALSE),0)</f>
        <v>0</v>
      </c>
      <c r="X274" s="188">
        <f t="shared" si="65"/>
        <v>17126.701237298221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407677.27631652972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213654.52911119949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213654.52911119949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106827.26455559974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75292.741153201699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68369.449315583843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68369.449315583843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68369.449315583843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2.3929307260454342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2.3929307260454342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2491625.0257138005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24610.929224370735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2343119.0442933971</v>
      </c>
      <c r="O281" s="190">
        <f t="shared" si="89"/>
        <v>1738095.5427716447</v>
      </c>
      <c r="P281" s="200">
        <f t="shared" si="63"/>
        <v>24610.929224370735</v>
      </c>
      <c r="Q281" s="187">
        <f>IFERROR(VLOOKUP(A281,[1]Energiindhold!$A$2:$C$11,3,FALSE),IFERROR(VLOOKUP(A281,[1]Biogasudbytte!$A$2:$B$18,2,FALSE)*[1]Energiindhold!$C$10,0))*O281</f>
        <v>4.7172608269039547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4.7840558732560661</v>
      </c>
      <c r="S281" s="187">
        <f>IFERROR(VLOOKUP(A281,[1]Biogasudbytte!$A$2:$B$18,2,FALSE)*[1]Energiindhold!$C$10,0)*J281*IFERROR(VLOOKUP(A281,Biogasanlæg!$F$3:$G$8,2,FALSE),1)</f>
        <v>6.6795046352111156E-2</v>
      </c>
      <c r="T281" s="188">
        <f t="shared" si="64"/>
        <v>4.7172608269039547</v>
      </c>
      <c r="U281" s="186">
        <f>O281*IFERROR(VLOOKUP(A281,[1]Tørstofindhold!A$2:B$24,2,FALSE),0)</f>
        <v>347619.10855432897</v>
      </c>
      <c r="V281" s="187">
        <f>IF(D281=År1,P281,SUM(O281,P281))*IFERROR(VLOOKUP(A281,[1]Tørstofindhold!A$2:B$24,2,FALSE),0)</f>
        <v>352541.29439920309</v>
      </c>
      <c r="W281" s="187">
        <f>J281*IFERROR(VLOOKUP(A281,[1]Tørstofindhold!A$2:B$24,2,FALSE),0)</f>
        <v>4922.1858448741477</v>
      </c>
      <c r="X281" s="188">
        <f t="shared" si="65"/>
        <v>347619.10855432897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26273.975378565505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15537.409586870504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2173858.224266367</v>
      </c>
      <c r="O284" s="190">
        <f t="shared" si="89"/>
        <v>2173858.224266367</v>
      </c>
      <c r="P284" s="200">
        <f t="shared" si="94"/>
        <v>1328121.9228895183</v>
      </c>
      <c r="Q284" s="187">
        <f>IFERROR(VLOOKUP(A284,[1]Energiindhold!$A$2:$C$11,3,FALSE),IFERROR(VLOOKUP(A284,[1]Biogasudbytte!$A$2:$B$18,2,FALSE)*[1]Energiindhold!$C$10,0))*O284</f>
        <v>1.0847769924911599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7">
        <f>IFERROR(VLOOKUP(A284,[1]Biogasudbytte!$A$2:$B$18,2,FALSE)*[1]Energiindhold!$C$10,0)*J284*IFERROR(VLOOKUP(A284,Biogasanlæg!$F$3:$G$8,2,FALSE),1)</f>
        <v>0.66274612074109862</v>
      </c>
      <c r="T284" s="188">
        <f t="shared" si="95"/>
        <v>1.0847769924911597</v>
      </c>
      <c r="U284" s="186">
        <f>O284*IFERROR(VLOOKUP(A284,[1]Tørstofindhold!A$2:B$24,2,FALSE),0)</f>
        <v>130431.49345598201</v>
      </c>
      <c r="V284" s="187">
        <f>IF(D284=År1,P284,SUM(O284,P284))*IFERROR(VLOOKUP(A284,[1]Tørstofindhold!A$2:B$24,2,FALSE),0)</f>
        <v>210118.80882935313</v>
      </c>
      <c r="W284" s="187">
        <f>J284*IFERROR(VLOOKUP(A284,[1]Tørstofindhold!A$2:B$24,2,FALSE),0)</f>
        <v>79687.315373371093</v>
      </c>
      <c r="X284" s="188">
        <f t="shared" si="96"/>
        <v>130431.49345598204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1330001.5728813037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1179435.3570834203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1330001.5728813037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0.57296467759726577</v>
      </c>
      <c r="S285" s="187">
        <f>IFERROR(VLOOKUP(A285,[1]Biogasudbytte!$A$2:$B$18,2,FALSE)*[1]Energiindhold!$C$10,0)*J285*IFERROR(VLOOKUP(A285,Biogasanlæg!$F$3:$G$8,2,FALSE),1)</f>
        <v>0.57296467759726577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66500.078644065186</v>
      </c>
      <c r="W285" s="187">
        <f>J285*IFERROR(VLOOKUP(A285,[1]Tørstofindhold!A$2:B$24,2,FALSE),0)</f>
        <v>66500.078644065186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122546.49715239737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585136.614594521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8.4807178399921028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289398.81730154017</v>
      </c>
      <c r="W289" s="187">
        <f>J289*IFERROR(VLOOKUP(A289,[1]Tørstofindhold!A$2:B$24,2,FALSE),0)</f>
        <v>0</v>
      </c>
      <c r="X289" s="188">
        <f t="shared" ca="1" si="96"/>
        <v>289398.81730154017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4" t="s">
        <v>23</v>
      </c>
      <c r="B2" s="445"/>
      <c r="C2" s="445"/>
      <c r="D2" s="445"/>
      <c r="E2" s="445"/>
      <c r="F2" s="445"/>
      <c r="G2" s="445"/>
      <c r="H2" s="445"/>
      <c r="I2" s="445"/>
      <c r="J2" s="445"/>
      <c r="K2" s="445"/>
      <c r="L2" s="445"/>
      <c r="M2" s="445"/>
      <c r="N2" s="445"/>
      <c r="O2" s="445"/>
      <c r="P2" s="445"/>
      <c r="Q2" s="445"/>
      <c r="R2" s="445"/>
      <c r="S2" s="445"/>
      <c r="T2" s="445"/>
      <c r="U2" s="446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50" t="s">
        <v>7</v>
      </c>
      <c r="D3" s="451"/>
      <c r="E3" s="451"/>
      <c r="F3" s="451"/>
      <c r="G3" s="451"/>
      <c r="H3" s="451"/>
      <c r="I3" s="451"/>
      <c r="J3" s="451"/>
      <c r="K3" s="452"/>
      <c r="L3" s="450" t="s">
        <v>8</v>
      </c>
      <c r="M3" s="451"/>
      <c r="N3" s="451"/>
      <c r="O3" s="451"/>
      <c r="P3" s="451"/>
      <c r="Q3" s="451"/>
      <c r="R3" s="451"/>
      <c r="S3" s="451"/>
      <c r="T3" s="452"/>
      <c r="U3" s="71"/>
      <c r="W3" s="31" t="s">
        <v>275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278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279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280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50" t="s">
        <v>7</v>
      </c>
      <c r="D22" s="451"/>
      <c r="E22" s="452"/>
      <c r="F22" s="456" t="s">
        <v>8</v>
      </c>
      <c r="G22" s="451"/>
      <c r="H22" s="452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47" t="s">
        <v>24</v>
      </c>
      <c r="B29" s="448"/>
      <c r="C29" s="448"/>
      <c r="D29" s="448"/>
      <c r="E29" s="448"/>
      <c r="F29" s="448"/>
      <c r="G29" s="448"/>
      <c r="H29" s="448"/>
      <c r="I29" s="448"/>
      <c r="J29" s="448"/>
      <c r="K29" s="448"/>
      <c r="L29" s="448"/>
      <c r="M29" s="448"/>
      <c r="N29" s="448"/>
      <c r="O29" s="448"/>
      <c r="P29" s="448"/>
      <c r="Q29" s="448"/>
      <c r="R29" s="448"/>
      <c r="S29" s="448"/>
      <c r="T29" s="448"/>
      <c r="U29" s="449"/>
    </row>
    <row r="30" spans="1:21" x14ac:dyDescent="0.25">
      <c r="A30" s="56"/>
      <c r="B30" s="53"/>
      <c r="C30" s="453" t="s">
        <v>7</v>
      </c>
      <c r="D30" s="454"/>
      <c r="E30" s="454"/>
      <c r="F30" s="454"/>
      <c r="G30" s="454"/>
      <c r="H30" s="454"/>
      <c r="I30" s="454"/>
      <c r="J30" s="454"/>
      <c r="K30" s="455"/>
      <c r="L30" s="453" t="s">
        <v>8</v>
      </c>
      <c r="M30" s="454"/>
      <c r="N30" s="454"/>
      <c r="O30" s="454"/>
      <c r="P30" s="454"/>
      <c r="Q30" s="454"/>
      <c r="R30" s="454"/>
      <c r="S30" s="454"/>
      <c r="T30" s="455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50" t="s">
        <v>7</v>
      </c>
      <c r="D49" s="451"/>
      <c r="E49" s="452"/>
      <c r="F49" s="456" t="s">
        <v>8</v>
      </c>
      <c r="G49" s="451"/>
      <c r="H49" s="4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4456697.0576533619</v>
      </c>
      <c r="F5" s="237"/>
      <c r="G5" s="237">
        <v>15470.434908329586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2444653.9999999995</v>
      </c>
      <c r="Q5" s="237"/>
      <c r="R5" s="237">
        <v>11358</v>
      </c>
      <c r="S5" s="237">
        <v>29476235.766141955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8354441.8810100975</v>
      </c>
      <c r="AB5" s="237">
        <v>24400617.067250848</v>
      </c>
      <c r="AC5" s="237"/>
      <c r="AD5" s="237"/>
      <c r="AE5" s="237"/>
      <c r="AF5" s="237"/>
      <c r="AG5" s="237"/>
      <c r="AH5" s="237"/>
      <c r="AI5" s="237"/>
      <c r="AJ5" s="237"/>
      <c r="AK5" s="237">
        <v>72611686.206964582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1806588.5568306167</v>
      </c>
      <c r="F7" s="237"/>
      <c r="G7" s="237">
        <v>5425.756836419002</v>
      </c>
      <c r="H7" s="237"/>
      <c r="I7" s="237"/>
      <c r="J7" s="237">
        <v>142742</v>
      </c>
      <c r="K7" s="237">
        <v>85677.000000000029</v>
      </c>
      <c r="L7" s="237"/>
      <c r="M7" s="237">
        <v>75934</v>
      </c>
      <c r="N7" s="237">
        <v>78</v>
      </c>
      <c r="O7" s="237"/>
      <c r="P7" s="237">
        <v>725967.99999999977</v>
      </c>
      <c r="Q7" s="237"/>
      <c r="R7" s="237">
        <v>3786.0000000000009</v>
      </c>
      <c r="S7" s="237">
        <v>12682532.726209817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2785221.7345641684</v>
      </c>
      <c r="AB7" s="237">
        <v>10976808.596855612</v>
      </c>
      <c r="AC7" s="237"/>
      <c r="AD7" s="237"/>
      <c r="AE7" s="237"/>
      <c r="AF7" s="237"/>
      <c r="AG7" s="237"/>
      <c r="AH7" s="237"/>
      <c r="AI7" s="237"/>
      <c r="AJ7" s="237"/>
      <c r="AK7" s="237">
        <v>30013428.371296629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1893021.5008227448</v>
      </c>
      <c r="F8" s="237"/>
      <c r="G8" s="237">
        <v>5603.1780719105855</v>
      </c>
      <c r="H8" s="237"/>
      <c r="I8" s="237"/>
      <c r="J8" s="237">
        <v>142742</v>
      </c>
      <c r="K8" s="237">
        <v>85676.999999999985</v>
      </c>
      <c r="L8" s="237"/>
      <c r="M8" s="237">
        <v>75934.000000000015</v>
      </c>
      <c r="N8" s="237">
        <v>78</v>
      </c>
      <c r="O8" s="237"/>
      <c r="P8" s="237">
        <v>723031.99999999988</v>
      </c>
      <c r="Q8" s="237"/>
      <c r="R8" s="237">
        <v>3786</v>
      </c>
      <c r="S8" s="237">
        <v>12440193.373265471</v>
      </c>
      <c r="T8" s="237"/>
      <c r="U8" s="237">
        <v>330026</v>
      </c>
      <c r="V8" s="237"/>
      <c r="W8" s="237"/>
      <c r="X8" s="237"/>
      <c r="Y8" s="237">
        <v>28645.000000000007</v>
      </c>
      <c r="Z8" s="237"/>
      <c r="AA8" s="237">
        <v>2900386.1464459291</v>
      </c>
      <c r="AB8" s="237">
        <v>10508939.137061903</v>
      </c>
      <c r="AC8" s="237"/>
      <c r="AD8" s="237"/>
      <c r="AE8" s="237"/>
      <c r="AF8" s="237"/>
      <c r="AG8" s="237"/>
      <c r="AH8" s="237"/>
      <c r="AI8" s="237"/>
      <c r="AJ8" s="237"/>
      <c r="AK8" s="237">
        <v>29507840.33566796</v>
      </c>
    </row>
    <row r="9" spans="1:37" x14ac:dyDescent="0.25">
      <c r="A9" s="78" t="s">
        <v>112</v>
      </c>
      <c r="B9" s="237"/>
      <c r="C9" s="237">
        <v>246211.3135783691</v>
      </c>
      <c r="D9" s="237"/>
      <c r="E9" s="237"/>
      <c r="F9" s="237"/>
      <c r="G9" s="237"/>
      <c r="H9" s="237"/>
      <c r="I9" s="237"/>
      <c r="J9" s="237"/>
      <c r="K9" s="237">
        <v>46715177.14991805</v>
      </c>
      <c r="L9" s="237"/>
      <c r="M9" s="237">
        <v>2951116.1613629516</v>
      </c>
      <c r="N9" s="237"/>
      <c r="O9" s="237">
        <v>18431652.502602909</v>
      </c>
      <c r="P9" s="237"/>
      <c r="Q9" s="237">
        <v>0</v>
      </c>
      <c r="R9" s="237">
        <v>22442845.152983833</v>
      </c>
      <c r="S9" s="237"/>
      <c r="T9" s="237">
        <v>5785965.8690916728</v>
      </c>
      <c r="U9" s="237">
        <v>21594783.96176945</v>
      </c>
      <c r="V9" s="237"/>
      <c r="W9" s="237"/>
      <c r="X9" s="237"/>
      <c r="Y9" s="237">
        <v>3211005.8812512299</v>
      </c>
      <c r="Z9" s="237">
        <v>150462.46940900333</v>
      </c>
      <c r="AA9" s="237"/>
      <c r="AB9" s="237"/>
      <c r="AC9" s="237"/>
      <c r="AD9" s="237"/>
      <c r="AE9" s="237"/>
      <c r="AF9" s="237">
        <v>817284.77701708628</v>
      </c>
      <c r="AG9" s="237"/>
      <c r="AH9" s="237"/>
      <c r="AI9" s="237"/>
      <c r="AJ9" s="237"/>
      <c r="AK9" s="237">
        <v>122346505.23898456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86898.110674718482</v>
      </c>
      <c r="D11" s="237"/>
      <c r="E11" s="237"/>
      <c r="F11" s="237"/>
      <c r="G11" s="237"/>
      <c r="H11" s="237"/>
      <c r="I11" s="237"/>
      <c r="J11" s="237"/>
      <c r="K11" s="237">
        <v>16487709.582324015</v>
      </c>
      <c r="L11" s="237"/>
      <c r="M11" s="237">
        <v>1041570.4098928064</v>
      </c>
      <c r="N11" s="237"/>
      <c r="O11" s="237">
        <v>6505289.1185657317</v>
      </c>
      <c r="P11" s="237"/>
      <c r="Q11" s="237">
        <v>0</v>
      </c>
      <c r="R11" s="237">
        <v>7921004.1716413517</v>
      </c>
      <c r="S11" s="237"/>
      <c r="T11" s="237">
        <v>2042105.6008558844</v>
      </c>
      <c r="U11" s="237">
        <v>7621688.4570950996</v>
      </c>
      <c r="V11" s="237"/>
      <c r="W11" s="237"/>
      <c r="X11" s="237"/>
      <c r="Y11" s="237">
        <v>1133296.1933827871</v>
      </c>
      <c r="Z11" s="237">
        <v>53104.400967883521</v>
      </c>
      <c r="AA11" s="237"/>
      <c r="AB11" s="237"/>
      <c r="AC11" s="237"/>
      <c r="AD11" s="237"/>
      <c r="AE11" s="237"/>
      <c r="AF11" s="237">
        <v>288453.45071191277</v>
      </c>
      <c r="AG11" s="237"/>
      <c r="AH11" s="237"/>
      <c r="AI11" s="237"/>
      <c r="AJ11" s="237"/>
      <c r="AK11" s="237">
        <v>43181119.49611219</v>
      </c>
    </row>
    <row r="12" spans="1:37" x14ac:dyDescent="0.25">
      <c r="A12" s="79">
        <v>2050</v>
      </c>
      <c r="B12" s="237"/>
      <c r="C12" s="237">
        <v>86898.110674718497</v>
      </c>
      <c r="D12" s="237"/>
      <c r="E12" s="237"/>
      <c r="F12" s="237"/>
      <c r="G12" s="237"/>
      <c r="H12" s="237"/>
      <c r="I12" s="237"/>
      <c r="J12" s="237"/>
      <c r="K12" s="237">
        <v>16487709.582324017</v>
      </c>
      <c r="L12" s="237"/>
      <c r="M12" s="237">
        <v>1041570.4098928064</v>
      </c>
      <c r="N12" s="237"/>
      <c r="O12" s="237">
        <v>6505289.1185657317</v>
      </c>
      <c r="P12" s="237"/>
      <c r="Q12" s="237">
        <v>0</v>
      </c>
      <c r="R12" s="237">
        <v>7921004.1716413526</v>
      </c>
      <c r="S12" s="237"/>
      <c r="T12" s="237">
        <v>2042105.6008558844</v>
      </c>
      <c r="U12" s="237">
        <v>7621688.4570951005</v>
      </c>
      <c r="V12" s="237"/>
      <c r="W12" s="237"/>
      <c r="X12" s="237"/>
      <c r="Y12" s="237">
        <v>1133296.1933827871</v>
      </c>
      <c r="Z12" s="237">
        <v>53104.400967883521</v>
      </c>
      <c r="AA12" s="237"/>
      <c r="AB12" s="237"/>
      <c r="AC12" s="237"/>
      <c r="AD12" s="237"/>
      <c r="AE12" s="237"/>
      <c r="AF12" s="237">
        <v>288453.45071191277</v>
      </c>
      <c r="AG12" s="237"/>
      <c r="AH12" s="237"/>
      <c r="AI12" s="237"/>
      <c r="AJ12" s="237"/>
      <c r="AK12" s="237">
        <v>43181119.49611219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4718411.2755084336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652261.37250543782</v>
      </c>
      <c r="AE17" s="237">
        <v>8445344.7369239964</v>
      </c>
      <c r="AF17" s="237"/>
      <c r="AG17" s="237">
        <v>577039.41724414949</v>
      </c>
      <c r="AH17" s="237"/>
      <c r="AI17" s="237"/>
      <c r="AJ17" s="237"/>
      <c r="AK17" s="237">
        <v>17341249.802182019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1462839.8903218857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216936.14364827855</v>
      </c>
      <c r="AE19" s="237">
        <v>2848752.9835421797</v>
      </c>
      <c r="AF19" s="237"/>
      <c r="AG19" s="237">
        <v>227903.51886082417</v>
      </c>
      <c r="AH19" s="237"/>
      <c r="AI19" s="237"/>
      <c r="AJ19" s="237"/>
      <c r="AK19" s="237">
        <v>5739163.5363731682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1361806.1726509859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225542.84146215921</v>
      </c>
      <c r="AE20" s="237">
        <v>2586353.261057131</v>
      </c>
      <c r="AF20" s="237"/>
      <c r="AG20" s="237">
        <v>236248.83758819452</v>
      </c>
      <c r="AH20" s="237"/>
      <c r="AI20" s="237"/>
      <c r="AJ20" s="237"/>
      <c r="AK20" s="237">
        <v>5392682.1127584707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2323859.5027345954</v>
      </c>
      <c r="AK21" s="237">
        <v>2428062.9434685623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783291.25515859458</v>
      </c>
      <c r="AK23" s="237">
        <v>783291.25515859458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712875.04265379638</v>
      </c>
      <c r="AK24" s="237">
        <v>712875.04265379638</v>
      </c>
    </row>
    <row r="25" spans="1:37" x14ac:dyDescent="0.25">
      <c r="A25" s="78" t="s">
        <v>114</v>
      </c>
      <c r="B25" s="237"/>
      <c r="C25" s="237"/>
      <c r="D25" s="237"/>
      <c r="E25" s="237">
        <v>2224331.6575402012</v>
      </c>
      <c r="F25" s="237"/>
      <c r="G25" s="237">
        <v>15470.434908329586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17629982.785799213</v>
      </c>
      <c r="T25" s="237"/>
      <c r="U25" s="237"/>
      <c r="V25" s="237"/>
      <c r="W25" s="237"/>
      <c r="X25" s="237"/>
      <c r="Y25" s="237"/>
      <c r="Z25" s="237"/>
      <c r="AA25" s="237"/>
      <c r="AB25" s="237">
        <v>33795529.60051804</v>
      </c>
      <c r="AC25" s="237"/>
      <c r="AD25" s="237"/>
      <c r="AE25" s="237"/>
      <c r="AF25" s="237"/>
      <c r="AG25" s="237"/>
      <c r="AH25" s="237">
        <v>57572972.136355564</v>
      </c>
      <c r="AI25" s="237">
        <v>2253607.4203827991</v>
      </c>
      <c r="AJ25" s="237"/>
      <c r="AK25" s="237">
        <v>113491894.03550416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683922.81080016203</v>
      </c>
      <c r="F27" s="237"/>
      <c r="G27" s="237">
        <v>5425.756836419002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4005010.3345925738</v>
      </c>
      <c r="T27" s="237"/>
      <c r="U27" s="237"/>
      <c r="V27" s="237"/>
      <c r="W27" s="237"/>
      <c r="X27" s="237"/>
      <c r="Y27" s="237"/>
      <c r="Z27" s="237"/>
      <c r="AA27" s="237"/>
      <c r="AB27" s="237">
        <v>9734151.0198530871</v>
      </c>
      <c r="AC27" s="237"/>
      <c r="AD27" s="237"/>
      <c r="AE27" s="237"/>
      <c r="AF27" s="237"/>
      <c r="AG27" s="237"/>
      <c r="AH27" s="237">
        <v>24685936.556263804</v>
      </c>
      <c r="AI27" s="237">
        <v>667092.98344465159</v>
      </c>
      <c r="AJ27" s="237"/>
      <c r="AK27" s="237">
        <v>39781539.461790703</v>
      </c>
    </row>
    <row r="28" spans="1:37" x14ac:dyDescent="0.25">
      <c r="A28" s="79">
        <v>2050</v>
      </c>
      <c r="B28" s="237"/>
      <c r="C28" s="237"/>
      <c r="D28" s="237"/>
      <c r="E28" s="237">
        <v>716643.85388289625</v>
      </c>
      <c r="F28" s="237"/>
      <c r="G28" s="237">
        <v>5603.1780719105855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3928482.1178733069</v>
      </c>
      <c r="T28" s="237"/>
      <c r="U28" s="237"/>
      <c r="V28" s="237"/>
      <c r="W28" s="237"/>
      <c r="X28" s="237"/>
      <c r="Y28" s="237"/>
      <c r="Z28" s="237"/>
      <c r="AA28" s="237"/>
      <c r="AB28" s="237">
        <v>9319247.9139982909</v>
      </c>
      <c r="AC28" s="237"/>
      <c r="AD28" s="237"/>
      <c r="AE28" s="237"/>
      <c r="AF28" s="237"/>
      <c r="AG28" s="237"/>
      <c r="AH28" s="237">
        <v>24083543.844583277</v>
      </c>
      <c r="AI28" s="237">
        <v>641699.34825806518</v>
      </c>
      <c r="AJ28" s="237"/>
      <c r="AK28" s="237">
        <v>38695220.256667748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2128883.9311816138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2128883.9311816138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712198.49644007557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712198.49644007557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738277.61746310792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738277.61746310792</v>
      </c>
    </row>
    <row r="33" spans="1:37" x14ac:dyDescent="0.25">
      <c r="A33" s="78" t="s">
        <v>61</v>
      </c>
      <c r="B33" s="237">
        <v>182574.19618217932</v>
      </c>
      <c r="C33" s="237">
        <v>246211.3135783691</v>
      </c>
      <c r="D33" s="237">
        <v>1462906</v>
      </c>
      <c r="E33" s="237">
        <v>6681028.7151935641</v>
      </c>
      <c r="F33" s="237">
        <v>281468.55244752642</v>
      </c>
      <c r="G33" s="237">
        <v>30940.869816659171</v>
      </c>
      <c r="H33" s="237">
        <v>197788.71253069426</v>
      </c>
      <c r="I33" s="237">
        <v>1445379.0531089196</v>
      </c>
      <c r="J33" s="237">
        <v>428226</v>
      </c>
      <c r="K33" s="237">
        <v>46972208.14991805</v>
      </c>
      <c r="L33" s="237">
        <v>1513844.376677237</v>
      </c>
      <c r="M33" s="237">
        <v>7897329.4368713852</v>
      </c>
      <c r="N33" s="237">
        <v>2948427</v>
      </c>
      <c r="O33" s="237">
        <v>18431652.502602909</v>
      </c>
      <c r="P33" s="237">
        <v>2444653.9999999995</v>
      </c>
      <c r="Q33" s="237">
        <v>692260.49385742994</v>
      </c>
      <c r="R33" s="237">
        <v>24112585.434971962</v>
      </c>
      <c r="S33" s="237">
        <v>47106218.551941164</v>
      </c>
      <c r="T33" s="237">
        <v>5785965.8690916728</v>
      </c>
      <c r="U33" s="237">
        <v>22584861.96176945</v>
      </c>
      <c r="V33" s="237">
        <v>2647325.8446415998</v>
      </c>
      <c r="W33" s="237">
        <v>336392.95646566537</v>
      </c>
      <c r="X33" s="237">
        <v>2128883.9311816138</v>
      </c>
      <c r="Y33" s="237">
        <v>3296940.8812512299</v>
      </c>
      <c r="Z33" s="237">
        <v>150462.46940900333</v>
      </c>
      <c r="AA33" s="237">
        <v>8354441.8810100975</v>
      </c>
      <c r="AB33" s="237">
        <v>58196146.667768888</v>
      </c>
      <c r="AC33" s="237">
        <v>682979.63888483576</v>
      </c>
      <c r="AD33" s="237">
        <v>652261.37250543782</v>
      </c>
      <c r="AE33" s="237">
        <v>8445344.7369239964</v>
      </c>
      <c r="AF33" s="237">
        <v>817284.77701708628</v>
      </c>
      <c r="AG33" s="237">
        <v>681242.85797811637</v>
      </c>
      <c r="AH33" s="237">
        <v>57572972.136355564</v>
      </c>
      <c r="AI33" s="237">
        <v>2253607.4203827991</v>
      </c>
      <c r="AJ33" s="237">
        <v>2323859.5027345954</v>
      </c>
      <c r="AK33" s="237">
        <v>339986678.26506972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281</v>
      </c>
      <c r="B2" s="78">
        <v>1</v>
      </c>
    </row>
    <row r="4" spans="1:9" x14ac:dyDescent="0.25">
      <c r="A4" s="77" t="s">
        <v>308</v>
      </c>
      <c r="B4" s="77" t="s">
        <v>62</v>
      </c>
    </row>
    <row r="5" spans="1:9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54</v>
      </c>
      <c r="H5" s="168" t="s">
        <v>159</v>
      </c>
      <c r="I5" s="168" t="s">
        <v>61</v>
      </c>
    </row>
    <row r="6" spans="1:9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420629.98984142789</v>
      </c>
      <c r="H6" s="76">
        <v>5421074.2654714445</v>
      </c>
      <c r="I6" s="76">
        <v>7785702.6698210612</v>
      </c>
    </row>
    <row r="7" spans="1:9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667092.98344465159</v>
      </c>
      <c r="F7" s="76">
        <v>142742</v>
      </c>
      <c r="G7" s="76">
        <v>437443.77822737186</v>
      </c>
      <c r="H7" s="76">
        <v>6505289.1185657317</v>
      </c>
      <c r="I7" s="76">
        <v>7963533.2668798883</v>
      </c>
    </row>
    <row r="8" spans="1:9" x14ac:dyDescent="0.25">
      <c r="A8" s="78">
        <v>2050</v>
      </c>
      <c r="B8" s="76">
        <v>0.18489040050189942</v>
      </c>
      <c r="C8" s="76">
        <v>223376.70355809579</v>
      </c>
      <c r="D8" s="76">
        <v>0</v>
      </c>
      <c r="E8" s="76">
        <v>641699.34825806518</v>
      </c>
      <c r="F8" s="76">
        <v>142742</v>
      </c>
      <c r="G8" s="76">
        <v>456262.55953572609</v>
      </c>
      <c r="H8" s="76">
        <v>6505289.1185657317</v>
      </c>
      <c r="I8" s="76">
        <v>7969369.91480802</v>
      </c>
    </row>
    <row r="9" spans="1:9" x14ac:dyDescent="0.25">
      <c r="A9" s="78" t="s">
        <v>61</v>
      </c>
      <c r="B9" s="76">
        <v>370459.88762915425</v>
      </c>
      <c r="C9" s="76">
        <v>637991.68294847931</v>
      </c>
      <c r="D9" s="76">
        <v>282332.03034110228</v>
      </c>
      <c r="E9" s="76">
        <v>2253607.4203827991</v>
      </c>
      <c r="F9" s="76">
        <v>428226</v>
      </c>
      <c r="G9" s="76">
        <v>1314336.3276045257</v>
      </c>
      <c r="H9" s="76">
        <v>18431652.502602909</v>
      </c>
      <c r="I9" s="76">
        <v>23718605.851508968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211772.75782853554</v>
      </c>
      <c r="D7" s="98">
        <v>2905408.1454691943</v>
      </c>
      <c r="E7" s="98">
        <v>1122665.7460304548</v>
      </c>
      <c r="F7" s="98">
        <v>170392.63720029866</v>
      </c>
      <c r="G7" s="98">
        <v>1570157.2016349281</v>
      </c>
      <c r="H7" s="98">
        <v>2080969.6515073958</v>
      </c>
      <c r="I7" s="98">
        <v>74190.483462749107</v>
      </c>
      <c r="J7" s="98">
        <v>2134206.5118205468</v>
      </c>
      <c r="K7" s="98">
        <v>1103365.8104808955</v>
      </c>
      <c r="L7" s="98">
        <v>41339.678256422805</v>
      </c>
      <c r="M7" s="98">
        <v>420587.66554026748</v>
      </c>
      <c r="N7" s="98">
        <v>3138525.7949652532</v>
      </c>
      <c r="O7" s="98">
        <v>279460.19505556813</v>
      </c>
      <c r="P7" s="98">
        <v>24452.758415859222</v>
      </c>
      <c r="Q7" s="98">
        <v>6259911.1609263299</v>
      </c>
      <c r="R7" s="98">
        <v>1614896.5629563848</v>
      </c>
      <c r="S7" s="98">
        <v>256390.68053839679</v>
      </c>
      <c r="T7" s="98">
        <v>124476.10379382074</v>
      </c>
      <c r="U7" s="98">
        <v>1665817.7814738885</v>
      </c>
      <c r="V7" s="98">
        <v>120600</v>
      </c>
      <c r="W7" s="98">
        <v>4558826.316875292</v>
      </c>
      <c r="X7" s="98">
        <v>954977.96501922607</v>
      </c>
      <c r="Y7" s="98">
        <v>2101303.8465657956</v>
      </c>
      <c r="Z7" s="98">
        <v>67645.79750812499</v>
      </c>
      <c r="AA7" s="98">
        <v>33219634.643796943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222389.489994237</v>
      </c>
      <c r="D8" s="98">
        <v>3043013.7759962841</v>
      </c>
      <c r="E8" s="98">
        <v>1176377.6469398488</v>
      </c>
      <c r="F8" s="98">
        <v>157216.83755586346</v>
      </c>
      <c r="G8" s="98">
        <v>1633518.8473632084</v>
      </c>
      <c r="H8" s="98">
        <v>3019148.2239866257</v>
      </c>
      <c r="I8" s="98">
        <v>73602.662086251483</v>
      </c>
      <c r="J8" s="98">
        <v>2208063.52547062</v>
      </c>
      <c r="K8" s="98">
        <v>1482422.5612646407</v>
      </c>
      <c r="L8" s="98">
        <v>2639.1240738517372</v>
      </c>
      <c r="M8" s="98">
        <v>813064.48232254898</v>
      </c>
      <c r="N8" s="98">
        <v>3026257.5402487507</v>
      </c>
      <c r="O8" s="98">
        <v>279460.19505556813</v>
      </c>
      <c r="P8" s="98">
        <v>15331.133745803432</v>
      </c>
      <c r="Q8" s="98">
        <v>6143631.6341778617</v>
      </c>
      <c r="R8" s="98">
        <v>1738095.5427716447</v>
      </c>
      <c r="S8" s="98">
        <v>248954.56944042741</v>
      </c>
      <c r="T8" s="98">
        <v>119558.82549268498</v>
      </c>
      <c r="U8" s="98">
        <v>1604100.4550699559</v>
      </c>
      <c r="V8" s="98">
        <v>120600</v>
      </c>
      <c r="W8" s="98">
        <v>4747326.4083181694</v>
      </c>
      <c r="X8" s="98">
        <v>989747.08638991043</v>
      </c>
      <c r="Y8" s="98">
        <v>2178741.0896790312</v>
      </c>
      <c r="Z8" s="98">
        <v>80685.358019641164</v>
      </c>
      <c r="AA8" s="98">
        <v>35331404.250857472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646873.25757851929</v>
      </c>
      <c r="D9" s="98">
        <v>9178950.99370699</v>
      </c>
      <c r="E9" s="98">
        <v>3651261.4001131607</v>
      </c>
      <c r="F9" s="98">
        <v>465884.75478506123</v>
      </c>
      <c r="G9" s="98">
        <v>4706234.0846063513</v>
      </c>
      <c r="H9" s="98">
        <v>9218121.5857941881</v>
      </c>
      <c r="I9" s="98">
        <v>147793.14554900059</v>
      </c>
      <c r="J9" s="98">
        <v>6383143.788157301</v>
      </c>
      <c r="K9" s="98">
        <v>4560458.7010569554</v>
      </c>
      <c r="L9" s="98">
        <v>95870.934950370865</v>
      </c>
      <c r="M9" s="98">
        <v>2499914.3941303086</v>
      </c>
      <c r="N9" s="98">
        <v>8701566.5765429437</v>
      </c>
      <c r="O9" s="98">
        <v>559800.49011113623</v>
      </c>
      <c r="P9" s="98">
        <v>47848.098501759217</v>
      </c>
      <c r="Q9" s="98">
        <v>17672542.795104191</v>
      </c>
      <c r="R9" s="98">
        <v>5009356.7472289437</v>
      </c>
      <c r="S9" s="98">
        <v>722355.61741434736</v>
      </c>
      <c r="T9" s="98">
        <v>349981.24085846095</v>
      </c>
      <c r="U9" s="98">
        <v>4652569.6677227505</v>
      </c>
      <c r="V9" s="98">
        <v>241276.5</v>
      </c>
      <c r="W9" s="98">
        <v>13674476.62687212</v>
      </c>
      <c r="X9" s="98">
        <v>2856299.6938942028</v>
      </c>
      <c r="Y9" s="98">
        <v>6285147.1076456029</v>
      </c>
      <c r="Z9" s="98">
        <v>247157.18857372069</v>
      </c>
      <c r="AA9" s="98">
        <v>103176232.91616574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20.140307454493183</v>
      </c>
      <c r="C7" s="235">
        <v>0</v>
      </c>
      <c r="D7" s="235">
        <v>9.7215276245828761</v>
      </c>
      <c r="E7" s="235">
        <v>18.898503241211166</v>
      </c>
      <c r="F7" s="235">
        <v>0.35905402506237244</v>
      </c>
      <c r="G7" s="235">
        <v>2.4182220169495992</v>
      </c>
      <c r="H7" s="235">
        <v>0</v>
      </c>
      <c r="I7" s="235">
        <v>7.9766231601288453</v>
      </c>
      <c r="J7" s="235">
        <v>45.280222691386172</v>
      </c>
      <c r="K7" s="235">
        <v>104.7944602138142</v>
      </c>
    </row>
    <row r="8" spans="1:11" x14ac:dyDescent="0.25">
      <c r="A8" s="79">
        <v>2050</v>
      </c>
      <c r="B8" s="235">
        <v>20.231823778682948</v>
      </c>
      <c r="C8" s="235">
        <v>0</v>
      </c>
      <c r="D8" s="235">
        <v>13.191017657049301</v>
      </c>
      <c r="E8" s="235">
        <v>19.152454605131187</v>
      </c>
      <c r="F8" s="235">
        <v>0.35905402506237249</v>
      </c>
      <c r="G8" s="235">
        <v>2.5339174515084348</v>
      </c>
      <c r="H8" s="235">
        <v>0</v>
      </c>
      <c r="I8" s="235">
        <v>8.2687093155868077</v>
      </c>
      <c r="J8" s="235">
        <v>41.635477473780199</v>
      </c>
      <c r="K8" s="235">
        <v>105.37245430680125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5.3039408145388656</v>
      </c>
      <c r="C11" s="235">
        <v>2.1694819870080004</v>
      </c>
      <c r="D11" s="235">
        <v>1.4201719861750004</v>
      </c>
      <c r="E11" s="235">
        <v>0.45076703432000004</v>
      </c>
      <c r="F11" s="235">
        <v>0</v>
      </c>
      <c r="G11" s="235">
        <v>15.042523814801294</v>
      </c>
      <c r="H11" s="235">
        <v>0</v>
      </c>
      <c r="I11" s="235">
        <v>0</v>
      </c>
      <c r="J11" s="235">
        <v>0</v>
      </c>
      <c r="K11" s="235">
        <v>24.386885636843161</v>
      </c>
    </row>
    <row r="12" spans="1:11" x14ac:dyDescent="0.25">
      <c r="A12" s="79">
        <v>2050</v>
      </c>
      <c r="B12" s="235">
        <v>5.3702940021039831</v>
      </c>
      <c r="C12" s="235">
        <v>2.1694819870080004</v>
      </c>
      <c r="D12" s="235">
        <v>1.4201719861750002</v>
      </c>
      <c r="E12" s="235">
        <v>0.45076703432000015</v>
      </c>
      <c r="F12" s="235">
        <v>0</v>
      </c>
      <c r="G12" s="235">
        <v>14.90455589524715</v>
      </c>
      <c r="H12" s="235">
        <v>0</v>
      </c>
      <c r="I12" s="235">
        <v>0</v>
      </c>
      <c r="J12" s="235">
        <v>0</v>
      </c>
      <c r="K12" s="235">
        <v>24.315270904854131</v>
      </c>
    </row>
    <row r="13" spans="1:11" x14ac:dyDescent="0.25">
      <c r="A13" s="78" t="s">
        <v>289</v>
      </c>
      <c r="B13" s="235">
        <v>57.916061757678435</v>
      </c>
      <c r="C13" s="235">
        <v>0</v>
      </c>
      <c r="D13" s="235">
        <v>22.912545281632177</v>
      </c>
      <c r="E13" s="235">
        <v>57.624548334899544</v>
      </c>
      <c r="F13" s="235">
        <v>0.71810805012474499</v>
      </c>
      <c r="G13" s="235">
        <v>4.952139468458034</v>
      </c>
      <c r="H13" s="235">
        <v>0</v>
      </c>
      <c r="I13" s="235">
        <v>20.196379603545232</v>
      </c>
      <c r="J13" s="235">
        <v>134.40479508950824</v>
      </c>
      <c r="K13" s="235">
        <v>298.72457758584636</v>
      </c>
    </row>
    <row r="14" spans="1:11" x14ac:dyDescent="0.25">
      <c r="A14" s="78" t="s">
        <v>244</v>
      </c>
      <c r="B14" s="235">
        <v>18.157389520849851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35.039362668053442</v>
      </c>
      <c r="H14" s="235">
        <v>0</v>
      </c>
      <c r="I14" s="235">
        <v>0</v>
      </c>
      <c r="J14" s="235">
        <v>0</v>
      </c>
      <c r="K14" s="235">
        <v>65.318015211412302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1173470.7461407222</v>
      </c>
      <c r="C4" s="236">
        <v>128467.8</v>
      </c>
      <c r="D4" s="236">
        <v>1160553.4746754284</v>
      </c>
      <c r="E4" s="236">
        <v>1651174.8680226803</v>
      </c>
      <c r="F4" s="236">
        <v>60009.02925833522</v>
      </c>
      <c r="G4" s="236">
        <v>2391831.0305737425</v>
      </c>
      <c r="H4" s="236">
        <v>1498974.2460576054</v>
      </c>
      <c r="I4" s="236">
        <v>8064481.1947285142</v>
      </c>
    </row>
    <row r="5" spans="1:9" x14ac:dyDescent="0.25">
      <c r="A5" s="78">
        <v>2050</v>
      </c>
      <c r="B5" s="236">
        <v>1191829.5713620714</v>
      </c>
      <c r="C5" s="236">
        <v>128467.8</v>
      </c>
      <c r="D5" s="236">
        <v>1565626.3159673489</v>
      </c>
      <c r="E5" s="236">
        <v>1682803.8007453769</v>
      </c>
      <c r="F5" s="236">
        <v>60009.02925833522</v>
      </c>
      <c r="G5" s="236">
        <v>2392074.3977685794</v>
      </c>
      <c r="H5" s="236">
        <v>1372767.4962379688</v>
      </c>
      <c r="I5" s="236">
        <v>8393578.4113396797</v>
      </c>
    </row>
    <row r="6" spans="1:9" x14ac:dyDescent="0.25">
      <c r="A6" s="78" t="s">
        <v>61</v>
      </c>
      <c r="B6" s="236">
        <v>3442605.2575027933</v>
      </c>
      <c r="C6" s="236">
        <v>385403.4</v>
      </c>
      <c r="D6" s="236">
        <v>2854906.1506427773</v>
      </c>
      <c r="E6" s="236">
        <v>5009396.6594232842</v>
      </c>
      <c r="F6" s="236">
        <v>120018.05851667044</v>
      </c>
      <c r="G6" s="236">
        <v>5487921.5441756556</v>
      </c>
      <c r="H6" s="236">
        <v>4447615.2207267499</v>
      </c>
      <c r="I6" s="236">
        <v>21747866.290987931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14095541.098578379</v>
      </c>
      <c r="C4" s="98">
        <v>-50273.43159900204</v>
      </c>
      <c r="D4" s="98">
        <v>6608780.2582464404</v>
      </c>
      <c r="E4" s="98">
        <v>9296833.4976137169</v>
      </c>
      <c r="F4" s="98">
        <v>-673493.54240423942</v>
      </c>
      <c r="G4" s="98">
        <v>-512909.13665768696</v>
      </c>
      <c r="H4" s="98">
        <v>0</v>
      </c>
      <c r="I4" s="98">
        <v>-573396.54662085196</v>
      </c>
      <c r="J4" s="98">
        <v>28191082.197156753</v>
      </c>
    </row>
    <row r="5" spans="1:10" x14ac:dyDescent="0.25">
      <c r="A5" s="78">
        <v>2050</v>
      </c>
      <c r="B5" s="98">
        <v>13147269.125533711</v>
      </c>
      <c r="C5" s="98">
        <v>-50273.43159900204</v>
      </c>
      <c r="D5" s="98">
        <v>6582277.0918141343</v>
      </c>
      <c r="E5" s="98">
        <v>9211339.4377100542</v>
      </c>
      <c r="F5" s="98">
        <v>-1554610.6284261232</v>
      </c>
      <c r="G5" s="98">
        <v>-499823.11753171525</v>
      </c>
      <c r="H5" s="98">
        <v>0</v>
      </c>
      <c r="I5" s="98">
        <v>-541640.22643362987</v>
      </c>
      <c r="J5" s="98">
        <v>26294538.251067426</v>
      </c>
    </row>
    <row r="6" spans="1:10" x14ac:dyDescent="0.25">
      <c r="A6" s="78" t="s">
        <v>61</v>
      </c>
      <c r="B6" s="98">
        <v>41154372.342389658</v>
      </c>
      <c r="C6" s="98">
        <v>-100705.30039800408</v>
      </c>
      <c r="D6" s="98">
        <v>18710319.25079729</v>
      </c>
      <c r="E6" s="98">
        <v>28233639.125057951</v>
      </c>
      <c r="F6" s="98">
        <v>-2790004.1708303625</v>
      </c>
      <c r="G6" s="98">
        <v>-1177939.465084462</v>
      </c>
      <c r="H6" s="98">
        <v>0</v>
      </c>
      <c r="I6" s="98">
        <v>-1720937.0971527568</v>
      </c>
      <c r="J6" s="98">
        <v>82308744.684779316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12263111.547924552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-443563.40437744389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-470463.02636426751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11464386.936102785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-420192.72772237897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-458603.85583869618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1832429.5506538269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-129833.14224340807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-42446.11029341945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1682882.1894309253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-121447.49871125096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-41219.261693019056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7450959.0772760846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279414.6339744032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524623.08835190837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17271454.74298735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197391.62155129627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2319843.659459726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408411.71044063132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8353109.1121058436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28053.238119137233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1741244.0657606875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958505.49613034155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828635.16661860154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184273.6818542117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2531973.2246977086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29872.966694552277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213654.52911119949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2321080.0633232924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104773.85032405822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128543.17236488358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2491625.0257138005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411669.82731180527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17458.138688631974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437497.02391834371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675013.35123286699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161111.91977130895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41269.159607947513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2586353.261057131</v>
      </c>
      <c r="C8" s="236">
        <v>712875.04265379638</v>
      </c>
      <c r="D8" s="236">
        <v>3299228.3037109273</v>
      </c>
    </row>
    <row r="9" spans="1:4" x14ac:dyDescent="0.25">
      <c r="A9" s="78" t="s">
        <v>61</v>
      </c>
      <c r="B9" s="236">
        <v>8445344.7369239964</v>
      </c>
      <c r="C9" s="236">
        <v>2323859.5027345954</v>
      </c>
      <c r="D9" s="236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2542469.9999999995</v>
      </c>
      <c r="E6" s="236">
        <v>487920</v>
      </c>
      <c r="F6" s="236">
        <v>582800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2504470</v>
      </c>
      <c r="E7" s="236">
        <v>487920</v>
      </c>
      <c r="F7" s="236">
        <v>620800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7625310</v>
      </c>
      <c r="E8" s="236">
        <v>1448760</v>
      </c>
      <c r="F8" s="236">
        <v>1765500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75894.211512917434</v>
      </c>
      <c r="C7" s="236">
        <v>5061.7462007604217</v>
      </c>
      <c r="D7" s="236">
        <v>282589.13188024791</v>
      </c>
      <c r="E7" s="236">
        <v>12639.370816764706</v>
      </c>
      <c r="F7" s="236">
        <v>18710.553661240276</v>
      </c>
      <c r="G7" s="236">
        <v>54298.35247077707</v>
      </c>
      <c r="H7" s="236">
        <v>1323109.1146040615</v>
      </c>
      <c r="I7" s="236">
        <v>177819.27950831145</v>
      </c>
      <c r="J7" s="236">
        <v>69104.195969111795</v>
      </c>
      <c r="K7" s="236">
        <v>159802.81644068591</v>
      </c>
      <c r="L7" s="236">
        <v>33795.467038967829</v>
      </c>
      <c r="M7" s="236">
        <v>214938.45789911941</v>
      </c>
      <c r="N7" s="236">
        <v>8385.8091715253049</v>
      </c>
      <c r="O7" s="236">
        <v>106321.49282550839</v>
      </c>
      <c r="P7" s="236">
        <v>2542469.9999999991</v>
      </c>
    </row>
    <row r="8" spans="1:16" x14ac:dyDescent="0.25">
      <c r="A8" s="78">
        <v>2050</v>
      </c>
      <c r="B8" s="236">
        <v>74611.772091610444</v>
      </c>
      <c r="C8" s="236">
        <v>4992.9413474389539</v>
      </c>
      <c r="D8" s="236">
        <v>278445.99362396839</v>
      </c>
      <c r="E8" s="236">
        <v>12457.143108539938</v>
      </c>
      <c r="F8" s="236">
        <v>18409.47067327406</v>
      </c>
      <c r="G8" s="236">
        <v>53367.370861566276</v>
      </c>
      <c r="H8" s="236">
        <v>1303035.234021947</v>
      </c>
      <c r="I8" s="236">
        <v>174714.53228951979</v>
      </c>
      <c r="J8" s="236">
        <v>68021.901921824086</v>
      </c>
      <c r="K8" s="236">
        <v>157421.73721827005</v>
      </c>
      <c r="L8" s="236">
        <v>33512.483920016224</v>
      </c>
      <c r="M8" s="236">
        <v>212209.58099609043</v>
      </c>
      <c r="N8" s="236">
        <v>8272.9113069354553</v>
      </c>
      <c r="O8" s="236">
        <v>104996.92661899899</v>
      </c>
      <c r="P8" s="236">
        <v>2504470</v>
      </c>
    </row>
    <row r="9" spans="1:16" x14ac:dyDescent="0.25">
      <c r="A9" s="78" t="s">
        <v>61</v>
      </c>
      <c r="B9" s="236">
        <v>227359.19647095018</v>
      </c>
      <c r="C9" s="236">
        <v>15169.468441305282</v>
      </c>
      <c r="D9" s="236">
        <v>849966.54115986428</v>
      </c>
      <c r="E9" s="236">
        <v>37848.592494132638</v>
      </c>
      <c r="F9" s="236">
        <v>56062.720801260555</v>
      </c>
      <c r="G9" s="236">
        <v>162741.24413432484</v>
      </c>
      <c r="H9" s="236">
        <v>3963965.6813090099</v>
      </c>
      <c r="I9" s="236">
        <v>532674.48768093565</v>
      </c>
      <c r="J9" s="236">
        <v>207064.73396007629</v>
      </c>
      <c r="K9" s="236">
        <v>478656.17599164927</v>
      </c>
      <c r="L9" s="236">
        <v>101274.30782270308</v>
      </c>
      <c r="M9" s="236">
        <v>648153.05397151585</v>
      </c>
      <c r="N9" s="236">
        <v>25238.347865035168</v>
      </c>
      <c r="O9" s="236">
        <v>319135.44789723627</v>
      </c>
      <c r="P9" s="236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2021-09-29T11:24:32Z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574255645275115</vt:r8>
  </property>
</Properties>
</file>