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3DDC7AA5-E789-4FF0-9DD6-01D013429BFF}" xr6:coauthVersionLast="47" xr6:coauthVersionMax="47" xr10:uidLastSave="{00000000-0000-0000-0000-000000000000}"/>
  <bookViews>
    <workbookView xWindow="-96" yWindow="-96" windowWidth="23232" windowHeight="12552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9" r:id="rId37"/>
    <pivotCache cacheId="20" r:id="rId38"/>
    <pivotCache cacheId="21" r:id="rId39"/>
    <pivotCache cacheId="22" r:id="rId40"/>
    <pivotCache cacheId="23" r:id="rId41"/>
    <pivotCache cacheId="24" r:id="rId42"/>
    <pivotCache cacheId="25" r:id="rId43"/>
    <pivotCache cacheId="26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G16" i="18" l="1" a="1"/>
  <c r="G16" i="18" s="1"/>
  <c r="I288" i="18"/>
  <c r="G58" i="18" a="1"/>
  <c r="G58" i="18" s="1"/>
  <c r="I58" i="18" s="1"/>
  <c r="I277" i="18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J335" i="18"/>
  <c r="F335" i="18"/>
  <c r="F280" i="18"/>
  <c r="F279" i="18"/>
  <c r="J277" i="18"/>
  <c r="F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8" i="18" l="1"/>
  <c r="J18" i="18" s="1"/>
  <c r="J271" i="18"/>
  <c r="I24" i="18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J38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45" i="58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22" i="58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1" i="37"/>
  <c r="J21" i="58"/>
  <c r="J18" i="58"/>
  <c r="J18" i="37"/>
  <c r="J15" i="37"/>
  <c r="J15" i="58"/>
  <c r="G12" i="39" l="1"/>
  <c r="I70" i="58"/>
  <c r="I66" i="58"/>
  <c r="J19" i="58"/>
  <c r="I47" i="37"/>
  <c r="J24" i="58"/>
  <c r="H45" i="37"/>
  <c r="H69" i="58"/>
  <c r="I49" i="37"/>
  <c r="J73" i="37"/>
  <c r="J67" i="58"/>
  <c r="J67" i="41" s="1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U153" i="66" s="1"/>
  <c r="O189" i="66"/>
  <c r="Q189" i="66" s="1"/>
  <c r="O155" i="66"/>
  <c r="U155" i="66" s="1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G27" i="39" l="1"/>
  <c r="J23" i="41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V237" i="66" s="1"/>
  <c r="X237" i="66" s="1"/>
  <c r="O271" i="66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U191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U237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U271" i="66"/>
  <c r="U287" i="66"/>
  <c r="V287" i="66"/>
  <c r="X287" i="66" s="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F23" i="39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I7" i="6" l="1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V79" i="66" s="1"/>
  <c r="X79" i="66" s="1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F24" i="39" s="1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V223" i="66" l="1"/>
  <c r="X223" i="66" s="1"/>
  <c r="U223" i="66"/>
  <c r="U239" i="66"/>
  <c r="Q239" i="66"/>
  <c r="R239" i="66" s="1"/>
  <c r="T239" i="66" s="1"/>
  <c r="V239" i="66"/>
  <c r="X239" i="66" s="1"/>
  <c r="Q95" i="66"/>
  <c r="R95" i="66" s="1"/>
  <c r="T95" i="66" s="1"/>
  <c r="U95" i="66"/>
  <c r="V95" i="66"/>
  <c r="X95" i="66" s="1"/>
  <c r="W112" i="66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U79" i="66"/>
  <c r="N125" i="66"/>
  <c r="Z125" i="66" s="1"/>
  <c r="G23" i="39"/>
  <c r="J474" i="41"/>
  <c r="G2" i="53"/>
  <c r="E284" i="38" s="1"/>
  <c r="S125" i="66"/>
  <c r="P125" i="66"/>
  <c r="W125" i="66"/>
  <c r="R173" i="66"/>
  <c r="J443" i="41"/>
  <c r="H475" i="41"/>
  <c r="E410" i="38"/>
  <c r="L179" i="66" s="1"/>
  <c r="G14" i="53"/>
  <c r="E308" i="38" s="1"/>
  <c r="Y265" i="66"/>
  <c r="Z265" i="66"/>
  <c r="Y121" i="66"/>
  <c r="E415" i="38"/>
  <c r="L276" i="66" s="1"/>
  <c r="P276" i="66" s="1"/>
  <c r="P269" i="66"/>
  <c r="S269" i="66"/>
  <c r="W269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Y125" i="66" l="1"/>
  <c r="O121" i="66"/>
  <c r="Q121" i="66" s="1"/>
  <c r="R121" i="66" s="1"/>
  <c r="T121" i="66" s="1"/>
  <c r="Z121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V217" i="66" s="1"/>
  <c r="X217" i="66" s="1"/>
  <c r="O233" i="66"/>
  <c r="Q233" i="66" s="1"/>
  <c r="R233" i="66" s="1"/>
  <c r="T233" i="66" s="1"/>
  <c r="O208" i="66"/>
  <c r="Q208" i="66" s="1"/>
  <c r="R208" i="66" s="1"/>
  <c r="T208" i="66" s="1"/>
  <c r="T173" i="66"/>
  <c r="U265" i="66"/>
  <c r="E314" i="38"/>
  <c r="V265" i="66"/>
  <c r="X265" i="66" s="1"/>
  <c r="L228" i="66"/>
  <c r="P228" i="66" s="1"/>
  <c r="X173" i="66"/>
  <c r="Q41" i="66"/>
  <c r="U256" i="66"/>
  <c r="Z256" i="66"/>
  <c r="Z112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U121" i="66" l="1"/>
  <c r="V121" i="66"/>
  <c r="X121" i="66" s="1"/>
  <c r="U208" i="66"/>
  <c r="V269" i="66"/>
  <c r="X269" i="66" s="1"/>
  <c r="V125" i="66"/>
  <c r="X125" i="66" s="1"/>
  <c r="U125" i="66"/>
  <c r="U269" i="66"/>
  <c r="V208" i="66"/>
  <c r="X208" i="66" s="1"/>
  <c r="Q217" i="66"/>
  <c r="R217" i="66" s="1"/>
  <c r="T217" i="66" s="1"/>
  <c r="U217" i="66"/>
  <c r="V233" i="66"/>
  <c r="X233" i="66" s="1"/>
  <c r="U233" i="66"/>
  <c r="O274" i="66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W116" i="66" l="1"/>
  <c r="S116" i="66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Z68" i="66" l="1"/>
  <c r="Y212" i="66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J4" i="37" l="1"/>
  <c r="J4" i="58"/>
  <c r="I4" i="37"/>
  <c r="I4" i="58"/>
  <c r="L45" i="39" l="1"/>
  <c r="F197" i="66"/>
  <c r="N4" i="58"/>
  <c r="E25" i="53"/>
  <c r="H4" i="58"/>
  <c r="H4" i="37"/>
  <c r="I4" i="41"/>
  <c r="D45" i="39" s="1"/>
  <c r="E19" i="53"/>
  <c r="F53" i="66"/>
  <c r="J4" i="41"/>
  <c r="E45" i="39" s="1"/>
  <c r="F101" i="66"/>
  <c r="E31" i="53"/>
  <c r="E37" i="53"/>
  <c r="O4" i="58"/>
  <c r="F245" i="66"/>
  <c r="M45" i="39"/>
  <c r="E124" i="38" l="1"/>
  <c r="E59" i="39"/>
  <c r="E60" i="39" s="1"/>
  <c r="E56" i="39"/>
  <c r="D59" i="39"/>
  <c r="D60" i="39" s="1"/>
  <c r="D56" i="39"/>
  <c r="E107" i="38"/>
  <c r="E7" i="53"/>
  <c r="H4" i="41"/>
  <c r="K45" i="39" s="1"/>
  <c r="F5" i="66"/>
  <c r="C45" i="39"/>
  <c r="M56" i="39"/>
  <c r="E175" i="38"/>
  <c r="M59" i="39"/>
  <c r="M60" i="39" s="1"/>
  <c r="M4" i="58"/>
  <c r="F149" i="66"/>
  <c r="E13" i="53"/>
  <c r="L56" i="39"/>
  <c r="E158" i="38"/>
  <c r="L59" i="39"/>
  <c r="L60" i="39" s="1"/>
  <c r="K59" i="39" l="1"/>
  <c r="K60" i="39" s="1"/>
  <c r="E141" i="38"/>
  <c r="K56" i="39"/>
  <c r="D25" i="53"/>
  <c r="F25" i="53" s="1"/>
  <c r="I444" i="58"/>
  <c r="I452" i="58"/>
  <c r="J197" i="66"/>
  <c r="L57" i="39"/>
  <c r="L58" i="39"/>
  <c r="I452" i="37"/>
  <c r="D19" i="53"/>
  <c r="F19" i="53" s="1"/>
  <c r="H25" i="53" s="1"/>
  <c r="I444" i="37"/>
  <c r="J53" i="66"/>
  <c r="D57" i="39"/>
  <c r="D58" i="39"/>
  <c r="E57" i="39"/>
  <c r="E58" i="39"/>
  <c r="J452" i="58"/>
  <c r="D37" i="53"/>
  <c r="F37" i="53" s="1"/>
  <c r="J245" i="66"/>
  <c r="J444" i="58"/>
  <c r="M58" i="39"/>
  <c r="M57" i="39"/>
  <c r="J452" i="37"/>
  <c r="J444" i="37"/>
  <c r="J101" i="66"/>
  <c r="D31" i="53"/>
  <c r="F31" i="53" s="1"/>
  <c r="H37" i="53" s="1"/>
  <c r="C59" i="39"/>
  <c r="C60" i="39" s="1"/>
  <c r="C56" i="39"/>
  <c r="E90" i="38"/>
  <c r="I457" i="37" l="1"/>
  <c r="F55" i="66"/>
  <c r="I452" i="41"/>
  <c r="J467" i="58"/>
  <c r="F246" i="66"/>
  <c r="F102" i="66"/>
  <c r="J444" i="41"/>
  <c r="J467" i="37"/>
  <c r="S245" i="66"/>
  <c r="W245" i="66"/>
  <c r="H31" i="53"/>
  <c r="G31" i="53" s="1"/>
  <c r="G37" i="53"/>
  <c r="S197" i="66"/>
  <c r="W197" i="66"/>
  <c r="F199" i="66"/>
  <c r="I457" i="58"/>
  <c r="F247" i="66"/>
  <c r="J457" i="58"/>
  <c r="C58" i="39"/>
  <c r="C57" i="39"/>
  <c r="F198" i="66"/>
  <c r="I467" i="58"/>
  <c r="G25" i="53"/>
  <c r="H19" i="53"/>
  <c r="G19" i="53" s="1"/>
  <c r="K58" i="39"/>
  <c r="K57" i="39"/>
  <c r="H452" i="37"/>
  <c r="H444" i="37"/>
  <c r="J5" i="66"/>
  <c r="D7" i="53"/>
  <c r="F7" i="53" s="1"/>
  <c r="S101" i="66"/>
  <c r="W101" i="66"/>
  <c r="D13" i="53"/>
  <c r="F13" i="53" s="1"/>
  <c r="H7" i="53" s="1"/>
  <c r="J149" i="66"/>
  <c r="H444" i="58"/>
  <c r="H452" i="58"/>
  <c r="W53" i="66"/>
  <c r="S53" i="66"/>
  <c r="F103" i="66"/>
  <c r="J452" i="41"/>
  <c r="J457" i="37"/>
  <c r="I467" i="37"/>
  <c r="I467" i="41" s="1"/>
  <c r="F54" i="66"/>
  <c r="I444" i="41"/>
  <c r="H467" i="58" l="1"/>
  <c r="F150" i="66"/>
  <c r="L198" i="66"/>
  <c r="P198" i="66" s="1"/>
  <c r="G7" i="53"/>
  <c r="H13" i="53"/>
  <c r="G13" i="53" s="1"/>
  <c r="J458" i="58"/>
  <c r="E385" i="38" s="1"/>
  <c r="K266" i="66" s="1"/>
  <c r="N266" i="66" s="1"/>
  <c r="E384" i="38"/>
  <c r="K247" i="66" s="1"/>
  <c r="N247" i="66" s="1"/>
  <c r="W5" i="66"/>
  <c r="S5" i="66"/>
  <c r="F6" i="66"/>
  <c r="H467" i="37"/>
  <c r="H444" i="41"/>
  <c r="E378" i="38"/>
  <c r="K199" i="66" s="1"/>
  <c r="N199" i="66" s="1"/>
  <c r="I458" i="58"/>
  <c r="E379" i="38" s="1"/>
  <c r="K218" i="66" s="1"/>
  <c r="N218" i="66" s="1"/>
  <c r="J467" i="41"/>
  <c r="O3" i="41" s="1"/>
  <c r="H452" i="41"/>
  <c r="F7" i="66"/>
  <c r="H457" i="37"/>
  <c r="L102" i="66"/>
  <c r="P102" i="66" s="1"/>
  <c r="L246" i="66"/>
  <c r="P246" i="66" s="1"/>
  <c r="S149" i="66"/>
  <c r="W149" i="66"/>
  <c r="E307" i="38"/>
  <c r="E313" i="38"/>
  <c r="E325" i="38"/>
  <c r="M197" i="66" s="1"/>
  <c r="E319" i="38"/>
  <c r="F151" i="66"/>
  <c r="H457" i="58"/>
  <c r="L54" i="66"/>
  <c r="P54" i="66" s="1"/>
  <c r="N54" i="66"/>
  <c r="E349" i="38"/>
  <c r="M245" i="66" s="1"/>
  <c r="E343" i="38"/>
  <c r="J457" i="41"/>
  <c r="E366" i="38"/>
  <c r="K103" i="66" s="1"/>
  <c r="N103" i="66" s="1"/>
  <c r="J458" i="37"/>
  <c r="E337" i="38"/>
  <c r="E331" i="38"/>
  <c r="I458" i="37"/>
  <c r="E360" i="38"/>
  <c r="K55" i="66" s="1"/>
  <c r="N55" i="66" s="1"/>
  <c r="I457" i="41"/>
  <c r="N246" i="66" l="1"/>
  <c r="H467" i="41"/>
  <c r="M3" i="41" s="1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N102" i="66"/>
  <c r="Y199" i="66"/>
  <c r="Z55" i="66"/>
  <c r="Y55" i="66"/>
  <c r="Z199" i="66"/>
  <c r="E361" i="38"/>
  <c r="K74" i="66" s="1"/>
  <c r="N74" i="66" s="1"/>
  <c r="I458" i="41"/>
  <c r="L197" i="66"/>
  <c r="I464" i="58"/>
  <c r="H457" i="41"/>
  <c r="H458" i="37"/>
  <c r="E354" i="38"/>
  <c r="K7" i="66" s="1"/>
  <c r="N7" i="66" s="1"/>
  <c r="E301" i="38"/>
  <c r="M149" i="66" s="1"/>
  <c r="E295" i="38"/>
  <c r="E289" i="38"/>
  <c r="E283" i="38"/>
  <c r="Z103" i="66"/>
  <c r="Y247" i="66"/>
  <c r="Z247" i="66"/>
  <c r="Y103" i="66"/>
  <c r="L245" i="66"/>
  <c r="J464" i="58"/>
  <c r="N198" i="66"/>
  <c r="O198" i="66" s="1"/>
  <c r="D22" i="8"/>
  <c r="M101" i="66"/>
  <c r="G18" i="39" s="1"/>
  <c r="M53" i="66"/>
  <c r="F18" i="39" s="1"/>
  <c r="C22" i="8"/>
  <c r="J464" i="37"/>
  <c r="J464" i="41" s="1"/>
  <c r="L101" i="66"/>
  <c r="Z198" i="66"/>
  <c r="O246" i="66"/>
  <c r="J458" i="41"/>
  <c r="E367" i="38"/>
  <c r="K122" i="66" s="1"/>
  <c r="N122" i="66" s="1"/>
  <c r="L53" i="66"/>
  <c r="I464" i="37"/>
  <c r="I464" i="41" s="1"/>
  <c r="L6" i="66"/>
  <c r="P6" i="66" s="1"/>
  <c r="V6" i="66" s="1"/>
  <c r="X6" i="66" s="1"/>
  <c r="N150" i="66" l="1"/>
  <c r="Y198" i="66"/>
  <c r="O54" i="66"/>
  <c r="Q54" i="66" s="1"/>
  <c r="N6" i="66"/>
  <c r="Z122" i="66"/>
  <c r="Y266" i="66"/>
  <c r="Y122" i="66"/>
  <c r="Z266" i="66"/>
  <c r="V198" i="66"/>
  <c r="X198" i="66" s="1"/>
  <c r="Q198" i="66"/>
  <c r="U198" i="66"/>
  <c r="Y54" i="66"/>
  <c r="N197" i="66"/>
  <c r="P197" i="66"/>
  <c r="P53" i="66"/>
  <c r="N53" i="66"/>
  <c r="Z54" i="66"/>
  <c r="Y218" i="66"/>
  <c r="Y74" i="66"/>
  <c r="Z74" i="66"/>
  <c r="Z218" i="66"/>
  <c r="Z7" i="66"/>
  <c r="Y7" i="66"/>
  <c r="Y151" i="66"/>
  <c r="Z151" i="66"/>
  <c r="P101" i="66"/>
  <c r="N101" i="66"/>
  <c r="Y150" i="66"/>
  <c r="Z6" i="66"/>
  <c r="Z150" i="66"/>
  <c r="O6" i="66"/>
  <c r="Y6" i="66"/>
  <c r="H464" i="37"/>
  <c r="L5" i="66"/>
  <c r="M5" i="66"/>
  <c r="B22" i="8"/>
  <c r="H464" i="58"/>
  <c r="L149" i="66"/>
  <c r="O102" i="66"/>
  <c r="Y246" i="66"/>
  <c r="Z102" i="66"/>
  <c r="Z246" i="66"/>
  <c r="Y102" i="66"/>
  <c r="U246" i="66"/>
  <c r="Q246" i="66"/>
  <c r="V246" i="66"/>
  <c r="X246" i="66" s="1"/>
  <c r="O150" i="66"/>
  <c r="H458" i="41"/>
  <c r="E355" i="38"/>
  <c r="K26" i="66" s="1"/>
  <c r="N26" i="66" s="1"/>
  <c r="P245" i="66"/>
  <c r="N245" i="66"/>
  <c r="O245" i="66" s="1"/>
  <c r="H464" i="41" l="1"/>
  <c r="V54" i="66"/>
  <c r="X54" i="66" s="1"/>
  <c r="U54" i="66"/>
  <c r="O197" i="66"/>
  <c r="V197" i="66" s="1"/>
  <c r="X197" i="66" s="1"/>
  <c r="Y170" i="66"/>
  <c r="Z170" i="66"/>
  <c r="Y26" i="66"/>
  <c r="Z26" i="66"/>
  <c r="Z53" i="66"/>
  <c r="Z197" i="66"/>
  <c r="Y53" i="66"/>
  <c r="O53" i="66"/>
  <c r="Y197" i="66"/>
  <c r="N5" i="66"/>
  <c r="P5" i="66"/>
  <c r="V5" i="66" s="1"/>
  <c r="X5" i="66" s="1"/>
  <c r="R5" i="66"/>
  <c r="T5" i="66" s="1"/>
  <c r="U150" i="66"/>
  <c r="Q150" i="66"/>
  <c r="U6" i="66"/>
  <c r="Q6" i="66"/>
  <c r="Q245" i="66"/>
  <c r="R245" i="66" s="1"/>
  <c r="T245" i="66" s="1"/>
  <c r="V245" i="66"/>
  <c r="X245" i="66" s="1"/>
  <c r="U245" i="66"/>
  <c r="U102" i="66"/>
  <c r="Q102" i="66"/>
  <c r="V102" i="66"/>
  <c r="X102" i="66" s="1"/>
  <c r="Y245" i="66"/>
  <c r="O101" i="66"/>
  <c r="Z101" i="66"/>
  <c r="Z245" i="66"/>
  <c r="Y101" i="66"/>
  <c r="N149" i="66"/>
  <c r="O149" i="66" s="1"/>
  <c r="P149" i="66"/>
  <c r="V149" i="66" s="1"/>
  <c r="X149" i="66" s="1"/>
  <c r="R149" i="66"/>
  <c r="T149" i="66" s="1"/>
  <c r="U197" i="66" l="1"/>
  <c r="Q197" i="66"/>
  <c r="R197" i="66" s="1"/>
  <c r="T197" i="66" s="1"/>
  <c r="V101" i="66"/>
  <c r="X101" i="66" s="1"/>
  <c r="U101" i="66"/>
  <c r="Q101" i="66"/>
  <c r="R101" i="66" s="1"/>
  <c r="T101" i="66" s="1"/>
  <c r="U53" i="66"/>
  <c r="V53" i="66"/>
  <c r="X53" i="66" s="1"/>
  <c r="Q53" i="66"/>
  <c r="R53" i="66" s="1"/>
  <c r="T53" i="66" s="1"/>
  <c r="Q149" i="66"/>
  <c r="U149" i="66"/>
  <c r="Z149" i="66"/>
  <c r="Y5" i="66"/>
  <c r="O5" i="66"/>
  <c r="Y149" i="66"/>
  <c r="Z5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<sst xmlns="http://schemas.openxmlformats.org/spreadsheetml/2006/main" count="4025" uniqueCount="339">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</sst>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280</v>
      </c>
      <c r="B1" s="337"/>
      <c r="D1" s="75" t="s">
        <v>293</v>
      </c>
    </row>
    <row r="2" spans="1:6" ht="28.8" x14ac:dyDescent="0.55000000000000004">
      <c r="A2" s="6" t="s">
        <v>0</v>
      </c>
      <c r="B2" s="227" t="s">
        <v>338</v>
      </c>
    </row>
    <row r="4" spans="1:6" ht="30" customHeight="1" thickBot="1" x14ac:dyDescent="0.6">
      <c r="A4" s="336" t="s">
        <v>279</v>
      </c>
      <c r="B4" s="336"/>
      <c r="D4" s="75"/>
    </row>
    <row r="5" spans="1:6" ht="14.7" thickTop="1" x14ac:dyDescent="0.55000000000000004">
      <c r="A5" s="259" t="s">
        <v>86</v>
      </c>
      <c r="B5" s="258" t="s">
        <v>313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263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264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265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266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260</v>
      </c>
      <c r="B12" s="210" t="s">
        <v>267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268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269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276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281</v>
      </c>
      <c r="D18" s="217" cm="1">
        <f t="array" ref="D18">[1]!År1</f>
        <v>2019</v>
      </c>
      <c r="E18" s="218"/>
    </row>
    <row r="19" spans="1:5" x14ac:dyDescent="0.55000000000000004">
      <c r="A19" s="209" t="s">
        <v>261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262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314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307</v>
      </c>
      <c r="B1" s="256"/>
      <c r="C1" s="339" t="s">
        <v>306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282</v>
      </c>
      <c r="B1" s="75" t="s">
        <v>308</v>
      </c>
    </row>
    <row r="2" spans="1:18" ht="43" customHeight="1" x14ac:dyDescent="0.55000000000000004">
      <c r="A2" s="228" t="s">
        <v>292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315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271</v>
      </c>
      <c r="B3" s="2" t="s">
        <v>273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272</v>
      </c>
      <c r="B4" s="2" t="s">
        <v>274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277</v>
      </c>
      <c r="C5" s="9">
        <f>1900*11</f>
        <v>20900</v>
      </c>
      <c r="D5" s="9">
        <f>C5+1900*(D2-C2)</f>
        <v>58900</v>
      </c>
      <c r="E5" s="9" t="s">
        <v>278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309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310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E14" sqref="E1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282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275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335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270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334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299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282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325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326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327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282</v>
      </c>
    </row>
    <row r="2" spans="1:4" x14ac:dyDescent="0.55000000000000004">
      <c r="A2" s="103" t="s">
        <v>252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291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290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298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282</v>
      </c>
      <c r="F1" s="75" t="s">
        <v>244</v>
      </c>
    </row>
    <row r="2" spans="1:7" s="325" customFormat="1" x14ac:dyDescent="0.55000000000000004">
      <c r="A2" s="324"/>
      <c r="C2" s="345" t="s">
        <v>328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329</v>
      </c>
      <c r="G3" s="12" t="s">
        <v>325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330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243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282</v>
      </c>
    </row>
    <row r="2" spans="1:10" ht="15.6" x14ac:dyDescent="0.6">
      <c r="A2" s="229" t="s">
        <v>25</v>
      </c>
    </row>
    <row r="3" spans="1:10" x14ac:dyDescent="0.55000000000000004">
      <c r="A3" s="6" t="s">
        <v>312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223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324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4.2617187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2" width="0" style="125" hidden="1" customWidth="1"/>
    <col min="23" max="23" width="2.5234375" style="125" hidden="1" customWidth="1"/>
    <col min="24" max="16384" width="9.15625" style="125"/>
  </cols>
  <sheetData>
    <row r="1" spans="1:29" ht="12" thickBot="1" x14ac:dyDescent="0.5">
      <c r="A1" s="230" t="s">
        <v>282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336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0.84156678039128929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0.3303788017692923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0.39109334699095094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212</v>
      </c>
      <c r="D10" s="349"/>
      <c r="E10" s="349"/>
      <c r="F10" s="348" t="s">
        <v>337</v>
      </c>
      <c r="G10" s="348"/>
      <c r="J10" s="350" t="s">
        <v>213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7005959.4247079371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0.3303788017692923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8293462.2488436466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0.39109334699095094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3735.4520479403895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1.7615205810539539E-4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2880969.7698136591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0.1358573869451534</v>
      </c>
      <c r="M15" s="139" t="s">
        <v>302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304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1262014.3338818299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5.9512588950075447E-2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1.7437509236921743E-2</v>
      </c>
      <c r="M18" s="161" t="s">
        <v>300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3.4095893413030022E-2</v>
      </c>
      <c r="M19" s="163" t="s">
        <v>301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3.5808063411094139E-3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1.7853573902916006E-4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4.0402552860014122E-3</v>
      </c>
      <c r="M22" s="165" t="s">
        <v>303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1.5562978290765341E-2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1.3508072489409114E-3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3.6782323413297636E-6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6.7312594982832452E-3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21205838.229295012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0.10668972466527758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2.1132576564736823E-2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538646145.97033834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19.33739664033515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6119291.7094537346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886667.7152542026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7743127.1535502924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550335.09529335448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3446.2126889929687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289.23935894742124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1554136.2730559006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1326833.4967577588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1111191.0910754299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150823.24280639994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505095.54922592157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217936.45077407858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53363.755309158871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22570.244690841144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17798283.23987589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3407554.9894191246</v>
      </c>
      <c r="N56" s="146"/>
      <c r="O56" s="146"/>
    </row>
    <row r="57" spans="1:15" hidden="1" x14ac:dyDescent="0.45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0.10416928393267103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0.11985444781356019</v>
      </c>
    </row>
    <row r="58" spans="1:15" hidden="1" x14ac:dyDescent="0.45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2.230057807856935E-2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1.5031890931681514E-2</v>
      </c>
    </row>
    <row r="59" spans="1:15" hidden="1" x14ac:dyDescent="0.45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434305248.86575383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104340897.10458456</v>
      </c>
    </row>
    <row r="60" spans="1:15" hidden="1" x14ac:dyDescent="0.45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15.591558434280564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C4" sqref="C4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282</v>
      </c>
    </row>
    <row r="2" spans="1:5" ht="15.6" x14ac:dyDescent="0.6">
      <c r="A2" s="229" t="s">
        <v>319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305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249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251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253</v>
      </c>
    </row>
    <row r="2" spans="1:1" x14ac:dyDescent="0.55000000000000004">
      <c r="A2" s="92" t="s">
        <v>254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7721242.9104568008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1118785.8228364463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872711.48954319966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126453.37716355374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877744.4345664084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62384.816555521953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236226.76543359147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16789.583444478048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13551675.866315866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1137387.1533685941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3467791.3336841348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291050.44663140603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320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4703372.1615964994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618468.71483434096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51598.780380153592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672934.09412450308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4525643.0291759707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171279.2848730098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9790151.9274066389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1212571.3389336092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31532.588010093863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3862742.0312364982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577297.28616440273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75911.55842753005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6333.293402992078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82596.70146402168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555482.60888743005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21023.015601598701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1201654.4608093717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148832.39497031382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3870.345968495159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474117.381140657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1303036.156330572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736790.52495436871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5426541.7046099147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1619943.7071243373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2609.2753216661044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420665.19876426988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13769683.498114759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822588.45729733328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786290.23805561347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115135.89493637283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218.99551463161893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57097.370490994261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2636262.8953785724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388599.4488834205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321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321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321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321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321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321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317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318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317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318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317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318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317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318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317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318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317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318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10702943.763836339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11545833.414063649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1480092.5373921432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120978.00174055072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-6605291672.6084795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-507285.65921701177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864968.30946007557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412474.2353108211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447089.44687999511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13673.82082462027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-746578497.95952106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-50399.088521119782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107541.56676092674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305215.91139179375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8856872.5263272319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173569.90185730331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3315395.7147551631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37769.014057677145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-2297934929.6948571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-9611.3015585021712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2485524.6572905863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24638.981899308401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1331452.6757126269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10992.77653969144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508573.85715239123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10164.749183363683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-618441671.90514243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-3118.1933037234076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559389.75206455449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72316591.351941347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4602.8717499465147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102016.43152338694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150706.6611481533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6364.9472962665268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-250434970.00951719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-5935.6340294463489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9670.2126865601167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1295897.5887379702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2289.5536280394222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8621.0879583398764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15871.930046182108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1628.7512549065907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-64084783.846482813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-2860.9278502894113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2722.0033956064012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2455663.5565474145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95599.239297688866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12561.740043716316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1272706.7760624508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1072120.6999068451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20540.149189969037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95615.847791748558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94344.199404397878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82230.492590145455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39882.455279742353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5264.3508222216306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54109.529970176744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138927.00099994309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512.42995257070322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4232533290.6275983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117530555.31034985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55898678.745166384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102480911.03280504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1198954994.1110687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172712584.32801408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1628228180.8848464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116813905.5828477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86714617.027758121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2870898808.3735456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8570219.1026509143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73431500.513444811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-77883.897437456471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109178092.86505912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-227852.00645500762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45145.386225807888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66671465.464525796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51820277.872833423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21602494.19547702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16361961.782417906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28760671.034432545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12959549.656994699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18264.927251662732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5889312.7826997787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96387784.486803308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131614153.16757333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13.467929364722803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15.580582515330825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1550825.6746305928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1672957.9533098161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214461.13877310805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17529.363444725979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-957087707.86189473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-73504.228560354517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125331.41270768401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59766.326756290277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64781.971051799803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1981.2971901030198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-108177070.56210533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-7302.6825311952289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15582.462778732337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21692.918681289459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629493.44484708668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12336.308907816358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235638.46756389324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2684.3952757559205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-163323449.74235648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-683.11374128296541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176656.20388227972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1751.1912412893646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94631.680538906046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781.30070765217795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36146.383313793289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722.44948320325477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-43955129.457643531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-221.62250146711023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39758.072727427665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6069504.8192194803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386.31732699607659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8562.2014422302946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12648.754442470523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534.20767719482114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-21018914.594251622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-498.17557317544419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811.61738138779606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108764.20629093802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192.16139089876592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723.56473019319401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1332.1252302502314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136.70049163206232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-5378612.2537483834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-240.11661847090997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228.45674026810067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174533.85571503793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6794.6212719421637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892.81323513320024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90456.37389070644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155347.1964728414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2976.2083616824511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13854.46050441212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13670.202321642862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5844.4508372651044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2834.6060179118035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374.15852199671258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3845.7812640674751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11660.091914249606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43.008056775021096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519505983.86210006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14425834.973481957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6861067.8532414176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12578624.397609266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147161109.21119091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21198940.41834848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199850591.82775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14337872.565107064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10643451.413361687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352377407.94980925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3624781.2973490874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10640012.583050432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-11285.152052691872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7759724.8436362976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-16194.355742654174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3789.0356022112182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9049394.5683839954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22359190.167166591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18442985.604932848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3132565.3017730014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4167338.2616947512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921087.15949098265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1532.9686024213324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799363.18687391968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18453840.267650008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62175911.821347281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7.6153241784375005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3.7448516917247332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11673273.75340089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1113423.7517074186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3261328.6859648484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13432.290203822415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12253769.438466933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13218791.367373465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1694553.6761652513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138507.36518527669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-7562379380.4703741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-580789.88777736633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990299.72216775955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472240.56206711137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511871.41793179489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15655.11801472329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-854755568.52162635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-57701.771052315009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123124.02953965908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326908.83007308323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9486365.9711743183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185906.21076511967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3551034.1823190562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40453.409333433068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-2461258379.4372134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-10294.415299785136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2662180.8611728661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26390.173140597766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1426084.3562515329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11774.077247343617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544720.24046618456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10887.198666566937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-662396801.36278594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-3339.8158051905179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599147.82479198219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78386096.171160832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4989.1890769425909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110578.63296561723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163355.41559062383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6899.1549734613482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-271453884.60376883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-6433.8096026217927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10481.830067947913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1404661.7950289082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2481.7150189381882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9344.6526885330713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17204.05527643234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1765.451746538653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-69463396.1002312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-3101.0444687603213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2950.4601358745017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2630197.4122624523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102393.86056963103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13454.553278849517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1363163.1499531572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1227467.8963796864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23516.35755165149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109470.30829616069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108014.40172604074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88074.943427410559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42717.06129765416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5638.5093442183434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57955.311234244218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150587.0929141927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555.43800934572437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4752039274.4896984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131956390.2838318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62759746.598407805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115059535.4304143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1346116103.3222597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193911524.74636257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1828078772.7125964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131151778.14795476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97358068.441119805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3223276216.3233547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12195000.400000002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84071513.096495241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-89169.049490148347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116937817.70869543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-244046.3621976618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48934.421828019105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75720860.032909796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40045479.800409868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19494527.084190909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32928009.296127297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13880636.816485681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19797.895854084065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6688675.969573698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114841624.75445332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193790064.98892063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21.083253543160303</v>
      </c>
      <c r="L459" s="170" t="s">
        <v>217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19.325434207055558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2" activePane="bottomRight" state="frozen"/>
      <selection pane="topRight" activeCell="F1" sqref="F1"/>
      <selection pane="bottomLeft" activeCell="A3" sqref="A3"/>
      <selection pane="bottomRight" activeCell="N214" activeCellId="1" sqref="N70 N214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255</v>
      </c>
      <c r="B1" s="356"/>
      <c r="C1" s="356"/>
      <c r="F1" s="357" t="s">
        <v>257</v>
      </c>
      <c r="G1" s="357"/>
      <c r="H1" s="357"/>
      <c r="I1" s="357"/>
      <c r="J1" s="357"/>
      <c r="K1" s="357"/>
      <c r="L1" s="357"/>
      <c r="M1" s="358"/>
      <c r="N1" s="359" t="s">
        <v>258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55000000000000004">
      <c r="A2" s="199" t="s">
        <v>129</v>
      </c>
      <c r="B2" s="199" t="s">
        <v>322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256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295</v>
      </c>
      <c r="U2" s="200" t="s">
        <v>237</v>
      </c>
      <c r="V2" s="199" t="s">
        <v>236</v>
      </c>
      <c r="W2" s="199" t="s">
        <v>238</v>
      </c>
      <c r="X2" s="201" t="s">
        <v>294</v>
      </c>
      <c r="Y2" s="95" t="s">
        <v>289</v>
      </c>
      <c r="Z2" s="199" t="s">
        <v>311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O5*IFERROR(VLOOKUP(A5,[1]Tørstofindhold!A$2:B$25,2,FALSE),0)</f>
        <v>0</v>
      </c>
      <c r="V5" s="192">
        <f ca="1">IF(D5=År1,P5,SUM(O5,P5))*IFERROR(VLOOKUP(A5,[1]Tørstofindhold!A$2:B$25,2,FALSE),0)</f>
        <v>110192.22039498243</v>
      </c>
      <c r="W5" s="192">
        <f ca="1">J5*IFERROR(VLOOKUP(A5,[1]Tørstofindhold!A$2:B$25,2,FALSE),0)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O6*IFERROR(VLOOKUP(A6,[1]Tørstofindhold!A$2:B$25,2,FALSE),0)</f>
        <v>0</v>
      </c>
      <c r="V6" s="192">
        <f ca="1"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55000000000000004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55000000000000004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317</v>
      </c>
      <c r="B35" s="194" t="s">
        <v>323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318</v>
      </c>
      <c r="B36" s="194" t="s">
        <v>323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O53*IFERROR(VLOOKUP(A53,[1]Tørstofindhold!A$2:B$25,2,FALSE),0)</f>
        <v>0</v>
      </c>
      <c r="V53" s="192">
        <f ca="1">IF(D53=År1,P53,SUM(O53,P53))*IFERROR(VLOOKUP(A53,[1]Tørstofindhold!A$2:B$25,2,FALSE),0)</f>
        <v>54623.027516061207</v>
      </c>
      <c r="W53" s="192">
        <f ca="1">J53*IFERROR(VLOOKUP(A53,[1]Tørstofindhold!A$2:B$25,2,FALSE),0)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O54*IFERROR(VLOOKUP(A54,[1]Tørstofindhold!A$2:B$25,2,FALSE),0)</f>
        <v>0</v>
      </c>
      <c r="V54" s="192">
        <f ca="1"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166578.5911943354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132728.62230789059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208864.25233337711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O101*IFERROR(VLOOKUP(A101,[1]Tørstofindhold!A$2:B$25,2,FALSE),0)</f>
        <v>0</v>
      </c>
      <c r="V101" s="192">
        <f ca="1">IF(D101=År1,P101,SUM(O101,P101))*IFERROR(VLOOKUP(A101,[1]Tørstofindhold!A$2:B$25,2,FALSE),0)</f>
        <v>55295.585392034671</v>
      </c>
      <c r="W101" s="192">
        <f ca="1">J101*IFERROR(VLOOKUP(A101,[1]Tørstofindhold!A$2:B$25,2,FALSE),0)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434305248.86575383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434305248.86575383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O102*IFERROR(VLOOKUP(A102,[1]Tørstofindhold!A$2:B$25,2,FALSE),0)</f>
        <v>0</v>
      </c>
      <c r="V102" s="192">
        <f ca="1"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16361961.782417906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2592278.2843031473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2222382.1821508599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690525.89231115999</v>
      </c>
      <c r="O105" s="195">
        <f t="shared" si="20"/>
        <v>690525.89231115999</v>
      </c>
      <c r="P105" s="205">
        <f t="shared" si="24"/>
        <v>1111191.0910754299</v>
      </c>
      <c r="Q105" s="192">
        <f>IFERROR(VLOOKUP(A105,[1]Energiindhold!$A$2:$C$11,3,FALSE),IFERROR(VLOOKUP(A105,[1]Biogasudbytte!$A$2:$B$18,2,FALSE)*[1]Energiindhold!$C$10,0))*O105</f>
        <v>1.4873927720382387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2">
        <f>IFERROR(VLOOKUP(A105,[1]Biogasudbytte!$A$2:$B$18,2,FALSE)*[1]Energiindhold!$C$10,0)*J105*IFERROR(VLOOKUP(A105,Biogasanlæg!$F$3:$G$8,2,FALSE),1)</f>
        <v>2.3935056101764762</v>
      </c>
      <c r="T105" s="193">
        <f t="shared" si="25"/>
        <v>1.4873927720382389</v>
      </c>
      <c r="U105" s="191">
        <f>O105*IFERROR(VLOOKUP(A105,[1]Tørstofindhold!A$2:B$25,2,FALSE),0)</f>
        <v>207157.767693348</v>
      </c>
      <c r="V105" s="192">
        <f>IF(D105=År1,P105,SUM(O105,P105))*IFERROR(VLOOKUP(A105,[1]Tørstofindhold!A$2:B$25,2,FALSE),0)</f>
        <v>540515.09501597693</v>
      </c>
      <c r="W105" s="192">
        <f>J105*IFERROR(VLOOKUP(A105,[1]Tørstofindhold!A$2:B$25,2,FALSE),0)</f>
        <v>333357.32732262899</v>
      </c>
      <c r="X105" s="193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6892.4253779859373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2609.2753216661044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836.93736732686375</v>
      </c>
      <c r="O107" s="195">
        <f t="shared" si="20"/>
        <v>836.93736732686375</v>
      </c>
      <c r="P107" s="205">
        <f t="shared" si="24"/>
        <v>3446.2126889929687</v>
      </c>
      <c r="Q107" s="192">
        <f>IFERROR(VLOOKUP(A107,[1]Energiindhold!$A$2:$C$11,3,FALSE),IFERROR(VLOOKUP(A107,[1]Biogasudbytte!$A$2:$B$18,2,FALSE)*[1]Energiindhold!$C$10,0))*O107</f>
        <v>3.9360327448015076E-4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2.0143226399866538E-3</v>
      </c>
      <c r="S107" s="192">
        <f>IFERROR(VLOOKUP(A107,[1]Biogasudbytte!$A$2:$B$18,2,FALSE)*[1]Energiindhold!$C$10,0)*J107*IFERROR(VLOOKUP(A107,Biogasanlæg!$F$3:$G$8,2,FALSE),1)</f>
        <v>1.6207193655065032E-3</v>
      </c>
      <c r="T107" s="193">
        <f t="shared" si="25"/>
        <v>3.936032744801506E-4</v>
      </c>
      <c r="U107" s="191">
        <f>O107*IFERROR(VLOOKUP(A107,[1]Tørstofindhold!A$2:B$25,2,FALSE),0)</f>
        <v>52.727054141592419</v>
      </c>
      <c r="V107" s="192">
        <f>IF(D107=År1,P107,SUM(O107,P107))*IFERROR(VLOOKUP(A107,[1]Tørstofindhold!A$2:B$25,2,FALSE),0)</f>
        <v>269.83845354814946</v>
      </c>
      <c r="W107" s="192">
        <f>J107*IFERROR(VLOOKUP(A107,[1]Tørstofindhold!A$2:B$25,2,FALSE),0)</f>
        <v>217.11139940655701</v>
      </c>
      <c r="X107" s="193">
        <f t="shared" si="26"/>
        <v>52.727054141592447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138927.00099994309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102256.20137296121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6234320.5706386827</v>
      </c>
      <c r="O112" s="195">
        <f t="shared" si="20"/>
        <v>6234320.5706386827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11.470370559903847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11.470370559903847</v>
      </c>
      <c r="U112" s="191">
        <f>O112*IFERROR(VLOOKUP(A112,[1]Tørstofindhold!A$2:B$25,2,FALSE),0)</f>
        <v>1745609.7597788314</v>
      </c>
      <c r="V112" s="192">
        <f>IF(D112=År1,P112,SUM(O112,P112))*IFERROR(VLOOKUP(A112,[1]Tørstofindhold!A$2:B$25,2,FALSE),0)</f>
        <v>1766757.3348088232</v>
      </c>
      <c r="W112" s="192">
        <f>J112*IFERROR(VLOOKUP(A112,[1]Tørstofindhold!A$2:B$25,2,FALSE),0)</f>
        <v>21147.575029991774</v>
      </c>
      <c r="X112" s="193">
        <f t="shared" si="26"/>
        <v>1745609.7597788314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579210.80448009283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1356399.9116397309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92">
        <f>IFERROR(VLOOKUP(A115,[1]Biogasudbytte!$A$2:$B$18,2,FALSE)*[1]Energiindhold!$C$10,0)*J115*IFERROR(VLOOKUP(A115,Biogasanlæg!$F$3:$G$8,2,FALSE),1)</f>
        <v>0.30767086578516784</v>
      </c>
      <c r="T115" s="193">
        <f t="shared" si="25"/>
        <v>13.467929364722803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1152939.9248937713</v>
      </c>
      <c r="W115" s="192">
        <f>J115*IFERROR(VLOOKUP(A115,[1]Tørstofindhold!A$2:B$25,2,FALSE),0)</f>
        <v>45359.192012785039</v>
      </c>
      <c r="X115" s="193">
        <f t="shared" si="26"/>
        <v>1107580.7328809863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-3862742.0312364982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453678.05576738477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-51417.493458536803</v>
      </c>
      <c r="O118" s="195">
        <f t="shared" si="20"/>
        <v>0</v>
      </c>
      <c r="P118" s="205">
        <f t="shared" si="24"/>
        <v>505095.54922592157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2">
        <f>IFERROR(VLOOKUP(A118,[1]Biogasudbytte!$A$2:$B$18,2,FALSE)*[1]Energiindhold!$C$10,0)*J118*IFERROR(VLOOKUP(A118,Biogasanlæg!$F$3:$G$8,2,FALSE),1)</f>
        <v>1.8603479756347201</v>
      </c>
      <c r="T118" s="193">
        <f t="shared" si="25"/>
        <v>0</v>
      </c>
      <c r="U118" s="191">
        <f>O118*IFERROR(VLOOKUP(A118,[1]Tørstofindhold!A$2:B$25,2,FALSE),0)</f>
        <v>0</v>
      </c>
      <c r="V118" s="192">
        <f>IF(D118=År1,P118,SUM(O118,P118))*IFERROR(VLOOKUP(A118,[1]Tørstofindhold!A$2:B$25,2,FALSE),0)</f>
        <v>212140.13067488704</v>
      </c>
      <c r="W118" s="192">
        <f>J118*IFERROR(VLOOKUP(A118,[1]Tørstofindhold!A$2:B$25,2,FALSE),0)</f>
        <v>212140.13067488704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1931921.2106545279</v>
      </c>
      <c r="O121" s="195">
        <f t="shared" si="20"/>
        <v>1931921.2106545279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6.6165596775222673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6.6165596775222673</v>
      </c>
      <c r="U121" s="191">
        <f>O121*IFERROR(VLOOKUP(A121,[1]Tørstofindhold!A$2:B$25,2,FALSE),0)</f>
        <v>598895.57530290366</v>
      </c>
      <c r="V121" s="192">
        <f>IF(D121=År1,P121,SUM(O121,P121))*IFERROR(VLOOKUP(A121,[1]Tørstofindhold!A$2:B$25,2,FALSE),0)</f>
        <v>599771.55966963188</v>
      </c>
      <c r="W121" s="192">
        <f>J121*IFERROR(VLOOKUP(A121,[1]Tørstofindhold!A$2:B$25,2,FALSE),0)</f>
        <v>875.9843667282845</v>
      </c>
      <c r="X121" s="193">
        <f t="shared" si="26"/>
        <v>598895.57530290354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822588.45729733328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-822588.45729733328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10188325.202039858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1619943.7071243373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825254.34136522934</v>
      </c>
      <c r="O123" s="195">
        <f t="shared" si="20"/>
        <v>825254.34136522934</v>
      </c>
      <c r="P123" s="205">
        <f t="shared" si="24"/>
        <v>7743127.1535502924</v>
      </c>
      <c r="Q123" s="192">
        <f>IFERROR(VLOOKUP(A123,[1]Energiindhold!$A$2:$C$11,3,FALSE),IFERROR(VLOOKUP(A123,[1]Biogasudbytte!$A$2:$B$18,2,FALSE)*[1]Energiindhold!$C$10,0))*O123</f>
        <v>0.41773549505566548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4.3372290289112883</v>
      </c>
      <c r="S123" s="192">
        <f>IFERROR(VLOOKUP(A123,[1]Biogasudbytte!$A$2:$B$18,2,FALSE)*[1]Energiindhold!$C$10,0)*J123*IFERROR(VLOOKUP(A123,Biogasanlæg!$F$3:$G$8,2,FALSE),1)</f>
        <v>3.9194935338556229</v>
      </c>
      <c r="T123" s="193">
        <f t="shared" si="25"/>
        <v>0.41773549505566532</v>
      </c>
      <c r="U123" s="191">
        <f>O123*IFERROR(VLOOKUP(A123,[1]Tørstofindhold!A$2:B$25,2,FALSE),0)</f>
        <v>62719.329943757431</v>
      </c>
      <c r="V123" s="192">
        <f>IF(D123=År1,P123,SUM(O123,P123))*IFERROR(VLOOKUP(A123,[1]Tørstofindhold!A$2:B$25,2,FALSE),0)</f>
        <v>651196.99361357966</v>
      </c>
      <c r="W123" s="192">
        <f>J123*IFERROR(VLOOKUP(A123,[1]Tørstofindhold!A$2:B$25,2,FALSE),0)</f>
        <v>588477.66366982216</v>
      </c>
      <c r="X123" s="193">
        <f t="shared" si="26"/>
        <v>62719.329943757504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1272706.7760624508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60135.437128841644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2946382.2533553997</v>
      </c>
      <c r="O125" s="195">
        <f t="shared" si="20"/>
        <v>2759146.6428546174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9.905336447848077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9.905336447848077</v>
      </c>
      <c r="U125" s="191">
        <f>O125*IFERROR(VLOOKUP(A125,[1]Tørstofindhold!A$2:B$25,2,FALSE),0)</f>
        <v>827743.99285638519</v>
      </c>
      <c r="V125" s="192">
        <f>IF(D125=År1,P125,SUM(O125,P125))*IFERROR(VLOOKUP(A125,[1]Tørstofindhold!A$2:B$25,2,FALSE),0)</f>
        <v>922101.530230226</v>
      </c>
      <c r="W125" s="192">
        <f>J125*IFERROR(VLOOKUP(A125,[1]Tørstofindhold!A$2:B$25,2,FALSE),0)</f>
        <v>94357.537373840722</v>
      </c>
      <c r="X125" s="193">
        <f t="shared" si="26"/>
        <v>827743.9928563853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2455663.5565474145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1964839.0076939645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82230.492590145455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19861.924916870877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3823969.5719075543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3823969.5719075543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73240.693697966664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-296257.42264590901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148453.72937457461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148453.72937457461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100880.19861397019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69347.610603876325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4097932.7879593684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2543796.5149034681</v>
      </c>
      <c r="O140" s="195">
        <f t="shared" si="39"/>
        <v>2543796.5149034681</v>
      </c>
      <c r="P140" s="205">
        <f t="shared" si="24"/>
        <v>1554136.2730559006</v>
      </c>
      <c r="Q140" s="192">
        <f>IFERROR(VLOOKUP(A140,[1]Energiindhold!$A$2:$C$11,3,FALSE),IFERROR(VLOOKUP(A140,[1]Biogasudbytte!$A$2:$B$18,2,FALSE)*[1]Energiindhold!$C$10,0))*O140</f>
        <v>1.2693798989019798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2">
        <f>IFERROR(VLOOKUP(A140,[1]Biogasudbytte!$A$2:$B$18,2,FALSE)*[1]Energiindhold!$C$10,0)*J140*IFERROR(VLOOKUP(A140,Biogasanlæg!$F$3:$G$8,2,FALSE),1)</f>
        <v>0.77552954161762511</v>
      </c>
      <c r="T140" s="193">
        <f t="shared" si="25"/>
        <v>1.2693798989019798</v>
      </c>
      <c r="U140" s="191">
        <f>O140*IFERROR(VLOOKUP(A140,[1]Tørstofindhold!A$2:B$25,2,FALSE),0)</f>
        <v>152627.79089420807</v>
      </c>
      <c r="V140" s="192">
        <f>IF(D140=År1,P140,SUM(O140,P140))*IFERROR(VLOOKUP(A140,[1]Tørstofindhold!A$2:B$25,2,FALSE),0)</f>
        <v>245875.96727756213</v>
      </c>
      <c r="W140" s="192">
        <f>J140*IFERROR(VLOOKUP(A140,[1]Tørstofindhold!A$2:B$25,2,FALSE),0)</f>
        <v>93248.176383354032</v>
      </c>
      <c r="X140" s="193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11545833.414063649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6119291.7094537346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92">
        <f>IFERROR(VLOOKUP(A141,[1]Biogasudbytte!$A$2:$B$18,2,FALSE)*[1]Energiindhold!$C$10,0)*J141*IFERROR(VLOOKUP(A141,Biogasanlæg!$F$3:$G$8,2,FALSE),1)</f>
        <v>2.6361908684326694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305964.58547268674</v>
      </c>
      <c r="W141" s="192">
        <f>J141*IFERROR(VLOOKUP(A141,[1]Tørstofindhold!A$2:B$25,2,FALSE),0)</f>
        <v>305964.58547268674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1072120.6999068451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945493.60796413617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O149*IFERROR(VLOOKUP(A149,[1]Tørstofindhold!A$2:B$25,2,FALSE),0)</f>
        <v>0</v>
      </c>
      <c r="V149" s="192">
        <f ca="1">IF(D149=År1,P149,SUM(O149,P149))*IFERROR(VLOOKUP(A149,[1]Tørstofindhold!A$2:B$25,2,FALSE),0)</f>
        <v>93965.299605017586</v>
      </c>
      <c r="W149" s="192">
        <f ca="1">J149*IFERROR(VLOOKUP(A149,[1]Tørstofindhold!A$2:B$25,2,FALSE),0)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O150*IFERROR(VLOOKUP(A150,[1]Tørstofindhold!A$2:B$25,2,FALSE),0)</f>
        <v>0</v>
      </c>
      <c r="V150" s="192">
        <f ca="1"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55000000000000004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55000000000000004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317</v>
      </c>
      <c r="B179" s="194" t="s">
        <v>323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318</v>
      </c>
      <c r="B180" s="194" t="s">
        <v>323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O197*IFERROR(VLOOKUP(A197,[1]Tørstofindhold!A$2:B$25,2,FALSE),0)</f>
        <v>0</v>
      </c>
      <c r="V197" s="192">
        <f ca="1">IF(D197=År1,P197,SUM(O197,P197))*IFERROR(VLOOKUP(A197,[1]Tørstofindhold!A$2:B$25,2,FALSE),0)</f>
        <v>47295.572483938791</v>
      </c>
      <c r="W197" s="192">
        <f ca="1">J197*IFERROR(VLOOKUP(A197,[1]Tørstofindhold!A$2:B$25,2,FALSE),0)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O198*IFERROR(VLOOKUP(A198,[1]Tørstofindhold!A$2:B$25,2,FALSE),0)</f>
        <v>0</v>
      </c>
      <c r="V198" s="192">
        <f ca="1"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13980.879672720754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-15551.122347381201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21513.506854886218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O245*IFERROR(VLOOKUP(A245,[1]Tørstofindhold!A$2:B$25,2,FALSE),0)</f>
        <v>0</v>
      </c>
      <c r="V245" s="192">
        <f ca="1">IF(D245=År1,P245,SUM(O245,P245))*IFERROR(VLOOKUP(A245,[1]Tørstofindhold!A$2:B$25,2,FALSE),0)</f>
        <v>48241.974607965349</v>
      </c>
      <c r="W245" s="192">
        <f ca="1">J245*IFERROR(VLOOKUP(A245,[1]Tørstofindhold!A$2:B$25,2,FALSE),0)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104340897.10458454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104340897.10458454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O246*IFERROR(VLOOKUP(A246,[1]Tørstofindhold!A$2:B$25,2,FALSE),0)</f>
        <v>0</v>
      </c>
      <c r="V246" s="192">
        <f ca="1"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3132565.3017730014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496302.40639442904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301646.48561279988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93725.872315405693</v>
      </c>
      <c r="O249" s="195">
        <f t="shared" si="59"/>
        <v>93725.872315405693</v>
      </c>
      <c r="P249" s="205">
        <f t="shared" si="63"/>
        <v>150823.24280639994</v>
      </c>
      <c r="Q249" s="192">
        <f>IFERROR(VLOOKUP(A249,[1]Energiindhold!$A$2:$C$11,3,FALSE),IFERROR(VLOOKUP(A249,[1]Biogasudbytte!$A$2:$B$18,2,FALSE)*[1]Energiindhold!$C$10,0))*O249</f>
        <v>0.20188552896738388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2">
        <f>IFERROR(VLOOKUP(A249,[1]Biogasudbytte!$A$2:$B$18,2,FALSE)*[1]Energiindhold!$C$10,0)*J249*IFERROR(VLOOKUP(A249,Biogasanlæg!$F$3:$G$8,2,FALSE),1)</f>
        <v>0.32487326500498548</v>
      </c>
      <c r="T249" s="193">
        <f t="shared" si="64"/>
        <v>0.20188552896738388</v>
      </c>
      <c r="U249" s="191">
        <f>O249*IFERROR(VLOOKUP(A249,[1]Tørstofindhold!A$2:B$25,2,FALSE),0)</f>
        <v>28117.761694621706</v>
      </c>
      <c r="V249" s="192">
        <f>IF(D249=År1,P249,SUM(O249,P249))*IFERROR(VLOOKUP(A249,[1]Tørstofindhold!A$2:B$25,2,FALSE),0)</f>
        <v>73364.734536541684</v>
      </c>
      <c r="W249" s="192">
        <f>J249*IFERROR(VLOOKUP(A249,[1]Tørstofindhold!A$2:B$25,2,FALSE),0)</f>
        <v>45246.972841919982</v>
      </c>
      <c r="X249" s="193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578.47871789484248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218.99551463161893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70.243844315802335</v>
      </c>
      <c r="O251" s="195">
        <f t="shared" si="59"/>
        <v>70.243844315802335</v>
      </c>
      <c r="P251" s="205">
        <f t="shared" si="63"/>
        <v>289.23935894742124</v>
      </c>
      <c r="Q251" s="192">
        <f>IFERROR(VLOOKUP(A251,[1]Energiindhold!$A$2:$C$11,3,FALSE),IFERROR(VLOOKUP(A251,[1]Biogasudbytte!$A$2:$B$18,2,FALSE)*[1]Energiindhold!$C$10,0))*O251</f>
        <v>3.3034977543278681E-5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1.690613556626614E-4</v>
      </c>
      <c r="S251" s="192">
        <f>IFERROR(VLOOKUP(A251,[1]Biogasudbytte!$A$2:$B$18,2,FALSE)*[1]Energiindhold!$C$10,0)*J251*IFERROR(VLOOKUP(A251,Biogasanlæg!$F$3:$G$8,2,FALSE),1)</f>
        <v>1.3602637811938273E-4</v>
      </c>
      <c r="T251" s="193">
        <f t="shared" si="64"/>
        <v>3.3034977543278674E-5</v>
      </c>
      <c r="U251" s="191">
        <f>O251*IFERROR(VLOOKUP(A251,[1]Tørstofindhold!A$2:B$25,2,FALSE),0)</f>
        <v>4.4253621918955472</v>
      </c>
      <c r="V251" s="192">
        <f>IF(D251=År1,P251,SUM(O251,P251))*IFERROR(VLOOKUP(A251,[1]Tørstofindhold!A$2:B$25,2,FALSE),0)</f>
        <v>22.647441805583085</v>
      </c>
      <c r="W251" s="192">
        <f>J251*IFERROR(VLOOKUP(A251,[1]Tørstofindhold!A$2:B$25,2,FALSE),0)</f>
        <v>18.222079613687537</v>
      </c>
      <c r="X251" s="193">
        <f t="shared" si="65"/>
        <v>4.4253621918955481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11660.091914249606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-20332.910274194179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951845.8779844488</v>
      </c>
      <c r="O256" s="195">
        <f t="shared" si="59"/>
        <v>951845.8779844488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1.7512774347566378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1.7512774347566378</v>
      </c>
      <c r="U256" s="191">
        <f>O256*IFERROR(VLOOKUP(A256,[1]Tørstofindhold!A$2:B$25,2,FALSE),0)</f>
        <v>266516.84583564568</v>
      </c>
      <c r="V256" s="192">
        <f>IF(D256=År1,P256,SUM(O256,P256))*IFERROR(VLOOKUP(A256,[1]Tørstofindhold!A$2:B$25,2,FALSE),0)</f>
        <v>269358.83080565394</v>
      </c>
      <c r="W256" s="192">
        <f>J256*IFERROR(VLOOKUP(A256,[1]Tørstofindhold!A$2:B$25,2,FALSE),0)</f>
        <v>2841.9849700082286</v>
      </c>
      <c r="X256" s="193">
        <f t="shared" si="65"/>
        <v>266516.84583564568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82449.939525946174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759360.76964520989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92">
        <f>IFERROR(VLOOKUP(A259,[1]Biogasudbytte!$A$2:$B$18,2,FALSE)*[1]Energiindhold!$C$10,0)*J259*IFERROR(VLOOKUP(A259,Biogasanlæg!$F$3:$G$8,2,FALSE),1)</f>
        <v>0.13012964857483225</v>
      </c>
      <c r="T259" s="193">
        <f t="shared" si="64"/>
        <v>7.6153241784375005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645456.65419842838</v>
      </c>
      <c r="W259" s="192">
        <f>J259*IFERROR(VLOOKUP(A259,[1]Tørstofindhold!A$2:B$25,2,FALSE),0)</f>
        <v>19184.707987214973</v>
      </c>
      <c r="X259" s="193">
        <f t="shared" si="65"/>
        <v>626271.94621121336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-474117.381140657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195751.05229011617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-22185.398483962403</v>
      </c>
      <c r="O262" s="195">
        <f t="shared" si="75"/>
        <v>0</v>
      </c>
      <c r="P262" s="205">
        <f t="shared" si="63"/>
        <v>217936.45077407858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2">
        <f>IFERROR(VLOOKUP(A262,[1]Biogasudbytte!$A$2:$B$18,2,FALSE)*[1]Energiindhold!$C$10,0)*J262*IFERROR(VLOOKUP(A262,Biogasanlæg!$F$3:$G$8,2,FALSE),1)</f>
        <v>0.80269492700128076</v>
      </c>
      <c r="T262" s="193">
        <f t="shared" si="64"/>
        <v>0</v>
      </c>
      <c r="U262" s="191">
        <f>O262*IFERROR(VLOOKUP(A262,[1]Tørstofindhold!A$2:B$25,2,FALSE),0)</f>
        <v>0</v>
      </c>
      <c r="V262" s="192">
        <f>IF(D262=År1,P262,SUM(O262,P262))*IFERROR(VLOOKUP(A262,[1]Tørstofindhold!A$2:B$25,2,FALSE),0)</f>
        <v>91533.309325113005</v>
      </c>
      <c r="W262" s="192">
        <f>J262*IFERROR(VLOOKUP(A262,[1]Tørstofindhold!A$2:B$25,2,FALSE),0)</f>
        <v>91533.309325113005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1513732.8400958194</v>
      </c>
      <c r="O265" s="195">
        <f t="shared" si="75"/>
        <v>1513732.8400958194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5.1843230547305694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5.1843230547305694</v>
      </c>
      <c r="U265" s="191">
        <f>O265*IFERROR(VLOOKUP(A265,[1]Tørstofindhold!A$2:B$25,2,FALSE),0)</f>
        <v>469257.18042970402</v>
      </c>
      <c r="V265" s="192">
        <f>IF(D265=År1,P265,SUM(O265,P265))*IFERROR(VLOOKUP(A265,[1]Tørstofindhold!A$2:B$25,2,FALSE),0)</f>
        <v>469554.85606297577</v>
      </c>
      <c r="W265" s="192">
        <f>J265*IFERROR(VLOOKUP(A265,[1]Tørstofindhold!A$2:B$25,2,FALSE),0)</f>
        <v>297.67563327171547</v>
      </c>
      <c r="X265" s="193">
        <f t="shared" si="65"/>
        <v>469257.18042970408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388599.4488834205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-388599.4488834205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724125.12538599269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115135.89493637283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58654.135156265344</v>
      </c>
      <c r="O267" s="195">
        <f t="shared" si="75"/>
        <v>58654.135156265344</v>
      </c>
      <c r="P267" s="205">
        <f t="shared" si="63"/>
        <v>550335.09529335448</v>
      </c>
      <c r="Q267" s="192">
        <f>IFERROR(VLOOKUP(A267,[1]Energiindhold!$A$2:$C$11,3,FALSE),IFERROR(VLOOKUP(A267,[1]Biogasudbytte!$A$2:$B$18,2,FALSE)*[1]Energiindhold!$C$10,0))*O267</f>
        <v>2.9690136674749956E-2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0.30826425856129308</v>
      </c>
      <c r="S267" s="192">
        <f>IFERROR(VLOOKUP(A267,[1]Biogasudbytte!$A$2:$B$18,2,FALSE)*[1]Energiindhold!$C$10,0)*J267*IFERROR(VLOOKUP(A267,Biogasanlæg!$F$3:$G$8,2,FALSE),1)</f>
        <v>0.27857412188654312</v>
      </c>
      <c r="T267" s="193">
        <f t="shared" si="64"/>
        <v>2.9690136674749956E-2</v>
      </c>
      <c r="U267" s="191">
        <f>O267*IFERROR(VLOOKUP(A267,[1]Tørstofindhold!A$2:B$25,2,FALSE),0)</f>
        <v>4457.7142718761661</v>
      </c>
      <c r="V267" s="192">
        <f>IF(D267=År1,P267,SUM(O267,P267))*IFERROR(VLOOKUP(A267,[1]Tørstofindhold!A$2:B$25,2,FALSE),0)</f>
        <v>46283.181514171105</v>
      </c>
      <c r="W267" s="192">
        <f>J267*IFERROR(VLOOKUP(A267,[1]Tørstofindhold!A$2:B$25,2,FALSE),0)</f>
        <v>41825.467242294937</v>
      </c>
      <c r="X267" s="193">
        <f t="shared" si="65"/>
        <v>4457.7142718761679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90456.37389070644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-58376.021079607381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-187235.61050078244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174533.85571503793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-253680.1735764404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5844.4508372651044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-48568.262884772746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271784.85087768652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271784.85087768652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78558.573618925613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2215420.2193682976</v>
      </c>
      <c r="O281" s="195">
        <f t="shared" si="89"/>
        <v>1919162.7967223886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5.2086845968164317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5.2086845968164317</v>
      </c>
      <c r="U281" s="191">
        <f>O281*IFERROR(VLOOKUP(A281,[1]Tørstofindhold!A$2:B$25,2,FALSE),0)</f>
        <v>383832.55934447772</v>
      </c>
      <c r="V281" s="192">
        <f>IF(D281=År1,P281,SUM(O281,P281))*IFERROR(VLOOKUP(A281,[1]Tørstofindhold!A$2:B$25,2,FALSE),0)</f>
        <v>388754.7451893519</v>
      </c>
      <c r="W281" s="192">
        <f>J281*IFERROR(VLOOKUP(A281,[1]Tørstofindhold!A$2:B$25,2,FALSE),0)</f>
        <v>4922.1858448741459</v>
      </c>
      <c r="X281" s="193">
        <f t="shared" si="65"/>
        <v>383832.55934447778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17515.983585710339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17515.983585710339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14228.619026408833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10358.273057913673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3498582.8365199142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2171749.3397621554</v>
      </c>
      <c r="O284" s="195">
        <f t="shared" si="89"/>
        <v>2171749.3397621554</v>
      </c>
      <c r="P284" s="205">
        <f t="shared" si="94"/>
        <v>1326833.4967577588</v>
      </c>
      <c r="Q284" s="192">
        <f>IFERROR(VLOOKUP(A284,[1]Energiindhold!$A$2:$C$11,3,FALSE),IFERROR(VLOOKUP(A284,[1]Biogasudbytte!$A$2:$B$18,2,FALSE)*[1]Energiindhold!$C$10,0))*O284</f>
        <v>1.0837246380347134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2">
        <f>IFERROR(VLOOKUP(A284,[1]Biogasudbytte!$A$2:$B$18,2,FALSE)*[1]Energiindhold!$C$10,0)*J284*IFERROR(VLOOKUP(A284,Biogasanlæg!$F$3:$G$8,2,FALSE),1)</f>
        <v>0.66210318321708928</v>
      </c>
      <c r="T284" s="193">
        <f t="shared" si="95"/>
        <v>1.0837246380347136</v>
      </c>
      <c r="U284" s="191">
        <f>O284*IFERROR(VLOOKUP(A284,[1]Tørstofindhold!A$2:B$25,2,FALSE),0)</f>
        <v>130304.96038572933</v>
      </c>
      <c r="V284" s="192">
        <f>IF(D284=År1,P284,SUM(O284,P284))*IFERROR(VLOOKUP(A284,[1]Tørstofindhold!A$2:B$25,2,FALSE),0)</f>
        <v>209914.97019119485</v>
      </c>
      <c r="W284" s="192">
        <f>J284*IFERROR(VLOOKUP(A284,[1]Tørstofindhold!A$2:B$25,2,FALSE),0)</f>
        <v>79610.009805465525</v>
      </c>
      <c r="X284" s="193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1672957.9533098161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886667.7152542026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92">
        <f>IFERROR(VLOOKUP(A285,[1]Biogasudbytte!$A$2:$B$18,2,FALSE)*[1]Energiindhold!$C$10,0)*J285*IFERROR(VLOOKUP(A285,Biogasanlæg!$F$3:$G$8,2,FALSE),1)</f>
        <v>0.38197645173151057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44333.385762710132</v>
      </c>
      <c r="W285" s="192">
        <f>J285*IFERROR(VLOOKUP(A285,[1]Tørstofindhold!A$2:B$25,2,FALSE),0)</f>
        <v>44333.385762710132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155347.1964728414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44872.898915976679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283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284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285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286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287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288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55000000000000004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240</v>
      </c>
      <c r="AF4" s="171" t="s">
        <v>233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289</v>
      </c>
      <c r="B2" s="78">
        <v>1</v>
      </c>
    </row>
    <row r="4" spans="1:8" x14ac:dyDescent="0.55000000000000004">
      <c r="A4" s="77" t="s">
        <v>316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311</v>
      </c>
      <c r="B2" s="78">
        <v>1</v>
      </c>
    </row>
    <row r="4" spans="1:48" x14ac:dyDescent="0.55000000000000004">
      <c r="A4" s="77" t="s">
        <v>259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323</v>
      </c>
      <c r="K4" s="171" t="s">
        <v>61</v>
      </c>
    </row>
    <row r="5" spans="1:11" x14ac:dyDescent="0.55000000000000004">
      <c r="A5" s="78" t="s">
        <v>296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297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248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241</v>
      </c>
      <c r="B1" s="77" t="s">
        <v>62</v>
      </c>
    </row>
    <row r="2" spans="1:10" x14ac:dyDescent="0.55000000000000004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233</v>
      </c>
      <c r="I2" s="171" t="s">
        <v>227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268</v>
      </c>
      <c r="H2" s="171" t="s">
        <v>321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268</v>
      </c>
      <c r="E9" s="171" t="s">
        <v>268</v>
      </c>
      <c r="G9" s="171" t="s">
        <v>268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321</v>
      </c>
      <c r="E10" s="171" t="s">
        <v>321</v>
      </c>
      <c r="G10" s="171" t="s">
        <v>321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10029238.357747888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4029816.5016583097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-305735.90389246412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1644035.3956530073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358368.22621777962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-27479.507795346046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2021-09-09T11:58:42Z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773778259754180</vt:r8>
  </property>
</Properties>
</file>