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F068AE6C-2166-4509-808C-0F825E3ECEE9}" xr6:coauthVersionLast="47" xr6:coauthVersionMax="47" xr10:uidLastSave="{00000000-0000-0000-0000-000000000000}"/>
  <bookViews>
    <workbookView xWindow="-19310" yWindow="-110" windowWidth="19420" windowHeight="1162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9636" r:id="rId38"/>
    <pivotCache cacheId="9637" r:id="rId39"/>
    <pivotCache cacheId="9638" r:id="rId40"/>
    <pivotCache cacheId="9639" r:id="rId41"/>
    <pivotCache cacheId="9640" r:id="rId42"/>
    <pivotCache cacheId="9641" r:id="rId43"/>
    <pivotCache cacheId="9642" r:id="rId44"/>
    <pivotCache cacheId="964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6" i="17" l="1"/>
  <c r="D56" i="17"/>
  <c r="C56" i="17"/>
  <c r="R24" i="70"/>
  <c r="R23" i="70"/>
  <c r="Q22" i="70"/>
  <c r="E51" i="17" l="1"/>
  <c r="D51" i="17"/>
  <c r="D14" i="34"/>
  <c r="D18" i="34" l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26" i="72" a="1"/>
  <c r="D126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l="1"/>
  <c r="D10" i="53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18" i="58" l="1"/>
  <c r="J120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8" i="41" l="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U9" i="9" l="1"/>
  <c r="V5" i="9"/>
  <c r="U7" i="9"/>
  <c r="U5" i="9"/>
  <c r="R7" i="9"/>
  <c r="E32" i="22"/>
  <c r="R40" i="9"/>
  <c r="O40" i="9"/>
  <c r="O30" i="9"/>
  <c r="E39" i="22"/>
  <c r="P9" i="9"/>
  <c r="V9" i="9" s="1"/>
  <c r="K42" i="39"/>
  <c r="E140" i="38" s="1"/>
  <c r="C42" i="39"/>
  <c r="E89" i="38" s="1"/>
  <c r="P15" i="39"/>
  <c r="O15" i="39"/>
  <c r="Q7" i="9"/>
  <c r="V7" i="9" s="1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T8" i="9" s="1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U8" i="9" s="1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V8" i="9" s="1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V6" i="9" s="1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D47" i="17" l="1" a="1"/>
  <c r="D47" i="17" s="1"/>
  <c r="F34" i="20" s="1"/>
  <c r="U6" i="9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17" i="20" l="1"/>
  <c r="F16" i="20"/>
  <c r="F14" i="20"/>
  <c r="O43" i="20"/>
  <c r="F7" i="20"/>
  <c r="O7" i="20"/>
  <c r="O11" i="20"/>
  <c r="F18" i="20"/>
  <c r="O35" i="20"/>
  <c r="O12" i="20"/>
  <c r="F42" i="20"/>
  <c r="O42" i="20"/>
  <c r="F19" i="20"/>
  <c r="O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F35" i="20"/>
  <c r="O37" i="20"/>
  <c r="F41" i="20"/>
  <c r="F44" i="20"/>
  <c r="F11" i="20"/>
  <c r="O8" i="20"/>
  <c r="O36" i="20"/>
  <c r="F39" i="20"/>
  <c r="F40" i="20"/>
  <c r="F6" i="20"/>
  <c r="F33" i="20"/>
  <c r="F38" i="20"/>
  <c r="F13" i="20"/>
  <c r="O44" i="20"/>
  <c r="O45" i="20"/>
  <c r="F17" i="20"/>
  <c r="O14" i="20"/>
  <c r="O18" i="20"/>
  <c r="F10" i="20"/>
  <c r="F36" i="20"/>
  <c r="F8" i="20"/>
  <c r="O10" i="20"/>
  <c r="F45" i="20"/>
  <c r="O6" i="20"/>
  <c r="F43" i="20"/>
  <c r="O13" i="20"/>
  <c r="O16" i="20"/>
  <c r="O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F69" i="18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216" i="66" l="1"/>
  <c r="Y202" i="66"/>
  <c r="Y58" i="66"/>
  <c r="Y216" i="66"/>
  <c r="Y72" i="66"/>
  <c r="Z72" i="66"/>
  <c r="Z20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127" i="72"/>
  <c r="G158" i="72"/>
  <c r="G251" i="72"/>
  <c r="G282" i="72"/>
  <c r="G96" i="72"/>
  <c r="G65" i="72"/>
  <c r="G3" i="72"/>
  <c r="G34" i="72"/>
  <c r="H66" i="72" l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221" i="72" l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E35" i="72"/>
  <c r="F35" i="72" s="1"/>
  <c r="E4" i="72"/>
  <c r="F4" i="72" s="1"/>
  <c r="E190" i="72"/>
  <c r="F190" i="72" s="1"/>
  <c r="E252" i="72"/>
  <c r="F252" i="72" s="1"/>
  <c r="I4" i="37"/>
  <c r="I4" i="58"/>
  <c r="J4" i="58"/>
  <c r="J4" i="37"/>
  <c r="E66" i="72"/>
  <c r="F66" i="72" s="1"/>
  <c r="E128" i="72"/>
  <c r="F128" i="72" s="1"/>
  <c r="E221" i="72"/>
  <c r="F221" i="72" s="1"/>
  <c r="G191" i="72" l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1" i="53"/>
  <c r="F101" i="66"/>
  <c r="J4" i="41"/>
  <c r="E45" i="39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4" i="37"/>
  <c r="H4" i="58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F245" i="66"/>
  <c r="E37" i="53"/>
  <c r="O4" i="58"/>
  <c r="E284" i="72"/>
  <c r="F284" i="72" s="1"/>
  <c r="N4" i="58"/>
  <c r="F197" i="66"/>
  <c r="E25" i="53"/>
  <c r="I4" i="41"/>
  <c r="D45" i="39" s="1"/>
  <c r="F53" i="66"/>
  <c r="E19" i="53"/>
  <c r="E160" i="72"/>
  <c r="F160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22" i="72" l="1"/>
  <c r="F222" i="72" s="1"/>
  <c r="L45" i="39"/>
  <c r="L56" i="39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24" i="38"/>
  <c r="E59" i="39"/>
  <c r="E60" i="39" s="1"/>
  <c r="E56" i="39"/>
  <c r="F149" i="66"/>
  <c r="E13" i="53"/>
  <c r="M4" i="58"/>
  <c r="E36" i="72"/>
  <c r="F36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29" i="72"/>
  <c r="F129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7" i="53"/>
  <c r="F5" i="66"/>
  <c r="H4" i="41"/>
  <c r="K45" i="39" s="1"/>
  <c r="M45" i="39"/>
  <c r="E98" i="72"/>
  <c r="F98" i="72" s="1"/>
  <c r="E67" i="72"/>
  <c r="F67" i="72" s="1"/>
  <c r="E191" i="72"/>
  <c r="F191" i="72" s="1"/>
  <c r="D56" i="39"/>
  <c r="D59" i="39"/>
  <c r="D60" i="39" s="1"/>
  <c r="E107" i="38"/>
  <c r="E158" i="38" l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L59" i="39"/>
  <c r="L60" i="39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M59" i="39"/>
  <c r="M60" i="39" s="1"/>
  <c r="M56" i="39"/>
  <c r="E175" i="38"/>
  <c r="D19" i="53"/>
  <c r="F19" i="53" s="1"/>
  <c r="H25" i="53" s="1"/>
  <c r="I474" i="37"/>
  <c r="I466" i="37"/>
  <c r="J53" i="66"/>
  <c r="D57" i="39"/>
  <c r="D58" i="39"/>
  <c r="C45" i="39"/>
  <c r="E254" i="72"/>
  <c r="F254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K59" i="39"/>
  <c r="K60" i="39" s="1"/>
  <c r="K56" i="39"/>
  <c r="E141" i="38"/>
  <c r="L58" i="39"/>
  <c r="L57" i="39"/>
  <c r="I474" i="58"/>
  <c r="J197" i="66"/>
  <c r="I466" i="58"/>
  <c r="D25" i="53"/>
  <c r="F25" i="53" s="1"/>
  <c r="E58" i="39"/>
  <c r="E57" i="39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85" i="72"/>
  <c r="F285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6" i="72"/>
  <c r="F6" i="72" s="1"/>
  <c r="J466" i="37"/>
  <c r="J101" i="66"/>
  <c r="D31" i="53"/>
  <c r="F31" i="53" s="1"/>
  <c r="H37" i="53" s="1"/>
  <c r="J474" i="37"/>
  <c r="E99" i="72" l="1"/>
  <c r="F99" i="72" s="1"/>
  <c r="E224" i="72"/>
  <c r="F224" i="72" s="1"/>
  <c r="E68" i="72"/>
  <c r="F68" i="72" s="1"/>
  <c r="E37" i="72"/>
  <c r="F37" i="72" s="1"/>
  <c r="E130" i="72"/>
  <c r="F130" i="72" s="1"/>
  <c r="H19" i="53"/>
  <c r="G19" i="53" s="1"/>
  <c r="G25" i="53"/>
  <c r="K58" i="39"/>
  <c r="K57" i="39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F198" i="66"/>
  <c r="I489" i="58"/>
  <c r="E90" i="38"/>
  <c r="C59" i="39"/>
  <c r="C60" i="39" s="1"/>
  <c r="C56" i="39"/>
  <c r="S53" i="66"/>
  <c r="W53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S197" i="66"/>
  <c r="W197" i="66"/>
  <c r="E192" i="72"/>
  <c r="F192" i="72" s="1"/>
  <c r="I489" i="37"/>
  <c r="I466" i="41"/>
  <c r="F54" i="66"/>
  <c r="J479" i="37"/>
  <c r="F103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F199" i="66"/>
  <c r="I479" i="58"/>
  <c r="F55" i="66"/>
  <c r="I474" i="41"/>
  <c r="I479" i="37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W101" i="66"/>
  <c r="S101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D37" i="53"/>
  <c r="F37" i="53" s="1"/>
  <c r="J474" i="58"/>
  <c r="J466" i="58"/>
  <c r="J245" i="66"/>
  <c r="J489" i="37"/>
  <c r="F102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M58" i="39"/>
  <c r="M57" i="39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J149" i="66"/>
  <c r="H474" i="58"/>
  <c r="H466" i="58"/>
  <c r="D13" i="53"/>
  <c r="F13" i="53" s="1"/>
  <c r="H7" i="53" s="1"/>
  <c r="E162" i="72"/>
  <c r="F162" i="72" s="1"/>
  <c r="E38" i="72" l="1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25" i="72"/>
  <c r="F225" i="72" s="1"/>
  <c r="G226" i="72" s="1"/>
  <c r="I489" i="4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H489" i="58"/>
  <c r="F150" i="66"/>
  <c r="H479" i="58"/>
  <c r="F151" i="66"/>
  <c r="J489" i="58"/>
  <c r="F246" i="66"/>
  <c r="L198" i="66"/>
  <c r="P198" i="66" s="1"/>
  <c r="W149" i="66"/>
  <c r="S149" i="66"/>
  <c r="F247" i="66"/>
  <c r="J479" i="58"/>
  <c r="E69" i="72"/>
  <c r="F6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55" i="72"/>
  <c r="F255" i="72" s="1"/>
  <c r="G37" i="53"/>
  <c r="H31" i="53"/>
  <c r="G31" i="53" s="1"/>
  <c r="J474" i="41"/>
  <c r="J466" i="41"/>
  <c r="I479" i="41"/>
  <c r="I480" i="37"/>
  <c r="E360" i="38"/>
  <c r="K55" i="66" s="1"/>
  <c r="N55" i="66" s="1"/>
  <c r="C57" i="39"/>
  <c r="C58" i="39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7" i="72"/>
  <c r="F7" i="72" s="1"/>
  <c r="L102" i="66"/>
  <c r="P102" i="66" s="1"/>
  <c r="J480" i="37"/>
  <c r="E366" i="38"/>
  <c r="K103" i="66" s="1"/>
  <c r="N103" i="66" s="1"/>
  <c r="E319" i="38"/>
  <c r="E325" i="38"/>
  <c r="M197" i="66" s="1"/>
  <c r="J489" i="41"/>
  <c r="L54" i="66"/>
  <c r="P54" i="66" s="1"/>
  <c r="H466" i="37"/>
  <c r="H474" i="37"/>
  <c r="J5" i="66"/>
  <c r="D7" i="53"/>
  <c r="F7" i="53" s="1"/>
  <c r="E313" i="38"/>
  <c r="E307" i="38"/>
  <c r="W245" i="66"/>
  <c r="S245" i="66"/>
  <c r="E378" i="38"/>
  <c r="K199" i="66" s="1"/>
  <c r="N199" i="66" s="1"/>
  <c r="I480" i="58"/>
  <c r="E379" i="38" s="1"/>
  <c r="K218" i="66" s="1"/>
  <c r="N218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H227" i="72" l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01" i="72"/>
  <c r="F101" i="72" s="1"/>
  <c r="H13" i="53"/>
  <c r="G13" i="53" s="1"/>
  <c r="G7" i="53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43" i="38"/>
  <c r="E349" i="38"/>
  <c r="M245" i="66" s="1"/>
  <c r="L246" i="66"/>
  <c r="P246" i="66" s="1"/>
  <c r="I480" i="41"/>
  <c r="E361" i="38"/>
  <c r="K74" i="66" s="1"/>
  <c r="N74" i="66" s="1"/>
  <c r="E331" i="38"/>
  <c r="E337" i="38"/>
  <c r="E384" i="38"/>
  <c r="K247" i="66" s="1"/>
  <c r="N247" i="66" s="1"/>
  <c r="Z103" i="66" s="1"/>
  <c r="J480" i="58"/>
  <c r="E385" i="38" s="1"/>
  <c r="K266" i="66" s="1"/>
  <c r="N266" i="66" s="1"/>
  <c r="S5" i="66"/>
  <c r="W5" i="66"/>
  <c r="E163" i="72"/>
  <c r="F163" i="72" s="1"/>
  <c r="E39" i="72"/>
  <c r="F39" i="72" s="1"/>
  <c r="C20" i="8"/>
  <c r="M53" i="66"/>
  <c r="F18" i="39" s="1"/>
  <c r="H474" i="41"/>
  <c r="H479" i="37"/>
  <c r="F7" i="66"/>
  <c r="L197" i="66"/>
  <c r="I486" i="58"/>
  <c r="H466" i="41"/>
  <c r="F6" i="66"/>
  <c r="H489" i="37"/>
  <c r="H489" i="41" s="1"/>
  <c r="J479" i="4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72" i="38"/>
  <c r="K151" i="66" s="1"/>
  <c r="N151" i="66" s="1"/>
  <c r="H480" i="58"/>
  <c r="E373" i="38" s="1"/>
  <c r="K170" i="66" s="1"/>
  <c r="N170" i="66" s="1"/>
  <c r="E287" i="72"/>
  <c r="F287" i="72" s="1"/>
  <c r="E193" i="72"/>
  <c r="F193" i="72" s="1"/>
  <c r="E367" i="38"/>
  <c r="K122" i="66" s="1"/>
  <c r="N122" i="66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L150" i="66"/>
  <c r="P150" i="66" s="1"/>
  <c r="V150" i="66" s="1"/>
  <c r="X150" i="66" s="1"/>
  <c r="E131" i="72"/>
  <c r="F131" i="72" s="1"/>
  <c r="I486" i="37"/>
  <c r="L53" i="66"/>
  <c r="N54" i="66"/>
  <c r="N102" i="66"/>
  <c r="Y199" i="66"/>
  <c r="Z199" i="66"/>
  <c r="Y55" i="66"/>
  <c r="Z55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N198" i="66"/>
  <c r="I486" i="41" l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27" i="72"/>
  <c r="F227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N150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L245" i="66"/>
  <c r="J486" i="58"/>
  <c r="E8" i="72"/>
  <c r="F8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Z247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M101" i="66"/>
  <c r="G18" i="39" s="1"/>
  <c r="D20" i="8"/>
  <c r="Y103" i="66"/>
  <c r="P197" i="66"/>
  <c r="N197" i="66"/>
  <c r="L101" i="66"/>
  <c r="J486" i="37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Y247" i="66"/>
  <c r="H479" i="41"/>
  <c r="E354" i="38"/>
  <c r="K7" i="66" s="1"/>
  <c r="N7" i="66" s="1"/>
  <c r="H480" i="37"/>
  <c r="Y218" i="66"/>
  <c r="Y74" i="66"/>
  <c r="Z74" i="66"/>
  <c r="Z218" i="66"/>
  <c r="O198" i="66"/>
  <c r="Z54" i="66"/>
  <c r="Z198" i="66"/>
  <c r="Y198" i="66"/>
  <c r="O54" i="66"/>
  <c r="Y54" i="66"/>
  <c r="Y266" i="66"/>
  <c r="Z266" i="66"/>
  <c r="Z122" i="66"/>
  <c r="Y122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N246" i="66"/>
  <c r="Z102" i="66" s="1"/>
  <c r="E289" i="38"/>
  <c r="E283" i="38"/>
  <c r="L6" i="66"/>
  <c r="P6" i="66" s="1"/>
  <c r="V6" i="66" s="1"/>
  <c r="X6" i="66" s="1"/>
  <c r="E70" i="72"/>
  <c r="F70" i="72" s="1"/>
  <c r="P53" i="66"/>
  <c r="N53" i="66"/>
  <c r="J480" i="41"/>
  <c r="E301" i="38"/>
  <c r="M149" i="66" s="1"/>
  <c r="E295" i="38"/>
  <c r="J486" i="41" l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N6" i="66"/>
  <c r="O6" i="66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Y246" i="66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Y150" i="66"/>
  <c r="U198" i="66"/>
  <c r="Q198" i="66"/>
  <c r="V198" i="66"/>
  <c r="X198" i="66" s="1"/>
  <c r="E164" i="72"/>
  <c r="F164" i="72" s="1"/>
  <c r="E132" i="72"/>
  <c r="F132" i="72" s="1"/>
  <c r="L149" i="66"/>
  <c r="H486" i="58"/>
  <c r="L5" i="66"/>
  <c r="H486" i="37"/>
  <c r="H480" i="41"/>
  <c r="E355" i="38"/>
  <c r="K26" i="66" s="1"/>
  <c r="N26" i="66" s="1"/>
  <c r="M5" i="66"/>
  <c r="B20" i="8"/>
  <c r="Z7" i="66"/>
  <c r="Y7" i="66"/>
  <c r="Z151" i="66"/>
  <c r="Y151" i="66"/>
  <c r="P101" i="66"/>
  <c r="N101" i="66"/>
  <c r="E257" i="72"/>
  <c r="F257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Y102" i="66"/>
  <c r="O246" i="66"/>
  <c r="U54" i="66"/>
  <c r="Q54" i="66"/>
  <c r="V54" i="66"/>
  <c r="X54" i="66" s="1"/>
  <c r="Z246" i="66"/>
  <c r="O197" i="66"/>
  <c r="O53" i="66"/>
  <c r="Z53" i="66"/>
  <c r="Z197" i="66"/>
  <c r="Y197" i="66"/>
  <c r="Y53" i="66"/>
  <c r="O102" i="66"/>
  <c r="P245" i="66"/>
  <c r="N245" i="66"/>
  <c r="E228" i="72"/>
  <c r="F228" i="72" s="1"/>
  <c r="O150" i="66"/>
  <c r="E40" i="72"/>
  <c r="F40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Z6" i="66" l="1"/>
  <c r="Z150" i="66"/>
  <c r="Y6" i="66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04" i="72"/>
  <c r="F104" i="72" s="1"/>
  <c r="O245" i="66"/>
  <c r="V245" i="66" s="1"/>
  <c r="X245" i="66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P5" i="66"/>
  <c r="V5" i="66" s="1"/>
  <c r="X5" i="66" s="1"/>
  <c r="R5" i="66"/>
  <c r="T5" i="66" s="1"/>
  <c r="N5" i="66"/>
  <c r="V197" i="66"/>
  <c r="X197" i="66" s="1"/>
  <c r="U197" i="66"/>
  <c r="Q197" i="66"/>
  <c r="R197" i="66" s="1"/>
  <c r="T197" i="66" s="1"/>
  <c r="Q150" i="66"/>
  <c r="U150" i="66"/>
  <c r="R149" i="66"/>
  <c r="T149" i="66" s="1"/>
  <c r="P149" i="66"/>
  <c r="V149" i="66" s="1"/>
  <c r="X149" i="66" s="1"/>
  <c r="N149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Q6" i="66"/>
  <c r="U6" i="66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71" i="72"/>
  <c r="F71" i="72" s="1"/>
  <c r="U246" i="66"/>
  <c r="Q246" i="66"/>
  <c r="V246" i="66"/>
  <c r="X246" i="66" s="1"/>
  <c r="Z101" i="66"/>
  <c r="Y101" i="66"/>
  <c r="O101" i="66"/>
  <c r="Z245" i="66"/>
  <c r="Y245" i="66"/>
  <c r="Y170" i="66"/>
  <c r="Z26" i="66"/>
  <c r="Z170" i="66"/>
  <c r="Y26" i="66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U53" i="66"/>
  <c r="V53" i="66"/>
  <c r="X53" i="66" s="1"/>
  <c r="Q53" i="66"/>
  <c r="R53" i="66" s="1"/>
  <c r="T53" i="66" s="1"/>
  <c r="U102" i="66"/>
  <c r="V102" i="66"/>
  <c r="X102" i="66" s="1"/>
  <c r="Q102" i="66"/>
  <c r="H486" i="4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58" i="72"/>
  <c r="F258" i="72" s="1"/>
  <c r="O149" i="66"/>
  <c r="U149" i="66" s="1"/>
  <c r="U245" i="66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Q245" i="66"/>
  <c r="R245" i="66" s="1"/>
  <c r="T245" i="66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Q101" i="66"/>
  <c r="R101" i="66" s="1"/>
  <c r="T101" i="66" s="1"/>
  <c r="U101" i="66"/>
  <c r="V101" i="66"/>
  <c r="X101" i="66" s="1"/>
  <c r="O5" i="66"/>
  <c r="Y5" i="66"/>
  <c r="Z149" i="66"/>
  <c r="Y149" i="66"/>
  <c r="Z5" i="66"/>
  <c r="E133" i="72"/>
  <c r="F133" i="72" s="1"/>
  <c r="E10" i="72"/>
  <c r="F10" i="72" s="1"/>
  <c r="E290" i="72"/>
  <c r="F290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65" i="72"/>
  <c r="F165" i="72" s="1"/>
  <c r="E196" i="72"/>
  <c r="F196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Q149" i="66" l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42" i="72"/>
  <c r="F42" i="72" s="1"/>
  <c r="E72" i="72"/>
  <c r="F72" i="72" s="1"/>
  <c r="E106" i="72"/>
  <c r="F106" i="72" s="1"/>
  <c r="U5" i="66"/>
  <c r="Q5" i="66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66" i="72"/>
  <c r="F166" i="72" s="1"/>
  <c r="E291" i="72"/>
  <c r="F29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7" i="72"/>
  <c r="F197" i="72" s="1"/>
  <c r="E11" i="72"/>
  <c r="F11" i="72" s="1"/>
  <c r="E231" i="72"/>
  <c r="F231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73" i="72"/>
  <c r="F73" i="72" s="1"/>
  <c r="E107" i="72"/>
  <c r="F10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61" i="72"/>
  <c r="F261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2" i="72"/>
  <c r="F12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2" i="72"/>
  <c r="F292" i="72" s="1"/>
  <c r="E136" i="72"/>
  <c r="F136" i="72" s="1"/>
  <c r="E232" i="72"/>
  <c r="F232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68" i="72"/>
  <c r="F168" i="72" s="1"/>
  <c r="E108" i="72"/>
  <c r="F10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99" i="72"/>
  <c r="F199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45" i="72"/>
  <c r="F45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93" i="72"/>
  <c r="F293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7" i="72"/>
  <c r="F137" i="72" s="1"/>
  <c r="E76" i="72" l="1"/>
  <c r="F76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09" i="72"/>
  <c r="F109" i="72" s="1"/>
  <c r="E46" i="72"/>
  <c r="F46" i="72" s="1"/>
  <c r="E234" i="72"/>
  <c r="F234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77" i="72"/>
  <c r="F77" i="72" s="1"/>
  <c r="E170" i="72"/>
  <c r="F170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38" i="72"/>
  <c r="F13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01" i="72"/>
  <c r="F201" i="72" s="1"/>
  <c r="E294" i="72"/>
  <c r="F294" i="72" s="1"/>
  <c r="E14" i="72"/>
  <c r="F14" i="72" s="1"/>
  <c r="E235" i="72" l="1"/>
  <c r="F235" i="72" s="1"/>
  <c r="G236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66" i="72"/>
  <c r="F266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47" i="72"/>
  <c r="F47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H237" i="72" l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78" i="72"/>
  <c r="F78" i="72" s="1"/>
  <c r="E295" i="72"/>
  <c r="F295" i="72" s="1"/>
  <c r="E15" i="72"/>
  <c r="F15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48" i="72"/>
  <c r="F4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72" i="72"/>
  <c r="F17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03" i="72"/>
  <c r="F203" i="72" s="1"/>
  <c r="E140" i="72"/>
  <c r="F140" i="72" s="1"/>
  <c r="E267" i="72"/>
  <c r="F267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6" i="72"/>
  <c r="F16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8" i="72"/>
  <c r="F238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3" i="72"/>
  <c r="F173" i="72" s="1"/>
  <c r="E49" i="72"/>
  <c r="F49" i="72" s="1"/>
  <c r="E114" i="72"/>
  <c r="F114" i="72" s="1"/>
  <c r="E80" i="72"/>
  <c r="F80" i="72" s="1"/>
  <c r="E297" i="72"/>
  <c r="F297" i="72" s="1"/>
  <c r="E141" i="72"/>
  <c r="F141" i="72" s="1"/>
  <c r="E205" i="72" l="1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69" i="72"/>
  <c r="F269" i="72" s="1"/>
  <c r="E18" i="72"/>
  <c r="F18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39" i="72"/>
  <c r="F239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50" i="72" l="1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81" i="72"/>
  <c r="F81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74" i="72"/>
  <c r="F174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06" i="72"/>
  <c r="F206" i="72" s="1"/>
  <c r="E115" i="72"/>
  <c r="F115" i="72" s="1"/>
  <c r="E51" i="72" l="1"/>
  <c r="F5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70" i="72"/>
  <c r="F270" i="72" s="1"/>
  <c r="E240" i="72"/>
  <c r="F240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43" i="72"/>
  <c r="F143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9" i="72"/>
  <c r="F19" i="72" s="1"/>
  <c r="E299" i="72"/>
  <c r="F299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7" i="72"/>
  <c r="F207" i="72" s="1"/>
  <c r="E175" i="72"/>
  <c r="F17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71" i="72"/>
  <c r="F271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0" i="72"/>
  <c r="F20" i="72" s="1"/>
  <c r="E300" i="72"/>
  <c r="F300" i="72" s="1"/>
  <c r="E53" i="72"/>
  <c r="F53" i="72" s="1"/>
  <c r="E241" i="72"/>
  <c r="F241" i="72" s="1"/>
  <c r="G242" i="72" l="1"/>
  <c r="H243" i="72" s="1"/>
  <c r="I244" i="72" s="1"/>
  <c r="J245" i="72" s="1"/>
  <c r="K246" i="72" s="1"/>
  <c r="L247" i="72" s="1"/>
  <c r="M248" i="72" s="1"/>
  <c r="N249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84" i="72"/>
  <c r="F84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76" i="72"/>
  <c r="F17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45" i="72"/>
  <c r="F14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18" i="72"/>
  <c r="F118" i="72" s="1"/>
  <c r="E208" i="72"/>
  <c r="F208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72" i="72"/>
  <c r="F272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54" i="72"/>
  <c r="F54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19" i="72"/>
  <c r="H120" i="72" s="1"/>
  <c r="I121" i="72" s="1"/>
  <c r="J122" i="72" s="1"/>
  <c r="K123" i="72" s="1"/>
  <c r="L124" i="72" s="1"/>
  <c r="M125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1" i="72"/>
  <c r="F301" i="72" s="1"/>
  <c r="E242" i="72"/>
  <c r="F242" i="72" s="1"/>
  <c r="E119" i="72" l="1"/>
  <c r="F119" i="72" s="1"/>
  <c r="G120" i="72" s="1"/>
  <c r="H121" i="72" s="1"/>
  <c r="I122" i="72" s="1"/>
  <c r="J123" i="72" s="1"/>
  <c r="K124" i="72" s="1"/>
  <c r="L125" i="72" s="1"/>
  <c r="E209" i="72"/>
  <c r="F209" i="72" s="1"/>
  <c r="E22" i="72"/>
  <c r="F22" i="72" s="1"/>
  <c r="G243" i="72"/>
  <c r="H244" i="72" s="1"/>
  <c r="I245" i="72" s="1"/>
  <c r="J246" i="72" s="1"/>
  <c r="K247" i="72" s="1"/>
  <c r="L248" i="72" s="1"/>
  <c r="M249" i="72" s="1"/>
  <c r="G55" i="72"/>
  <c r="H56" i="72" s="1"/>
  <c r="I57" i="72" s="1"/>
  <c r="J58" i="72" s="1"/>
  <c r="K59" i="72" s="1"/>
  <c r="L60" i="72" s="1"/>
  <c r="M61" i="72" s="1"/>
  <c r="N62" i="72" s="1"/>
  <c r="O63" i="72" s="1"/>
  <c r="G273" i="72"/>
  <c r="H274" i="72" s="1"/>
  <c r="I275" i="72" s="1"/>
  <c r="J276" i="72" s="1"/>
  <c r="K277" i="72" s="1"/>
  <c r="L278" i="72" s="1"/>
  <c r="M279" i="72" s="1"/>
  <c r="N280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85" i="72"/>
  <c r="F85" i="72" s="1"/>
  <c r="E177" i="72"/>
  <c r="F177" i="72" s="1"/>
  <c r="E146" i="72"/>
  <c r="F146" i="72" s="1"/>
  <c r="E55" i="72" l="1"/>
  <c r="F55" i="72" s="1"/>
  <c r="G56" i="72" s="1"/>
  <c r="H57" i="72" s="1"/>
  <c r="I58" i="72" s="1"/>
  <c r="J59" i="72" s="1"/>
  <c r="K60" i="72" s="1"/>
  <c r="L61" i="72" s="1"/>
  <c r="M62" i="72" s="1"/>
  <c r="N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43" i="72"/>
  <c r="F243" i="72" s="1"/>
  <c r="G86" i="72"/>
  <c r="H87" i="72" s="1"/>
  <c r="I88" i="72" s="1"/>
  <c r="J89" i="72" s="1"/>
  <c r="K90" i="72" s="1"/>
  <c r="L91" i="72" s="1"/>
  <c r="M92" i="72" s="1"/>
  <c r="N93" i="72" s="1"/>
  <c r="O94" i="72" s="1"/>
  <c r="E302" i="72"/>
  <c r="F302" i="72" s="1"/>
  <c r="E120" i="72"/>
  <c r="F120" i="72" s="1"/>
  <c r="E273" i="72"/>
  <c r="F273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78" i="72" l="1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244" i="72"/>
  <c r="H245" i="72" s="1"/>
  <c r="I246" i="72" s="1"/>
  <c r="J247" i="72" s="1"/>
  <c r="K248" i="72" s="1"/>
  <c r="L249" i="72" s="1"/>
  <c r="E147" i="72"/>
  <c r="F147" i="72" s="1"/>
  <c r="E210" i="72"/>
  <c r="F210" i="72" s="1"/>
  <c r="E23" i="72"/>
  <c r="F23" i="72" s="1"/>
  <c r="G121" i="72"/>
  <c r="H122" i="72" s="1"/>
  <c r="I123" i="72" s="1"/>
  <c r="J124" i="72" s="1"/>
  <c r="K12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56" i="72"/>
  <c r="F56" i="72" s="1"/>
  <c r="G274" i="72"/>
  <c r="H275" i="72" s="1"/>
  <c r="I276" i="72" s="1"/>
  <c r="J277" i="72" s="1"/>
  <c r="K278" i="72" s="1"/>
  <c r="L279" i="72" s="1"/>
  <c r="M280" i="72" s="1"/>
  <c r="E86" i="72"/>
  <c r="F86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121" i="72"/>
  <c r="F121" i="72" s="1"/>
  <c r="G87" i="72"/>
  <c r="H88" i="72" s="1"/>
  <c r="I89" i="72" s="1"/>
  <c r="J90" i="72" s="1"/>
  <c r="K91" i="72" s="1"/>
  <c r="L92" i="72" s="1"/>
  <c r="M93" i="72" s="1"/>
  <c r="N94" i="72" s="1"/>
  <c r="G24" i="72"/>
  <c r="H25" i="72" s="1"/>
  <c r="I26" i="72" s="1"/>
  <c r="J27" i="72" s="1"/>
  <c r="K28" i="72" s="1"/>
  <c r="L29" i="72" s="1"/>
  <c r="M30" i="72" s="1"/>
  <c r="N31" i="72" s="1"/>
  <c r="O32" i="72" s="1"/>
  <c r="E274" i="72"/>
  <c r="F274" i="72" s="1"/>
  <c r="G211" i="72"/>
  <c r="H212" i="72" s="1"/>
  <c r="I213" i="72" s="1"/>
  <c r="J214" i="72" s="1"/>
  <c r="K215" i="72" s="1"/>
  <c r="L216" i="72" s="1"/>
  <c r="M217" i="72" s="1"/>
  <c r="N218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57" i="72"/>
  <c r="H58" i="72" s="1"/>
  <c r="I59" i="72" s="1"/>
  <c r="J60" i="72" s="1"/>
  <c r="K61" i="72" s="1"/>
  <c r="L62" i="72" s="1"/>
  <c r="M63" i="72" s="1"/>
  <c r="E179" i="72"/>
  <c r="F179" i="72" s="1"/>
  <c r="E244" i="72"/>
  <c r="F244" i="72" s="1"/>
  <c r="G122" i="72"/>
  <c r="H123" i="72" s="1"/>
  <c r="I124" i="72" s="1"/>
  <c r="J125" i="72" s="1"/>
  <c r="E122" i="72" l="1"/>
  <c r="F122" i="72" s="1"/>
  <c r="G123" i="72" s="1"/>
  <c r="H124" i="72" s="1"/>
  <c r="I125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24" i="72"/>
  <c r="F24" i="72" s="1"/>
  <c r="G275" i="72"/>
  <c r="H276" i="72" s="1"/>
  <c r="I277" i="72" s="1"/>
  <c r="J278" i="72" s="1"/>
  <c r="K279" i="72" s="1"/>
  <c r="L280" i="72" s="1"/>
  <c r="G245" i="72"/>
  <c r="H246" i="72" s="1"/>
  <c r="I247" i="72" s="1"/>
  <c r="J248" i="72" s="1"/>
  <c r="K249" i="72" s="1"/>
  <c r="G180" i="72"/>
  <c r="H181" i="72" s="1"/>
  <c r="I182" i="72" s="1"/>
  <c r="J183" i="72" s="1"/>
  <c r="K184" i="72" s="1"/>
  <c r="L185" i="72" s="1"/>
  <c r="M186" i="72" s="1"/>
  <c r="N187" i="72" s="1"/>
  <c r="E87" i="72"/>
  <c r="F87" i="72" s="1"/>
  <c r="E57" i="72"/>
  <c r="F57" i="72" s="1"/>
  <c r="E245" i="72" l="1"/>
  <c r="F245" i="72" s="1"/>
  <c r="G246" i="72" s="1"/>
  <c r="H247" i="72" s="1"/>
  <c r="I248" i="72" s="1"/>
  <c r="J249" i="72" s="1"/>
  <c r="E275" i="72"/>
  <c r="F275" i="72" s="1"/>
  <c r="G276" i="72" s="1"/>
  <c r="H277" i="72" s="1"/>
  <c r="I278" i="72" s="1"/>
  <c r="J279" i="72" s="1"/>
  <c r="K280" i="72" s="1"/>
  <c r="E180" i="72"/>
  <c r="F180" i="72" s="1"/>
  <c r="E123" i="72"/>
  <c r="F123" i="72" s="1"/>
  <c r="G88" i="72"/>
  <c r="H89" i="72" s="1"/>
  <c r="I90" i="72" s="1"/>
  <c r="J91" i="72" s="1"/>
  <c r="K92" i="72" s="1"/>
  <c r="L93" i="72" s="1"/>
  <c r="M94" i="72" s="1"/>
  <c r="G25" i="72"/>
  <c r="H26" i="72" s="1"/>
  <c r="I27" i="72" s="1"/>
  <c r="J28" i="72" s="1"/>
  <c r="K29" i="72" s="1"/>
  <c r="L30" i="72" s="1"/>
  <c r="M31" i="72" s="1"/>
  <c r="N32" i="72" s="1"/>
  <c r="E212" i="72"/>
  <c r="F212" i="72" s="1"/>
  <c r="E149" i="72"/>
  <c r="F149" i="72" s="1"/>
  <c r="G58" i="72"/>
  <c r="H59" i="72" s="1"/>
  <c r="I60" i="72" s="1"/>
  <c r="J61" i="72" s="1"/>
  <c r="K62" i="72" s="1"/>
  <c r="L63" i="72" s="1"/>
  <c r="E305" i="72"/>
  <c r="F305" i="72" s="1"/>
  <c r="E25" i="72" l="1"/>
  <c r="F25" i="72" s="1"/>
  <c r="G26" i="72" s="1"/>
  <c r="H27" i="72" s="1"/>
  <c r="I28" i="72" s="1"/>
  <c r="J29" i="72" s="1"/>
  <c r="K30" i="72" s="1"/>
  <c r="L31" i="72" s="1"/>
  <c r="M32" i="72" s="1"/>
  <c r="E58" i="72"/>
  <c r="F58" i="72" s="1"/>
  <c r="G59" i="72" s="1"/>
  <c r="H60" i="72" s="1"/>
  <c r="I61" i="72" s="1"/>
  <c r="J62" i="72" s="1"/>
  <c r="K63" i="72" s="1"/>
  <c r="E276" i="72"/>
  <c r="F276" i="72" s="1"/>
  <c r="G277" i="72" s="1"/>
  <c r="H278" i="72" s="1"/>
  <c r="I279" i="72" s="1"/>
  <c r="J280" i="72" s="1"/>
  <c r="G306" i="72"/>
  <c r="H307" i="72" s="1"/>
  <c r="I308" i="72" s="1"/>
  <c r="J309" i="72" s="1"/>
  <c r="K310" i="72" s="1"/>
  <c r="L311" i="72" s="1"/>
  <c r="G150" i="72"/>
  <c r="H151" i="72" s="1"/>
  <c r="I152" i="72" s="1"/>
  <c r="J153" i="72" s="1"/>
  <c r="K154" i="72" s="1"/>
  <c r="L155" i="72" s="1"/>
  <c r="M156" i="72" s="1"/>
  <c r="E246" i="72"/>
  <c r="F246" i="72" s="1"/>
  <c r="E88" i="72"/>
  <c r="F88" i="72" s="1"/>
  <c r="G213" i="72"/>
  <c r="H214" i="72" s="1"/>
  <c r="I215" i="72" s="1"/>
  <c r="J216" i="72" s="1"/>
  <c r="K217" i="72" s="1"/>
  <c r="L218" i="72" s="1"/>
  <c r="G124" i="72"/>
  <c r="H125" i="72" s="1"/>
  <c r="G181" i="72"/>
  <c r="H182" i="72" s="1"/>
  <c r="I183" i="72" s="1"/>
  <c r="J184" i="72" s="1"/>
  <c r="K185" i="72" s="1"/>
  <c r="L186" i="72" s="1"/>
  <c r="M187" i="72" s="1"/>
  <c r="E213" i="72" l="1"/>
  <c r="F213" i="72" s="1"/>
  <c r="G214" i="72" s="1"/>
  <c r="H215" i="72" s="1"/>
  <c r="I216" i="72" s="1"/>
  <c r="J217" i="72" s="1"/>
  <c r="K218" i="72" s="1"/>
  <c r="E181" i="72"/>
  <c r="F181" i="72" s="1"/>
  <c r="G182" i="72" s="1"/>
  <c r="H183" i="72" s="1"/>
  <c r="I184" i="72" s="1"/>
  <c r="J185" i="72" s="1"/>
  <c r="K186" i="72" s="1"/>
  <c r="L187" i="72" s="1"/>
  <c r="E150" i="72"/>
  <c r="F150" i="72" s="1"/>
  <c r="G151" i="72" s="1"/>
  <c r="H152" i="72" s="1"/>
  <c r="I153" i="72" s="1"/>
  <c r="J154" i="72" s="1"/>
  <c r="K155" i="72" s="1"/>
  <c r="L156" i="72" s="1"/>
  <c r="E26" i="72"/>
  <c r="F26" i="72" s="1"/>
  <c r="E124" i="72"/>
  <c r="F124" i="72" s="1"/>
  <c r="G125" i="72" s="1"/>
  <c r="E125" i="72" s="1"/>
  <c r="F125" i="72" s="1"/>
  <c r="AL125" i="72" s="1"/>
  <c r="G89" i="72"/>
  <c r="H90" i="72" s="1"/>
  <c r="I91" i="72" s="1"/>
  <c r="J92" i="72" s="1"/>
  <c r="K93" i="72" s="1"/>
  <c r="L94" i="72" s="1"/>
  <c r="E59" i="72"/>
  <c r="F59" i="72" s="1"/>
  <c r="E277" i="72"/>
  <c r="F277" i="72" s="1"/>
  <c r="G247" i="72"/>
  <c r="H248" i="72" s="1"/>
  <c r="I249" i="72" s="1"/>
  <c r="E306" i="72"/>
  <c r="F306" i="72" s="1"/>
  <c r="E182" i="72" l="1"/>
  <c r="F182" i="72" s="1"/>
  <c r="G183" i="72" s="1"/>
  <c r="H184" i="72" s="1"/>
  <c r="I185" i="72" s="1"/>
  <c r="J186" i="72" s="1"/>
  <c r="K187" i="72" s="1"/>
  <c r="E247" i="72"/>
  <c r="F247" i="72" s="1"/>
  <c r="G248" i="72" s="1"/>
  <c r="H249" i="72" s="1"/>
  <c r="G307" i="72"/>
  <c r="H308" i="72" s="1"/>
  <c r="I309" i="72" s="1"/>
  <c r="J310" i="72" s="1"/>
  <c r="K311" i="72" s="1"/>
  <c r="E151" i="72"/>
  <c r="F151" i="72" s="1"/>
  <c r="G278" i="72"/>
  <c r="H279" i="72" s="1"/>
  <c r="I280" i="72" s="1"/>
  <c r="G60" i="72"/>
  <c r="H61" i="72" s="1"/>
  <c r="I62" i="72" s="1"/>
  <c r="J63" i="72" s="1"/>
  <c r="G27" i="72"/>
  <c r="H28" i="72" s="1"/>
  <c r="I29" i="72" s="1"/>
  <c r="J30" i="72" s="1"/>
  <c r="K31" i="72" s="1"/>
  <c r="L32" i="72" s="1"/>
  <c r="E89" i="72"/>
  <c r="F89" i="72" s="1"/>
  <c r="E214" i="72"/>
  <c r="F214" i="72" s="1"/>
  <c r="E60" i="72" l="1"/>
  <c r="F60" i="72" s="1"/>
  <c r="G61" i="72" s="1"/>
  <c r="H62" i="72" s="1"/>
  <c r="I63" i="72" s="1"/>
  <c r="E248" i="72"/>
  <c r="F248" i="72" s="1"/>
  <c r="G249" i="72" s="1"/>
  <c r="E249" i="72" s="1"/>
  <c r="F249" i="72" s="1"/>
  <c r="E278" i="72"/>
  <c r="F278" i="72" s="1"/>
  <c r="G279" i="72" s="1"/>
  <c r="H280" i="72" s="1"/>
  <c r="G90" i="72"/>
  <c r="H91" i="72" s="1"/>
  <c r="I92" i="72" s="1"/>
  <c r="J93" i="72" s="1"/>
  <c r="K94" i="72" s="1"/>
  <c r="E27" i="72"/>
  <c r="F27" i="72" s="1"/>
  <c r="E183" i="72"/>
  <c r="F183" i="72" s="1"/>
  <c r="G152" i="72"/>
  <c r="H153" i="72" s="1"/>
  <c r="I154" i="72" s="1"/>
  <c r="J155" i="72" s="1"/>
  <c r="K156" i="72" s="1"/>
  <c r="E307" i="72"/>
  <c r="F307" i="72" s="1"/>
  <c r="G215" i="72"/>
  <c r="H216" i="72" s="1"/>
  <c r="I217" i="72" s="1"/>
  <c r="J218" i="72" s="1"/>
  <c r="E215" i="72" l="1"/>
  <c r="F215" i="72" s="1"/>
  <c r="G216" i="72" s="1"/>
  <c r="H217" i="72" s="1"/>
  <c r="I218" i="72" s="1"/>
  <c r="E61" i="72"/>
  <c r="F61" i="72" s="1"/>
  <c r="G184" i="72"/>
  <c r="H185" i="72" s="1"/>
  <c r="I186" i="72" s="1"/>
  <c r="J187" i="72" s="1"/>
  <c r="G28" i="72"/>
  <c r="H29" i="72" s="1"/>
  <c r="I30" i="72" s="1"/>
  <c r="J31" i="72" s="1"/>
  <c r="K32" i="72" s="1"/>
  <c r="E90" i="72"/>
  <c r="F90" i="72" s="1"/>
  <c r="G308" i="72"/>
  <c r="H309" i="72" s="1"/>
  <c r="I310" i="72" s="1"/>
  <c r="J311" i="72" s="1"/>
  <c r="E152" i="72"/>
  <c r="F152" i="72" s="1"/>
  <c r="E279" i="72"/>
  <c r="F279" i="72" s="1"/>
  <c r="G280" i="72" s="1"/>
  <c r="E280" i="72" s="1"/>
  <c r="F280" i="72" s="1"/>
  <c r="E308" i="72" l="1"/>
  <c r="F308" i="72" s="1"/>
  <c r="G309" i="72" s="1"/>
  <c r="H310" i="72" s="1"/>
  <c r="I311" i="72" s="1"/>
  <c r="G153" i="72"/>
  <c r="H154" i="72" s="1"/>
  <c r="I155" i="72" s="1"/>
  <c r="J156" i="72" s="1"/>
  <c r="G91" i="72"/>
  <c r="H92" i="72" s="1"/>
  <c r="I93" i="72" s="1"/>
  <c r="J94" i="72" s="1"/>
  <c r="E28" i="72"/>
  <c r="F28" i="72" s="1"/>
  <c r="E216" i="72"/>
  <c r="F216" i="72" s="1"/>
  <c r="E184" i="72"/>
  <c r="F184" i="72" s="1"/>
  <c r="G62" i="72"/>
  <c r="H63" i="72" s="1"/>
  <c r="E91" i="72" l="1"/>
  <c r="F91" i="72" s="1"/>
  <c r="G92" i="72" s="1"/>
  <c r="H93" i="72" s="1"/>
  <c r="I94" i="72" s="1"/>
  <c r="E309" i="72"/>
  <c r="F309" i="72" s="1"/>
  <c r="G310" i="72" s="1"/>
  <c r="H311" i="72" s="1"/>
  <c r="E62" i="72"/>
  <c r="F62" i="72" s="1"/>
  <c r="G63" i="72" s="1"/>
  <c r="E63" i="72" s="1"/>
  <c r="F63" i="72" s="1"/>
  <c r="AL63" i="72" s="1"/>
  <c r="G217" i="72"/>
  <c r="H218" i="72" s="1"/>
  <c r="G29" i="72"/>
  <c r="H30" i="72" s="1"/>
  <c r="I31" i="72" s="1"/>
  <c r="J32" i="72" s="1"/>
  <c r="E153" i="72"/>
  <c r="F153" i="72" s="1"/>
  <c r="G185" i="72"/>
  <c r="H186" i="72" s="1"/>
  <c r="I187" i="72" s="1"/>
  <c r="E29" i="72" l="1"/>
  <c r="F29" i="72" s="1"/>
  <c r="G30" i="72" s="1"/>
  <c r="H31" i="72" s="1"/>
  <c r="I32" i="72" s="1"/>
  <c r="E92" i="72"/>
  <c r="F92" i="72" s="1"/>
  <c r="G93" i="72" s="1"/>
  <c r="H94" i="72" s="1"/>
  <c r="E310" i="72"/>
  <c r="F310" i="72" s="1"/>
  <c r="G311" i="72" s="1"/>
  <c r="E217" i="72"/>
  <c r="F217" i="72" s="1"/>
  <c r="G218" i="72" s="1"/>
  <c r="E218" i="72" s="1"/>
  <c r="F218" i="72" s="1"/>
  <c r="E185" i="72"/>
  <c r="F185" i="72" s="1"/>
  <c r="G154" i="72"/>
  <c r="H155" i="72" s="1"/>
  <c r="I156" i="72" s="1"/>
  <c r="E30" i="72" l="1"/>
  <c r="F30" i="72" s="1"/>
  <c r="G31" i="72" s="1"/>
  <c r="H32" i="72" s="1"/>
  <c r="E93" i="72"/>
  <c r="F93" i="72" s="1"/>
  <c r="G94" i="72" s="1"/>
  <c r="E94" i="72" s="1"/>
  <c r="F94" i="72" s="1"/>
  <c r="AL94" i="72" s="1"/>
  <c r="AL127" i="72" s="1"/>
  <c r="E311" i="72"/>
  <c r="F311" i="72" s="1"/>
  <c r="E154" i="72"/>
  <c r="F154" i="72" s="1"/>
  <c r="G186" i="72"/>
  <c r="H187" i="72" s="1"/>
  <c r="E31" i="72" l="1"/>
  <c r="F31" i="72" s="1"/>
  <c r="G32" i="72" s="1"/>
  <c r="E32" i="72" s="1"/>
  <c r="F32" i="72" s="1"/>
  <c r="E186" i="72"/>
  <c r="F186" i="72" s="1"/>
  <c r="G187" i="72" s="1"/>
  <c r="G155" i="72"/>
  <c r="H156" i="72" s="1"/>
  <c r="E155" i="72" l="1"/>
  <c r="F155" i="72" s="1"/>
  <c r="E187" i="72"/>
  <c r="F187" i="72" s="1"/>
  <c r="AL32" i="72"/>
  <c r="G156" i="72" l="1"/>
  <c r="E156" i="72" l="1"/>
  <c r="F156" i="72" s="1"/>
  <c r="G37" i="26" a="1"/>
  <c r="G37" i="26" s="1"/>
  <c r="H221" i="35" s="1"/>
  <c r="E29" i="26" a="1"/>
  <c r="E29" i="26" s="1"/>
  <c r="I192" i="35" s="1"/>
  <c r="F24" i="26" a="1"/>
  <c r="F24" i="26" s="1"/>
  <c r="G208" i="35" s="1"/>
  <c r="F26" i="26" a="1"/>
  <c r="F26" i="26" s="1"/>
  <c r="G210" i="35" s="1"/>
  <c r="F32" i="26" a="1"/>
  <c r="F32" i="26" s="1"/>
  <c r="G216" i="35" s="1"/>
  <c r="G27" i="26" a="1"/>
  <c r="G27" i="26" s="1"/>
  <c r="G33" i="26" a="1"/>
  <c r="G33" i="26" s="1"/>
  <c r="H217" i="35" s="1"/>
  <c r="H40" i="26" a="1"/>
  <c r="H40" i="26" s="1"/>
  <c r="I224" i="35" s="1"/>
  <c r="F41" i="26" a="1"/>
  <c r="F41" i="26" s="1"/>
  <c r="G225" i="35" s="1"/>
  <c r="H52" i="58" l="1"/>
  <c r="H52" i="41" s="1"/>
  <c r="H54" i="58"/>
  <c r="H54" i="41" s="1"/>
  <c r="H51" i="58"/>
  <c r="H51" i="41" s="1"/>
  <c r="H53" i="58"/>
  <c r="H53" i="41" s="1"/>
  <c r="I58" i="58"/>
  <c r="I56" i="58"/>
  <c r="I57" i="58"/>
  <c r="I55" i="58"/>
  <c r="H87" i="58"/>
  <c r="H87" i="41" s="1"/>
  <c r="H88" i="58"/>
  <c r="H88" i="41" s="1"/>
  <c r="H90" i="58"/>
  <c r="H90" i="41" s="1"/>
  <c r="H89" i="58"/>
  <c r="H89" i="41" s="1"/>
  <c r="H211" i="35"/>
  <c r="H30" i="58"/>
  <c r="H30" i="41" s="1"/>
  <c r="H28" i="58"/>
  <c r="H28" i="41" s="1"/>
  <c r="H29" i="58"/>
  <c r="H29" i="41" s="1"/>
  <c r="H27" i="58"/>
  <c r="H27" i="41" s="1"/>
  <c r="H19" i="58"/>
  <c r="H19" i="41" s="1"/>
  <c r="H21" i="58"/>
  <c r="H21" i="41" s="1"/>
  <c r="H20" i="58"/>
  <c r="H20" i="41" s="1"/>
  <c r="H22" i="58"/>
  <c r="H22" i="41" s="1"/>
  <c r="J41" i="37"/>
  <c r="J40" i="37"/>
  <c r="J42" i="37"/>
  <c r="J39" i="37"/>
  <c r="I73" i="58"/>
  <c r="I72" i="58"/>
  <c r="I71" i="58"/>
  <c r="I74" i="58"/>
  <c r="J84" i="58"/>
  <c r="J83" i="58"/>
  <c r="J86" i="58"/>
  <c r="J85" i="58"/>
  <c r="E36" i="26" a="1"/>
  <c r="E36" i="26" s="1"/>
  <c r="I199" i="35" s="1"/>
  <c r="D27" i="26" a="1"/>
  <c r="D27" i="26" s="1"/>
  <c r="D25" i="26" a="1"/>
  <c r="D25" i="26" s="1"/>
  <c r="H188" i="35" s="1"/>
  <c r="E40" i="26" a="1"/>
  <c r="E40" i="26" s="1"/>
  <c r="I203" i="35" s="1"/>
  <c r="D37" i="26" a="1"/>
  <c r="D37" i="26" s="1"/>
  <c r="H200" i="35" s="1"/>
  <c r="F35" i="26" a="1"/>
  <c r="F35" i="26" s="1"/>
  <c r="H27" i="26" a="1"/>
  <c r="H27" i="26" s="1"/>
  <c r="H23" i="26" a="1"/>
  <c r="H23" i="26" s="1"/>
  <c r="F42" i="26" a="1"/>
  <c r="F42" i="26" s="1"/>
  <c r="G226" i="35" s="1"/>
  <c r="H38" i="26" a="1"/>
  <c r="H38" i="26" s="1"/>
  <c r="I222" i="35" s="1"/>
  <c r="E25" i="26" a="1"/>
  <c r="E25" i="26" s="1"/>
  <c r="I188" i="35" s="1"/>
  <c r="E30" i="26" a="1"/>
  <c r="E30" i="26" s="1"/>
  <c r="I193" i="35" s="1"/>
  <c r="D31" i="26" a="1"/>
  <c r="D31" i="26" s="1"/>
  <c r="G30" i="26" a="1"/>
  <c r="G30" i="26" s="1"/>
  <c r="H214" i="35" s="1"/>
  <c r="F23" i="26" a="1"/>
  <c r="F23" i="26" s="1"/>
  <c r="D24" i="26" a="1"/>
  <c r="D24" i="26" s="1"/>
  <c r="H187" i="35" s="1"/>
  <c r="F25" i="26" a="1"/>
  <c r="F25" i="26" s="1"/>
  <c r="G209" i="35" s="1"/>
  <c r="F38" i="26" a="1"/>
  <c r="F38" i="26" s="1"/>
  <c r="G222" i="35" s="1"/>
  <c r="G31" i="26" a="1"/>
  <c r="G31" i="26" s="1"/>
  <c r="H41" i="26" a="1"/>
  <c r="H41" i="26" s="1"/>
  <c r="I225" i="35" s="1"/>
  <c r="F36" i="26" a="1"/>
  <c r="F36" i="26" s="1"/>
  <c r="G220" i="35" s="1"/>
  <c r="H35" i="26" a="1"/>
  <c r="H35" i="26" s="1"/>
  <c r="F37" i="26" a="1"/>
  <c r="F37" i="26" s="1"/>
  <c r="G221" i="35" s="1"/>
  <c r="E31" i="26" a="1"/>
  <c r="E31" i="26" s="1"/>
  <c r="E27" i="26" a="1"/>
  <c r="E27" i="26" s="1"/>
  <c r="G23" i="26" a="1"/>
  <c r="G23" i="26" s="1"/>
  <c r="D29" i="26" a="1"/>
  <c r="D29" i="26" s="1"/>
  <c r="H192" i="35" s="1"/>
  <c r="G42" i="26" a="1"/>
  <c r="G42" i="26" s="1"/>
  <c r="H226" i="35" s="1"/>
  <c r="H36" i="26" a="1"/>
  <c r="H36" i="26" s="1"/>
  <c r="I220" i="35" s="1"/>
  <c r="F39" i="26" a="1"/>
  <c r="F39" i="26" s="1"/>
  <c r="H42" i="26" a="1"/>
  <c r="H42" i="26" s="1"/>
  <c r="I226" i="35" s="1"/>
  <c r="D35" i="26" a="1"/>
  <c r="D35" i="26" s="1"/>
  <c r="H26" i="26" a="1"/>
  <c r="H26" i="26" s="1"/>
  <c r="I210" i="35" s="1"/>
  <c r="D38" i="26" a="1"/>
  <c r="D38" i="26" s="1"/>
  <c r="H201" i="35" s="1"/>
  <c r="F34" i="26" a="1"/>
  <c r="F34" i="26" s="1"/>
  <c r="G218" i="35" s="1"/>
  <c r="E41" i="26" a="1"/>
  <c r="E41" i="26" s="1"/>
  <c r="I204" i="35" s="1"/>
  <c r="E35" i="26" a="1"/>
  <c r="E35" i="26" s="1"/>
  <c r="F29" i="26" a="1"/>
  <c r="F29" i="26" s="1"/>
  <c r="G213" i="35" s="1"/>
  <c r="H34" i="26" a="1"/>
  <c r="H34" i="26" s="1"/>
  <c r="I218" i="35" s="1"/>
  <c r="F27" i="26" a="1"/>
  <c r="F27" i="26" s="1"/>
  <c r="D40" i="26" a="1"/>
  <c r="D40" i="26" s="1"/>
  <c r="H203" i="35" s="1"/>
  <c r="D28" i="26" a="1"/>
  <c r="D28" i="26" s="1"/>
  <c r="H191" i="35" s="1"/>
  <c r="D33" i="26" a="1"/>
  <c r="D33" i="26" s="1"/>
  <c r="H196" i="35" s="1"/>
  <c r="H37" i="26" a="1"/>
  <c r="H37" i="26" s="1"/>
  <c r="I221" i="35" s="1"/>
  <c r="E34" i="26" a="1"/>
  <c r="E34" i="26" s="1"/>
  <c r="I197" i="35" s="1"/>
  <c r="F31" i="26" a="1"/>
  <c r="F31" i="26" s="1"/>
  <c r="D41" i="26" a="1"/>
  <c r="D41" i="26" s="1"/>
  <c r="H204" i="35" s="1"/>
  <c r="G29" i="26" a="1"/>
  <c r="G29" i="26" s="1"/>
  <c r="H213" i="35" s="1"/>
  <c r="E32" i="26" a="1"/>
  <c r="E32" i="26" s="1"/>
  <c r="I195" i="35" s="1"/>
  <c r="G32" i="26" a="1"/>
  <c r="G32" i="26" s="1"/>
  <c r="H216" i="35" s="1"/>
  <c r="G38" i="26" a="1"/>
  <c r="G38" i="26" s="1"/>
  <c r="H222" i="35" s="1"/>
  <c r="G26" i="26" a="1"/>
  <c r="G26" i="26" s="1"/>
  <c r="H210" i="35" s="1"/>
  <c r="G36" i="26" a="1"/>
  <c r="G36" i="26" s="1"/>
  <c r="H220" i="35" s="1"/>
  <c r="G40" i="26" a="1"/>
  <c r="G40" i="26" s="1"/>
  <c r="H224" i="35" s="1"/>
  <c r="D26" i="26" a="1"/>
  <c r="D26" i="26" s="1"/>
  <c r="H189" i="35" s="1"/>
  <c r="E38" i="26" a="1"/>
  <c r="E38" i="26" s="1"/>
  <c r="I201" i="35" s="1"/>
  <c r="G25" i="26" a="1"/>
  <c r="G25" i="26" s="1"/>
  <c r="H209" i="35" s="1"/>
  <c r="H24" i="26" a="1"/>
  <c r="H24" i="26" s="1"/>
  <c r="I208" i="35" s="1"/>
  <c r="G28" i="26" a="1"/>
  <c r="G28" i="26" s="1"/>
  <c r="H212" i="35" s="1"/>
  <c r="D42" i="26" a="1"/>
  <c r="D42" i="26" s="1"/>
  <c r="H205" i="35" s="1"/>
  <c r="E28" i="26" a="1"/>
  <c r="E28" i="26" s="1"/>
  <c r="I191" i="35" s="1"/>
  <c r="H33" i="26" a="1"/>
  <c r="H33" i="26" s="1"/>
  <c r="I217" i="35" s="1"/>
  <c r="F40" i="26" a="1"/>
  <c r="F40" i="26" s="1"/>
  <c r="G224" i="35" s="1"/>
  <c r="G41" i="26" a="1"/>
  <c r="G41" i="26" s="1"/>
  <c r="H225" i="35" s="1"/>
  <c r="F30" i="26" a="1"/>
  <c r="F30" i="26" s="1"/>
  <c r="G214" i="35" s="1"/>
  <c r="G24" i="26" a="1"/>
  <c r="G24" i="26" s="1"/>
  <c r="H208" i="35" s="1"/>
  <c r="D36" i="26" a="1"/>
  <c r="D36" i="26" s="1"/>
  <c r="H199" i="35" s="1"/>
  <c r="E42" i="26" a="1"/>
  <c r="E42" i="26" s="1"/>
  <c r="I205" i="35" s="1"/>
  <c r="E23" i="26" a="1"/>
  <c r="E23" i="26" s="1"/>
  <c r="H25" i="26" a="1"/>
  <c r="H25" i="26" s="1"/>
  <c r="I209" i="35" s="1"/>
  <c r="H31" i="26" a="1"/>
  <c r="H31" i="26" s="1"/>
  <c r="D30" i="26" a="1"/>
  <c r="D30" i="26" s="1"/>
  <c r="H193" i="35" s="1"/>
  <c r="F28" i="26" a="1"/>
  <c r="F28" i="26" s="1"/>
  <c r="G212" i="35" s="1"/>
  <c r="F33" i="26" a="1"/>
  <c r="F33" i="26" s="1"/>
  <c r="G217" i="35" s="1"/>
  <c r="G34" i="26" a="1"/>
  <c r="G34" i="26" s="1"/>
  <c r="H218" i="35" s="1"/>
  <c r="E33" i="26" a="1"/>
  <c r="E33" i="26" s="1"/>
  <c r="I196" i="35" s="1"/>
  <c r="E26" i="26" a="1"/>
  <c r="E26" i="26" s="1"/>
  <c r="I189" i="35" s="1"/>
  <c r="D32" i="26" a="1"/>
  <c r="D32" i="26" s="1"/>
  <c r="H195" i="35" s="1"/>
  <c r="H32" i="26" a="1"/>
  <c r="H32" i="26" s="1"/>
  <c r="I216" i="35" s="1"/>
  <c r="E39" i="26" a="1"/>
  <c r="E39" i="26" s="1"/>
  <c r="D34" i="26" a="1"/>
  <c r="D34" i="26" s="1"/>
  <c r="H197" i="35" s="1"/>
  <c r="H30" i="26" a="1"/>
  <c r="H30" i="26" s="1"/>
  <c r="I214" i="35" s="1"/>
  <c r="D23" i="26" a="1"/>
  <c r="D23" i="26" s="1"/>
  <c r="E37" i="26" a="1"/>
  <c r="E37" i="26" s="1"/>
  <c r="I200" i="35" s="1"/>
  <c r="H29" i="26" a="1"/>
  <c r="H29" i="26" s="1"/>
  <c r="I213" i="35" s="1"/>
  <c r="H39" i="26" a="1"/>
  <c r="H39" i="26" s="1"/>
  <c r="G35" i="26" a="1"/>
  <c r="G35" i="26" s="1"/>
  <c r="H28" i="26" a="1"/>
  <c r="H28" i="26" s="1"/>
  <c r="I212" i="35" s="1"/>
  <c r="D39" i="26" a="1"/>
  <c r="D39" i="26" s="1"/>
  <c r="E24" i="26" a="1"/>
  <c r="E24" i="26" s="1"/>
  <c r="I187" i="35" s="1"/>
  <c r="G39" i="26" a="1"/>
  <c r="G39" i="26" s="1"/>
  <c r="I223" i="35" l="1"/>
  <c r="G54" i="26"/>
  <c r="I53" i="37"/>
  <c r="I52" i="37"/>
  <c r="I54" i="37"/>
  <c r="I51" i="37"/>
  <c r="J25" i="58"/>
  <c r="J24" i="58"/>
  <c r="J23" i="58"/>
  <c r="J26" i="58"/>
  <c r="J56" i="58"/>
  <c r="J55" i="58"/>
  <c r="J57" i="58"/>
  <c r="J58" i="58"/>
  <c r="I83" i="58"/>
  <c r="I86" i="58"/>
  <c r="I84" i="58"/>
  <c r="I85" i="58"/>
  <c r="E52" i="26"/>
  <c r="H52" i="26" s="1"/>
  <c r="G215" i="35"/>
  <c r="H39" i="58"/>
  <c r="H39" i="41" s="1"/>
  <c r="H40" i="58"/>
  <c r="H40" i="41" s="1"/>
  <c r="H41" i="58"/>
  <c r="H41" i="41" s="1"/>
  <c r="H42" i="58"/>
  <c r="H42" i="41" s="1"/>
  <c r="G223" i="35"/>
  <c r="E54" i="26"/>
  <c r="H54" i="26" s="1"/>
  <c r="G53" i="26"/>
  <c r="I219" i="35"/>
  <c r="I45" i="58"/>
  <c r="I46" i="58"/>
  <c r="I44" i="58"/>
  <c r="I43" i="58"/>
  <c r="G219" i="35"/>
  <c r="E53" i="26"/>
  <c r="H53" i="26" s="1"/>
  <c r="J42" i="58"/>
  <c r="J42" i="41" s="1"/>
  <c r="J40" i="58"/>
  <c r="J40" i="41" s="1"/>
  <c r="J39" i="58"/>
  <c r="J39" i="41" s="1"/>
  <c r="J41" i="58"/>
  <c r="J41" i="41" s="1"/>
  <c r="J27" i="37"/>
  <c r="J29" i="37"/>
  <c r="J28" i="37"/>
  <c r="J30" i="37"/>
  <c r="I186" i="35"/>
  <c r="D50" i="26"/>
  <c r="J36" i="37"/>
  <c r="J38" i="37"/>
  <c r="J35" i="37"/>
  <c r="J37" i="37"/>
  <c r="I69" i="58"/>
  <c r="I68" i="58"/>
  <c r="I70" i="58"/>
  <c r="I67" i="58"/>
  <c r="J59" i="37"/>
  <c r="J61" i="37"/>
  <c r="J62" i="37"/>
  <c r="J60" i="37"/>
  <c r="D53" i="26"/>
  <c r="I198" i="35"/>
  <c r="J67" i="58"/>
  <c r="J69" i="58"/>
  <c r="J68" i="58"/>
  <c r="J70" i="58"/>
  <c r="H67" i="58"/>
  <c r="H67" i="41" s="1"/>
  <c r="H68" i="58"/>
  <c r="H68" i="41" s="1"/>
  <c r="H69" i="58"/>
  <c r="H69" i="41" s="1"/>
  <c r="H70" i="58"/>
  <c r="H70" i="41" s="1"/>
  <c r="H194" i="35"/>
  <c r="C52" i="26"/>
  <c r="I73" i="37"/>
  <c r="I73" i="41" s="1"/>
  <c r="I74" i="37"/>
  <c r="I74" i="41" s="1"/>
  <c r="I72" i="37"/>
  <c r="I72" i="41" s="1"/>
  <c r="I71" i="37"/>
  <c r="I71" i="41" s="1"/>
  <c r="J73" i="37"/>
  <c r="J74" i="37"/>
  <c r="J72" i="37"/>
  <c r="J71" i="37"/>
  <c r="J57" i="37"/>
  <c r="J56" i="37"/>
  <c r="J58" i="37"/>
  <c r="J55" i="37"/>
  <c r="J92" i="37"/>
  <c r="J91" i="37"/>
  <c r="J93" i="37"/>
  <c r="J94" i="37"/>
  <c r="I94" i="37"/>
  <c r="I91" i="37"/>
  <c r="I92" i="37"/>
  <c r="I93" i="37"/>
  <c r="I30" i="58"/>
  <c r="I29" i="58"/>
  <c r="I28" i="58"/>
  <c r="I27" i="58"/>
  <c r="J71" i="58"/>
  <c r="J74" i="58"/>
  <c r="J73" i="58"/>
  <c r="J72" i="58"/>
  <c r="J90" i="37"/>
  <c r="J89" i="37"/>
  <c r="J87" i="37"/>
  <c r="J88" i="37"/>
  <c r="I94" i="58"/>
  <c r="I92" i="58"/>
  <c r="I93" i="58"/>
  <c r="I91" i="58"/>
  <c r="J89" i="58"/>
  <c r="J90" i="58"/>
  <c r="J88" i="58"/>
  <c r="J87" i="58"/>
  <c r="J44" i="37"/>
  <c r="J43" i="37"/>
  <c r="J45" i="37"/>
  <c r="J46" i="37"/>
  <c r="J86" i="37"/>
  <c r="J86" i="41" s="1"/>
  <c r="J84" i="37"/>
  <c r="J84" i="41" s="1"/>
  <c r="J83" i="37"/>
  <c r="J83" i="41" s="1"/>
  <c r="J85" i="37"/>
  <c r="J85" i="41" s="1"/>
  <c r="F51" i="26"/>
  <c r="H223" i="35"/>
  <c r="F54" i="26"/>
  <c r="C50" i="26"/>
  <c r="H186" i="35"/>
  <c r="I61" i="58"/>
  <c r="I59" i="58"/>
  <c r="I60" i="58"/>
  <c r="I62" i="58"/>
  <c r="I70" i="37"/>
  <c r="I69" i="37"/>
  <c r="I67" i="37"/>
  <c r="I68" i="37"/>
  <c r="I38" i="58"/>
  <c r="I36" i="58"/>
  <c r="I37" i="58"/>
  <c r="I35" i="58"/>
  <c r="I78" i="58"/>
  <c r="I75" i="58"/>
  <c r="I76" i="58"/>
  <c r="I77" i="58"/>
  <c r="I55" i="37"/>
  <c r="I55" i="41" s="1"/>
  <c r="I56" i="37"/>
  <c r="I56" i="41" s="1"/>
  <c r="I57" i="37"/>
  <c r="I57" i="41" s="1"/>
  <c r="I58" i="37"/>
  <c r="I58" i="41" s="1"/>
  <c r="H62" i="58"/>
  <c r="H62" i="41" s="1"/>
  <c r="H61" i="58"/>
  <c r="H61" i="41" s="1"/>
  <c r="H60" i="58"/>
  <c r="H60" i="41" s="1"/>
  <c r="H59" i="58"/>
  <c r="H59" i="41" s="1"/>
  <c r="I39" i="37"/>
  <c r="I40" i="37"/>
  <c r="I41" i="37"/>
  <c r="I42" i="37"/>
  <c r="H215" i="35"/>
  <c r="F52" i="26"/>
  <c r="J26" i="37"/>
  <c r="J23" i="37"/>
  <c r="J24" i="37"/>
  <c r="J25" i="37"/>
  <c r="I23" i="37"/>
  <c r="I25" i="37"/>
  <c r="I24" i="37"/>
  <c r="I26" i="37"/>
  <c r="I32" i="58"/>
  <c r="I31" i="58"/>
  <c r="I33" i="58"/>
  <c r="I34" i="58"/>
  <c r="J20" i="37"/>
  <c r="J22" i="37"/>
  <c r="J21" i="37"/>
  <c r="J19" i="37"/>
  <c r="J45" i="58"/>
  <c r="J46" i="58"/>
  <c r="J43" i="58"/>
  <c r="J44" i="58"/>
  <c r="H56" i="58"/>
  <c r="H56" i="41" s="1"/>
  <c r="H57" i="58"/>
  <c r="H57" i="41" s="1"/>
  <c r="H55" i="58"/>
  <c r="H55" i="41" s="1"/>
  <c r="H58" i="58"/>
  <c r="H58" i="41" s="1"/>
  <c r="I22" i="58"/>
  <c r="I20" i="58"/>
  <c r="I21" i="58"/>
  <c r="I19" i="58"/>
  <c r="J21" i="58"/>
  <c r="J22" i="58"/>
  <c r="J22" i="41" s="1"/>
  <c r="J20" i="58"/>
  <c r="J19" i="58"/>
  <c r="J19" i="41" s="1"/>
  <c r="I51" i="58"/>
  <c r="I53" i="58"/>
  <c r="I52" i="58"/>
  <c r="I54" i="58"/>
  <c r="I37" i="37"/>
  <c r="I38" i="37"/>
  <c r="I36" i="37"/>
  <c r="I35" i="37"/>
  <c r="I78" i="37"/>
  <c r="I75" i="37"/>
  <c r="I76" i="37"/>
  <c r="I77" i="37"/>
  <c r="H207" i="35"/>
  <c r="F50" i="26"/>
  <c r="H77" i="58"/>
  <c r="H77" i="41" s="1"/>
  <c r="H75" i="58"/>
  <c r="H75" i="41" s="1"/>
  <c r="H78" i="58"/>
  <c r="H78" i="41" s="1"/>
  <c r="H76" i="58"/>
  <c r="H76" i="41" s="1"/>
  <c r="J77" i="58"/>
  <c r="J75" i="58"/>
  <c r="J78" i="58"/>
  <c r="J76" i="58"/>
  <c r="H190" i="35"/>
  <c r="C51" i="26"/>
  <c r="H202" i="35"/>
  <c r="C54" i="26"/>
  <c r="I61" i="37"/>
  <c r="I62" i="37"/>
  <c r="I59" i="37"/>
  <c r="I60" i="37"/>
  <c r="H36" i="58"/>
  <c r="H36" i="41" s="1"/>
  <c r="H38" i="58"/>
  <c r="H38" i="41" s="1"/>
  <c r="H35" i="58"/>
  <c r="H35" i="41" s="1"/>
  <c r="H37" i="58"/>
  <c r="H37" i="41" s="1"/>
  <c r="H45" i="58"/>
  <c r="H45" i="41" s="1"/>
  <c r="H44" i="58"/>
  <c r="H44" i="41" s="1"/>
  <c r="H43" i="58"/>
  <c r="H43" i="41" s="1"/>
  <c r="H46" i="58"/>
  <c r="H46" i="41" s="1"/>
  <c r="I26" i="58"/>
  <c r="I24" i="58"/>
  <c r="I25" i="58"/>
  <c r="I23" i="58"/>
  <c r="J52" i="37"/>
  <c r="J54" i="37"/>
  <c r="J53" i="37"/>
  <c r="J51" i="37"/>
  <c r="I84" i="37"/>
  <c r="I83" i="37"/>
  <c r="I85" i="37"/>
  <c r="I86" i="37"/>
  <c r="J29" i="58"/>
  <c r="J30" i="58"/>
  <c r="J27" i="58"/>
  <c r="J28" i="58"/>
  <c r="I190" i="35"/>
  <c r="D51" i="26"/>
  <c r="H23" i="58"/>
  <c r="H23" i="41" s="1"/>
  <c r="H25" i="58"/>
  <c r="H25" i="41" s="1"/>
  <c r="H24" i="58"/>
  <c r="H24" i="41" s="1"/>
  <c r="H26" i="58"/>
  <c r="H26" i="41" s="1"/>
  <c r="H93" i="58"/>
  <c r="H93" i="41" s="1"/>
  <c r="H91" i="58"/>
  <c r="H91" i="41" s="1"/>
  <c r="H92" i="58"/>
  <c r="H92" i="41" s="1"/>
  <c r="H94" i="58"/>
  <c r="H94" i="41" s="1"/>
  <c r="J67" i="37"/>
  <c r="J68" i="37"/>
  <c r="J70" i="37"/>
  <c r="J69" i="37"/>
  <c r="J35" i="58"/>
  <c r="J36" i="58"/>
  <c r="J37" i="58"/>
  <c r="J38" i="58"/>
  <c r="I202" i="35"/>
  <c r="D54" i="26"/>
  <c r="J54" i="26" s="1"/>
  <c r="I44" i="37"/>
  <c r="I45" i="37"/>
  <c r="I46" i="37"/>
  <c r="I43" i="37"/>
  <c r="I87" i="58"/>
  <c r="I90" i="58"/>
  <c r="I89" i="58"/>
  <c r="I88" i="58"/>
  <c r="J75" i="37"/>
  <c r="J76" i="37"/>
  <c r="J77" i="37"/>
  <c r="J78" i="37"/>
  <c r="I42" i="58"/>
  <c r="I41" i="58"/>
  <c r="I40" i="58"/>
  <c r="I39" i="58"/>
  <c r="G211" i="35"/>
  <c r="E51" i="26"/>
  <c r="H51" i="26" s="1"/>
  <c r="H198" i="35"/>
  <c r="C53" i="26"/>
  <c r="I194" i="35"/>
  <c r="D52" i="26"/>
  <c r="I19" i="37"/>
  <c r="I20" i="37"/>
  <c r="I20" i="41" s="1"/>
  <c r="I22" i="37"/>
  <c r="I21" i="37"/>
  <c r="I207" i="35"/>
  <c r="G50" i="26"/>
  <c r="H219" i="35"/>
  <c r="F53" i="26"/>
  <c r="J53" i="58"/>
  <c r="J54" i="58"/>
  <c r="J51" i="58"/>
  <c r="J52" i="58"/>
  <c r="I215" i="35"/>
  <c r="G52" i="26"/>
  <c r="H85" i="58"/>
  <c r="H85" i="41" s="1"/>
  <c r="H84" i="58"/>
  <c r="H84" i="41" s="1"/>
  <c r="H83" i="58"/>
  <c r="H83" i="41" s="1"/>
  <c r="H86" i="58"/>
  <c r="H86" i="41" s="1"/>
  <c r="I28" i="37"/>
  <c r="I30" i="37"/>
  <c r="I29" i="37"/>
  <c r="I27" i="37"/>
  <c r="I88" i="37"/>
  <c r="I89" i="37"/>
  <c r="I90" i="37"/>
  <c r="I87" i="37"/>
  <c r="J60" i="58"/>
  <c r="J61" i="58"/>
  <c r="J59" i="58"/>
  <c r="J62" i="58"/>
  <c r="J94" i="58"/>
  <c r="J93" i="58"/>
  <c r="J92" i="58"/>
  <c r="J91" i="58"/>
  <c r="H71" i="58"/>
  <c r="H71" i="41" s="1"/>
  <c r="H72" i="58"/>
  <c r="H72" i="41" s="1"/>
  <c r="H74" i="58"/>
  <c r="H74" i="41" s="1"/>
  <c r="H73" i="58"/>
  <c r="H73" i="41" s="1"/>
  <c r="G207" i="35"/>
  <c r="E50" i="26"/>
  <c r="H50" i="26" s="1"/>
  <c r="I211" i="35"/>
  <c r="G51" i="26"/>
  <c r="J75" i="41" l="1"/>
  <c r="J92" i="41"/>
  <c r="I30" i="41"/>
  <c r="I45" i="41"/>
  <c r="J62" i="41"/>
  <c r="J89" i="41"/>
  <c r="I46" i="41"/>
  <c r="I68" i="41"/>
  <c r="I39" i="41"/>
  <c r="I76" i="41"/>
  <c r="J60" i="41"/>
  <c r="I22" i="41"/>
  <c r="I90" i="41"/>
  <c r="J23" i="41"/>
  <c r="I88" i="41"/>
  <c r="I89" i="41"/>
  <c r="I27" i="41"/>
  <c r="J76" i="41"/>
  <c r="J58" i="41"/>
  <c r="J78" i="41"/>
  <c r="I60" i="41"/>
  <c r="J24" i="41"/>
  <c r="I85" i="41"/>
  <c r="I69" i="41"/>
  <c r="J73" i="41"/>
  <c r="I77" i="41"/>
  <c r="J69" i="41"/>
  <c r="I54" i="41"/>
  <c r="I87" i="41"/>
  <c r="I44" i="41"/>
  <c r="J25" i="41"/>
  <c r="J70" i="41"/>
  <c r="I83" i="41"/>
  <c r="J61" i="41"/>
  <c r="I25" i="41"/>
  <c r="I28" i="41"/>
  <c r="J27" i="41"/>
  <c r="I59" i="41"/>
  <c r="I52" i="41"/>
  <c r="J74" i="41"/>
  <c r="J30" i="41"/>
  <c r="I36" i="41"/>
  <c r="J20" i="41"/>
  <c r="J93" i="41"/>
  <c r="I19" i="41"/>
  <c r="I23" i="41"/>
  <c r="I54" i="26"/>
  <c r="I75" i="41"/>
  <c r="J53" i="26"/>
  <c r="J67" i="41"/>
  <c r="I78" i="41"/>
  <c r="J55" i="41"/>
  <c r="J56" i="41"/>
  <c r="J77" i="41"/>
  <c r="I38" i="41"/>
  <c r="I42" i="41"/>
  <c r="J36" i="41"/>
  <c r="I21" i="41"/>
  <c r="J91" i="41"/>
  <c r="J53" i="41"/>
  <c r="I18" i="58"/>
  <c r="I16" i="58"/>
  <c r="I15" i="58"/>
  <c r="I17" i="58"/>
  <c r="I41" i="41"/>
  <c r="I37" i="41"/>
  <c r="J88" i="41"/>
  <c r="J94" i="41"/>
  <c r="J71" i="41"/>
  <c r="I52" i="26"/>
  <c r="I67" i="41"/>
  <c r="J50" i="26"/>
  <c r="J32" i="58"/>
  <c r="J34" i="58"/>
  <c r="J33" i="58"/>
  <c r="J31" i="58"/>
  <c r="H32" i="58"/>
  <c r="H32" i="41" s="1"/>
  <c r="H31" i="58"/>
  <c r="H31" i="41" s="1"/>
  <c r="H33" i="58"/>
  <c r="H33" i="41" s="1"/>
  <c r="H34" i="58"/>
  <c r="H34" i="41" s="1"/>
  <c r="J54" i="41"/>
  <c r="I62" i="41"/>
  <c r="J44" i="41"/>
  <c r="I40" i="41"/>
  <c r="J87" i="41"/>
  <c r="J72" i="41"/>
  <c r="I50" i="37"/>
  <c r="I47" i="37"/>
  <c r="I49" i="37"/>
  <c r="I48" i="37"/>
  <c r="I70" i="41"/>
  <c r="J16" i="37"/>
  <c r="J17" i="37"/>
  <c r="J15" i="37"/>
  <c r="J18" i="37"/>
  <c r="I51" i="41"/>
  <c r="I61" i="41"/>
  <c r="J65" i="37"/>
  <c r="J63" i="37"/>
  <c r="J66" i="37"/>
  <c r="J64" i="37"/>
  <c r="J57" i="41"/>
  <c r="H16" i="58"/>
  <c r="H18" i="58"/>
  <c r="H18" i="41" s="1"/>
  <c r="H15" i="58"/>
  <c r="H17" i="58"/>
  <c r="I63" i="58"/>
  <c r="I65" i="58"/>
  <c r="I66" i="58"/>
  <c r="I64" i="58"/>
  <c r="J82" i="37"/>
  <c r="J80" i="37"/>
  <c r="J79" i="37"/>
  <c r="J81" i="37"/>
  <c r="J68" i="41"/>
  <c r="I86" i="41"/>
  <c r="I17" i="37"/>
  <c r="I18" i="37"/>
  <c r="I16" i="37"/>
  <c r="I15" i="37"/>
  <c r="J90" i="41"/>
  <c r="J28" i="41"/>
  <c r="J63" i="58"/>
  <c r="J64" i="58"/>
  <c r="J66" i="58"/>
  <c r="J65" i="58"/>
  <c r="H48" i="58"/>
  <c r="H48" i="41" s="1"/>
  <c r="H49" i="58"/>
  <c r="H49" i="41" s="1"/>
  <c r="H47" i="58"/>
  <c r="H47" i="41" s="1"/>
  <c r="H50" i="58"/>
  <c r="H50" i="41" s="1"/>
  <c r="J52" i="26"/>
  <c r="I79" i="37"/>
  <c r="I81" i="37"/>
  <c r="I82" i="37"/>
  <c r="I80" i="37"/>
  <c r="I50" i="26"/>
  <c r="J46" i="41"/>
  <c r="I93" i="41"/>
  <c r="J37" i="41"/>
  <c r="J29" i="41"/>
  <c r="I53" i="41"/>
  <c r="J59" i="41"/>
  <c r="I29" i="41"/>
  <c r="J50" i="58"/>
  <c r="J47" i="58"/>
  <c r="J48" i="58"/>
  <c r="J49" i="58"/>
  <c r="J47" i="37"/>
  <c r="J50" i="37"/>
  <c r="J49" i="37"/>
  <c r="J48" i="37"/>
  <c r="J51" i="26"/>
  <c r="I51" i="26"/>
  <c r="I35" i="41"/>
  <c r="I26" i="41"/>
  <c r="J45" i="41"/>
  <c r="I92" i="41"/>
  <c r="J35" i="41"/>
  <c r="J26" i="41"/>
  <c r="J52" i="41"/>
  <c r="I53" i="26"/>
  <c r="I43" i="41"/>
  <c r="J34" i="37"/>
  <c r="J32" i="37"/>
  <c r="J31" i="37"/>
  <c r="J33" i="37"/>
  <c r="I34" i="37"/>
  <c r="I34" i="41" s="1"/>
  <c r="I33" i="37"/>
  <c r="I33" i="41" s="1"/>
  <c r="I31" i="37"/>
  <c r="I31" i="41" s="1"/>
  <c r="I32" i="37"/>
  <c r="I32" i="41" s="1"/>
  <c r="J21" i="41"/>
  <c r="I24" i="41"/>
  <c r="I47" i="58"/>
  <c r="I49" i="58"/>
  <c r="I48" i="58"/>
  <c r="I50" i="58"/>
  <c r="I80" i="58"/>
  <c r="I81" i="58"/>
  <c r="I82" i="58"/>
  <c r="I79" i="58"/>
  <c r="J43" i="41"/>
  <c r="I91" i="41"/>
  <c r="J38" i="41"/>
  <c r="H64" i="58"/>
  <c r="H64" i="41" s="1"/>
  <c r="H63" i="58"/>
  <c r="H63" i="41" s="1"/>
  <c r="H66" i="58"/>
  <c r="H66" i="41" s="1"/>
  <c r="H65" i="58"/>
  <c r="H65" i="41" s="1"/>
  <c r="H80" i="58"/>
  <c r="H80" i="41" s="1"/>
  <c r="H79" i="58"/>
  <c r="H79" i="41" s="1"/>
  <c r="H82" i="58"/>
  <c r="H82" i="41" s="1"/>
  <c r="H81" i="58"/>
  <c r="H81" i="41" s="1"/>
  <c r="I84" i="41"/>
  <c r="J82" i="58"/>
  <c r="J80" i="58"/>
  <c r="J79" i="58"/>
  <c r="J81" i="58"/>
  <c r="J15" i="58"/>
  <c r="J16" i="58"/>
  <c r="J17" i="58"/>
  <c r="J18" i="58"/>
  <c r="I63" i="37"/>
  <c r="I66" i="37"/>
  <c r="I65" i="37"/>
  <c r="I64" i="37"/>
  <c r="J51" i="41"/>
  <c r="I94" i="41"/>
  <c r="J34" i="41" l="1"/>
  <c r="I18" i="41"/>
  <c r="J31" i="41"/>
  <c r="J50" i="41"/>
  <c r="J32" i="41"/>
  <c r="I65" i="41"/>
  <c r="J33" i="41"/>
  <c r="I63" i="41"/>
  <c r="J65" i="41"/>
  <c r="I64" i="41"/>
  <c r="I66" i="41"/>
  <c r="J47" i="41"/>
  <c r="I81" i="41"/>
  <c r="J18" i="41"/>
  <c r="I50" i="41"/>
  <c r="C58" i="63"/>
  <c r="I79" i="41"/>
  <c r="C18" i="63"/>
  <c r="I17" i="41"/>
  <c r="J424" i="37"/>
  <c r="E29" i="53" s="1"/>
  <c r="F29" i="53" s="1"/>
  <c r="J15" i="41"/>
  <c r="J423" i="37"/>
  <c r="J64" i="41"/>
  <c r="C28" i="63"/>
  <c r="J17" i="41"/>
  <c r="J423" i="58"/>
  <c r="J48" i="41"/>
  <c r="J424" i="58"/>
  <c r="E35" i="53" s="1"/>
  <c r="F35" i="53" s="1"/>
  <c r="H29" i="53" s="1"/>
  <c r="J66" i="41"/>
  <c r="J16" i="41"/>
  <c r="C48" i="63"/>
  <c r="J49" i="41"/>
  <c r="J81" i="41"/>
  <c r="C38" i="63"/>
  <c r="H17" i="41"/>
  <c r="J63" i="41"/>
  <c r="I423" i="58"/>
  <c r="I424" i="58"/>
  <c r="F241" i="66" s="1"/>
  <c r="J79" i="41"/>
  <c r="H15" i="41"/>
  <c r="H424" i="58"/>
  <c r="H424" i="41" s="1"/>
  <c r="H423" i="58"/>
  <c r="I48" i="41"/>
  <c r="I80" i="41"/>
  <c r="I423" i="37"/>
  <c r="I15" i="41"/>
  <c r="I424" i="37"/>
  <c r="F97" i="66" s="1"/>
  <c r="J80" i="41"/>
  <c r="I49" i="41"/>
  <c r="I82" i="41"/>
  <c r="I16" i="41"/>
  <c r="J82" i="41"/>
  <c r="H16" i="41"/>
  <c r="I47" i="41"/>
  <c r="F193" i="66" l="1"/>
  <c r="F145" i="66"/>
  <c r="E17" i="53"/>
  <c r="F17" i="53" s="1"/>
  <c r="H23" i="53" s="1"/>
  <c r="E23" i="53"/>
  <c r="F23" i="53" s="1"/>
  <c r="H17" i="53" s="1"/>
  <c r="H35" i="53"/>
  <c r="G35" i="53" s="1"/>
  <c r="E341" i="38" s="1"/>
  <c r="G29" i="53"/>
  <c r="E329" i="38" s="1"/>
  <c r="E11" i="53"/>
  <c r="F11" i="53" s="1"/>
  <c r="H423" i="41"/>
  <c r="F194" i="66"/>
  <c r="H425" i="58"/>
  <c r="E299" i="38"/>
  <c r="M194" i="66" s="1"/>
  <c r="F289" i="66"/>
  <c r="I424" i="41"/>
  <c r="J425" i="37"/>
  <c r="F146" i="66"/>
  <c r="E335" i="38"/>
  <c r="M146" i="66" s="1"/>
  <c r="J423" i="41"/>
  <c r="I423" i="41"/>
  <c r="I425" i="37"/>
  <c r="F98" i="66"/>
  <c r="E311" i="38"/>
  <c r="M98" i="66" s="1"/>
  <c r="J425" i="58"/>
  <c r="F290" i="66"/>
  <c r="E347" i="38"/>
  <c r="M290" i="66" s="1"/>
  <c r="E323" i="38"/>
  <c r="M242" i="66" s="1"/>
  <c r="I425" i="58"/>
  <c r="F242" i="66"/>
  <c r="J424" i="41"/>
  <c r="G17" i="53" l="1"/>
  <c r="E305" i="38" s="1"/>
  <c r="G23" i="53"/>
  <c r="E317" i="38" s="1"/>
  <c r="L241" i="66" s="1"/>
  <c r="N242" i="66"/>
  <c r="H425" i="41"/>
  <c r="M3" i="41" s="1"/>
  <c r="C39" i="63"/>
  <c r="C32" i="63"/>
  <c r="N146" i="66"/>
  <c r="N194" i="66"/>
  <c r="C49" i="63"/>
  <c r="C42" i="63"/>
  <c r="N98" i="66"/>
  <c r="C22" i="63"/>
  <c r="C29" i="63"/>
  <c r="J425" i="41"/>
  <c r="O3" i="41" s="1"/>
  <c r="C12" i="63"/>
  <c r="I425" i="41"/>
  <c r="N3" i="41" s="1"/>
  <c r="C19" i="63"/>
  <c r="G11" i="53"/>
  <c r="E293" i="38" s="1"/>
  <c r="H5" i="53"/>
  <c r="G5" i="53" s="1"/>
  <c r="E281" i="38" s="1"/>
  <c r="L145" i="66"/>
  <c r="J484" i="37"/>
  <c r="C59" i="63"/>
  <c r="C52" i="63"/>
  <c r="I484" i="58"/>
  <c r="J484" i="58"/>
  <c r="L289" i="66"/>
  <c r="P289" i="66" s="1"/>
  <c r="N290" i="66"/>
  <c r="I484" i="37"/>
  <c r="L97" i="66"/>
  <c r="I484" i="41" l="1"/>
  <c r="Y146" i="66"/>
  <c r="J484" i="41"/>
  <c r="L49" i="66"/>
  <c r="H484" i="37"/>
  <c r="Y98" i="66"/>
  <c r="Z242" i="66"/>
  <c r="Z98" i="66"/>
  <c r="Y242" i="66"/>
  <c r="H484" i="58"/>
  <c r="L193" i="66"/>
  <c r="P241" i="66"/>
  <c r="N241" i="66"/>
  <c r="Z194" i="66"/>
  <c r="Y50" i="66"/>
  <c r="Z50" i="66"/>
  <c r="Y194" i="66"/>
  <c r="N289" i="66"/>
  <c r="Z146" i="66"/>
  <c r="Z290" i="66"/>
  <c r="Y290" i="66"/>
  <c r="P97" i="66"/>
  <c r="N97" i="66"/>
  <c r="P145" i="66"/>
  <c r="N145" i="66"/>
  <c r="O289" i="66" l="1"/>
  <c r="O145" i="66"/>
  <c r="Z145" i="66"/>
  <c r="Y289" i="66"/>
  <c r="Z289" i="66"/>
  <c r="Y145" i="66"/>
  <c r="P193" i="66"/>
  <c r="V193" i="66" s="1"/>
  <c r="X193" i="66" s="1"/>
  <c r="R193" i="66"/>
  <c r="T193" i="66" s="1"/>
  <c r="N193" i="66"/>
  <c r="O97" i="66"/>
  <c r="Y241" i="66"/>
  <c r="Z241" i="66"/>
  <c r="Z97" i="66"/>
  <c r="Y97" i="66"/>
  <c r="O241" i="66"/>
  <c r="H484" i="41"/>
  <c r="N49" i="66"/>
  <c r="P49" i="66"/>
  <c r="V49" i="66" s="1"/>
  <c r="X49" i="66" s="1"/>
  <c r="R49" i="66"/>
  <c r="T49" i="66" s="1"/>
  <c r="V241" i="66" l="1"/>
  <c r="X241" i="66" s="1"/>
  <c r="Q241" i="66"/>
  <c r="R241" i="66" s="1"/>
  <c r="T241" i="66" s="1"/>
  <c r="U241" i="66"/>
  <c r="Q97" i="66"/>
  <c r="R97" i="66" s="1"/>
  <c r="T97" i="66" s="1"/>
  <c r="U97" i="66"/>
  <c r="V97" i="66"/>
  <c r="X97" i="66" s="1"/>
  <c r="U145" i="66"/>
  <c r="V145" i="66"/>
  <c r="X145" i="66" s="1"/>
  <c r="Q145" i="66"/>
  <c r="R145" i="66" s="1"/>
  <c r="T145" i="66" s="1"/>
  <c r="Y193" i="66"/>
  <c r="O49" i="66"/>
  <c r="Z193" i="66"/>
  <c r="Y49" i="66"/>
  <c r="Z49" i="66"/>
  <c r="O193" i="66"/>
  <c r="U289" i="66"/>
  <c r="Q289" i="66"/>
  <c r="R289" i="66" s="1"/>
  <c r="T289" i="66" s="1"/>
  <c r="V289" i="66"/>
  <c r="X289" i="66" s="1"/>
  <c r="U193" i="66" l="1"/>
  <c r="Q193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<sst xmlns="http://schemas.openxmlformats.org/spreadsheetml/2006/main" count="4759" uniqueCount="340">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</sst>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67" fontId="0" fillId="2" borderId="0" xfId="0" applyNumberForma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6100178.0212951722</c:v>
                </c:pt>
                <c:pt idx="2">
                  <c:v>4466562.7418047953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6060401.2609960474</c:v>
                </c:pt>
                <c:pt idx="2">
                  <c:v>69377.970853471284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270449.69004586968</c:v>
                </c:pt>
                <c:pt idx="2">
                  <c:v>239307.39199999993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4564.1247734137123</c:v>
                </c:pt>
                <c:pt idx="2">
                  <c:v>3982.2934704174572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216699.31380976731</c:v>
                </c:pt>
                <c:pt idx="2">
                  <c:v>254999.67999999999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66146.359990751691</c:v>
                </c:pt>
                <c:pt idx="2">
                  <c:v>76499.903999999995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17109.927319467904</c:v>
                </c:pt>
                <c:pt idx="2">
                  <c:v>14882.046081911043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49538.850768186283</c:v>
                </c:pt>
                <c:pt idx="2">
                  <c:v>42952.310382074182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926367.0262270323</c:v>
                </c:pt>
                <c:pt idx="2">
                  <c:v>804229.75999999978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127781.80669382242</c:v>
                </c:pt>
                <c:pt idx="2">
                  <c:v>109846.016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63040.817961558882</c:v>
                </c:pt>
                <c:pt idx="2">
                  <c:v>54861.553505962031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146055.81645655775</c:v>
                </c:pt>
                <c:pt idx="2">
                  <c:v>128146.53602921333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29766.973098998678</c:v>
                </c:pt>
                <c:pt idx="2">
                  <c:v>78461.440000000002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261525.30203413824</c:v>
                </c:pt>
                <c:pt idx="2">
                  <c:v>68653.759999999995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7106.1702302001049</c:v>
                </c:pt>
                <c:pt idx="2">
                  <c:v>5722.7998753448446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93220.690490729685</c:v>
                </c:pt>
                <c:pt idx="2">
                  <c:v>79236.849521717479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21.127438453286224</c:v>
                </c:pt>
                <c:pt idx="2">
                  <c:v>20.013296105177979</c:v>
                </c:pt>
                <c:pt idx="3">
                  <c:v>7.483154704207001</c:v>
                </c:pt>
                <c:pt idx="4">
                  <c:v>5.3593897439621303</c:v>
                </c:pt>
                <c:pt idx="5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2.8978330662906231</c:v>
                </c:pt>
                <c:pt idx="2">
                  <c:v>1.8734510828376338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1.9047733498163038</c:v>
                </c:pt>
                <c:pt idx="2">
                  <c:v>0.59563790835671571</c:v>
                </c:pt>
                <c:pt idx="3">
                  <c:v>0.45076703431999998</c:v>
                </c:pt>
                <c:pt idx="4">
                  <c:v>4.6124320000000001</c:v>
                </c:pt>
                <c:pt idx="5">
                  <c:v>1.4413849999999997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306233.11222571414</c:v>
                </c:pt>
                <c:pt idx="2">
                  <c:v>237356.11921859503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837900.52331264154</c:v>
                </c:pt>
                <c:pt idx="2">
                  <c:v>263137.34764137072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800000</c:v>
                </c:pt>
                <c:pt idx="2">
                  <c:v>249999.99999999994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169617.12018947012</c:v>
                </c:pt>
                <c:pt idx="11">
                  <c:v>38304.143042979995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</c:v>
                </c:pt>
                <c:pt idx="26">
                  <c:v>999999.99999999965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5-4E5E-B75C-BD1B8D8E096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5-4E5E-B75C-BD1B8D8E096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14828345.181564415</c:v>
                </c:pt>
                <c:pt idx="17">
                  <c:v>17320152.124502886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55-4E5E-B75C-BD1B8D8E0963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1324098.5177640105</c:v>
                </c:pt>
                <c:pt idx="17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55-4E5E-B75C-BD1B8D8E0963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280000.00000000006</c:v>
                </c:pt>
                <c:pt idx="11">
                  <c:v>559999.99999999988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55-4E5E-B75C-BD1B8D8E0963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70000.000000000015</c:v>
                </c:pt>
                <c:pt idx="11">
                  <c:v>139999.99999999997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5-4E5E-B75C-BD1B8D8E0963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55-4E5E-B75C-BD1B8D8E0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3-41EC-A1C2-7DDE26DAB42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3-41EC-A1C2-7DDE26DAB42C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3-41EC-A1C2-7DDE26DAB42C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AD-448A-853C-E700BF2B6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6100178.0212951722</c:v>
                </c:pt>
                <c:pt idx="2">
                  <c:v>4466562.7418047953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6060401.2609960474</c:v>
                </c:pt>
                <c:pt idx="2">
                  <c:v>69377.970853471284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65-4843-ABF1-00BFDC34CB34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65-4843-ABF1-00BFDC34CB34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65-4843-ABF1-00BFDC34CB34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DD-4D81-9B7A-CAB1AB3B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6100178.0212951722</c:v>
                </c:pt>
                <c:pt idx="2">
                  <c:v>4466562.7418047953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6060401.2609960474</c:v>
                </c:pt>
                <c:pt idx="2">
                  <c:v>69377.970853471284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E-465E-8532-61CAA0766AC6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E-465E-8532-61CAA0766AC6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E-465E-8532-61CAA0766AC6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5-4A1D-B8AC-BD75443C2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2890088.0543796513</c:v>
                </c:pt>
                <c:pt idx="2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799288.28703259095</c:v>
                </c:pt>
                <c:pt idx="2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148356.02355037932</c:v>
                </c:pt>
                <c:pt idx="2">
                  <c:v>267163.81309508794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106120.18629847563</c:v>
                </c:pt>
                <c:pt idx="2">
                  <c:v>227162.02906987412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840930.09684222075</c:v>
                </c:pt>
                <c:pt idx="1">
                  <c:v>144478.95980254692</c:v>
                </c:pt>
                <c:pt idx="2">
                  <c:v>27304.146222176485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633056.20609221701</c:v>
                </c:pt>
                <c:pt idx="1">
                  <c:v>92858.458097270282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800000</c:v>
                </c:pt>
                <c:pt idx="2">
                  <c:v>249999.99999999994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169617.12018947012</c:v>
                </c:pt>
                <c:pt idx="11">
                  <c:v>38304.143042979995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</c:v>
                </c:pt>
                <c:pt idx="26">
                  <c:v>999999.99999999965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4-4C51-B492-43F3A736DB5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A4-4C51-B492-43F3A736DB5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14828345.181564415</c:v>
                </c:pt>
                <c:pt idx="17">
                  <c:v>17320152.124502886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A4-4C51-B492-43F3A736DB5F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1324098.5177640105</c:v>
                </c:pt>
                <c:pt idx="17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A4-4C51-B492-43F3A736DB5F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280000.00000000006</c:v>
                </c:pt>
                <c:pt idx="11">
                  <c:v>559999.99999999988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4-4C51-B492-43F3A736DB5F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70000.000000000015</c:v>
                </c:pt>
                <c:pt idx="11">
                  <c:v>139999.99999999997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A4-4C51-B492-43F3A736DB5F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A4-4C51-B492-43F3A736D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A-4454-A8A0-4B3B5A090E3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A-4454-A8A0-4B3B5A090E3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A-4454-A8A0-4B3B5A090E32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31-45DF-BBA9-272BDE640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21.127438453286224</c:v>
                </c:pt>
                <c:pt idx="2">
                  <c:v>20.013296105177979</c:v>
                </c:pt>
                <c:pt idx="3">
                  <c:v>7.483154704207001</c:v>
                </c:pt>
                <c:pt idx="4">
                  <c:v>5.3593897439621303</c:v>
                </c:pt>
                <c:pt idx="5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2.8978330662906231</c:v>
                </c:pt>
                <c:pt idx="2">
                  <c:v>1.8734510828376338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1.9047733498163038</c:v>
                </c:pt>
                <c:pt idx="2">
                  <c:v>0.59563790835671571</c:v>
                </c:pt>
                <c:pt idx="3">
                  <c:v>0.45076703431999998</c:v>
                </c:pt>
                <c:pt idx="4">
                  <c:v>4.6124320000000001</c:v>
                </c:pt>
                <c:pt idx="5">
                  <c:v>1.4413849999999997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306233.11222571414</c:v>
                </c:pt>
                <c:pt idx="2">
                  <c:v>237356.11921859503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837900.52331264154</c:v>
                </c:pt>
                <c:pt idx="2">
                  <c:v>263137.34764137072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167</xdr:row>
      <xdr:rowOff>69273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42875" y="722168"/>
          <a:ext cx="1363518" cy="42747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9280" y="3769445"/>
          <a:ext cx="1183048" cy="3617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807841" y="182469"/>
          <a:ext cx="1205432" cy="37569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13286" y="203200"/>
          <a:ext cx="1195400" cy="37737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3309" y="212912"/>
          <a:ext cx="121116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7791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82118" y="1665941"/>
          <a:ext cx="1206499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368800" y="165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13425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3973416.343350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36574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48148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121.8063445875978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5972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0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82870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529894.0401411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416.343350163"/>
    </cacheField>
    <cacheField name="Energi" numFmtId="3">
      <sharedItems containsSemiMixedTypes="0" containsString="0" containsNumber="1" minValue="0" maxValue="466529894.04014111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547.439452836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529894.04014111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717592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529894.0401411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416.343350163"/>
    </cacheField>
    <cacheField name="Energi" numFmtId="3">
      <sharedItems containsSemiMixedTypes="0" containsString="0" containsNumber="1" minValue="0" maxValue="466529894.04014111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547.439452836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529894.04014111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740740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185350.8652441474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740740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529894.0401411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416.343350163"/>
    </cacheField>
    <cacheField name="Energi" numFmtId="3">
      <sharedItems containsSemiMixedTypes="0" containsString="0" containsNumber="1" minValue="0" maxValue="466529894.04014111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547.439452836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529894.04014111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406804.0997494543"/>
  </r>
  <r>
    <x v="1"/>
    <s v="Vestdanmark"/>
    <x v="15"/>
    <x v="1"/>
    <n v="5517986.1023177085"/>
  </r>
  <r>
    <x v="1"/>
    <s v="Vestdanmark"/>
    <x v="16"/>
    <x v="1"/>
    <n v="4171.3630677727415"/>
  </r>
  <r>
    <x v="1"/>
    <s v="Vestdanmark"/>
    <x v="17"/>
    <x v="1"/>
    <n v="1977823.4396235351"/>
  </r>
  <r>
    <x v="1"/>
    <s v="Vestdanmark"/>
    <x v="18"/>
    <x v="1"/>
    <n v="160784.27543959947"/>
  </r>
  <r>
    <x v="1"/>
    <s v="Vestdanmark"/>
    <x v="19"/>
    <x v="1"/>
    <n v="423836.45238569059"/>
  </r>
  <r>
    <x v="1"/>
    <s v="Vestdanmark"/>
    <x v="20"/>
    <x v="1"/>
    <n v="1138187.530199375"/>
  </r>
  <r>
    <x v="1"/>
    <s v="Vestdanmark"/>
    <x v="21"/>
    <x v="1"/>
    <n v="480579.40695576021"/>
  </r>
  <r>
    <x v="1"/>
    <s v="Vestdanmark"/>
    <x v="22"/>
    <x v="1"/>
    <n v="578383.47304104303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576953.1779792681"/>
  </r>
  <r>
    <x v="1"/>
    <s v="Vestdanmark"/>
    <x v="15"/>
    <x v="2"/>
    <n v="6686088.4138386576"/>
  </r>
  <r>
    <x v="1"/>
    <s v="Vestdanmark"/>
    <x v="16"/>
    <x v="2"/>
    <n v="6461.6487918618159"/>
  </r>
  <r>
    <x v="1"/>
    <s v="Vestdanmark"/>
    <x v="17"/>
    <x v="2"/>
    <n v="3064487.162285368"/>
  </r>
  <r>
    <x v="1"/>
    <s v="Vestdanmark"/>
    <x v="18"/>
    <x v="2"/>
    <n v="160218.91589496989"/>
  </r>
  <r>
    <x v="1"/>
    <s v="Vestdanmark"/>
    <x v="19"/>
    <x v="2"/>
    <n v="412791.92061072221"/>
  </r>
  <r>
    <x v="1"/>
    <s v="Vestdanmark"/>
    <x v="20"/>
    <x v="2"/>
    <n v="1489555.1093907373"/>
  </r>
  <r>
    <x v="1"/>
    <s v="Vestdanmark"/>
    <x v="21"/>
    <x v="2"/>
    <n v="971882.6717253268"/>
  </r>
  <r>
    <x v="1"/>
    <s v="Vestdanmark"/>
    <x v="22"/>
    <x v="2"/>
    <n v="174349.62989427199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8327.43116820953"/>
  </r>
  <r>
    <x v="1"/>
    <s v="Østdanmark"/>
    <x v="15"/>
    <x v="1"/>
    <n v="392185.39838313882"/>
  </r>
  <r>
    <x v="1"/>
    <s v="Østdanmark"/>
    <x v="16"/>
    <x v="1"/>
    <n v="350.10096257642732"/>
  </r>
  <r>
    <x v="1"/>
    <s v="Østdanmark"/>
    <x v="17"/>
    <x v="1"/>
    <n v="1671377.9933219841"/>
  </r>
  <r>
    <x v="1"/>
    <s v="Østdanmark"/>
    <x v="18"/>
    <x v="1"/>
    <n v="139215.72456040053"/>
  </r>
  <r>
    <x v="1"/>
    <s v="Østdanmark"/>
    <x v="19"/>
    <x v="1"/>
    <n v="176163.54761430927"/>
  </r>
  <r>
    <x v="1"/>
    <s v="Østdanmark"/>
    <x v="20"/>
    <x v="1"/>
    <n v="153070.96986312003"/>
  </r>
  <r>
    <x v="1"/>
    <s v="Østdanmark"/>
    <x v="21"/>
    <x v="1"/>
    <n v="58889.552918757603"/>
  </r>
  <r>
    <x v="1"/>
    <s v="Østdanmark"/>
    <x v="22"/>
    <x v="1"/>
    <n v="221616.52695895699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097878.6568595667"/>
  </r>
  <r>
    <x v="1"/>
    <s v="Østdanmark"/>
    <x v="15"/>
    <x v="2"/>
    <n v="475207.11353455763"/>
  </r>
  <r>
    <x v="1"/>
    <s v="Østdanmark"/>
    <x v="16"/>
    <x v="2"/>
    <n v="542.32379802641481"/>
  </r>
  <r>
    <x v="1"/>
    <s v="Østdanmark"/>
    <x v="17"/>
    <x v="2"/>
    <n v="2623300.1316456911"/>
  </r>
  <r>
    <x v="1"/>
    <s v="Østdanmark"/>
    <x v="18"/>
    <x v="2"/>
    <n v="139781.08410503011"/>
  </r>
  <r>
    <x v="1"/>
    <s v="Østdanmark"/>
    <x v="19"/>
    <x v="2"/>
    <n v="187208.07938927782"/>
  </r>
  <r>
    <x v="1"/>
    <s v="Østdanmark"/>
    <x v="20"/>
    <x v="2"/>
    <n v="200567.127919394"/>
  </r>
  <r>
    <x v="1"/>
    <s v="Østdanmark"/>
    <x v="21"/>
    <x v="2"/>
    <n v="118815.58688817199"/>
  </r>
  <r>
    <x v="1"/>
    <s v="Østdanmark"/>
    <x v="22"/>
    <x v="2"/>
    <n v="75650.37010572794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024222.9237584407"/>
  </r>
  <r>
    <x v="2"/>
    <s v="Vestdanmark"/>
    <x v="22"/>
    <x v="1"/>
    <n v="594794.43348335079"/>
  </r>
  <r>
    <x v="2"/>
    <s v="Vestdanmark"/>
    <x v="2"/>
    <x v="1"/>
    <n v="0"/>
  </r>
  <r>
    <x v="2"/>
    <s v="Vestdanmark"/>
    <x v="5"/>
    <x v="1"/>
    <n v="55111.238296058225"/>
  </r>
  <r>
    <x v="2"/>
    <s v="Vestdanmark"/>
    <x v="25"/>
    <x v="1"/>
    <n v="1558650.6941574311"/>
  </r>
  <r>
    <x v="2"/>
    <s v="Vestdanmark"/>
    <x v="24"/>
    <x v="1"/>
    <n v="4906538.3992409762"/>
  </r>
  <r>
    <x v="2"/>
    <s v="Vestdanmark"/>
    <x v="28"/>
    <x v="1"/>
    <n v="224187.19428812375"/>
  </r>
  <r>
    <x v="2"/>
    <s v="Vestdanmark"/>
    <x v="7"/>
    <x v="1"/>
    <n v="83111.484468738956"/>
  </r>
  <r>
    <x v="2"/>
    <s v="Vestdanmark"/>
    <x v="6"/>
    <x v="1"/>
    <n v="120246.40306115421"/>
  </r>
  <r>
    <x v="2"/>
    <s v="Vestdanmark"/>
    <x v="23"/>
    <x v="1"/>
    <n v="10194486.876003446"/>
  </r>
  <r>
    <x v="2"/>
    <s v="Vestdanmark"/>
    <x v="29"/>
    <x v="1"/>
    <n v="1173309.8106791691"/>
  </r>
  <r>
    <x v="2"/>
    <s v="Vestdanmark"/>
    <x v="30"/>
    <x v="1"/>
    <n v="694117.89226639119"/>
  </r>
  <r>
    <x v="2"/>
    <s v="Vestdanmark"/>
    <x v="31"/>
    <x v="1"/>
    <n v="328819.25491631991"/>
  </r>
  <r>
    <x v="2"/>
    <s v="Vestdanmark"/>
    <x v="32"/>
    <x v="1"/>
    <n v="36992.166178085987"/>
  </r>
  <r>
    <x v="2"/>
    <s v="Vestdanmark"/>
    <x v="33"/>
    <x v="1"/>
    <n v="2068314.9750861605"/>
  </r>
  <r>
    <x v="2"/>
    <s v="Vestdanmark"/>
    <x v="0"/>
    <x v="2"/>
    <n v="4168434.2736686366"/>
  </r>
  <r>
    <x v="2"/>
    <s v="Vestdanmark"/>
    <x v="22"/>
    <x v="2"/>
    <n v="493481.5870918"/>
  </r>
  <r>
    <x v="2"/>
    <s v="Vestdanmark"/>
    <x v="2"/>
    <x v="2"/>
    <n v="0"/>
  </r>
  <r>
    <x v="2"/>
    <s v="Vestdanmark"/>
    <x v="5"/>
    <x v="2"/>
    <n v="45724.00111692449"/>
  </r>
  <r>
    <x v="2"/>
    <s v="Vestdanmark"/>
    <x v="25"/>
    <x v="2"/>
    <n v="5234226.1839023503"/>
  </r>
  <r>
    <x v="2"/>
    <s v="Vestdanmark"/>
    <x v="24"/>
    <x v="2"/>
    <n v="4070795.253083135"/>
  </r>
  <r>
    <x v="2"/>
    <s v="Vestdanmark"/>
    <x v="28"/>
    <x v="2"/>
    <n v="186000.82014059028"/>
  </r>
  <r>
    <x v="2"/>
    <s v="Vestdanmark"/>
    <x v="7"/>
    <x v="2"/>
    <n v="68954.894249757344"/>
  </r>
  <r>
    <x v="2"/>
    <s v="Vestdanmark"/>
    <x v="6"/>
    <x v="2"/>
    <n v="166274.21308452127"/>
  </r>
  <r>
    <x v="2"/>
    <s v="Vestdanmark"/>
    <x v="23"/>
    <x v="2"/>
    <n v="8458034.0365568101"/>
  </r>
  <r>
    <x v="2"/>
    <s v="Vestdanmark"/>
    <x v="29"/>
    <x v="2"/>
    <n v="973456.97089571541"/>
  </r>
  <r>
    <x v="2"/>
    <s v="Vestdanmark"/>
    <x v="30"/>
    <x v="2"/>
    <n v="909295.30878800887"/>
  </r>
  <r>
    <x v="2"/>
    <s v="Vestdanmark"/>
    <x v="31"/>
    <x v="2"/>
    <n v="443317.28375843994"/>
  </r>
  <r>
    <x v="2"/>
    <s v="Vestdanmark"/>
    <x v="32"/>
    <x v="2"/>
    <n v="34101.32951987999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15661.50663535297"/>
  </r>
  <r>
    <x v="2"/>
    <s v="Østdanmark"/>
    <x v="22"/>
    <x v="1"/>
    <n v="72885.308357843693"/>
  </r>
  <r>
    <x v="2"/>
    <s v="Østdanmark"/>
    <x v="2"/>
    <x v="1"/>
    <n v="0"/>
  </r>
  <r>
    <x v="2"/>
    <s v="Østdanmark"/>
    <x v="5"/>
    <x v="1"/>
    <n v="6753.2568750969058"/>
  </r>
  <r>
    <x v="2"/>
    <s v="Østdanmark"/>
    <x v="25"/>
    <x v="1"/>
    <n v="190994.95568667154"/>
  </r>
  <r>
    <x v="2"/>
    <s v="Østdanmark"/>
    <x v="24"/>
    <x v="1"/>
    <n v="601240.60358794441"/>
  </r>
  <r>
    <x v="2"/>
    <s v="Østdanmark"/>
    <x v="28"/>
    <x v="1"/>
    <n v="27471.596682363863"/>
  </r>
  <r>
    <x v="2"/>
    <s v="Østdanmark"/>
    <x v="7"/>
    <x v="1"/>
    <n v="10184.369309084559"/>
  </r>
  <r>
    <x v="2"/>
    <s v="Østdanmark"/>
    <x v="6"/>
    <x v="1"/>
    <n v="14734.832191867023"/>
  </r>
  <r>
    <x v="2"/>
    <s v="Østdanmark"/>
    <x v="23"/>
    <x v="1"/>
    <n v="1249218.6841023962"/>
  </r>
  <r>
    <x v="2"/>
    <s v="Østdanmark"/>
    <x v="29"/>
    <x v="1"/>
    <n v="143775.80309521878"/>
  </r>
  <r>
    <x v="2"/>
    <s v="Østdanmark"/>
    <x v="30"/>
    <x v="1"/>
    <n v="85056.271152794114"/>
  </r>
  <r>
    <x v="2"/>
    <s v="Østdanmark"/>
    <x v="31"/>
    <x v="1"/>
    <n v="40293.068393760004"/>
  </r>
  <r>
    <x v="2"/>
    <s v="Østdanmark"/>
    <x v="32"/>
    <x v="1"/>
    <n v="4532.970194298"/>
  </r>
  <r>
    <x v="2"/>
    <s v="Østdanmark"/>
    <x v="33"/>
    <x v="1"/>
    <n v="253448.52986846305"/>
  </r>
  <r>
    <x v="2"/>
    <s v="Østdanmark"/>
    <x v="0"/>
    <x v="2"/>
    <n v="509603.65797187964"/>
  </r>
  <r>
    <x v="2"/>
    <s v="Østdanmark"/>
    <x v="22"/>
    <x v="2"/>
    <n v="60329.611891042863"/>
  </r>
  <r>
    <x v="2"/>
    <s v="Østdanmark"/>
    <x v="2"/>
    <x v="2"/>
    <n v="0"/>
  </r>
  <r>
    <x v="2"/>
    <s v="Østdanmark"/>
    <x v="5"/>
    <x v="2"/>
    <n v="5589.8969964537146"/>
  </r>
  <r>
    <x v="2"/>
    <s v="Østdanmark"/>
    <x v="25"/>
    <x v="2"/>
    <n v="639899.9324082589"/>
  </r>
  <r>
    <x v="2"/>
    <s v="Østdanmark"/>
    <x v="24"/>
    <x v="2"/>
    <n v="497666.99331928522"/>
  </r>
  <r>
    <x v="2"/>
    <s v="Østdanmark"/>
    <x v="28"/>
    <x v="2"/>
    <n v="22739.161062984149"/>
  </r>
  <r>
    <x v="2"/>
    <s v="Østdanmark"/>
    <x v="7"/>
    <x v="2"/>
    <n v="8429.9437241249998"/>
  </r>
  <r>
    <x v="2"/>
    <s v="Østdanmark"/>
    <x v="6"/>
    <x v="2"/>
    <n v="20327.523873776598"/>
  </r>
  <r>
    <x v="2"/>
    <s v="Østdanmark"/>
    <x v="23"/>
    <x v="2"/>
    <n v="1034020.1623202205"/>
  </r>
  <r>
    <x v="2"/>
    <s v="Østdanmark"/>
    <x v="29"/>
    <x v="2"/>
    <n v="119008.04970833447"/>
  </r>
  <r>
    <x v="2"/>
    <s v="Østdanmark"/>
    <x v="30"/>
    <x v="2"/>
    <n v="111164.09306538459"/>
  </r>
  <r>
    <x v="2"/>
    <s v="Østdanmark"/>
    <x v="31"/>
    <x v="2"/>
    <n v="54196.874560919998"/>
  </r>
  <r>
    <x v="2"/>
    <s v="Østdanmark"/>
    <x v="32"/>
    <x v="2"/>
    <n v="4168.990350839999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553.900301227812"/>
  </r>
  <r>
    <x v="3"/>
    <s v="Vestdanmark"/>
    <x v="34"/>
    <x v="1"/>
    <n v="147193.49099035567"/>
  </r>
  <r>
    <x v="3"/>
    <s v="Vestdanmark"/>
    <x v="35"/>
    <x v="1"/>
    <n v="128888.53174052088"/>
  </r>
  <r>
    <x v="3"/>
    <s v="Vestdanmark"/>
    <x v="36"/>
    <x v="1"/>
    <n v="2240308.1074102051"/>
  </r>
  <r>
    <x v="3"/>
    <s v="Vestdanmark"/>
    <x v="26"/>
    <x v="1"/>
    <n v="526734.10986839118"/>
  </r>
  <r>
    <x v="3"/>
    <s v="Vestdanmark"/>
    <x v="18"/>
    <x v="1"/>
    <n v="34297.95054478239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20093.8841564467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59063.21988824231"/>
  </r>
  <r>
    <x v="3"/>
    <s v="Østdanmark"/>
    <x v="34"/>
    <x v="1"/>
    <n v="46549.928248558528"/>
  </r>
  <r>
    <x v="3"/>
    <s v="Østdanmark"/>
    <x v="35"/>
    <x v="1"/>
    <n v="37510.470280543064"/>
  </r>
  <r>
    <x v="3"/>
    <s v="Østdanmark"/>
    <x v="36"/>
    <x v="1"/>
    <n v="649779.94696944603"/>
  </r>
  <r>
    <x v="3"/>
    <s v="Østdanmark"/>
    <x v="26"/>
    <x v="1"/>
    <n v="456074.89013160887"/>
  </r>
  <r>
    <x v="3"/>
    <s v="Østdanmark"/>
    <x v="18"/>
    <x v="1"/>
    <n v="29697.021197961469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9194.4028761441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0"/>
  </r>
  <r>
    <x v="3"/>
    <s v="Vestdanmark"/>
    <x v="34"/>
    <x v="2"/>
    <n v="123042.25736582246"/>
  </r>
  <r>
    <x v="3"/>
    <s v="Vestdanmark"/>
    <x v="35"/>
    <x v="2"/>
    <n v="95546.835028748043"/>
  </r>
  <r>
    <x v="3"/>
    <s v="Vestdanmark"/>
    <x v="36"/>
    <x v="2"/>
    <n v="2554172.4772965624"/>
  </r>
  <r>
    <x v="3"/>
    <s v="Vestdanmark"/>
    <x v="26"/>
    <x v="2"/>
    <n v="524881.97503939818"/>
  </r>
  <r>
    <x v="3"/>
    <s v="Vestdanmark"/>
    <x v="18"/>
    <x v="2"/>
    <n v="37265.218904879293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83405.5383873687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8304.143042979995"/>
  </r>
  <r>
    <x v="3"/>
    <s v="Østdanmark"/>
    <x v="34"/>
    <x v="2"/>
    <n v="43179.17744839075"/>
  </r>
  <r>
    <x v="3"/>
    <s v="Østdanmark"/>
    <x v="35"/>
    <x v="2"/>
    <n v="33530.218257231114"/>
  </r>
  <r>
    <x v="3"/>
    <s v="Østdanmark"/>
    <x v="36"/>
    <x v="2"/>
    <n v="669663.73003509908"/>
  </r>
  <r>
    <x v="3"/>
    <s v="Østdanmark"/>
    <x v="26"/>
    <x v="2"/>
    <n v="457927.02496060182"/>
  </r>
  <r>
    <x v="3"/>
    <s v="Østdanmark"/>
    <x v="18"/>
    <x v="2"/>
    <n v="32511.5962047202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5734.0821456919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6406804.0997494552"/>
  </r>
  <r>
    <x v="5"/>
    <s v="Vestdanmark"/>
    <x v="15"/>
    <x v="1"/>
    <n v="5517986.1023177085"/>
  </r>
  <r>
    <x v="5"/>
    <s v="Vestdanmark"/>
    <x v="16"/>
    <x v="1"/>
    <n v="4171.3630677727415"/>
  </r>
  <r>
    <x v="5"/>
    <s v="Vestdanmark"/>
    <x v="20"/>
    <x v="1"/>
    <n v="430885.27928976336"/>
  </r>
  <r>
    <x v="5"/>
    <s v="Vestdanmark"/>
    <x v="38"/>
    <x v="1"/>
    <n v="12111169.232502628"/>
  </r>
  <r>
    <x v="5"/>
    <s v="Vestdanmark"/>
    <x v="39"/>
    <x v="1"/>
    <n v="887515.78581448644"/>
  </r>
  <r>
    <x v="5"/>
    <s v="Vestdanmark"/>
    <x v="14"/>
    <x v="2"/>
    <n v="2525651.0593264229"/>
  </r>
  <r>
    <x v="5"/>
    <s v="Vestdanmark"/>
    <x v="15"/>
    <x v="2"/>
    <n v="2228696.1379462192"/>
  </r>
  <r>
    <x v="5"/>
    <s v="Vestdanmark"/>
    <x v="16"/>
    <x v="2"/>
    <n v="2153.8829306206053"/>
  </r>
  <r>
    <x v="5"/>
    <s v="Vestdanmark"/>
    <x v="20"/>
    <x v="2"/>
    <n v="187967.66856597396"/>
  </r>
  <r>
    <x v="5"/>
    <s v="Vestdanmark"/>
    <x v="38"/>
    <x v="2"/>
    <n v="13973416.343350163"/>
  </r>
  <r>
    <x v="5"/>
    <s v="Vestdanmark"/>
    <x v="39"/>
    <x v="2"/>
    <n v="1026308.94322329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928327.43116820953"/>
  </r>
  <r>
    <x v="5"/>
    <s v="Østdanmark"/>
    <x v="15"/>
    <x v="1"/>
    <n v="392185.39838313882"/>
  </r>
  <r>
    <x v="5"/>
    <s v="Østdanmark"/>
    <x v="16"/>
    <x v="1"/>
    <n v="350.10096257642732"/>
  </r>
  <r>
    <x v="5"/>
    <s v="Østdanmark"/>
    <x v="20"/>
    <x v="1"/>
    <n v="57948.295733895437"/>
  </r>
  <r>
    <x v="5"/>
    <s v="Østdanmark"/>
    <x v="38"/>
    <x v="1"/>
    <n v="2717175.9490617863"/>
  </r>
  <r>
    <x v="5"/>
    <s v="Østdanmark"/>
    <x v="39"/>
    <x v="1"/>
    <n v="436582.73194952391"/>
  </r>
  <r>
    <x v="5"/>
    <s v="Østdanmark"/>
    <x v="14"/>
    <x v="2"/>
    <n v="365959.55228652223"/>
  </r>
  <r>
    <x v="5"/>
    <s v="Østdanmark"/>
    <x v="15"/>
    <x v="2"/>
    <n v="158402.37117818589"/>
  </r>
  <r>
    <x v="5"/>
    <s v="Østdanmark"/>
    <x v="16"/>
    <x v="2"/>
    <n v="180.77459934213829"/>
  </r>
  <r>
    <x v="5"/>
    <s v="Østdanmark"/>
    <x v="20"/>
    <x v="2"/>
    <n v="25309.661380304478"/>
  </r>
  <r>
    <x v="5"/>
    <s v="Østdanmark"/>
    <x v="38"/>
    <x v="2"/>
    <n v="3346735.7811527224"/>
  </r>
  <r>
    <x v="5"/>
    <s v="Østdanmark"/>
    <x v="39"/>
    <x v="2"/>
    <n v="480283.98926695564"/>
  </r>
  <r>
    <x v="6"/>
    <s v="Vestdanmark"/>
    <x v="23"/>
    <x v="0"/>
    <n v="0"/>
  </r>
  <r>
    <x v="6"/>
    <s v="Vestdanmark"/>
    <x v="23"/>
    <x v="1"/>
    <n v="1966958.8877732051"/>
  </r>
  <r>
    <x v="6"/>
    <s v="Vestdanmark"/>
    <x v="23"/>
    <x v="2"/>
    <n v="2651872.9008556642"/>
  </r>
  <r>
    <x v="6"/>
    <s v="Østdanmark"/>
    <x v="23"/>
    <x v="0"/>
    <n v="0"/>
  </r>
  <r>
    <x v="6"/>
    <s v="Østdanmark"/>
    <x v="23"/>
    <x v="1"/>
    <n v="241028.49151254582"/>
  </r>
  <r>
    <x v="6"/>
    <s v="Østdanmark"/>
    <x v="23"/>
    <x v="2"/>
    <n v="324199.45764508267"/>
  </r>
  <r>
    <x v="7"/>
    <s v="Vestdanmark"/>
    <x v="40"/>
    <x v="0"/>
    <n v="484833.6848947219"/>
  </r>
  <r>
    <x v="7"/>
    <s v="Vestdanmark"/>
    <x v="40"/>
    <x v="1"/>
    <n v="459979.65934486146"/>
  </r>
  <r>
    <x v="7"/>
    <s v="Vestdanmark"/>
    <x v="40"/>
    <x v="2"/>
    <n v="384507.05426819518"/>
  </r>
  <r>
    <x v="7"/>
    <s v="Østdanmark"/>
    <x v="40"/>
    <x v="0"/>
    <n v="193574.13238370849"/>
  </r>
  <r>
    <x v="7"/>
    <s v="Østdanmark"/>
    <x v="40"/>
    <x v="1"/>
    <n v="145468.5257767454"/>
  </r>
  <r>
    <x v="7"/>
    <s v="Østdanmark"/>
    <x v="40"/>
    <x v="2"/>
    <n v="134934.92952622109"/>
  </r>
  <r>
    <x v="8"/>
    <s v="Vestdanmark"/>
    <x v="22"/>
    <x v="0"/>
    <n v="0"/>
  </r>
  <r>
    <x v="8"/>
    <s v="Vestdanmark"/>
    <x v="22"/>
    <x v="1"/>
    <n v="361489.67065065191"/>
  </r>
  <r>
    <x v="8"/>
    <s v="Vestdanmark"/>
    <x v="22"/>
    <x v="2"/>
    <n v="697398.51957708795"/>
  </r>
  <r>
    <x v="8"/>
    <s v="Østdanmark"/>
    <x v="22"/>
    <x v="0"/>
    <n v="0"/>
  </r>
  <r>
    <x v="8"/>
    <s v="Østdanmark"/>
    <x v="22"/>
    <x v="1"/>
    <n v="138510.32934934812"/>
  </r>
  <r>
    <x v="8"/>
    <s v="Østdanmark"/>
    <x v="22"/>
    <x v="2"/>
    <n v="302601.4804229117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202434.21556436509"/>
  </r>
  <r>
    <x v="3"/>
    <s v="Vestdanmark"/>
    <x v="42"/>
    <x v="1"/>
    <n v="50608.553891091273"/>
  </r>
  <r>
    <x v="3"/>
    <s v="Vestdanmark"/>
    <x v="41"/>
    <x v="2"/>
    <n v="390543.17096316931"/>
  </r>
  <r>
    <x v="3"/>
    <s v="Vestdanmark"/>
    <x v="42"/>
    <x v="2"/>
    <n v="97635.792740792327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77565.784435634952"/>
  </r>
  <r>
    <x v="3"/>
    <s v="Østdanmark"/>
    <x v="42"/>
    <x v="1"/>
    <n v="19391.446108908738"/>
  </r>
  <r>
    <x v="3"/>
    <s v="Østdanmark"/>
    <x v="41"/>
    <x v="2"/>
    <n v="169456.82903683058"/>
  </r>
  <r>
    <x v="3"/>
    <s v="Østdanmark"/>
    <x v="42"/>
    <x v="2"/>
    <n v="42364.207259207644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68639.3752320544"/>
  </r>
  <r>
    <x v="0"/>
    <x v="2"/>
    <x v="1"/>
    <s v="JB1-10"/>
    <n v="613496.22259809356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51989.7365468324"/>
  </r>
  <r>
    <x v="0"/>
    <x v="2"/>
    <x v="2"/>
    <s v="JB1-10"/>
    <n v="830145.86128331558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2896.62476794561"/>
  </r>
  <r>
    <x v="1"/>
    <x v="2"/>
    <x v="1"/>
    <s v="JB1-10"/>
    <n v="146503.77740190638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9546.26345316751"/>
  </r>
  <r>
    <x v="1"/>
    <x v="2"/>
    <x v="2"/>
    <s v="JB1-10"/>
    <n v="169854.13871668442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749330.0834829826"/>
  </r>
  <r>
    <x v="1"/>
    <x v="0"/>
    <x v="1"/>
    <n v="747958.68805986992"/>
  </r>
  <r>
    <x v="2"/>
    <x v="0"/>
    <x v="1"/>
    <n v="459979.65934486146"/>
  </r>
  <r>
    <x v="3"/>
    <x v="0"/>
    <x v="1"/>
    <n v="11068606.896338686"/>
  </r>
  <r>
    <x v="4"/>
    <x v="0"/>
    <x v="1"/>
    <n v="1089934.1410259793"/>
  </r>
  <r>
    <x v="5"/>
    <x v="0"/>
    <x v="1"/>
    <n v="1524192.5977102011"/>
  </r>
  <r>
    <x v="6"/>
    <x v="0"/>
    <x v="1"/>
    <n v="1723028.3469046624"/>
  </r>
  <r>
    <x v="7"/>
    <x v="0"/>
    <x v="1"/>
    <n v="4293621.9774240889"/>
  </r>
  <r>
    <x v="8"/>
    <x v="0"/>
    <x v="1"/>
    <n v="27811.813629723922"/>
  </r>
  <r>
    <x v="9"/>
    <x v="0"/>
    <x v="1"/>
    <n v="1354544.9379714748"/>
  </r>
  <r>
    <x v="10"/>
    <x v="0"/>
    <x v="1"/>
    <n v="960146.02472028835"/>
  </r>
  <r>
    <x v="11"/>
    <x v="0"/>
    <x v="1"/>
    <n v="617520.66877206927"/>
  </r>
  <r>
    <x v="12"/>
    <x v="0"/>
    <x v="1"/>
    <n v="128888.53174052088"/>
  </r>
  <r>
    <x v="0"/>
    <x v="0"/>
    <x v="2"/>
    <n v="3932163.4980297661"/>
  </r>
  <r>
    <x v="1"/>
    <x v="0"/>
    <x v="2"/>
    <n v="632317.23847785301"/>
  </r>
  <r>
    <x v="2"/>
    <x v="0"/>
    <x v="2"/>
    <n v="384507.05426819518"/>
  </r>
  <r>
    <x v="3"/>
    <x v="0"/>
    <x v="2"/>
    <n v="9706408.9486224186"/>
  </r>
  <r>
    <x v="4"/>
    <x v="0"/>
    <x v="2"/>
    <n v="1208090.3146740985"/>
  </r>
  <r>
    <x v="5"/>
    <x v="0"/>
    <x v="2"/>
    <n v="1248733.0074648438"/>
  </r>
  <r>
    <x v="6"/>
    <x v="0"/>
    <x v="2"/>
    <n v="4364064.8109238464"/>
  </r>
  <r>
    <x v="7"/>
    <x v="0"/>
    <x v="2"/>
    <n v="3511501.1844797898"/>
  </r>
  <r>
    <x v="8"/>
    <x v="0"/>
    <x v="2"/>
    <n v="23143.687434077343"/>
  </r>
  <r>
    <x v="9"/>
    <x v="0"/>
    <x v="2"/>
    <n v="1118965.8873732041"/>
  </r>
  <r>
    <x v="10"/>
    <x v="0"/>
    <x v="2"/>
    <n v="775026.24090555287"/>
  </r>
  <r>
    <x v="11"/>
    <x v="0"/>
    <x v="2"/>
    <n v="509359.31490622676"/>
  </r>
  <r>
    <x v="12"/>
    <x v="0"/>
    <x v="2"/>
    <n v="95546.83502874804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486999.5556947277"/>
  </r>
  <r>
    <x v="1"/>
    <x v="1"/>
    <x v="1"/>
    <n v="236730.87806894392"/>
  </r>
  <r>
    <x v="2"/>
    <x v="1"/>
    <x v="1"/>
    <n v="145468.5257767454"/>
  </r>
  <r>
    <x v="3"/>
    <x v="1"/>
    <x v="1"/>
    <n v="3203208.3023534752"/>
  </r>
  <r>
    <x v="4"/>
    <x v="1"/>
    <x v="1"/>
    <n v="347865.48218542052"/>
  </r>
  <r>
    <x v="5"/>
    <x v="1"/>
    <x v="1"/>
    <n v="468283.09418765618"/>
  </r>
  <r>
    <x v="6"/>
    <x v="1"/>
    <x v="1"/>
    <n v="557067.86520417361"/>
  </r>
  <r>
    <x v="7"/>
    <x v="1"/>
    <x v="1"/>
    <n v="1302519.5826335258"/>
  </r>
  <r>
    <x v="8"/>
    <x v="1"/>
    <x v="1"/>
    <n v="8839.4846915563285"/>
  </r>
  <r>
    <x v="9"/>
    <x v="1"/>
    <x v="1"/>
    <n v="423010.31144579907"/>
  </r>
  <r>
    <x v="10"/>
    <x v="1"/>
    <x v="1"/>
    <n v="306093.20622462319"/>
  </r>
  <r>
    <x v="11"/>
    <x v="1"/>
    <x v="1"/>
    <n v="192148.0283158494"/>
  </r>
  <r>
    <x v="12"/>
    <x v="1"/>
    <x v="1"/>
    <n v="37510.470280543064"/>
  </r>
  <r>
    <x v="0"/>
    <x v="1"/>
    <x v="2"/>
    <n v="1379912.7964038327"/>
  </r>
  <r>
    <x v="1"/>
    <x v="1"/>
    <x v="2"/>
    <n v="221898.87302486686"/>
  </r>
  <r>
    <x v="2"/>
    <x v="1"/>
    <x v="2"/>
    <n v="134934.92952622109"/>
  </r>
  <r>
    <x v="3"/>
    <x v="1"/>
    <x v="2"/>
    <n v="3406266.7846959801"/>
  </r>
  <r>
    <x v="4"/>
    <x v="1"/>
    <x v="2"/>
    <n v="423954.7224487515"/>
  </r>
  <r>
    <x v="5"/>
    <x v="1"/>
    <x v="2"/>
    <n v="438217.44878003461"/>
  </r>
  <r>
    <x v="6"/>
    <x v="1"/>
    <x v="2"/>
    <n v="1531479.7769591378"/>
  </r>
  <r>
    <x v="7"/>
    <x v="1"/>
    <x v="2"/>
    <n v="1232289.9140584506"/>
  </r>
  <r>
    <x v="8"/>
    <x v="1"/>
    <x v="2"/>
    <n v="8121.8063445875978"/>
  </r>
  <r>
    <x v="9"/>
    <x v="1"/>
    <x v="2"/>
    <n v="392678.31754689821"/>
  </r>
  <r>
    <x v="10"/>
    <x v="1"/>
    <x v="2"/>
    <n v="271979.6946160036"/>
  </r>
  <r>
    <x v="11"/>
    <x v="1"/>
    <x v="2"/>
    <n v="178749.29080613505"/>
  </r>
  <r>
    <x v="12"/>
    <x v="1"/>
    <x v="2"/>
    <n v="33530.21825723111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91782.95442604797"/>
    <n v="4148398.5105265961"/>
    <n v="1346155.3166658804"/>
    <n v="1346155.3166658804"/>
  </r>
  <r>
    <x v="0"/>
    <x v="1"/>
    <x v="1"/>
    <s v="Konventionel"/>
    <x v="0"/>
    <s v="Halm"/>
    <n v="176091.51326823869"/>
    <n v="679713.24121540133"/>
    <n v="200619.30015137163"/>
    <n v="200619.30015137163"/>
  </r>
  <r>
    <x v="0"/>
    <x v="2"/>
    <x v="1"/>
    <s v="Konventionel"/>
    <x v="0"/>
    <s v="Halm"/>
    <n v="94295.112494757574"/>
    <n v="414898.49497693335"/>
    <n v="220311.1008327516"/>
    <n v="220311.1008327516"/>
  </r>
  <r>
    <x v="0"/>
    <x v="3"/>
    <x v="1"/>
    <s v="Konventionel"/>
    <x v="0"/>
    <s v="Græs"/>
    <n v="129903.57536181544"/>
    <n v="6445815.4094532821"/>
    <n v="0"/>
    <n v="6445815.4094532821"/>
  </r>
  <r>
    <x v="0"/>
    <x v="4"/>
    <x v="1"/>
    <s v="Konventionel"/>
    <x v="0"/>
    <s v="Grøntsager"/>
    <n v="43301.191787271804"/>
    <n v="898499.72958588996"/>
    <n v="0"/>
    <n v="898499.72958588996"/>
  </r>
  <r>
    <x v="0"/>
    <x v="5"/>
    <x v="1"/>
    <s v="Konventionel"/>
    <x v="0"/>
    <s v="Kartofler"/>
    <n v="31605.949445751026"/>
    <n v="1342333.1015928227"/>
    <n v="0"/>
    <n v="1342333.1015928227"/>
  </r>
  <r>
    <x v="0"/>
    <x v="6"/>
    <x v="1"/>
    <s v="Konventionel"/>
    <x v="0"/>
    <s v="Roer"/>
    <n v="19437.778559739396"/>
    <n v="1579392.0370033025"/>
    <n v="0"/>
    <n v="1579392.0370033025"/>
  </r>
  <r>
    <x v="0"/>
    <x v="7"/>
    <x v="1"/>
    <s v="Konventionel"/>
    <x v="0"/>
    <s v="Majs"/>
    <n v="80828.891336240718"/>
    <n v="3597693.9533760753"/>
    <n v="0"/>
    <n v="3597693.9533760753"/>
  </r>
  <r>
    <x v="0"/>
    <x v="8"/>
    <x v="1"/>
    <s v="Konventionel"/>
    <x v="0"/>
    <s v="Frugt"/>
    <n v="2930.323537536342"/>
    <n v="24878.446833683545"/>
    <n v="0"/>
    <n v="24878.446833683545"/>
  </r>
  <r>
    <x v="0"/>
    <x v="9"/>
    <x v="1"/>
    <s v="Konventionel"/>
    <x v="0"/>
    <s v="Øvrige"/>
    <n v="40369.225105722195"/>
    <n v="1202839.1507193549"/>
    <n v="0"/>
    <n v="1202839.1507193549"/>
  </r>
  <r>
    <x v="0"/>
    <x v="10"/>
    <x v="1"/>
    <s v="Konventionel"/>
    <x v="0"/>
    <s v="Halm"/>
    <n v="58305.49830607386"/>
    <n v="833119.14680838352"/>
    <n v="137600.9760023343"/>
    <n v="137600.9760023343"/>
  </r>
  <r>
    <x v="0"/>
    <x v="11"/>
    <x v="1"/>
    <s v="Konventionel"/>
    <x v="0"/>
    <s v="Juletræer"/>
    <n v="10950.777546777068"/>
    <n v="547538.87733885343"/>
    <n v="0"/>
    <n v="547538.87733885343"/>
  </r>
  <r>
    <x v="0"/>
    <x v="12"/>
    <x v="1"/>
    <s v="Konventionel"/>
    <x v="0"/>
    <s v="Pil &amp; poppel"/>
    <n v="4211.0545844766948"/>
    <n v="102708.64840187061"/>
    <n v="0"/>
    <n v="102708.64840187061"/>
  </r>
  <r>
    <x v="0"/>
    <x v="13"/>
    <x v="1"/>
    <s v="Konventionel"/>
    <x v="0"/>
    <s v="Græs"/>
    <n v="158771.03655332996"/>
    <n v="2189452.5940704206"/>
    <n v="0"/>
    <n v="2189452.5940704206"/>
  </r>
  <r>
    <x v="0"/>
    <x v="0"/>
    <x v="2"/>
    <s v="Konventionel"/>
    <x v="0"/>
    <s v="Halm"/>
    <n v="491135.52838696598"/>
    <n v="3442860.0539926314"/>
    <n v="1117208.0875206089"/>
    <n v="1117208.0875206089"/>
  </r>
  <r>
    <x v="0"/>
    <x v="1"/>
    <x v="2"/>
    <s v="Konventionel"/>
    <x v="0"/>
    <s v="Halm"/>
    <n v="146142.76698343866"/>
    <n v="564111.08055607323"/>
    <n v="166498.99299656184"/>
    <n v="166498.99299656184"/>
  </r>
  <r>
    <x v="0"/>
    <x v="2"/>
    <x v="2"/>
    <s v="Konventionel"/>
    <x v="0"/>
    <s v="Halm"/>
    <n v="78257.880787285307"/>
    <n v="344334.67546405538"/>
    <n v="182841.71267141341"/>
    <n v="182841.71267141341"/>
  </r>
  <r>
    <x v="0"/>
    <x v="3"/>
    <x v="2"/>
    <s v="Konventionel"/>
    <x v="0"/>
    <s v="Græs"/>
    <n v="155725.89924464776"/>
    <n v="7727119.120519422"/>
    <n v="0"/>
    <n v="7727119.120519422"/>
  </r>
  <r>
    <x v="0"/>
    <x v="4"/>
    <x v="2"/>
    <s v="Konventionel"/>
    <x v="0"/>
    <s v="Grøntsager"/>
    <n v="46717.769773394328"/>
    <n v="969393.72279793234"/>
    <n v="0"/>
    <n v="969393.72279793234"/>
  </r>
  <r>
    <x v="0"/>
    <x v="5"/>
    <x v="2"/>
    <s v="Konventionel"/>
    <x v="0"/>
    <s v="Kartofler"/>
    <n v="26230.570794770108"/>
    <n v="1114035.9352889929"/>
    <n v="0"/>
    <n v="1114035.9352889929"/>
  </r>
  <r>
    <x v="0"/>
    <x v="6"/>
    <x v="2"/>
    <s v="Konventionel"/>
    <x v="0"/>
    <s v="Roer"/>
    <n v="47915.661306045469"/>
    <n v="3893326.2708971868"/>
    <n v="0"/>
    <n v="3893326.2708971868"/>
  </r>
  <r>
    <x v="0"/>
    <x v="7"/>
    <x v="2"/>
    <s v="Konventionel"/>
    <x v="0"/>
    <s v="Majs"/>
    <n v="67081.92582846366"/>
    <n v="2985816.5186249181"/>
    <n v="0"/>
    <n v="2985816.5186249181"/>
  </r>
  <r>
    <x v="0"/>
    <x v="8"/>
    <x v="2"/>
    <s v="Konventionel"/>
    <x v="0"/>
    <s v="Frugt"/>
    <n v="2431.9490586688098"/>
    <n v="20647.247508098197"/>
    <n v="0"/>
    <n v="20647.247508098197"/>
  </r>
  <r>
    <x v="0"/>
    <x v="9"/>
    <x v="2"/>
    <s v="Konventionel"/>
    <x v="0"/>
    <s v="Øvrige"/>
    <n v="33503.433234403652"/>
    <n v="998266.40398258273"/>
    <n v="0"/>
    <n v="998266.40398258273"/>
  </r>
  <r>
    <x v="0"/>
    <x v="10"/>
    <x v="2"/>
    <s v="Konventionel"/>
    <x v="0"/>
    <s v="Halm"/>
    <n v="48389.196586765502"/>
    <n v="691426.49229205865"/>
    <n v="114198.50394476658"/>
    <n v="114198.50394476658"/>
  </r>
  <r>
    <x v="0"/>
    <x v="11"/>
    <x v="2"/>
    <s v="Konventionel"/>
    <x v="0"/>
    <s v="Juletræer"/>
    <n v="9088.3251645879882"/>
    <n v="454416.25822939939"/>
    <n v="0"/>
    <n v="454416.25822939939"/>
  </r>
  <r>
    <x v="0"/>
    <x v="12"/>
    <x v="2"/>
    <s v="Konventionel"/>
    <x v="0"/>
    <s v="Pil &amp; poppel"/>
    <n v="3494.8599025113845"/>
    <n v="85240.485427106949"/>
    <n v="0"/>
    <n v="85240.485427106949"/>
  </r>
  <r>
    <x v="0"/>
    <x v="13"/>
    <x v="2"/>
    <s v="Konventionel"/>
    <x v="0"/>
    <s v="Græs"/>
    <n v="41926.203642789784"/>
    <n v="578162.34823407116"/>
    <n v="0"/>
    <n v="578162.3482340711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2359.189419094211"/>
    <n v="433783.40494465979"/>
    <n v="140762.71490454211"/>
    <n v="140762.71490454211"/>
  </r>
  <r>
    <x v="0"/>
    <x v="1"/>
    <x v="1"/>
    <s v="Økologisk"/>
    <x v="0"/>
    <s v="Halm"/>
    <n v="27482.490510071941"/>
    <n v="60466.975620260288"/>
    <n v="17847.000169535317"/>
    <n v="17847.000169535317"/>
  </r>
  <r>
    <x v="0"/>
    <x v="2"/>
    <x v="1"/>
    <s v="Økologisk"/>
    <x v="0"/>
    <s v="Halm"/>
    <n v="14716.578250626908"/>
    <n v="35614.119366517123"/>
    <n v="18911.097383620592"/>
    <n v="18911.097383620592"/>
  </r>
  <r>
    <x v="0"/>
    <x v="3"/>
    <x v="1"/>
    <s v="Økologisk"/>
    <x v="0"/>
    <s v="Græs"/>
    <n v="20273.968409069461"/>
    <n v="784675.56371726084"/>
    <n v="0"/>
    <n v="784675.56371726084"/>
  </r>
  <r>
    <x v="0"/>
    <x v="4"/>
    <x v="1"/>
    <s v="Økologisk"/>
    <x v="0"/>
    <s v="Grøntsager"/>
    <n v="6757.98946968982"/>
    <n v="79930.120452756353"/>
    <n v="0"/>
    <n v="79930.120452756353"/>
  </r>
  <r>
    <x v="0"/>
    <x v="5"/>
    <x v="1"/>
    <s v="Økologisk"/>
    <x v="0"/>
    <s v="Kartofler"/>
    <n v="4932.7204337299299"/>
    <n v="119413.33198562742"/>
    <n v="0"/>
    <n v="119413.33198562742"/>
  </r>
  <r>
    <x v="0"/>
    <x v="6"/>
    <x v="1"/>
    <s v="Økologisk"/>
    <x v="0"/>
    <s v="Roer"/>
    <n v="3033.6417405373627"/>
    <n v="140501.9852571146"/>
    <n v="0"/>
    <n v="140501.9852571146"/>
  </r>
  <r>
    <x v="0"/>
    <x v="7"/>
    <x v="1"/>
    <s v="Økologisk"/>
    <x v="0"/>
    <s v="Majs"/>
    <n v="12614.913676754333"/>
    <n v="466036.54043443839"/>
    <n v="0"/>
    <n v="466036.54043443839"/>
  </r>
  <r>
    <x v="0"/>
    <x v="8"/>
    <x v="1"/>
    <s v="Økologisk"/>
    <x v="0"/>
    <s v="Frugt"/>
    <n v="457.3337312917991"/>
    <n v="2213.1751258404033"/>
    <n v="0"/>
    <n v="2213.1751258404033"/>
  </r>
  <r>
    <x v="0"/>
    <x v="9"/>
    <x v="1"/>
    <s v="Økologisk"/>
    <x v="0"/>
    <s v="Øvrige"/>
    <n v="6300.3992939566433"/>
    <n v="107004.01462179693"/>
    <n v="0"/>
    <n v="107004.01462179693"/>
  </r>
  <r>
    <x v="0"/>
    <x v="10"/>
    <x v="1"/>
    <s v="Økologisk"/>
    <x v="0"/>
    <s v="Halm"/>
    <n v="9099.7020477687511"/>
    <n v="74113.894042664833"/>
    <n v="12240.919194658522"/>
    <n v="12240.919194658522"/>
  </r>
  <r>
    <x v="0"/>
    <x v="11"/>
    <x v="1"/>
    <s v="Økologisk"/>
    <x v="0"/>
    <s v="Juletræer"/>
    <n v="1709.0808888033575"/>
    <n v="48708.805330895688"/>
    <n v="0"/>
    <n v="48708.805330895688"/>
  </r>
  <r>
    <x v="0"/>
    <x v="12"/>
    <x v="1"/>
    <s v="Økologisk"/>
    <x v="0"/>
    <s v="Pil &amp; poppel"/>
    <n v="657.21661145012013"/>
    <n v="9136.9138665016708"/>
    <n v="0"/>
    <n v="9136.9138665016708"/>
  </r>
  <r>
    <x v="0"/>
    <x v="13"/>
    <x v="1"/>
    <s v="Økologisk"/>
    <x v="0"/>
    <s v="Græs"/>
    <n v="24779.294722196009"/>
    <n v="341706.47421908303"/>
    <n v="0"/>
    <n v="341706.47421908303"/>
  </r>
  <r>
    <x v="0"/>
    <x v="0"/>
    <x v="2"/>
    <s v="Økologisk"/>
    <x v="0"/>
    <s v="Halm"/>
    <n v="104180.26359723521"/>
    <n v="489303.4440371347"/>
    <n v="158778.96759005019"/>
    <n v="158778.96759005019"/>
  </r>
  <r>
    <x v="0"/>
    <x v="1"/>
    <x v="2"/>
    <s v="Økologisk"/>
    <x v="0"/>
    <s v="Halm"/>
    <n v="30999.980875274869"/>
    <n v="68206.15792177977"/>
    <n v="20131.24188049338"/>
    <n v="20131.24188049338"/>
  </r>
  <r>
    <x v="0"/>
    <x v="2"/>
    <x v="2"/>
    <s v="Økologisk"/>
    <x v="0"/>
    <s v="Halm"/>
    <n v="16600.156530636279"/>
    <n v="40172.3788041398"/>
    <n v="21331.533144998237"/>
    <n v="21331.533144998237"/>
  </r>
  <r>
    <x v="0"/>
    <x v="3"/>
    <x v="2"/>
    <s v="Økologisk"/>
    <x v="0"/>
    <s v="Græs"/>
    <n v="33032.766506440435"/>
    <n v="1278486.9817586681"/>
    <n v="0"/>
    <n v="1278486.9817586681"/>
  </r>
  <r>
    <x v="0"/>
    <x v="4"/>
    <x v="2"/>
    <s v="Økologisk"/>
    <x v="0"/>
    <s v="Grøntsager"/>
    <n v="9909.8299519321299"/>
    <n v="117208.51375647726"/>
    <n v="0"/>
    <n v="117208.51375647726"/>
  </r>
  <r>
    <x v="0"/>
    <x v="5"/>
    <x v="2"/>
    <s v="Økologisk"/>
    <x v="0"/>
    <s v="Kartofler"/>
    <n v="5564.0604716179014"/>
    <n v="134697.07217585095"/>
    <n v="0"/>
    <n v="134697.07217585095"/>
  </r>
  <r>
    <x v="0"/>
    <x v="6"/>
    <x v="2"/>
    <s v="Økologisk"/>
    <x v="0"/>
    <s v="Roer"/>
    <n v="10163.928155827825"/>
    <n v="470738.54002665973"/>
    <n v="0"/>
    <n v="470738.54002665973"/>
  </r>
  <r>
    <x v="0"/>
    <x v="7"/>
    <x v="2"/>
    <s v="Økologisk"/>
    <x v="0"/>
    <s v="Majs"/>
    <n v="14229.499418158957"/>
    <n v="525684.66585487186"/>
    <n v="0"/>
    <n v="525684.66585487186"/>
  </r>
  <r>
    <x v="0"/>
    <x v="8"/>
    <x v="2"/>
    <s v="Økologisk"/>
    <x v="0"/>
    <s v="Frugt"/>
    <n v="515.86798214186877"/>
    <n v="2496.4399259791458"/>
    <n v="0"/>
    <n v="2496.4399259791458"/>
  </r>
  <r>
    <x v="0"/>
    <x v="9"/>
    <x v="2"/>
    <s v="Økologisk"/>
    <x v="0"/>
    <s v="Øvrige"/>
    <n v="7106.788867903806"/>
    <n v="120699.48339062138"/>
    <n v="0"/>
    <n v="120699.48339062138"/>
  </r>
  <r>
    <x v="0"/>
    <x v="10"/>
    <x v="2"/>
    <s v="Økologisk"/>
    <x v="0"/>
    <s v="Halm"/>
    <n v="10264.37503355632"/>
    <n v="83599.748613494376"/>
    <n v="13807.637295139961"/>
    <n v="13807.637295139961"/>
  </r>
  <r>
    <x v="0"/>
    <x v="11"/>
    <x v="2"/>
    <s v="Økologisk"/>
    <x v="0"/>
    <s v="Juletræer"/>
    <n v="1927.8265500641185"/>
    <n v="54943.056676827371"/>
    <n v="0"/>
    <n v="54943.056676827371"/>
  </r>
  <r>
    <x v="0"/>
    <x v="12"/>
    <x v="2"/>
    <s v="Økologisk"/>
    <x v="0"/>
    <s v="Pil &amp; poppel"/>
    <n v="741.33391871453603"/>
    <n v="10306.34960164111"/>
    <n v="0"/>
    <n v="10306.34960164111"/>
  </r>
  <r>
    <x v="0"/>
    <x v="13"/>
    <x v="2"/>
    <s v="Økologisk"/>
    <x v="0"/>
    <s v="Græs"/>
    <n v="8893.4371363493483"/>
    <n v="122640.49811025751"/>
    <n v="0"/>
    <n v="122640.498110257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49104.858600273707"/>
    <n v="49104.858600273707"/>
  </r>
  <r>
    <x v="0"/>
    <x v="1"/>
    <x v="1"/>
    <s v="Konventionel"/>
    <x v="1"/>
    <s v="Halm"/>
    <n v="1542.1050369777552"/>
    <n v="7143.0305312809624"/>
    <n v="2108.285817094064"/>
    <n v="2108.285817094064"/>
  </r>
  <r>
    <x v="0"/>
    <x v="2"/>
    <x v="1"/>
    <s v="Konventionel"/>
    <x v="1"/>
    <s v="Halm"/>
    <n v="1651.259855586846"/>
    <n v="8718.6520374985466"/>
    <n v="4629.6042319117278"/>
    <n v="4629.6042319117278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8025.3671281341667"/>
    <n v="8025.3671281341667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5134.721919531512"/>
    <n v="5134.721919531512"/>
  </r>
  <r>
    <x v="0"/>
    <x v="1"/>
    <x v="1"/>
    <s v="Økologisk"/>
    <x v="1"/>
    <s v="Halm"/>
    <n v="240.67535259190402"/>
    <n v="635.44069292724873"/>
    <n v="187.55213135883034"/>
    <n v="187.55213135883034"/>
  </r>
  <r>
    <x v="0"/>
    <x v="2"/>
    <x v="1"/>
    <s v="Økologisk"/>
    <x v="1"/>
    <s v="Halm"/>
    <n v="257.71107572742682"/>
    <n v="748.3929639124475"/>
    <n v="397.39666383750961"/>
    <n v="397.39666383750961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713.93294856638624"/>
    <n v="713.93294856638624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8991.7879739519"/>
    <n v="1324832.4336974027"/>
    <n v="429908.12473480724"/>
    <n v="429908.12473480724"/>
  </r>
  <r>
    <x v="1"/>
    <x v="1"/>
    <x v="1"/>
    <s v="Konventionel"/>
    <x v="0"/>
    <s v="Halm"/>
    <n v="56236.580811761298"/>
    <n v="217073.20193339861"/>
    <n v="64069.774153031518"/>
    <n v="64069.774153031518"/>
  </r>
  <r>
    <x v="1"/>
    <x v="2"/>
    <x v="1"/>
    <s v="Konventionel"/>
    <x v="0"/>
    <s v="Halm"/>
    <n v="30114.084520858163"/>
    <n v="132501.97189177593"/>
    <n v="70358.547074533024"/>
    <n v="70358.547074533024"/>
  </r>
  <r>
    <x v="1"/>
    <x v="3"/>
    <x v="1"/>
    <s v="Konventionel"/>
    <x v="0"/>
    <s v="Græs"/>
    <n v="41486.00223818457"/>
    <n v="2058535.4310587184"/>
    <n v="0"/>
    <n v="2058535.4310587184"/>
  </r>
  <r>
    <x v="1"/>
    <x v="4"/>
    <x v="1"/>
    <s v="Konventionel"/>
    <x v="0"/>
    <s v="Grøntsager"/>
    <n v="13828.667412728188"/>
    <n v="286944.84881410992"/>
    <n v="0"/>
    <n v="286944.84881410992"/>
  </r>
  <r>
    <x v="1"/>
    <x v="5"/>
    <x v="1"/>
    <s v="Konventionel"/>
    <x v="0"/>
    <s v="Kartofler"/>
    <n v="10093.675141691272"/>
    <n v="428687.462234687"/>
    <n v="0"/>
    <n v="428687.462234687"/>
  </r>
  <r>
    <x v="1"/>
    <x v="6"/>
    <x v="1"/>
    <s v="Konventionel"/>
    <x v="0"/>
    <s v="Roer"/>
    <n v="6207.6484237532459"/>
    <n v="504394.59729720402"/>
    <n v="0"/>
    <n v="504394.59729720402"/>
  </r>
  <r>
    <x v="1"/>
    <x v="7"/>
    <x v="1"/>
    <s v="Konventionel"/>
    <x v="0"/>
    <s v="Majs"/>
    <n v="25813.512503759288"/>
    <n v="1148959.441542326"/>
    <n v="0"/>
    <n v="1148959.441542326"/>
  </r>
  <r>
    <x v="1"/>
    <x v="8"/>
    <x v="1"/>
    <s v="Konventionel"/>
    <x v="0"/>
    <s v="Frugt"/>
    <n v="935.82804397985637"/>
    <n v="7945.1800933889817"/>
    <n v="0"/>
    <n v="7945.1800933889817"/>
  </r>
  <r>
    <x v="1"/>
    <x v="9"/>
    <x v="1"/>
    <s v="Konventionel"/>
    <x v="0"/>
    <s v="Øvrige"/>
    <n v="12892.314614321655"/>
    <n v="384138.67793809273"/>
    <n v="0"/>
    <n v="384138.67793809273"/>
  </r>
  <r>
    <x v="1"/>
    <x v="10"/>
    <x v="1"/>
    <s v="Konventionel"/>
    <x v="0"/>
    <s v="Halm"/>
    <n v="18620.44232798892"/>
    <n v="266064.90770481585"/>
    <n v="43944.243894053849"/>
    <n v="43944.243894053849"/>
  </r>
  <r>
    <x v="1"/>
    <x v="11"/>
    <x v="1"/>
    <s v="Konventionel"/>
    <x v="0"/>
    <s v="Juletræer"/>
    <n v="3497.2400147578642"/>
    <n v="174862.00073789322"/>
    <n v="0"/>
    <n v="174862.00073789322"/>
  </r>
  <r>
    <x v="1"/>
    <x v="12"/>
    <x v="1"/>
    <s v="Konventionel"/>
    <x v="0"/>
    <s v="Pil &amp; poppel"/>
    <n v="1344.8422757428566"/>
    <n v="32801.031115679434"/>
    <n v="0"/>
    <n v="32801.031115679434"/>
  </r>
  <r>
    <x v="1"/>
    <x v="13"/>
    <x v="1"/>
    <s v="Konventionel"/>
    <x v="0"/>
    <s v="Græs"/>
    <n v="50705.113846670021"/>
    <n v="699223.51994557958"/>
    <n v="0"/>
    <n v="699223.51994557958"/>
  </r>
  <r>
    <x v="1"/>
    <x v="0"/>
    <x v="2"/>
    <s v="Konventionel"/>
    <x v="0"/>
    <s v="Halm"/>
    <n v="172354.02361303387"/>
    <n v="1208201.7055273675"/>
    <n v="392061.45344363071"/>
    <n v="392061.45344363071"/>
  </r>
  <r>
    <x v="1"/>
    <x v="1"/>
    <x v="2"/>
    <s v="Konventionel"/>
    <x v="0"/>
    <s v="Halm"/>
    <n v="51285.831416561305"/>
    <n v="197963.30926792664"/>
    <n v="58429.434874574123"/>
    <n v="58429.434874574123"/>
  </r>
  <r>
    <x v="1"/>
    <x v="2"/>
    <x v="2"/>
    <s v="Konventionel"/>
    <x v="0"/>
    <s v="Halm"/>
    <n v="27463.01143681569"/>
    <n v="120837.25032198905"/>
    <n v="64164.579920976183"/>
    <n v="64164.579920976183"/>
  </r>
  <r>
    <x v="1"/>
    <x v="3"/>
    <x v="2"/>
    <s v="Konventionel"/>
    <x v="0"/>
    <s v="Græs"/>
    <n v="54648.836755352218"/>
    <n v="2711675.2798005771"/>
    <n v="0"/>
    <n v="2711675.2798005771"/>
  </r>
  <r>
    <x v="1"/>
    <x v="4"/>
    <x v="2"/>
    <s v="Konventionel"/>
    <x v="0"/>
    <s v="Grøntsager"/>
    <n v="16394.651026605661"/>
    <n v="340189.00880206749"/>
    <n v="0"/>
    <n v="340189.00880206749"/>
  </r>
  <r>
    <x v="1"/>
    <x v="5"/>
    <x v="2"/>
    <s v="Konventionel"/>
    <x v="0"/>
    <s v="Kartofler"/>
    <n v="9205.0852704410936"/>
    <n v="390948.2511419612"/>
    <n v="0"/>
    <n v="390948.2511419612"/>
  </r>
  <r>
    <x v="1"/>
    <x v="6"/>
    <x v="2"/>
    <s v="Konventionel"/>
    <x v="0"/>
    <s v="Roer"/>
    <n v="16815.026693954529"/>
    <n v="1366283.6615207233"/>
    <n v="0"/>
    <n v="1366283.6615207233"/>
  </r>
  <r>
    <x v="1"/>
    <x v="7"/>
    <x v="2"/>
    <s v="Konventionel"/>
    <x v="0"/>
    <s v="Majs"/>
    <n v="23541.037371536338"/>
    <n v="1047811.5734070825"/>
    <n v="0"/>
    <n v="1047811.5734070825"/>
  </r>
  <r>
    <x v="1"/>
    <x v="8"/>
    <x v="2"/>
    <s v="Konventionel"/>
    <x v="0"/>
    <s v="Frugt"/>
    <n v="853.44305442559266"/>
    <n v="7245.7315320732832"/>
    <n v="0"/>
    <n v="7245.7315320732832"/>
  </r>
  <r>
    <x v="1"/>
    <x v="9"/>
    <x v="2"/>
    <s v="Konventionel"/>
    <x v="0"/>
    <s v="Øvrige"/>
    <n v="11757.348408015023"/>
    <n v="350321.28897127981"/>
    <n v="0"/>
    <n v="350321.28897127981"/>
  </r>
  <r>
    <x v="1"/>
    <x v="10"/>
    <x v="2"/>
    <s v="Konventionel"/>
    <x v="0"/>
    <s v="Halm"/>
    <n v="16981.204268651425"/>
    <n v="242642.06332327976"/>
    <n v="40075.642074017371"/>
    <n v="40075.642074017371"/>
  </r>
  <r>
    <x v="1"/>
    <x v="11"/>
    <x v="2"/>
    <s v="Konventionel"/>
    <x v="0"/>
    <s v="Juletræer"/>
    <n v="3189.3628529886219"/>
    <n v="159468.1426494311"/>
    <n v="0"/>
    <n v="159468.1426494311"/>
  </r>
  <r>
    <x v="1"/>
    <x v="12"/>
    <x v="2"/>
    <s v="Konventionel"/>
    <x v="0"/>
    <s v="Pil &amp; poppel"/>
    <n v="1226.4499946481128"/>
    <n v="29913.414503612512"/>
    <n v="0"/>
    <n v="29913.414503612512"/>
  </r>
  <r>
    <x v="1"/>
    <x v="13"/>
    <x v="2"/>
    <s v="Konventionel"/>
    <x v="0"/>
    <s v="Græs"/>
    <n v="14713.148357210213"/>
    <n v="202894.31584592885"/>
    <n v="0"/>
    <n v="202894.31584592885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495.828180905792"/>
    <n v="138533.05621726022"/>
    <n v="44953.976742500949"/>
    <n v="44953.976742500949"/>
  </r>
  <r>
    <x v="1"/>
    <x v="1"/>
    <x v="1"/>
    <s v="Økologisk"/>
    <x v="0"/>
    <s v="Halm"/>
    <n v="8776.8074099280657"/>
    <n v="19310.731663323731"/>
    <n v="5699.6174810124585"/>
    <n v="5699.6174810124585"/>
  </r>
  <r>
    <x v="1"/>
    <x v="2"/>
    <x v="1"/>
    <s v="Økologisk"/>
    <x v="0"/>
    <s v="Halm"/>
    <n v="4699.8860234865351"/>
    <n v="11373.724176837417"/>
    <n v="6039.4475379006681"/>
    <n v="6039.4475379006681"/>
  </r>
  <r>
    <x v="1"/>
    <x v="3"/>
    <x v="1"/>
    <s v="Økologisk"/>
    <x v="0"/>
    <s v="Græs"/>
    <n v="6474.6939909305402"/>
    <n v="250593.96634737926"/>
    <n v="0"/>
    <n v="250593.96634737926"/>
  </r>
  <r>
    <x v="1"/>
    <x v="4"/>
    <x v="1"/>
    <s v="Økologisk"/>
    <x v="0"/>
    <s v="Grøntsager"/>
    <n v="2158.2313303101796"/>
    <n v="25526.481059243648"/>
    <n v="0"/>
    <n v="25526.481059243648"/>
  </r>
  <r>
    <x v="1"/>
    <x v="5"/>
    <x v="1"/>
    <s v="Økologisk"/>
    <x v="0"/>
    <s v="Kartofler"/>
    <n v="1575.3134614200255"/>
    <n v="38135.83840342101"/>
    <n v="0"/>
    <n v="38135.83840342101"/>
  </r>
  <r>
    <x v="1"/>
    <x v="6"/>
    <x v="1"/>
    <s v="Økologisk"/>
    <x v="0"/>
    <s v="Roer"/>
    <n v="968.82374243547781"/>
    <n v="44870.710129502717"/>
    <n v="0"/>
    <n v="44870.710129502717"/>
  </r>
  <r>
    <x v="1"/>
    <x v="7"/>
    <x v="1"/>
    <s v="Økologisk"/>
    <x v="0"/>
    <s v="Majs"/>
    <n v="4028.6984832456692"/>
    <n v="148833.41667608972"/>
    <n v="0"/>
    <n v="148833.41667608972"/>
  </r>
  <r>
    <x v="1"/>
    <x v="8"/>
    <x v="1"/>
    <s v="Økologisk"/>
    <x v="0"/>
    <s v="Frugt"/>
    <n v="146.05408778876372"/>
    <n v="706.79954703616431"/>
    <n v="0"/>
    <n v="706.79954703616431"/>
  </r>
  <r>
    <x v="1"/>
    <x v="9"/>
    <x v="1"/>
    <s v="Økologisk"/>
    <x v="0"/>
    <s v="Øvrige"/>
    <n v="2012.0953444317033"/>
    <n v="34172.799152989865"/>
    <n v="0"/>
    <n v="34172.799152989865"/>
  </r>
  <r>
    <x v="1"/>
    <x v="10"/>
    <x v="1"/>
    <s v="Økologisk"/>
    <x v="0"/>
    <s v="Halm"/>
    <n v="2906.0805945416228"/>
    <n v="23669.011153624942"/>
    <n v="3909.259615777391"/>
    <n v="3909.259615777391"/>
  </r>
  <r>
    <x v="1"/>
    <x v="11"/>
    <x v="1"/>
    <s v="Økologisk"/>
    <x v="0"/>
    <s v="Juletræer"/>
    <n v="545.8120254246378"/>
    <n v="15555.642724602178"/>
    <n v="0"/>
    <n v="15555.642724602178"/>
  </r>
  <r>
    <x v="1"/>
    <x v="12"/>
    <x v="1"/>
    <s v="Økologisk"/>
    <x v="0"/>
    <s v="Pil &amp; poppel"/>
    <n v="209.8886788731626"/>
    <n v="2917.9645599439677"/>
    <n v="0"/>
    <n v="2917.9645599439677"/>
  </r>
  <r>
    <x v="1"/>
    <x v="13"/>
    <x v="1"/>
    <s v="Økologisk"/>
    <x v="0"/>
    <s v="Græs"/>
    <n v="7913.5148778039929"/>
    <n v="109127.37016491707"/>
    <n v="0"/>
    <n v="109127.37016491707"/>
  </r>
  <r>
    <x v="1"/>
    <x v="0"/>
    <x v="2"/>
    <s v="Økologisk"/>
    <x v="0"/>
    <s v="Halm"/>
    <n v="36559.94440276477"/>
    <n v="171711.09087646531"/>
    <n v="55720.248989412998"/>
    <n v="55720.248989412998"/>
  </r>
  <r>
    <x v="1"/>
    <x v="1"/>
    <x v="2"/>
    <s v="Økologisk"/>
    <x v="0"/>
    <s v="Halm"/>
    <n v="10878.812724725125"/>
    <n v="23935.563756940221"/>
    <n v="7064.64985301669"/>
    <n v="7064.64985301669"/>
  </r>
  <r>
    <x v="1"/>
    <x v="2"/>
    <x v="2"/>
    <s v="Økologisk"/>
    <x v="0"/>
    <s v="Halm"/>
    <n v="5825.4872744760551"/>
    <n v="14097.679204232054"/>
    <n v="7485.8676574472211"/>
    <n v="7485.8676574472211"/>
  </r>
  <r>
    <x v="1"/>
    <x v="3"/>
    <x v="2"/>
    <s v="Økologisk"/>
    <x v="0"/>
    <s v="Græs"/>
    <n v="11592.17749355956"/>
    <n v="448659.00083973189"/>
    <n v="0"/>
    <n v="448659.00083973189"/>
  </r>
  <r>
    <x v="1"/>
    <x v="4"/>
    <x v="2"/>
    <s v="Økologisk"/>
    <x v="0"/>
    <s v="Grøntsager"/>
    <n v="3477.6532480678679"/>
    <n v="41131.943791522703"/>
    <n v="0"/>
    <n v="41131.943791522703"/>
  </r>
  <r>
    <x v="1"/>
    <x v="5"/>
    <x v="2"/>
    <s v="Økologisk"/>
    <x v="0"/>
    <s v="Kartofler"/>
    <n v="1952.5938452450805"/>
    <n v="47269.197638073478"/>
    <n v="0"/>
    <n v="47269.197638073478"/>
  </r>
  <r>
    <x v="1"/>
    <x v="6"/>
    <x v="2"/>
    <s v="Økologisk"/>
    <x v="0"/>
    <s v="Roer"/>
    <n v="3566.8238441721724"/>
    <n v="165196.11543841468"/>
    <n v="0"/>
    <n v="165196.11543841468"/>
  </r>
  <r>
    <x v="1"/>
    <x v="7"/>
    <x v="2"/>
    <s v="Økologisk"/>
    <x v="0"/>
    <s v="Majs"/>
    <n v="4993.5533818410413"/>
    <n v="184478.34065136814"/>
    <n v="0"/>
    <n v="184478.34065136814"/>
  </r>
  <r>
    <x v="1"/>
    <x v="8"/>
    <x v="2"/>
    <s v="Økologisk"/>
    <x v="0"/>
    <s v="Frugt"/>
    <n v="181.03337518118633"/>
    <n v="876.07481251431511"/>
    <n v="0"/>
    <n v="876.07481251431511"/>
  </r>
  <r>
    <x v="1"/>
    <x v="9"/>
    <x v="2"/>
    <s v="Økologisk"/>
    <x v="0"/>
    <s v="Øvrige"/>
    <n v="2493.9829956395506"/>
    <n v="42357.02857561838"/>
    <n v="0"/>
    <n v="42357.02857561838"/>
  </r>
  <r>
    <x v="1"/>
    <x v="10"/>
    <x v="2"/>
    <s v="Økologisk"/>
    <x v="0"/>
    <s v="Halm"/>
    <n v="3602.0736327442423"/>
    <n v="29337.631292723832"/>
    <n v="4845.509450767554"/>
    <n v="4845.509450767554"/>
  </r>
  <r>
    <x v="1"/>
    <x v="11"/>
    <x v="2"/>
    <s v="Økologisk"/>
    <x v="0"/>
    <s v="Juletræer"/>
    <n v="676.53151427031366"/>
    <n v="19281.148156703941"/>
    <n v="0"/>
    <n v="19281.148156703941"/>
  </r>
  <r>
    <x v="1"/>
    <x v="12"/>
    <x v="2"/>
    <s v="Økologisk"/>
    <x v="0"/>
    <s v="Pil &amp; poppel"/>
    <n v="260.15605947081178"/>
    <n v="3616.803753618603"/>
    <n v="0"/>
    <n v="3616.803753618603"/>
  </r>
  <r>
    <x v="1"/>
    <x v="13"/>
    <x v="2"/>
    <s v="Økologisk"/>
    <x v="0"/>
    <s v="Græs"/>
    <n v="3120.9708636506512"/>
    <n v="43038.188209742482"/>
    <n v="0"/>
    <n v="43038.1882097424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6943.2257145542289"/>
    <n v="6943.2257145542289"/>
  </r>
  <r>
    <x v="1"/>
    <x v="1"/>
    <x v="1"/>
    <s v="Konventionel"/>
    <x v="1"/>
    <s v="Halm"/>
    <n v="68.782772699511852"/>
    <n v="318.6018031441389"/>
    <n v="94.03623013059223"/>
    <n v="94.03623013059223"/>
  </r>
  <r>
    <x v="1"/>
    <x v="2"/>
    <x v="1"/>
    <s v="Konventionel"/>
    <x v="1"/>
    <s v="Halm"/>
    <n v="277.82436371988916"/>
    <n v="1466.9126404410149"/>
    <n v="778.93061207417895"/>
    <n v="778.93061207417895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2481.2300775308099"/>
    <n v="2481.2300775308099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726.02863107679786"/>
    <n v="726.02863107679786"/>
  </r>
  <r>
    <x v="1"/>
    <x v="1"/>
    <x v="1"/>
    <s v="Økologisk"/>
    <x v="1"/>
    <s v="Halm"/>
    <n v="10.734883600501851"/>
    <n v="28.342669077389008"/>
    <n v="8.3654195474555717"/>
    <n v="8.3654195474555717"/>
  </r>
  <r>
    <x v="1"/>
    <x v="2"/>
    <x v="1"/>
    <s v="Økologisk"/>
    <x v="1"/>
    <s v="Halm"/>
    <n v="43.359871794433573"/>
    <n v="125.9170676910351"/>
    <n v="66.861962943939645"/>
    <n v="66.86196294393964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220.72908030750966"/>
    <n v="220.72908030750966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47958.68805986992"/>
    <n v="55111.238296058225"/>
    <n v="0"/>
    <n v="43439.71273733316"/>
    <n v="0"/>
    <n v="0"/>
    <n v="0"/>
    <n v="0"/>
    <n v="649407.737026478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x v="0"/>
  </r>
  <r>
    <x v="3"/>
    <s v=""/>
    <n v="1"/>
    <x v="1"/>
    <s v="Vestdanmark"/>
    <n v="458102157.8266499"/>
    <n v="0"/>
    <n v="0"/>
    <n v="0"/>
    <n v="0"/>
    <n v="0"/>
    <n v="458102157.8266499"/>
    <n v="0"/>
    <n v="0"/>
    <n v="0"/>
    <n v="458102157.8266499"/>
    <n v="0"/>
    <n v="0"/>
    <n v="0"/>
    <n v="0"/>
    <n v="0"/>
    <n v="0"/>
    <n v="0"/>
    <n v="0"/>
    <x v="0"/>
  </r>
  <r>
    <x v="4"/>
    <s v=""/>
    <n v="0"/>
    <x v="1"/>
    <s v="Vestdanmark"/>
    <n v="15446767.838537596"/>
    <n v="0"/>
    <n v="0"/>
    <n v="0"/>
    <n v="0"/>
    <n v="12111169.232502628"/>
    <n v="0"/>
    <n v="0"/>
    <n v="3335598.60603496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1068606.896338686"/>
    <n v="10194486.876003446"/>
    <n v="0"/>
    <n v="0"/>
    <n v="0"/>
    <n v="0"/>
    <n v="0"/>
    <n v="1966958.8877732051"/>
    <n v="-1092838.8674379643"/>
    <n v="0"/>
    <n v="0"/>
    <n v="0"/>
    <n v="0"/>
    <n v="0"/>
    <n v="0"/>
    <n v="0"/>
    <n v="0"/>
    <n v="0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089934.1410259793"/>
    <n v="0"/>
    <n v="0"/>
    <n v="270140.71358529059"/>
    <n v="0"/>
    <n v="0"/>
    <n v="0"/>
    <n v="0"/>
    <n v="819793.42744068871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164750.144745403"/>
    <n v="594794.43348335079"/>
    <n v="619528.66726912896"/>
    <n v="0"/>
    <n v="578383.47304104303"/>
    <n v="0"/>
    <n v="10553.900301227812"/>
    <n v="361489.67065065191"/>
    <n v="0"/>
    <n v="0"/>
    <n v="588937.37334227085"/>
    <n v="0"/>
    <n v="3.4437761187930778"/>
    <n v="3.3346930491570554"/>
    <n v="0.10908306963602232"/>
    <n v="0"/>
    <n v="500596.76734093018"/>
    <n v="491625.95208488655"/>
    <n v="8970.8152560436283"/>
    <x v="0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749330.0834829826"/>
    <n v="5024222.9237584407"/>
    <n v="0"/>
    <n v="295933.04302308214"/>
    <n v="0"/>
    <n v="0"/>
    <n v="0"/>
    <n v="0"/>
    <n v="-570825.88329854049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887515.78581448644"/>
    <n v="0"/>
    <n v="0"/>
    <n v="-887515.78581448644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x v="0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293621.9774240889"/>
    <n v="4906538.3992409762"/>
    <n v="0"/>
    <n v="0"/>
    <n v="0"/>
    <n v="0"/>
    <n v="0"/>
    <n v="0"/>
    <n v="-612916.42181688733"/>
    <n v="0"/>
    <n v="0"/>
    <n v="0"/>
    <n v="0"/>
    <n v="0"/>
    <n v="0"/>
    <n v="0"/>
    <n v="0"/>
    <n v="0"/>
    <n v="0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x v="0"/>
  </r>
  <r>
    <x v="32"/>
    <s v="Pyrolyseprodukter"/>
    <n v="1"/>
    <x v="1"/>
    <s v="Vestdanmark"/>
    <n v="202434.21556436509"/>
    <n v="0"/>
    <n v="0"/>
    <n v="0"/>
    <n v="0"/>
    <n v="0"/>
    <n v="202434.21556436509"/>
    <n v="0"/>
    <n v="0"/>
    <n v="0"/>
    <n v="202434.21556436509"/>
    <n v="0"/>
    <n v="1.8140997631932312"/>
    <n v="0"/>
    <n v="1.8140997631932312"/>
    <n v="0"/>
    <n v="0"/>
    <n v="0"/>
    <n v="0"/>
    <x v="0"/>
  </r>
  <r>
    <x v="33"/>
    <s v="Pyrolyseprodukter"/>
    <n v="1"/>
    <x v="1"/>
    <s v="Vestdanmark"/>
    <n v="50608.553891091273"/>
    <n v="0"/>
    <n v="0"/>
    <n v="0"/>
    <n v="0"/>
    <n v="0"/>
    <n v="50608.553891091273"/>
    <n v="0"/>
    <n v="0"/>
    <n v="0"/>
    <n v="50608.553891091273"/>
    <n v="0"/>
    <n v="1.6836742900224761"/>
    <n v="0"/>
    <n v="1.6836742900224761"/>
    <n v="0"/>
    <n v="0"/>
    <n v="0"/>
    <n v="0"/>
    <x v="0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x v="0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x v="0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x v="0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32317.23847785301"/>
    <n v="45724.00111692449"/>
    <n v="0"/>
    <n v="90266.583697186172"/>
    <n v="0"/>
    <n v="0"/>
    <n v="0"/>
    <n v="0"/>
    <n v="496326.65366374236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x v="0"/>
  </r>
  <r>
    <x v="3"/>
    <s v=""/>
    <n v="1"/>
    <x v="2"/>
    <s v="Vestdanmark"/>
    <n v="466529894.04014111"/>
    <n v="0"/>
    <n v="0"/>
    <n v="0"/>
    <n v="0"/>
    <n v="0"/>
    <n v="466529894.04014111"/>
    <n v="0"/>
    <n v="0"/>
    <n v="0"/>
    <n v="466529894.04014111"/>
    <n v="0"/>
    <n v="0"/>
    <n v="0"/>
    <n v="0"/>
    <n v="0"/>
    <n v="0"/>
    <n v="0"/>
    <n v="0"/>
    <x v="0"/>
  </r>
  <r>
    <x v="4"/>
    <s v=""/>
    <n v="0"/>
    <x v="2"/>
    <s v="Vestdanmark"/>
    <n v="18989963.782802999"/>
    <n v="0"/>
    <n v="0"/>
    <n v="0"/>
    <n v="0"/>
    <n v="13973416.343350163"/>
    <n v="0"/>
    <n v="0"/>
    <n v="5016547.439452836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9706408.9486224186"/>
    <n v="8458034.0365568101"/>
    <n v="0"/>
    <n v="0"/>
    <n v="0"/>
    <n v="0"/>
    <n v="0"/>
    <n v="2651872.9008556642"/>
    <n v="-1403497.9887900557"/>
    <n v="0"/>
    <n v="0"/>
    <n v="0"/>
    <n v="0"/>
    <n v="0"/>
    <n v="0"/>
    <n v="0"/>
    <n v="0"/>
    <n v="0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08090.3146740985"/>
    <n v="0"/>
    <n v="0"/>
    <n v="280672.65868343826"/>
    <n v="0"/>
    <n v="0"/>
    <n v="0"/>
    <n v="0"/>
    <n v="927417.65599066019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794796.6770440321"/>
    <n v="493481.5870918"/>
    <n v="510108.16462498211"/>
    <n v="0"/>
    <n v="174349.62989427199"/>
    <n v="0"/>
    <n v="0"/>
    <n v="697398.51957708795"/>
    <n v="-80541.22414410999"/>
    <n v="0"/>
    <n v="174349.62989427199"/>
    <n v="0"/>
    <n v="1.0052197651406209"/>
    <n v="1.0052197651406209"/>
    <n v="0"/>
    <n v="0"/>
    <n v="148197.18541013118"/>
    <n v="148197.18541013118"/>
    <n v="0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32163.4980297661"/>
    <n v="4168434.2736686366"/>
    <n v="0"/>
    <n v="307470.55071854044"/>
    <n v="0"/>
    <n v="0"/>
    <n v="0"/>
    <n v="0"/>
    <n v="-543741.32635741076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1026308.943223296"/>
    <n v="0"/>
    <n v="0"/>
    <n v="-1026308.94322329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x v="0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511501.1844797898"/>
    <n v="4070795.253083135"/>
    <n v="0"/>
    <n v="0"/>
    <n v="0"/>
    <n v="0"/>
    <n v="0"/>
    <n v="0"/>
    <n v="-559294.06860334519"/>
    <n v="0"/>
    <n v="0"/>
    <n v="0"/>
    <n v="0"/>
    <n v="0"/>
    <n v="0"/>
    <n v="0"/>
    <n v="0"/>
    <n v="0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x v="0"/>
  </r>
  <r>
    <x v="32"/>
    <s v="Pyrolyseprodukter"/>
    <n v="1"/>
    <x v="2"/>
    <s v="Vestdanmark"/>
    <n v="390543.17096316931"/>
    <n v="0"/>
    <n v="0"/>
    <n v="0"/>
    <n v="0"/>
    <n v="0"/>
    <n v="390543.17096316931"/>
    <n v="0"/>
    <n v="0"/>
    <n v="0"/>
    <n v="390543.17096316931"/>
    <n v="0"/>
    <n v="3.4998247306456576"/>
    <n v="0"/>
    <n v="3.4998247306456576"/>
    <n v="0"/>
    <n v="0"/>
    <n v="0"/>
    <n v="0"/>
    <x v="0"/>
  </r>
  <r>
    <x v="33"/>
    <s v="Pyrolyseprodukter"/>
    <n v="1"/>
    <x v="2"/>
    <s v="Vestdanmark"/>
    <n v="97635.792740792327"/>
    <n v="0"/>
    <n v="0"/>
    <n v="0"/>
    <n v="0"/>
    <n v="0"/>
    <n v="97635.792740792327"/>
    <n v="0"/>
    <n v="0"/>
    <n v="0"/>
    <n v="97635.792740792327"/>
    <n v="0"/>
    <n v="3.2482033447822443"/>
    <n v="0"/>
    <n v="3.2482033447822443"/>
    <n v="0"/>
    <n v="0"/>
    <n v="0"/>
    <n v="0"/>
    <x v="0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x v="0"/>
  </r>
  <r>
    <x v="38"/>
    <s v="Græs og urter"/>
    <n v="1"/>
    <x v="2"/>
    <s v="Vestdanmark"/>
    <n v="4364064.8109238464"/>
    <n v="5234226.1839023503"/>
    <n v="0"/>
    <n v="0"/>
    <n v="0"/>
    <n v="0"/>
    <n v="0"/>
    <n v="0"/>
    <n v="-870161.37297850382"/>
    <n v="0"/>
    <n v="0"/>
    <n v="0"/>
    <n v="0"/>
    <n v="0"/>
    <n v="0"/>
    <n v="0"/>
    <n v="0"/>
    <n v="0"/>
    <n v="0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x v="0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x v="0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6730.87806894392"/>
    <n v="6753.2568750969058"/>
    <n v="0"/>
    <n v="37612.453499504722"/>
    <n v="0"/>
    <n v="0"/>
    <n v="0"/>
    <n v="0"/>
    <n v="192365.16769434229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x v="0"/>
  </r>
  <r>
    <x v="3"/>
    <s v=""/>
    <n v="1"/>
    <x v="1"/>
    <s v="Østdanmark"/>
    <n v="128985455.40127957"/>
    <n v="0"/>
    <n v="0"/>
    <n v="0"/>
    <n v="0"/>
    <n v="0"/>
    <n v="128985455.40127957"/>
    <n v="0"/>
    <n v="0"/>
    <n v="0"/>
    <n v="128985455.40127957"/>
    <n v="0"/>
    <n v="0"/>
    <n v="0"/>
    <n v="0"/>
    <n v="0"/>
    <n v="0"/>
    <n v="0"/>
    <n v="0"/>
    <x v="0"/>
  </r>
  <r>
    <x v="4"/>
    <s v=""/>
    <n v="0"/>
    <x v="1"/>
    <s v="Østdanmark"/>
    <n v="3465527.1721393112"/>
    <n v="0"/>
    <n v="0"/>
    <n v="0"/>
    <n v="0"/>
    <n v="2717175.9490617863"/>
    <n v="0"/>
    <n v="0"/>
    <n v="748351.22307752492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203208.3023534752"/>
    <n v="1249218.6841023962"/>
    <n v="0"/>
    <n v="0"/>
    <n v="0"/>
    <n v="0"/>
    <n v="0"/>
    <n v="241028.49151254582"/>
    <n v="1712961.1267385331"/>
    <n v="620122.25930056884"/>
    <n v="0"/>
    <n v="1.1409474418306342"/>
    <n v="1.1409474418306342"/>
    <n v="0"/>
    <n v="1.1409474418306342"/>
    <n v="173634.2326041593"/>
    <n v="173634.2326041593"/>
    <n v="0"/>
    <n v="173634.2326041593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347865.48218542052"/>
    <n v="0"/>
    <n v="0"/>
    <n v="233902.44520004498"/>
    <n v="0"/>
    <n v="0"/>
    <n v="0"/>
    <n v="0"/>
    <n v="113963.0369853755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680202.39896178257"/>
    <n v="72885.308357843693"/>
    <n v="88127.0144073915"/>
    <n v="0"/>
    <n v="221616.52695895699"/>
    <n v="0"/>
    <n v="159063.21988824231"/>
    <n v="138510.32934934812"/>
    <n v="0"/>
    <n v="0"/>
    <n v="380679.74684719928"/>
    <n v="0"/>
    <n v="2.9217855872869634"/>
    <n v="1.2777389508429451"/>
    <n v="1.6440466364440183"/>
    <n v="0"/>
    <n v="323577.78482011938"/>
    <n v="188374.04791511345"/>
    <n v="135203.73690500594"/>
    <x v="0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86999.5556947277"/>
    <n v="615661.50663535297"/>
    <n v="0"/>
    <n v="256234.83946537593"/>
    <n v="0"/>
    <n v="0"/>
    <n v="0"/>
    <n v="0"/>
    <n v="615103.20959399873"/>
    <n v="44277.326295458246"/>
    <n v="0"/>
    <n v="0.15164364373626316"/>
    <n v="0.15164364373626316"/>
    <n v="0"/>
    <n v="0.15164364373626316"/>
    <n v="13725.971151592055"/>
    <n v="13725.971151592055"/>
    <n v="0"/>
    <n v="13725.971151592055"/>
    <x v="0"/>
  </r>
  <r>
    <x v="23"/>
    <s v=""/>
    <n v="0"/>
    <x v="1"/>
    <s v="Østdanmark"/>
    <n v="0"/>
    <n v="0"/>
    <n v="0"/>
    <n v="0"/>
    <n v="0"/>
    <n v="436582.73194952391"/>
    <n v="0"/>
    <n v="0"/>
    <n v="-436582.7319495239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x v="0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302519.5826335258"/>
    <n v="601240.60358794441"/>
    <n v="0"/>
    <n v="0"/>
    <n v="0"/>
    <n v="0"/>
    <n v="0"/>
    <n v="0"/>
    <n v="701278.97904558142"/>
    <n v="88362.557228694088"/>
    <n v="0"/>
    <n v="0.31722158045101179"/>
    <n v="0.31722158045101179"/>
    <n v="0"/>
    <n v="0.31722158045101179"/>
    <n v="26508.767168608225"/>
    <n v="26508.767168608225"/>
    <n v="0"/>
    <n v="26508.767168608225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x v="0"/>
  </r>
  <r>
    <x v="32"/>
    <s v="Pyrolyseprodukter"/>
    <n v="1"/>
    <x v="1"/>
    <s v="Østdanmark"/>
    <n v="77565.784435634952"/>
    <n v="0"/>
    <n v="0"/>
    <n v="0"/>
    <n v="0"/>
    <n v="0"/>
    <n v="77565.784435634952"/>
    <n v="0"/>
    <n v="0"/>
    <n v="0"/>
    <n v="77565.784435634952"/>
    <n v="0"/>
    <n v="0.69510023680676847"/>
    <n v="0"/>
    <n v="0.69510023680676847"/>
    <n v="0"/>
    <n v="0"/>
    <n v="0"/>
    <n v="0"/>
    <x v="0"/>
  </r>
  <r>
    <x v="33"/>
    <s v="Pyrolyseprodukter"/>
    <n v="1"/>
    <x v="1"/>
    <s v="Østdanmark"/>
    <n v="19391.446108908738"/>
    <n v="0"/>
    <n v="0"/>
    <n v="0"/>
    <n v="0"/>
    <n v="0"/>
    <n v="19391.446108908738"/>
    <n v="0"/>
    <n v="0"/>
    <n v="0"/>
    <n v="19391.446108908738"/>
    <n v="0"/>
    <n v="0.64512570997752372"/>
    <n v="0"/>
    <n v="0.64512570997752372"/>
    <n v="0"/>
    <n v="0"/>
    <n v="0"/>
    <n v="0"/>
    <x v="0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x v="0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x v="0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x v="0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21898.87302486686"/>
    <n v="5589.8969964537146"/>
    <n v="0"/>
    <n v="78752.00538693853"/>
    <n v="0"/>
    <n v="0"/>
    <n v="0"/>
    <n v="0"/>
    <n v="137556.9706414746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x v="0"/>
  </r>
  <r>
    <x v="3"/>
    <s v=""/>
    <n v="1"/>
    <x v="2"/>
    <s v="Østdanmark"/>
    <n v="126967460.06576711"/>
    <n v="0"/>
    <n v="0"/>
    <n v="0"/>
    <n v="0"/>
    <n v="0"/>
    <n v="126967460.06576711"/>
    <n v="0"/>
    <n v="0"/>
    <n v="0"/>
    <n v="126967460.06576711"/>
    <n v="0"/>
    <n v="0"/>
    <n v="0"/>
    <n v="0"/>
    <n v="0"/>
    <n v="0"/>
    <n v="0"/>
    <n v="0"/>
    <x v="0"/>
  </r>
  <r>
    <x v="4"/>
    <s v=""/>
    <n v="0"/>
    <x v="2"/>
    <s v="Østdanmark"/>
    <n v="4548235.7150938353"/>
    <n v="0"/>
    <n v="0"/>
    <n v="0"/>
    <n v="0"/>
    <n v="3346735.7811527224"/>
    <n v="0"/>
    <n v="0"/>
    <n v="1201499.933941112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3406266.7846959801"/>
    <n v="1034020.1623202205"/>
    <n v="0"/>
    <n v="0"/>
    <n v="0"/>
    <n v="0"/>
    <n v="0"/>
    <n v="324199.45764508267"/>
    <n v="2048047.1647306769"/>
    <n v="644549.17594062118"/>
    <n v="0"/>
    <n v="1.1858899150837505"/>
    <n v="1.1858899150837505"/>
    <n v="0"/>
    <n v="1.1858899150837505"/>
    <n v="180473.76926337395"/>
    <n v="180473.76926337395"/>
    <n v="0"/>
    <n v="180473.76926337395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23954.7224487515"/>
    <n v="0"/>
    <n v="0"/>
    <n v="244869.51675001203"/>
    <n v="0"/>
    <n v="0"/>
    <n v="0"/>
    <n v="0"/>
    <n v="179085.20569873948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29847.38626384281"/>
    <n v="60329.611891042863"/>
    <n v="72420.556657070294"/>
    <n v="0"/>
    <n v="75650.37010572794"/>
    <n v="0"/>
    <n v="38304.143042979995"/>
    <n v="302601.4804229117"/>
    <n v="80541.224144110107"/>
    <n v="1.1641532182693481E-10"/>
    <n v="113954.51314870793"/>
    <n v="1.2032462213112001E-15"/>
    <n v="0.83206943933812205"/>
    <n v="0.43616523485937869"/>
    <n v="0.39590420447874336"/>
    <n v="9.895302355289459E-11"/>
    <n v="96861.336176401834"/>
    <n v="64302.814589868743"/>
    <n v="32558.52158653309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79912.7964038327"/>
    <n v="509603.65797187964"/>
    <n v="0"/>
    <n v="268249.01834925939"/>
    <n v="0"/>
    <n v="0"/>
    <n v="0"/>
    <n v="0"/>
    <n v="602060.12008269364"/>
    <n v="58318.793725282885"/>
    <n v="0"/>
    <n v="0.19973370387797237"/>
    <n v="0.19973370387797237"/>
    <n v="0"/>
    <n v="0.19973370387797237"/>
    <n v="18078.826054837693"/>
    <n v="18078.826054837693"/>
    <n v="0"/>
    <n v="18078.826054837693"/>
    <x v="0"/>
  </r>
  <r>
    <x v="23"/>
    <s v=""/>
    <n v="0"/>
    <x v="2"/>
    <s v="Østdanmark"/>
    <n v="0"/>
    <n v="0"/>
    <n v="0"/>
    <n v="0"/>
    <n v="0"/>
    <n v="480283.98926695564"/>
    <n v="0"/>
    <n v="0"/>
    <n v="-480283.9892669556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x v="0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232289.9140584506"/>
    <n v="497666.99331928522"/>
    <n v="0"/>
    <n v="0"/>
    <n v="0"/>
    <n v="0"/>
    <n v="0"/>
    <n v="0"/>
    <n v="734622.92073916539"/>
    <n v="175328.8521358202"/>
    <n v="0"/>
    <n v="0.62943057916759459"/>
    <n v="0.62943057916759459"/>
    <n v="0"/>
    <n v="0.62943057916759459"/>
    <n v="52598.655640746059"/>
    <n v="52598.655640746059"/>
    <n v="0"/>
    <n v="52598.655640746059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x v="0"/>
  </r>
  <r>
    <x v="32"/>
    <s v="Pyrolyseprodukter"/>
    <n v="1"/>
    <x v="2"/>
    <s v="Østdanmark"/>
    <n v="169456.82903683058"/>
    <n v="0"/>
    <n v="0"/>
    <n v="0"/>
    <n v="0"/>
    <n v="0"/>
    <n v="169456.82903683058"/>
    <n v="0"/>
    <n v="0"/>
    <n v="0"/>
    <n v="169456.82903683058"/>
    <n v="0"/>
    <n v="1.51857526935434"/>
    <n v="0"/>
    <n v="1.51857526935434"/>
    <n v="0"/>
    <n v="0"/>
    <n v="0"/>
    <n v="0"/>
    <x v="0"/>
  </r>
  <r>
    <x v="33"/>
    <s v="Pyrolyseprodukter"/>
    <n v="1"/>
    <x v="2"/>
    <s v="Østdanmark"/>
    <n v="42364.207259207644"/>
    <n v="0"/>
    <n v="0"/>
    <n v="0"/>
    <n v="0"/>
    <n v="0"/>
    <n v="42364.207259207644"/>
    <n v="0"/>
    <n v="0"/>
    <n v="0"/>
    <n v="42364.207259207644"/>
    <n v="0"/>
    <n v="1.4093966552177533"/>
    <n v="0"/>
    <n v="1.4093966552177533"/>
    <n v="0"/>
    <n v="0"/>
    <n v="0"/>
    <n v="0"/>
    <x v="0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x v="0"/>
  </r>
  <r>
    <x v="38"/>
    <s v="Græs og urter"/>
    <n v="1"/>
    <x v="2"/>
    <s v="Østdanmark"/>
    <n v="1531479.7769591378"/>
    <n v="639899.9324082589"/>
    <n v="0"/>
    <n v="0"/>
    <n v="0"/>
    <n v="0"/>
    <n v="0"/>
    <n v="0"/>
    <n v="891579.84455087886"/>
    <n v="21418.471572375041"/>
    <n v="0"/>
    <n v="5.8130588586288758E-2"/>
    <n v="5.8130588586288758E-2"/>
    <n v="0"/>
    <n v="5.8130588586288758E-2"/>
    <n v="4283.6943144750085"/>
    <n v="4283.6943144750085"/>
    <n v="0"/>
    <n v="4283.6943144750085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x v="0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x v="0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47958.68805986992"/>
    <n v="55111.238296058225"/>
    <n v="0"/>
    <n v="43439.71273733316"/>
    <n v="0"/>
    <n v="0"/>
    <n v="0"/>
    <n v="0"/>
    <n v="649407.737026478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n v="0"/>
    <x v="1"/>
  </r>
  <r>
    <x v="3"/>
    <s v=""/>
    <n v="1"/>
    <x v="1"/>
    <s v="Vestdanmark"/>
    <n v="458102157.8266499"/>
    <n v="0"/>
    <n v="0"/>
    <n v="0"/>
    <n v="0"/>
    <n v="0"/>
    <n v="458102157.8266499"/>
    <n v="0"/>
    <n v="0"/>
    <n v="0"/>
    <n v="458102157.8266499"/>
    <n v="0"/>
    <n v="0"/>
    <n v="0"/>
    <n v="0"/>
    <n v="0"/>
    <n v="0"/>
    <n v="0"/>
    <n v="0"/>
    <n v="0"/>
    <x v="1"/>
  </r>
  <r>
    <x v="4"/>
    <s v=""/>
    <n v="0"/>
    <x v="1"/>
    <s v="Vestdanmark"/>
    <n v="15446767.838537596"/>
    <n v="0"/>
    <n v="0"/>
    <n v="0"/>
    <n v="0"/>
    <n v="12111169.232502628"/>
    <n v="0"/>
    <n v="0"/>
    <n v="3335598.60603496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n v="0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n v="0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1068606.896338686"/>
    <n v="10194486.876003446"/>
    <n v="0"/>
    <n v="0"/>
    <n v="0"/>
    <n v="0"/>
    <n v="0"/>
    <n v="1966958.8877732051"/>
    <n v="-1092838.8674379643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089934.1410259793"/>
    <n v="0"/>
    <n v="0"/>
    <n v="270140.71358529059"/>
    <n v="0"/>
    <n v="0"/>
    <n v="0"/>
    <n v="0"/>
    <n v="819793.42744068871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164750.144745403"/>
    <n v="594794.43348335079"/>
    <n v="619528.66726912896"/>
    <n v="0"/>
    <n v="578383.47304104303"/>
    <n v="0"/>
    <n v="10553.900301227812"/>
    <n v="361489.67065065191"/>
    <n v="0"/>
    <n v="0"/>
    <n v="588937.37334227085"/>
    <n v="0"/>
    <n v="3.4437761187930778"/>
    <n v="3.3346930491570554"/>
    <n v="0.10908306963602232"/>
    <n v="0"/>
    <n v="500596.76734093018"/>
    <n v="491625.95208488655"/>
    <n v="8970.8152560436283"/>
    <n v="0"/>
    <x v="1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  <n v="0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749330.0834829826"/>
    <n v="5024222.9237584407"/>
    <n v="0"/>
    <n v="295933.04302308214"/>
    <n v="0"/>
    <n v="0"/>
    <n v="0"/>
    <n v="0"/>
    <n v="-570825.88329854049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887515.78581448644"/>
    <n v="0"/>
    <n v="0"/>
    <n v="-887515.7858144864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n v="0"/>
    <x v="1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293621.9774240889"/>
    <n v="4906538.3992409762"/>
    <n v="0"/>
    <n v="0"/>
    <n v="0"/>
    <n v="0"/>
    <n v="0"/>
    <n v="0"/>
    <n v="-612916.42181688733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n v="0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n v="0"/>
    <x v="1"/>
  </r>
  <r>
    <x v="32"/>
    <s v="Pyrolyseprodukter"/>
    <n v="1"/>
    <x v="1"/>
    <s v="Vestdanmark"/>
    <n v="202434.21556436509"/>
    <n v="0"/>
    <n v="0"/>
    <n v="0"/>
    <n v="0"/>
    <n v="0"/>
    <n v="202434.21556436509"/>
    <n v="0"/>
    <n v="0"/>
    <n v="0"/>
    <n v="202434.21556436509"/>
    <n v="0"/>
    <n v="1.8140997631932312"/>
    <n v="0"/>
    <n v="1.8140997631932312"/>
    <n v="0"/>
    <n v="0"/>
    <n v="0"/>
    <n v="0"/>
    <n v="0"/>
    <x v="1"/>
  </r>
  <r>
    <x v="33"/>
    <s v="Pyrolyseprodukter"/>
    <n v="1"/>
    <x v="1"/>
    <s v="Vestdanmark"/>
    <n v="50608.553891091273"/>
    <n v="0"/>
    <n v="0"/>
    <n v="0"/>
    <n v="0"/>
    <n v="0"/>
    <n v="50608.553891091273"/>
    <n v="0"/>
    <n v="0"/>
    <n v="0"/>
    <n v="50608.553891091273"/>
    <n v="0"/>
    <n v="1.6836742900224761"/>
    <n v="0"/>
    <n v="1.6836742900224761"/>
    <n v="0"/>
    <n v="0"/>
    <n v="0"/>
    <n v="0"/>
    <n v="0"/>
    <x v="1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n v="0"/>
    <x v="1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n v="0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n v="0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n v="0"/>
    <x v="1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n v="0"/>
    <x v="1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32317.23847785301"/>
    <n v="45724.00111692449"/>
    <n v="0"/>
    <n v="90266.583697186172"/>
    <n v="0"/>
    <n v="0"/>
    <n v="0"/>
    <n v="0"/>
    <n v="496326.6536637423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n v="0"/>
    <x v="1"/>
  </r>
  <r>
    <x v="3"/>
    <s v=""/>
    <n v="1"/>
    <x v="2"/>
    <s v="Vestdanmark"/>
    <n v="466529894.04014111"/>
    <n v="0"/>
    <n v="0"/>
    <n v="0"/>
    <n v="0"/>
    <n v="0"/>
    <n v="466529894.04014111"/>
    <n v="0"/>
    <n v="0"/>
    <n v="0"/>
    <n v="466529894.04014111"/>
    <n v="0"/>
    <n v="0"/>
    <n v="0"/>
    <n v="0"/>
    <n v="0"/>
    <n v="0"/>
    <n v="0"/>
    <n v="0"/>
    <n v="0"/>
    <x v="1"/>
  </r>
  <r>
    <x v="4"/>
    <s v=""/>
    <n v="0"/>
    <x v="2"/>
    <s v="Vestdanmark"/>
    <n v="18989963.782802999"/>
    <n v="0"/>
    <n v="0"/>
    <n v="0"/>
    <n v="0"/>
    <n v="13973416.343350163"/>
    <n v="0"/>
    <n v="0"/>
    <n v="5016547.439452836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n v="0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n v="0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9706408.9486224186"/>
    <n v="8458034.0365568101"/>
    <n v="0"/>
    <n v="0"/>
    <n v="0"/>
    <n v="0"/>
    <n v="0"/>
    <n v="2651872.9008556642"/>
    <n v="-1403497.9887900557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08090.3146740985"/>
    <n v="0"/>
    <n v="0"/>
    <n v="280672.65868343826"/>
    <n v="0"/>
    <n v="0"/>
    <n v="0"/>
    <n v="0"/>
    <n v="927417.65599066019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794796.6770440321"/>
    <n v="493481.5870918"/>
    <n v="510108.16462498211"/>
    <n v="0"/>
    <n v="174349.62989427199"/>
    <n v="0"/>
    <n v="0"/>
    <n v="697398.51957708795"/>
    <n v="-80541.22414410999"/>
    <n v="0"/>
    <n v="174349.62989427199"/>
    <n v="0"/>
    <n v="1.0052197651406209"/>
    <n v="1.0052197651406209"/>
    <n v="0"/>
    <n v="0"/>
    <n v="148197.18541013118"/>
    <n v="148197.18541013118"/>
    <n v="0"/>
    <n v="0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  <n v="0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32163.4980297661"/>
    <n v="4168434.2736686366"/>
    <n v="0"/>
    <n v="307470.55071854044"/>
    <n v="0"/>
    <n v="0"/>
    <n v="0"/>
    <n v="0"/>
    <n v="-543741.32635741076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1026308.943223296"/>
    <n v="0"/>
    <n v="0"/>
    <n v="-1026308.94322329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n v="0"/>
    <x v="1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511501.1844797898"/>
    <n v="4070795.253083135"/>
    <n v="0"/>
    <n v="0"/>
    <n v="0"/>
    <n v="0"/>
    <n v="0"/>
    <n v="0"/>
    <n v="-559294.06860334519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n v="0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n v="0"/>
    <x v="1"/>
  </r>
  <r>
    <x v="32"/>
    <s v="Pyrolyseprodukter"/>
    <n v="1"/>
    <x v="2"/>
    <s v="Vestdanmark"/>
    <n v="390543.17096316931"/>
    <n v="0"/>
    <n v="0"/>
    <n v="0"/>
    <n v="0"/>
    <n v="0"/>
    <n v="390543.17096316931"/>
    <n v="0"/>
    <n v="0"/>
    <n v="0"/>
    <n v="390543.17096316931"/>
    <n v="0"/>
    <n v="3.4998247306456576"/>
    <n v="0"/>
    <n v="3.4998247306456576"/>
    <n v="0"/>
    <n v="0"/>
    <n v="0"/>
    <n v="0"/>
    <n v="0"/>
    <x v="1"/>
  </r>
  <r>
    <x v="33"/>
    <s v="Pyrolyseprodukter"/>
    <n v="1"/>
    <x v="2"/>
    <s v="Vestdanmark"/>
    <n v="97635.792740792327"/>
    <n v="0"/>
    <n v="0"/>
    <n v="0"/>
    <n v="0"/>
    <n v="0"/>
    <n v="97635.792740792327"/>
    <n v="0"/>
    <n v="0"/>
    <n v="0"/>
    <n v="97635.792740792327"/>
    <n v="0"/>
    <n v="3.2482033447822443"/>
    <n v="0"/>
    <n v="3.2482033447822443"/>
    <n v="0"/>
    <n v="0"/>
    <n v="0"/>
    <n v="0"/>
    <n v="0"/>
    <x v="1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n v="0"/>
    <x v="1"/>
  </r>
  <r>
    <x v="38"/>
    <s v="Græs og urter"/>
    <n v="1"/>
    <x v="2"/>
    <s v="Vestdanmark"/>
    <n v="4364064.8109238464"/>
    <n v="5234226.1839023503"/>
    <n v="0"/>
    <n v="0"/>
    <n v="0"/>
    <n v="0"/>
    <n v="0"/>
    <n v="0"/>
    <n v="-870161.37297850382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n v="0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n v="0"/>
    <x v="1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n v="0"/>
    <x v="1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6730.87806894392"/>
    <n v="6753.2568750969058"/>
    <n v="0"/>
    <n v="37612.453499504722"/>
    <n v="0"/>
    <n v="0"/>
    <n v="0"/>
    <n v="0"/>
    <n v="192365.167694342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n v="0"/>
    <x v="1"/>
  </r>
  <r>
    <x v="3"/>
    <s v=""/>
    <n v="1"/>
    <x v="1"/>
    <s v="Østdanmark"/>
    <n v="128985455.40127957"/>
    <n v="0"/>
    <n v="0"/>
    <n v="0"/>
    <n v="0"/>
    <n v="0"/>
    <n v="128985455.40127957"/>
    <n v="0"/>
    <n v="0"/>
    <n v="0"/>
    <n v="128985455.40127957"/>
    <n v="0"/>
    <n v="0"/>
    <n v="0"/>
    <n v="0"/>
    <n v="0"/>
    <n v="0"/>
    <n v="0"/>
    <n v="0"/>
    <n v="0"/>
    <x v="1"/>
  </r>
  <r>
    <x v="4"/>
    <s v=""/>
    <n v="0"/>
    <x v="1"/>
    <s v="Østdanmark"/>
    <n v="3465527.1721393112"/>
    <n v="0"/>
    <n v="0"/>
    <n v="0"/>
    <n v="0"/>
    <n v="2717175.9490617863"/>
    <n v="0"/>
    <n v="0"/>
    <n v="748351.2230775249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n v="0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n v="0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203208.3023534752"/>
    <n v="1249218.6841023962"/>
    <n v="0"/>
    <n v="0"/>
    <n v="0"/>
    <n v="0"/>
    <n v="0"/>
    <n v="241028.49151254582"/>
    <n v="1712961.1267385331"/>
    <n v="620122.25930056884"/>
    <n v="0"/>
    <n v="1.1409474418306342"/>
    <n v="1.1409474418306342"/>
    <n v="0"/>
    <n v="1.1409474418306342"/>
    <n v="173634.2326041593"/>
    <n v="173634.2326041593"/>
    <n v="0"/>
    <n v="173634.2326041593"/>
    <n v="0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347865.48218542052"/>
    <n v="0"/>
    <n v="0"/>
    <n v="233902.44520004498"/>
    <n v="0"/>
    <n v="0"/>
    <n v="0"/>
    <n v="0"/>
    <n v="113963.0369853755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680202.39896178257"/>
    <n v="72885.308357843693"/>
    <n v="88127.0144073915"/>
    <n v="0"/>
    <n v="221616.52695895699"/>
    <n v="0"/>
    <n v="159063.21988824231"/>
    <n v="138510.32934934812"/>
    <n v="0"/>
    <n v="0"/>
    <n v="380679.74684719928"/>
    <n v="0"/>
    <n v="2.9217855872869634"/>
    <n v="1.2777389508429451"/>
    <n v="1.6440466364440183"/>
    <n v="0"/>
    <n v="323577.78482011938"/>
    <n v="188374.04791511345"/>
    <n v="135203.73690500594"/>
    <n v="0"/>
    <x v="1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  <n v="0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86999.5556947277"/>
    <n v="615661.50663535297"/>
    <n v="0"/>
    <n v="256234.83946537593"/>
    <n v="0"/>
    <n v="0"/>
    <n v="0"/>
    <n v="0"/>
    <n v="615103.20959399873"/>
    <n v="44277.326295458246"/>
    <n v="0"/>
    <n v="0.15164364373626316"/>
    <n v="0.15164364373626316"/>
    <n v="0"/>
    <n v="0.15164364373626316"/>
    <n v="13725.971151592055"/>
    <n v="13725.971151592055"/>
    <n v="0"/>
    <n v="13725.971151592055"/>
    <n v="0"/>
    <x v="0"/>
  </r>
  <r>
    <x v="23"/>
    <s v=""/>
    <n v="0"/>
    <x v="1"/>
    <s v="Østdanmark"/>
    <n v="0"/>
    <n v="0"/>
    <n v="0"/>
    <n v="0"/>
    <n v="0"/>
    <n v="436582.73194952391"/>
    <n v="0"/>
    <n v="0"/>
    <n v="-436582.7319495239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n v="0"/>
    <x v="1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302519.5826335258"/>
    <n v="601240.60358794441"/>
    <n v="0"/>
    <n v="0"/>
    <n v="0"/>
    <n v="0"/>
    <n v="0"/>
    <n v="0"/>
    <n v="701278.97904558142"/>
    <n v="88362.557228694088"/>
    <n v="0"/>
    <n v="0.31722158045101179"/>
    <n v="0.31722158045101179"/>
    <n v="0"/>
    <n v="0.31722158045101179"/>
    <n v="26508.767168608225"/>
    <n v="26508.767168608225"/>
    <n v="0"/>
    <n v="26508.767168608225"/>
    <n v="0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n v="0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n v="0"/>
    <x v="1"/>
  </r>
  <r>
    <x v="32"/>
    <s v="Pyrolyseprodukter"/>
    <n v="1"/>
    <x v="1"/>
    <s v="Østdanmark"/>
    <n v="77565.784435634952"/>
    <n v="0"/>
    <n v="0"/>
    <n v="0"/>
    <n v="0"/>
    <n v="0"/>
    <n v="77565.784435634952"/>
    <n v="0"/>
    <n v="0"/>
    <n v="0"/>
    <n v="77565.784435634952"/>
    <n v="0"/>
    <n v="0.69510023680676847"/>
    <n v="0"/>
    <n v="0.69510023680676847"/>
    <n v="0"/>
    <n v="0"/>
    <n v="0"/>
    <n v="0"/>
    <n v="0"/>
    <x v="1"/>
  </r>
  <r>
    <x v="33"/>
    <s v="Pyrolyseprodukter"/>
    <n v="1"/>
    <x v="1"/>
    <s v="Østdanmark"/>
    <n v="19391.446108908738"/>
    <n v="0"/>
    <n v="0"/>
    <n v="0"/>
    <n v="0"/>
    <n v="0"/>
    <n v="19391.446108908738"/>
    <n v="0"/>
    <n v="0"/>
    <n v="0"/>
    <n v="19391.446108908738"/>
    <n v="0"/>
    <n v="0.64512570997752372"/>
    <n v="0"/>
    <n v="0.64512570997752372"/>
    <n v="0"/>
    <n v="0"/>
    <n v="0"/>
    <n v="0"/>
    <n v="0"/>
    <x v="1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n v="0"/>
    <x v="1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n v="0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n v="0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n v="0"/>
    <x v="1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n v="0"/>
    <x v="1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21898.87302486686"/>
    <n v="5589.8969964537146"/>
    <n v="0"/>
    <n v="78752.00538693853"/>
    <n v="0"/>
    <n v="0"/>
    <n v="0"/>
    <n v="0"/>
    <n v="137556.9706414746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n v="0"/>
    <x v="1"/>
  </r>
  <r>
    <x v="3"/>
    <s v=""/>
    <n v="1"/>
    <x v="2"/>
    <s v="Østdanmark"/>
    <n v="126967460.06576711"/>
    <n v="0"/>
    <n v="0"/>
    <n v="0"/>
    <n v="0"/>
    <n v="0"/>
    <n v="126967460.06576711"/>
    <n v="0"/>
    <n v="0"/>
    <n v="0"/>
    <n v="126967460.06576711"/>
    <n v="0"/>
    <n v="0"/>
    <n v="0"/>
    <n v="0"/>
    <n v="0"/>
    <n v="0"/>
    <n v="0"/>
    <n v="0"/>
    <n v="0"/>
    <x v="1"/>
  </r>
  <r>
    <x v="4"/>
    <s v=""/>
    <n v="0"/>
    <x v="2"/>
    <s v="Østdanmark"/>
    <n v="4548235.7150938353"/>
    <n v="0"/>
    <n v="0"/>
    <n v="0"/>
    <n v="0"/>
    <n v="3346735.7811527224"/>
    <n v="0"/>
    <n v="0"/>
    <n v="1201499.933941112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n v="0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n v="0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3406266.7846959801"/>
    <n v="1034020.1623202205"/>
    <n v="0"/>
    <n v="0"/>
    <n v="0"/>
    <n v="0"/>
    <n v="0"/>
    <n v="324199.45764508267"/>
    <n v="2048047.1647306769"/>
    <n v="644549.17594062118"/>
    <n v="0"/>
    <n v="1.1858899150837505"/>
    <n v="1.1858899150837505"/>
    <n v="0"/>
    <n v="1.1858899150837505"/>
    <n v="180473.76926337395"/>
    <n v="180473.76926337395"/>
    <n v="0"/>
    <n v="180473.76926337395"/>
    <n v="0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23954.7224487515"/>
    <n v="0"/>
    <n v="0"/>
    <n v="244869.51675001203"/>
    <n v="0"/>
    <n v="0"/>
    <n v="0"/>
    <n v="0"/>
    <n v="179085.2056987394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29847.38626384281"/>
    <n v="60329.611891042863"/>
    <n v="72420.556657070294"/>
    <n v="0"/>
    <n v="75650.37010572794"/>
    <n v="0"/>
    <n v="38304.143042979995"/>
    <n v="302601.4804229117"/>
    <n v="80541.224144110107"/>
    <n v="1.1641532182693481E-10"/>
    <n v="113954.51314870793"/>
    <n v="1.2032462213112001E-15"/>
    <n v="0.83206943933812205"/>
    <n v="0.43616523485937869"/>
    <n v="0.39590420447874336"/>
    <n v="9.895302355289459E-11"/>
    <n v="96861.336176401834"/>
    <n v="64302.814589868743"/>
    <n v="32558.52158653309"/>
    <n v="0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  <n v="0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79912.7964038327"/>
    <n v="509603.65797187964"/>
    <n v="0"/>
    <n v="268249.01834925939"/>
    <n v="0"/>
    <n v="0"/>
    <n v="0"/>
    <n v="0"/>
    <n v="602060.12008269364"/>
    <n v="58318.793725282885"/>
    <n v="0"/>
    <n v="0.19973370387797237"/>
    <n v="0.19973370387797237"/>
    <n v="0"/>
    <n v="0.19973370387797237"/>
    <n v="18078.826054837693"/>
    <n v="18078.826054837693"/>
    <n v="0"/>
    <n v="18078.826054837693"/>
    <n v="0"/>
    <x v="0"/>
  </r>
  <r>
    <x v="23"/>
    <s v=""/>
    <n v="0"/>
    <x v="2"/>
    <s v="Østdanmark"/>
    <n v="0"/>
    <n v="0"/>
    <n v="0"/>
    <n v="0"/>
    <n v="0"/>
    <n v="480283.98926695564"/>
    <n v="0"/>
    <n v="0"/>
    <n v="-480283.9892669556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n v="0"/>
    <x v="1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232289.9140584506"/>
    <n v="497666.99331928522"/>
    <n v="0"/>
    <n v="0"/>
    <n v="0"/>
    <n v="0"/>
    <n v="0"/>
    <n v="0"/>
    <n v="734622.92073916539"/>
    <n v="175328.8521358202"/>
    <n v="0"/>
    <n v="0.62943057916759459"/>
    <n v="0.62943057916759459"/>
    <n v="0"/>
    <n v="0.62943057916759459"/>
    <n v="52598.655640746059"/>
    <n v="52598.655640746059"/>
    <n v="0"/>
    <n v="52598.655640746059"/>
    <n v="0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n v="0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n v="0"/>
    <x v="1"/>
  </r>
  <r>
    <x v="32"/>
    <s v="Pyrolyseprodukter"/>
    <n v="1"/>
    <x v="2"/>
    <s v="Østdanmark"/>
    <n v="169456.82903683058"/>
    <n v="0"/>
    <n v="0"/>
    <n v="0"/>
    <n v="0"/>
    <n v="0"/>
    <n v="169456.82903683058"/>
    <n v="0"/>
    <n v="0"/>
    <n v="0"/>
    <n v="169456.82903683058"/>
    <n v="0"/>
    <n v="1.51857526935434"/>
    <n v="0"/>
    <n v="1.51857526935434"/>
    <n v="0"/>
    <n v="0"/>
    <n v="0"/>
    <n v="0"/>
    <n v="0"/>
    <x v="1"/>
  </r>
  <r>
    <x v="33"/>
    <s v="Pyrolyseprodukter"/>
    <n v="1"/>
    <x v="2"/>
    <s v="Østdanmark"/>
    <n v="42364.207259207644"/>
    <n v="0"/>
    <n v="0"/>
    <n v="0"/>
    <n v="0"/>
    <n v="0"/>
    <n v="42364.207259207644"/>
    <n v="0"/>
    <n v="0"/>
    <n v="0"/>
    <n v="42364.207259207644"/>
    <n v="0"/>
    <n v="1.4093966552177533"/>
    <n v="0"/>
    <n v="1.4093966552177533"/>
    <n v="0"/>
    <n v="0"/>
    <n v="0"/>
    <n v="0"/>
    <n v="0"/>
    <x v="1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n v="0"/>
    <x v="1"/>
  </r>
  <r>
    <x v="38"/>
    <s v="Græs og urter"/>
    <n v="1"/>
    <x v="2"/>
    <s v="Østdanmark"/>
    <n v="1531479.7769591378"/>
    <n v="639899.9324082589"/>
    <n v="0"/>
    <n v="0"/>
    <n v="0"/>
    <n v="0"/>
    <n v="0"/>
    <n v="0"/>
    <n v="891579.84455087886"/>
    <n v="21418.471572375041"/>
    <n v="0"/>
    <n v="5.8130588586288758E-2"/>
    <n v="5.8130588586288758E-2"/>
    <n v="0"/>
    <n v="5.8130588586288758E-2"/>
    <n v="4283.6943144750085"/>
    <n v="4283.6943144750085"/>
    <n v="0"/>
    <n v="4283.6943144750085"/>
    <n v="0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n v="0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n v="0"/>
    <x v="1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n v="0"/>
    <x v="1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114652.901336262"/>
    <s v="CO2 - atmosfære"/>
    <x v="0"/>
  </r>
  <r>
    <s v="Vestdanmark"/>
    <x v="1"/>
    <n v="4301804.4346257793"/>
    <s v="Landbrug"/>
    <x v="1"/>
  </r>
  <r>
    <s v="Vestdanmark"/>
    <x v="1"/>
    <n v="3752255.6553727854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925847.147978487"/>
    <s v="Skov"/>
    <x v="4"/>
  </r>
  <r>
    <s v="Vestdanmark"/>
    <x v="1"/>
    <n v="-534004.24825186166"/>
    <s v="HWP"/>
    <x v="5"/>
  </r>
  <r>
    <s v="Vestdanmark"/>
    <x v="1"/>
    <n v="-243917.45667322632"/>
    <s v="Biogasanlæg"/>
    <x v="6"/>
  </r>
  <r>
    <s v="Vestdanmark"/>
    <x v="1"/>
    <n v="-235932.25837799214"/>
    <s v="Pyrolyseproces"/>
    <x v="7"/>
  </r>
  <r>
    <s v="Vestdanmark"/>
    <x v="2"/>
    <n v="-41864.653024973057"/>
    <s v="CO2 - atmosfære"/>
    <x v="0"/>
  </r>
  <r>
    <s v="Vestdanmark"/>
    <x v="2"/>
    <n v="3530736.5199818327"/>
    <s v="Landbrug"/>
    <x v="1"/>
  </r>
  <r>
    <s v="Vestdanmark"/>
    <x v="2"/>
    <n v="3306288.1633286588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185350.8652441474"/>
    <s v="Skov"/>
    <x v="4"/>
  </r>
  <r>
    <s v="Vestdanmark"/>
    <x v="2"/>
    <n v="-1907723.5711501774"/>
    <s v="HWP"/>
    <x v="5"/>
  </r>
  <r>
    <s v="Vestdanmark"/>
    <x v="2"/>
    <n v="-293183.63913124066"/>
    <s v="Biogasanlæg"/>
    <x v="6"/>
  </r>
  <r>
    <s v="Vestdanmark"/>
    <x v="2"/>
    <n v="-455168.76711064606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945748.35965978506"/>
    <s v="CO2 - atmosfære"/>
    <x v="0"/>
  </r>
  <r>
    <s v="Østdanmark"/>
    <x v="1"/>
    <n v="381923.59632874915"/>
    <s v="Landbrug"/>
    <x v="1"/>
  </r>
  <r>
    <s v="Østdanmark"/>
    <x v="1"/>
    <n v="1198316.430313379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78220.1705427171"/>
    <s v="Skov"/>
    <x v="4"/>
  </r>
  <r>
    <s v="Østdanmark"/>
    <x v="1"/>
    <n v="-141553.03596160869"/>
    <s v="HWP"/>
    <x v="5"/>
  </r>
  <r>
    <s v="Østdanmark"/>
    <x v="1"/>
    <n v="-23355.966913419899"/>
    <s v="Biogasanlæg"/>
    <x v="6"/>
  </r>
  <r>
    <s v="Østdanmark"/>
    <x v="1"/>
    <n v="-90401.074955341202"/>
    <s v="Pyrolyseproces"/>
    <x v="7"/>
  </r>
  <r>
    <s v="Østdanmark"/>
    <x v="2"/>
    <n v="111242.62387844434"/>
    <s v="CO2 - atmosfære"/>
    <x v="0"/>
  </r>
  <r>
    <s v="Østdanmark"/>
    <x v="2"/>
    <n v="313962.22573617811"/>
    <s v="Landbrug"/>
    <x v="1"/>
  </r>
  <r>
    <s v="Østdanmark"/>
    <x v="2"/>
    <n v="1160274.5784761366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781105.88463356718"/>
    <s v="Skov"/>
    <x v="4"/>
  </r>
  <r>
    <s v="Østdanmark"/>
    <x v="2"/>
    <n v="-343622.48470177705"/>
    <s v="HWP"/>
    <x v="5"/>
  </r>
  <r>
    <s v="Østdanmark"/>
    <x v="2"/>
    <n v="-27956.973542755644"/>
    <s v="Biogasanlæg"/>
    <x v="6"/>
  </r>
  <r>
    <s v="Østdanmark"/>
    <x v="2"/>
    <n v="-197497.89955602036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47958.68805986992"/>
    <n v="55111.238296058225"/>
    <n v="0"/>
    <n v="43439.71273733316"/>
    <n v="0"/>
    <n v="0"/>
    <n v="0"/>
    <n v="0"/>
    <n v="649407.737026478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</r>
  <r>
    <x v="3"/>
    <x v="10"/>
    <n v="1"/>
    <x v="1"/>
    <s v="Vestdanmark"/>
    <n v="458102157.8266499"/>
    <n v="0"/>
    <n v="0"/>
    <n v="0"/>
    <n v="0"/>
    <n v="0"/>
    <n v="458102157.8266499"/>
    <n v="0"/>
    <n v="0"/>
    <n v="0"/>
    <n v="458102157.8266499"/>
    <n v="0"/>
    <n v="0"/>
    <n v="0"/>
    <n v="0"/>
    <n v="0"/>
    <n v="0"/>
    <n v="0"/>
    <n v="0"/>
  </r>
  <r>
    <x v="4"/>
    <x v="10"/>
    <n v="0"/>
    <x v="1"/>
    <s v="Vestdanmark"/>
    <n v="15446767.838537596"/>
    <n v="0"/>
    <n v="0"/>
    <n v="0"/>
    <n v="0"/>
    <n v="12111169.232502628"/>
    <n v="0"/>
    <n v="0"/>
    <n v="3335598.606034968"/>
    <n v="0"/>
    <n v="0"/>
    <n v="0"/>
    <n v="0"/>
    <n v="0"/>
    <n v="0"/>
    <n v="0"/>
    <n v="0"/>
    <n v="0"/>
    <n v="0"/>
  </r>
  <r>
    <x v="5"/>
    <x v="1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</r>
  <r>
    <x v="6"/>
    <x v="2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</r>
  <r>
    <x v="7"/>
    <x v="10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</r>
  <r>
    <x v="11"/>
    <x v="10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1068606.896338686"/>
    <n v="10194486.876003446"/>
    <n v="0"/>
    <n v="0"/>
    <n v="0"/>
    <n v="0"/>
    <n v="0"/>
    <n v="1966958.8877732051"/>
    <n v="-1092838.8674379643"/>
    <n v="0"/>
    <n v="0"/>
    <n v="0"/>
    <n v="0"/>
    <n v="0"/>
    <n v="0"/>
    <n v="0"/>
    <n v="0"/>
    <n v="0"/>
    <n v="0"/>
  </r>
  <r>
    <x v="14"/>
    <x v="10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089934.1410259793"/>
    <n v="0"/>
    <n v="0"/>
    <n v="270140.71358529059"/>
    <n v="0"/>
    <n v="0"/>
    <n v="0"/>
    <n v="0"/>
    <n v="819793.42744068871"/>
    <n v="0"/>
    <n v="0"/>
    <n v="0"/>
    <n v="0"/>
    <n v="0"/>
    <n v="0"/>
    <n v="0"/>
    <n v="0"/>
    <n v="0"/>
    <n v="0"/>
  </r>
  <r>
    <x v="16"/>
    <x v="5"/>
    <n v="1"/>
    <x v="1"/>
    <s v="Vestdanmark"/>
    <n v="2164750.144745403"/>
    <n v="594794.43348335079"/>
    <n v="619528.66726912896"/>
    <n v="0"/>
    <n v="578383.47304104303"/>
    <n v="0"/>
    <n v="10553.900301227812"/>
    <n v="361489.67065065191"/>
    <n v="0"/>
    <n v="0"/>
    <n v="588937.37334227085"/>
    <n v="0"/>
    <n v="3.4437761187930778"/>
    <n v="3.3346930491570554"/>
    <n v="0.10908306963602232"/>
    <n v="0"/>
    <n v="500596.76734093018"/>
    <n v="491625.95208488655"/>
    <n v="8970.8152560436283"/>
  </r>
  <r>
    <x v="17"/>
    <x v="1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</r>
  <r>
    <x v="19"/>
    <x v="1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</r>
  <r>
    <x v="20"/>
    <x v="10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</r>
  <r>
    <x v="21"/>
    <x v="10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</r>
  <r>
    <x v="22"/>
    <x v="5"/>
    <n v="1"/>
    <x v="1"/>
    <s v="Vestdanmark"/>
    <n v="4749330.0834829826"/>
    <n v="5024222.9237584407"/>
    <n v="0"/>
    <n v="295933.04302308214"/>
    <n v="0"/>
    <n v="0"/>
    <n v="0"/>
    <n v="0"/>
    <n v="-570825.88329854049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887515.78581448644"/>
    <n v="0"/>
    <n v="0"/>
    <n v="-887515.78581448644"/>
    <n v="0"/>
    <n v="0"/>
    <n v="0"/>
    <n v="0"/>
    <n v="0"/>
    <n v="0"/>
    <n v="0"/>
    <n v="0"/>
    <n v="0"/>
    <n v="0"/>
  </r>
  <r>
    <x v="24"/>
    <x v="2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</r>
  <r>
    <x v="25"/>
    <x v="10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</r>
  <r>
    <x v="26"/>
    <x v="4"/>
    <n v="1"/>
    <x v="1"/>
    <s v="Vestdanmark"/>
    <n v="4293621.9774240889"/>
    <n v="4906538.3992409762"/>
    <n v="0"/>
    <n v="0"/>
    <n v="0"/>
    <n v="0"/>
    <n v="0"/>
    <n v="0"/>
    <n v="-612916.42181688733"/>
    <n v="0"/>
    <n v="0"/>
    <n v="0"/>
    <n v="0"/>
    <n v="0"/>
    <n v="0"/>
    <n v="0"/>
    <n v="0"/>
    <n v="0"/>
    <n v="0"/>
  </r>
  <r>
    <x v="27"/>
    <x v="10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</r>
  <r>
    <x v="29"/>
    <x v="10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</r>
  <r>
    <x v="30"/>
    <x v="10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</r>
  <r>
    <x v="31"/>
    <x v="7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</r>
  <r>
    <x v="32"/>
    <x v="8"/>
    <n v="1"/>
    <x v="1"/>
    <s v="Vestdanmark"/>
    <n v="202434.21556436509"/>
    <n v="0"/>
    <n v="0"/>
    <n v="0"/>
    <n v="0"/>
    <n v="0"/>
    <n v="202434.21556436509"/>
    <n v="0"/>
    <n v="0"/>
    <n v="0"/>
    <n v="202434.21556436509"/>
    <n v="0"/>
    <n v="1.8140997631932312"/>
    <n v="0"/>
    <n v="1.8140997631932312"/>
    <n v="0"/>
    <n v="0"/>
    <n v="0"/>
    <n v="0"/>
  </r>
  <r>
    <x v="33"/>
    <x v="8"/>
    <n v="1"/>
    <x v="1"/>
    <s v="Vestdanmark"/>
    <n v="50608.553891091273"/>
    <n v="0"/>
    <n v="0"/>
    <n v="0"/>
    <n v="0"/>
    <n v="0"/>
    <n v="50608.553891091273"/>
    <n v="0"/>
    <n v="0"/>
    <n v="0"/>
    <n v="50608.553891091273"/>
    <n v="0"/>
    <n v="1.6836742900224761"/>
    <n v="0"/>
    <n v="1.6836742900224761"/>
    <n v="0"/>
    <n v="0"/>
    <n v="0"/>
    <n v="0"/>
  </r>
  <r>
    <x v="34"/>
    <x v="10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</r>
  <r>
    <x v="35"/>
    <x v="10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</r>
  <r>
    <x v="37"/>
    <x v="9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</r>
  <r>
    <x v="38"/>
    <x v="4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</r>
  <r>
    <x v="39"/>
    <x v="10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</r>
  <r>
    <x v="40"/>
    <x v="10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</r>
  <r>
    <x v="41"/>
    <x v="1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</r>
  <r>
    <x v="42"/>
    <x v="2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</r>
  <r>
    <x v="43"/>
    <x v="10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</r>
  <r>
    <x v="47"/>
    <x v="10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32317.23847785301"/>
    <n v="45724.00111692449"/>
    <n v="0"/>
    <n v="90266.583697186172"/>
    <n v="0"/>
    <n v="0"/>
    <n v="0"/>
    <n v="0"/>
    <n v="496326.65366374236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</r>
  <r>
    <x v="3"/>
    <x v="10"/>
    <n v="1"/>
    <x v="2"/>
    <s v="Vestdanmark"/>
    <n v="466529894.04014111"/>
    <n v="0"/>
    <n v="0"/>
    <n v="0"/>
    <n v="0"/>
    <n v="0"/>
    <n v="466529894.04014111"/>
    <n v="0"/>
    <n v="0"/>
    <n v="0"/>
    <n v="466529894.04014111"/>
    <n v="0"/>
    <n v="0"/>
    <n v="0"/>
    <n v="0"/>
    <n v="0"/>
    <n v="0"/>
    <n v="0"/>
    <n v="0"/>
  </r>
  <r>
    <x v="4"/>
    <x v="10"/>
    <n v="0"/>
    <x v="2"/>
    <s v="Vestdanmark"/>
    <n v="18989963.782802999"/>
    <n v="0"/>
    <n v="0"/>
    <n v="0"/>
    <n v="0"/>
    <n v="13973416.343350163"/>
    <n v="0"/>
    <n v="0"/>
    <n v="5016547.4394528363"/>
    <n v="0"/>
    <n v="0"/>
    <n v="0"/>
    <n v="0"/>
    <n v="0"/>
    <n v="0"/>
    <n v="0"/>
    <n v="0"/>
    <n v="0"/>
    <n v="0"/>
  </r>
  <r>
    <x v="5"/>
    <x v="1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</r>
  <r>
    <x v="6"/>
    <x v="2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</r>
  <r>
    <x v="7"/>
    <x v="10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</r>
  <r>
    <x v="11"/>
    <x v="10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9706408.9486224186"/>
    <n v="8458034.0365568101"/>
    <n v="0"/>
    <n v="0"/>
    <n v="0"/>
    <n v="0"/>
    <n v="0"/>
    <n v="2651872.9008556642"/>
    <n v="-1403497.9887900557"/>
    <n v="0"/>
    <n v="0"/>
    <n v="0"/>
    <n v="0"/>
    <n v="0"/>
    <n v="0"/>
    <n v="0"/>
    <n v="0"/>
    <n v="0"/>
    <n v="0"/>
  </r>
  <r>
    <x v="14"/>
    <x v="10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08090.3146740985"/>
    <n v="0"/>
    <n v="0"/>
    <n v="280672.65868343826"/>
    <n v="0"/>
    <n v="0"/>
    <n v="0"/>
    <n v="0"/>
    <n v="927417.65599066019"/>
    <n v="0"/>
    <n v="0"/>
    <n v="0"/>
    <n v="0"/>
    <n v="0"/>
    <n v="0"/>
    <n v="0"/>
    <n v="0"/>
    <n v="0"/>
    <n v="0"/>
  </r>
  <r>
    <x v="16"/>
    <x v="5"/>
    <n v="1"/>
    <x v="2"/>
    <s v="Vestdanmark"/>
    <n v="1794796.6770440321"/>
    <n v="493481.5870918"/>
    <n v="510108.16462498211"/>
    <n v="0"/>
    <n v="174349.62989427199"/>
    <n v="0"/>
    <n v="0"/>
    <n v="697398.51957708795"/>
    <n v="-80541.22414410999"/>
    <n v="0"/>
    <n v="174349.62989427199"/>
    <n v="0"/>
    <n v="1.0052197651406209"/>
    <n v="1.0052197651406209"/>
    <n v="0"/>
    <n v="0"/>
    <n v="148197.18541013118"/>
    <n v="148197.18541013118"/>
    <n v="0"/>
  </r>
  <r>
    <x v="17"/>
    <x v="1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</r>
  <r>
    <x v="20"/>
    <x v="10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</r>
  <r>
    <x v="21"/>
    <x v="10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</r>
  <r>
    <x v="22"/>
    <x v="5"/>
    <n v="1"/>
    <x v="2"/>
    <s v="Vestdanmark"/>
    <n v="3932163.4980297661"/>
    <n v="4168434.2736686366"/>
    <n v="0"/>
    <n v="307470.55071854044"/>
    <n v="0"/>
    <n v="0"/>
    <n v="0"/>
    <n v="0"/>
    <n v="-543741.32635741076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1026308.943223296"/>
    <n v="0"/>
    <n v="0"/>
    <n v="-1026308.943223296"/>
    <n v="0"/>
    <n v="0"/>
    <n v="0"/>
    <n v="0"/>
    <n v="0"/>
    <n v="0"/>
    <n v="0"/>
    <n v="0"/>
    <n v="0"/>
    <n v="0"/>
  </r>
  <r>
    <x v="24"/>
    <x v="2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</r>
  <r>
    <x v="25"/>
    <x v="10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</r>
  <r>
    <x v="26"/>
    <x v="4"/>
    <n v="1"/>
    <x v="2"/>
    <s v="Vestdanmark"/>
    <n v="3511501.1844797898"/>
    <n v="4070795.253083135"/>
    <n v="0"/>
    <n v="0"/>
    <n v="0"/>
    <n v="0"/>
    <n v="0"/>
    <n v="0"/>
    <n v="-559294.06860334519"/>
    <n v="0"/>
    <n v="0"/>
    <n v="0"/>
    <n v="0"/>
    <n v="0"/>
    <n v="0"/>
    <n v="0"/>
    <n v="0"/>
    <n v="0"/>
    <n v="0"/>
  </r>
  <r>
    <x v="27"/>
    <x v="10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</r>
  <r>
    <x v="29"/>
    <x v="10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</r>
  <r>
    <x v="30"/>
    <x v="10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</r>
  <r>
    <x v="31"/>
    <x v="7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</r>
  <r>
    <x v="32"/>
    <x v="8"/>
    <n v="1"/>
    <x v="2"/>
    <s v="Vestdanmark"/>
    <n v="390543.17096316931"/>
    <n v="0"/>
    <n v="0"/>
    <n v="0"/>
    <n v="0"/>
    <n v="0"/>
    <n v="390543.17096316931"/>
    <n v="0"/>
    <n v="0"/>
    <n v="0"/>
    <n v="390543.17096316931"/>
    <n v="0"/>
    <n v="3.4998247306456576"/>
    <n v="0"/>
    <n v="3.4998247306456576"/>
    <n v="0"/>
    <n v="0"/>
    <n v="0"/>
    <n v="0"/>
  </r>
  <r>
    <x v="33"/>
    <x v="8"/>
    <n v="1"/>
    <x v="2"/>
    <s v="Vestdanmark"/>
    <n v="97635.792740792327"/>
    <n v="0"/>
    <n v="0"/>
    <n v="0"/>
    <n v="0"/>
    <n v="0"/>
    <n v="97635.792740792327"/>
    <n v="0"/>
    <n v="0"/>
    <n v="0"/>
    <n v="97635.792740792327"/>
    <n v="0"/>
    <n v="3.2482033447822443"/>
    <n v="0"/>
    <n v="3.2482033447822443"/>
    <n v="0"/>
    <n v="0"/>
    <n v="0"/>
    <n v="0"/>
  </r>
  <r>
    <x v="34"/>
    <x v="10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</r>
  <r>
    <x v="35"/>
    <x v="10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</r>
  <r>
    <x v="37"/>
    <x v="9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</r>
  <r>
    <x v="38"/>
    <x v="4"/>
    <n v="1"/>
    <x v="2"/>
    <s v="Vestdanmark"/>
    <n v="4364064.8109238464"/>
    <n v="5234226.1839023503"/>
    <n v="0"/>
    <n v="0"/>
    <n v="0"/>
    <n v="0"/>
    <n v="0"/>
    <n v="0"/>
    <n v="-870161.37297850382"/>
    <n v="0"/>
    <n v="0"/>
    <n v="0"/>
    <n v="0"/>
    <n v="0"/>
    <n v="0"/>
    <n v="0"/>
    <n v="0"/>
    <n v="0"/>
    <n v="0"/>
  </r>
  <r>
    <x v="39"/>
    <x v="10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</r>
  <r>
    <x v="40"/>
    <x v="10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</r>
  <r>
    <x v="41"/>
    <x v="1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</r>
  <r>
    <x v="42"/>
    <x v="2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</r>
  <r>
    <x v="43"/>
    <x v="10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</r>
  <r>
    <x v="47"/>
    <x v="10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6730.87806894392"/>
    <n v="6753.2568750969058"/>
    <n v="0"/>
    <n v="37612.453499504722"/>
    <n v="0"/>
    <n v="0"/>
    <n v="0"/>
    <n v="0"/>
    <n v="192365.16769434229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</r>
  <r>
    <x v="3"/>
    <x v="10"/>
    <n v="1"/>
    <x v="1"/>
    <s v="Østdanmark"/>
    <n v="128985455.40127957"/>
    <n v="0"/>
    <n v="0"/>
    <n v="0"/>
    <n v="0"/>
    <n v="0"/>
    <n v="128985455.40127957"/>
    <n v="0"/>
    <n v="0"/>
    <n v="0"/>
    <n v="128985455.40127957"/>
    <n v="0"/>
    <n v="0"/>
    <n v="0"/>
    <n v="0"/>
    <n v="0"/>
    <n v="0"/>
    <n v="0"/>
    <n v="0"/>
  </r>
  <r>
    <x v="4"/>
    <x v="10"/>
    <n v="0"/>
    <x v="1"/>
    <s v="Østdanmark"/>
    <n v="3465527.1721393112"/>
    <n v="0"/>
    <n v="0"/>
    <n v="0"/>
    <n v="0"/>
    <n v="2717175.9490617863"/>
    <n v="0"/>
    <n v="0"/>
    <n v="748351.22307752492"/>
    <n v="0"/>
    <n v="0"/>
    <n v="0"/>
    <n v="0"/>
    <n v="0"/>
    <n v="0"/>
    <n v="0"/>
    <n v="0"/>
    <n v="0"/>
    <n v="0"/>
  </r>
  <r>
    <x v="5"/>
    <x v="1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</r>
  <r>
    <x v="6"/>
    <x v="2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</r>
  <r>
    <x v="7"/>
    <x v="10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</r>
  <r>
    <x v="11"/>
    <x v="10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203208.3023534752"/>
    <n v="1249218.6841023962"/>
    <n v="0"/>
    <n v="0"/>
    <n v="0"/>
    <n v="0"/>
    <n v="0"/>
    <n v="241028.49151254582"/>
    <n v="1712961.1267385331"/>
    <n v="620122.25930056884"/>
    <n v="0"/>
    <n v="1.1409474418306342"/>
    <n v="1.1409474418306342"/>
    <n v="0"/>
    <n v="1.1409474418306342"/>
    <n v="173634.2326041593"/>
    <n v="173634.2326041593"/>
    <n v="0"/>
    <n v="173634.2326041593"/>
  </r>
  <r>
    <x v="14"/>
    <x v="10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347865.48218542052"/>
    <n v="0"/>
    <n v="0"/>
    <n v="233902.44520004498"/>
    <n v="0"/>
    <n v="0"/>
    <n v="0"/>
    <n v="0"/>
    <n v="113963.03698537554"/>
    <n v="0"/>
    <n v="0"/>
    <n v="0"/>
    <n v="0"/>
    <n v="0"/>
    <n v="0"/>
    <n v="0"/>
    <n v="0"/>
    <n v="0"/>
    <n v="0"/>
  </r>
  <r>
    <x v="16"/>
    <x v="5"/>
    <n v="1"/>
    <x v="1"/>
    <s v="Østdanmark"/>
    <n v="680202.39896178257"/>
    <n v="72885.308357843693"/>
    <n v="88127.0144073915"/>
    <n v="0"/>
    <n v="221616.52695895699"/>
    <n v="0"/>
    <n v="159063.21988824231"/>
    <n v="138510.32934934812"/>
    <n v="0"/>
    <n v="0"/>
    <n v="380679.74684719928"/>
    <n v="0"/>
    <n v="2.9217855872869634"/>
    <n v="1.2777389508429451"/>
    <n v="1.6440466364440183"/>
    <n v="0"/>
    <n v="323577.78482011938"/>
    <n v="188374.04791511345"/>
    <n v="135203.73690500594"/>
  </r>
  <r>
    <x v="17"/>
    <x v="1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</r>
  <r>
    <x v="19"/>
    <x v="1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</r>
  <r>
    <x v="20"/>
    <x v="10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</r>
  <r>
    <x v="21"/>
    <x v="10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</r>
  <r>
    <x v="22"/>
    <x v="5"/>
    <n v="1"/>
    <x v="1"/>
    <s v="Østdanmark"/>
    <n v="1486999.5556947277"/>
    <n v="615661.50663535297"/>
    <n v="0"/>
    <n v="256234.83946537593"/>
    <n v="0"/>
    <n v="0"/>
    <n v="0"/>
    <n v="0"/>
    <n v="615103.20959399873"/>
    <n v="44277.326295458246"/>
    <n v="0"/>
    <n v="0.15164364373626316"/>
    <n v="0.15164364373626316"/>
    <n v="0"/>
    <n v="0.15164364373626316"/>
    <n v="13725.971151592055"/>
    <n v="13725.971151592055"/>
    <n v="0"/>
    <n v="13725.971151592055"/>
  </r>
  <r>
    <x v="23"/>
    <x v="10"/>
    <n v="0"/>
    <x v="1"/>
    <s v="Østdanmark"/>
    <n v="0"/>
    <n v="0"/>
    <n v="0"/>
    <n v="0"/>
    <n v="0"/>
    <n v="436582.73194952391"/>
    <n v="0"/>
    <n v="0"/>
    <n v="-436582.73194952391"/>
    <n v="0"/>
    <n v="0"/>
    <n v="0"/>
    <n v="0"/>
    <n v="0"/>
    <n v="0"/>
    <n v="0"/>
    <n v="0"/>
    <n v="0"/>
    <n v="0"/>
  </r>
  <r>
    <x v="24"/>
    <x v="2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</r>
  <r>
    <x v="25"/>
    <x v="10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</r>
  <r>
    <x v="26"/>
    <x v="4"/>
    <n v="1"/>
    <x v="1"/>
    <s v="Østdanmark"/>
    <n v="1302519.5826335258"/>
    <n v="601240.60358794441"/>
    <n v="0"/>
    <n v="0"/>
    <n v="0"/>
    <n v="0"/>
    <n v="0"/>
    <n v="0"/>
    <n v="701278.97904558142"/>
    <n v="88362.557228694088"/>
    <n v="0"/>
    <n v="0.31722158045101179"/>
    <n v="0.31722158045101179"/>
    <n v="0"/>
    <n v="0.31722158045101179"/>
    <n v="26508.767168608225"/>
    <n v="26508.767168608225"/>
    <n v="0"/>
    <n v="26508.767168608225"/>
  </r>
  <r>
    <x v="27"/>
    <x v="10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</r>
  <r>
    <x v="29"/>
    <x v="10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</r>
  <r>
    <x v="30"/>
    <x v="10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</r>
  <r>
    <x v="31"/>
    <x v="7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</r>
  <r>
    <x v="32"/>
    <x v="8"/>
    <n v="1"/>
    <x v="1"/>
    <s v="Østdanmark"/>
    <n v="77565.784435634952"/>
    <n v="0"/>
    <n v="0"/>
    <n v="0"/>
    <n v="0"/>
    <n v="0"/>
    <n v="77565.784435634952"/>
    <n v="0"/>
    <n v="0"/>
    <n v="0"/>
    <n v="77565.784435634952"/>
    <n v="0"/>
    <n v="0.69510023680676847"/>
    <n v="0"/>
    <n v="0.69510023680676847"/>
    <n v="0"/>
    <n v="0"/>
    <n v="0"/>
    <n v="0"/>
  </r>
  <r>
    <x v="33"/>
    <x v="8"/>
    <n v="1"/>
    <x v="1"/>
    <s v="Østdanmark"/>
    <n v="19391.446108908738"/>
    <n v="0"/>
    <n v="0"/>
    <n v="0"/>
    <n v="0"/>
    <n v="0"/>
    <n v="19391.446108908738"/>
    <n v="0"/>
    <n v="0"/>
    <n v="0"/>
    <n v="19391.446108908738"/>
    <n v="0"/>
    <n v="0.64512570997752372"/>
    <n v="0"/>
    <n v="0.64512570997752372"/>
    <n v="0"/>
    <n v="0"/>
    <n v="0"/>
    <n v="0"/>
  </r>
  <r>
    <x v="34"/>
    <x v="10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</r>
  <r>
    <x v="35"/>
    <x v="10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</r>
  <r>
    <x v="37"/>
    <x v="9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</r>
  <r>
    <x v="38"/>
    <x v="4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</r>
  <r>
    <x v="39"/>
    <x v="10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</r>
  <r>
    <x v="40"/>
    <x v="10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</r>
  <r>
    <x v="41"/>
    <x v="1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</r>
  <r>
    <x v="42"/>
    <x v="2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</r>
  <r>
    <x v="43"/>
    <x v="10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</r>
  <r>
    <x v="47"/>
    <x v="10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21898.87302486686"/>
    <n v="5589.8969964537146"/>
    <n v="0"/>
    <n v="78752.00538693853"/>
    <n v="0"/>
    <n v="0"/>
    <n v="0"/>
    <n v="0"/>
    <n v="137556.9706414746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</r>
  <r>
    <x v="3"/>
    <x v="10"/>
    <n v="1"/>
    <x v="2"/>
    <s v="Østdanmark"/>
    <n v="126967460.06576711"/>
    <n v="0"/>
    <n v="0"/>
    <n v="0"/>
    <n v="0"/>
    <n v="0"/>
    <n v="126967460.06576711"/>
    <n v="0"/>
    <n v="0"/>
    <n v="0"/>
    <n v="126967460.06576711"/>
    <n v="0"/>
    <n v="0"/>
    <n v="0"/>
    <n v="0"/>
    <n v="0"/>
    <n v="0"/>
    <n v="0"/>
    <n v="0"/>
  </r>
  <r>
    <x v="4"/>
    <x v="10"/>
    <n v="0"/>
    <x v="2"/>
    <s v="Østdanmark"/>
    <n v="4548235.7150938353"/>
    <n v="0"/>
    <n v="0"/>
    <n v="0"/>
    <n v="0"/>
    <n v="3346735.7811527224"/>
    <n v="0"/>
    <n v="0"/>
    <n v="1201499.9339411128"/>
    <n v="0"/>
    <n v="0"/>
    <n v="0"/>
    <n v="0"/>
    <n v="0"/>
    <n v="0"/>
    <n v="0"/>
    <n v="0"/>
    <n v="0"/>
    <n v="0"/>
  </r>
  <r>
    <x v="5"/>
    <x v="1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</r>
  <r>
    <x v="6"/>
    <x v="2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</r>
  <r>
    <x v="7"/>
    <x v="10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</r>
  <r>
    <x v="11"/>
    <x v="10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3406266.7846959801"/>
    <n v="1034020.1623202205"/>
    <n v="0"/>
    <n v="0"/>
    <n v="0"/>
    <n v="0"/>
    <n v="0"/>
    <n v="324199.45764508267"/>
    <n v="2048047.1647306769"/>
    <n v="644549.17594062118"/>
    <n v="0"/>
    <n v="1.1858899150837505"/>
    <n v="1.1858899150837505"/>
    <n v="0"/>
    <n v="1.1858899150837505"/>
    <n v="180473.76926337395"/>
    <n v="180473.76926337395"/>
    <n v="0"/>
    <n v="180473.76926337395"/>
  </r>
  <r>
    <x v="14"/>
    <x v="10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23954.7224487515"/>
    <n v="0"/>
    <n v="0"/>
    <n v="244869.51675001203"/>
    <n v="0"/>
    <n v="0"/>
    <n v="0"/>
    <n v="0"/>
    <n v="179085.20569873948"/>
    <n v="0"/>
    <n v="0"/>
    <n v="0"/>
    <n v="0"/>
    <n v="0"/>
    <n v="0"/>
    <n v="0"/>
    <n v="0"/>
    <n v="0"/>
    <n v="0"/>
  </r>
  <r>
    <x v="16"/>
    <x v="5"/>
    <n v="1"/>
    <x v="2"/>
    <s v="Østdanmark"/>
    <n v="629847.38626384281"/>
    <n v="60329.611891042863"/>
    <n v="72420.556657070294"/>
    <n v="0"/>
    <n v="75650.37010572794"/>
    <n v="0"/>
    <n v="38304.143042979995"/>
    <n v="302601.4804229117"/>
    <n v="80541.224144110107"/>
    <n v="1.1641532182693481E-10"/>
    <n v="113954.51314870793"/>
    <n v="1.2032462213112001E-15"/>
    <n v="0.83206943933812205"/>
    <n v="0.43616523485937869"/>
    <n v="0.39590420447874336"/>
    <n v="9.895302355289459E-11"/>
    <n v="96861.336176401834"/>
    <n v="64302.814589868743"/>
    <n v="32558.52158653309"/>
  </r>
  <r>
    <x v="17"/>
    <x v="1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</r>
  <r>
    <x v="20"/>
    <x v="10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</r>
  <r>
    <x v="21"/>
    <x v="10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</r>
  <r>
    <x v="22"/>
    <x v="5"/>
    <n v="1"/>
    <x v="2"/>
    <s v="Østdanmark"/>
    <n v="1379912.7964038327"/>
    <n v="509603.65797187964"/>
    <n v="0"/>
    <n v="268249.01834925939"/>
    <n v="0"/>
    <n v="0"/>
    <n v="0"/>
    <n v="0"/>
    <n v="602060.12008269364"/>
    <n v="58318.793725282885"/>
    <n v="0"/>
    <n v="0.19973370387797237"/>
    <n v="0.19973370387797237"/>
    <n v="0"/>
    <n v="0.19973370387797237"/>
    <n v="18078.826054837693"/>
    <n v="18078.826054837693"/>
    <n v="0"/>
    <n v="18078.826054837693"/>
  </r>
  <r>
    <x v="23"/>
    <x v="10"/>
    <n v="0"/>
    <x v="2"/>
    <s v="Østdanmark"/>
    <n v="0"/>
    <n v="0"/>
    <n v="0"/>
    <n v="0"/>
    <n v="0"/>
    <n v="480283.98926695564"/>
    <n v="0"/>
    <n v="0"/>
    <n v="-480283.98926695564"/>
    <n v="0"/>
    <n v="0"/>
    <n v="0"/>
    <n v="0"/>
    <n v="0"/>
    <n v="0"/>
    <n v="0"/>
    <n v="0"/>
    <n v="0"/>
    <n v="0"/>
  </r>
  <r>
    <x v="24"/>
    <x v="2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</r>
  <r>
    <x v="25"/>
    <x v="10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</r>
  <r>
    <x v="26"/>
    <x v="4"/>
    <n v="1"/>
    <x v="2"/>
    <s v="Østdanmark"/>
    <n v="1232289.9140584506"/>
    <n v="497666.99331928522"/>
    <n v="0"/>
    <n v="0"/>
    <n v="0"/>
    <n v="0"/>
    <n v="0"/>
    <n v="0"/>
    <n v="734622.92073916539"/>
    <n v="175328.8521358202"/>
    <n v="0"/>
    <n v="0.62943057916759459"/>
    <n v="0.62943057916759459"/>
    <n v="0"/>
    <n v="0.62943057916759459"/>
    <n v="52598.655640746059"/>
    <n v="52598.655640746059"/>
    <n v="0"/>
    <n v="52598.655640746059"/>
  </r>
  <r>
    <x v="27"/>
    <x v="10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</r>
  <r>
    <x v="29"/>
    <x v="10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</r>
  <r>
    <x v="30"/>
    <x v="10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</r>
  <r>
    <x v="31"/>
    <x v="7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</r>
  <r>
    <x v="32"/>
    <x v="8"/>
    <n v="1"/>
    <x v="2"/>
    <s v="Østdanmark"/>
    <n v="169456.82903683058"/>
    <n v="0"/>
    <n v="0"/>
    <n v="0"/>
    <n v="0"/>
    <n v="0"/>
    <n v="169456.82903683058"/>
    <n v="0"/>
    <n v="0"/>
    <n v="0"/>
    <n v="169456.82903683058"/>
    <n v="0"/>
    <n v="1.51857526935434"/>
    <n v="0"/>
    <n v="1.51857526935434"/>
    <n v="0"/>
    <n v="0"/>
    <n v="0"/>
    <n v="0"/>
  </r>
  <r>
    <x v="33"/>
    <x v="8"/>
    <n v="1"/>
    <x v="2"/>
    <s v="Østdanmark"/>
    <n v="42364.207259207644"/>
    <n v="0"/>
    <n v="0"/>
    <n v="0"/>
    <n v="0"/>
    <n v="0"/>
    <n v="42364.207259207644"/>
    <n v="0"/>
    <n v="0"/>
    <n v="0"/>
    <n v="42364.207259207644"/>
    <n v="0"/>
    <n v="1.4093966552177533"/>
    <n v="0"/>
    <n v="1.4093966552177533"/>
    <n v="0"/>
    <n v="0"/>
    <n v="0"/>
    <n v="0"/>
  </r>
  <r>
    <x v="34"/>
    <x v="10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</r>
  <r>
    <x v="35"/>
    <x v="10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</r>
  <r>
    <x v="37"/>
    <x v="9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</r>
  <r>
    <x v="38"/>
    <x v="4"/>
    <n v="1"/>
    <x v="2"/>
    <s v="Østdanmark"/>
    <n v="1531479.7769591378"/>
    <n v="639899.9324082589"/>
    <n v="0"/>
    <n v="0"/>
    <n v="0"/>
    <n v="0"/>
    <n v="0"/>
    <n v="0"/>
    <n v="891579.84455087886"/>
    <n v="21418.471572375041"/>
    <n v="0"/>
    <n v="5.8130588586288758E-2"/>
    <n v="5.8130588586288758E-2"/>
    <n v="0"/>
    <n v="5.8130588586288758E-2"/>
    <n v="4283.6943144750085"/>
    <n v="4283.6943144750085"/>
    <n v="0"/>
    <n v="4283.6943144750085"/>
  </r>
  <r>
    <x v="39"/>
    <x v="10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</r>
  <r>
    <x v="40"/>
    <x v="10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</r>
  <r>
    <x v="41"/>
    <x v="1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</r>
  <r>
    <x v="42"/>
    <x v="2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</r>
  <r>
    <x v="43"/>
    <x v="10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</r>
  <r>
    <x v="47"/>
    <x v="10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96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964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05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964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E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64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6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6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96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6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6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6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963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272</v>
      </c>
      <c r="B1" s="421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20" t="s">
        <v>271</v>
      </c>
      <c r="B4" s="420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2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2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94" zoomScale="55" zoomScaleNormal="55" workbookViewId="0">
      <selection activeCell="R24" sqref="R24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3" t="s">
        <v>298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1"/>
      <c r="B2" s="251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21" spans="17:18" x14ac:dyDescent="0.25">
      <c r="Q21" s="15"/>
      <c r="R21" s="15"/>
    </row>
    <row r="22" spans="17:18" x14ac:dyDescent="0.25">
      <c r="Q22" s="419">
        <f>561900</f>
        <v>561900</v>
      </c>
    </row>
    <row r="23" spans="17:18" x14ac:dyDescent="0.25">
      <c r="Q23" s="1">
        <v>760000</v>
      </c>
      <c r="R23" s="15">
        <f>Q23/Q22-1</f>
        <v>0.35255383520199324</v>
      </c>
    </row>
    <row r="24" spans="17:18" x14ac:dyDescent="0.25">
      <c r="Q24" s="1">
        <v>1000000</v>
      </c>
      <c r="R24" s="15">
        <f>Q24/Q22-1</f>
        <v>0.77967609894999113</v>
      </c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417">
        <v>20000000</v>
      </c>
      <c r="R35" s="341"/>
    </row>
    <row r="36" spans="16:18" ht="15.75" x14ac:dyDescent="0.25">
      <c r="P36" s="340">
        <f>År1</f>
        <v>2019</v>
      </c>
      <c r="Q36" s="418">
        <f>GETPIVOTDATA("Total",'CO2-pivot'!$A$1,"År",P36,"Sted2","CO2 - atmosfære")</f>
        <v>13911562.11827757</v>
      </c>
      <c r="R36" s="341">
        <f>1-Q36/$Q$35</f>
        <v>0.30442189408612153</v>
      </c>
    </row>
    <row r="37" spans="16:18" ht="15.75" x14ac:dyDescent="0.25">
      <c r="P37" s="340">
        <f>År2</f>
        <v>2030</v>
      </c>
      <c r="Q37" s="418">
        <f>GETPIVOTDATA("Total",'CO2-pivot'!$A$1,"År",P37,"Sted2","CO2 - atmosfære")</f>
        <v>6060401.2609960474</v>
      </c>
      <c r="R37" s="341">
        <f t="shared" ref="R37:R38" si="0">1-Q37/$Q$35</f>
        <v>0.69697993695019766</v>
      </c>
    </row>
    <row r="38" spans="16:18" ht="15.75" x14ac:dyDescent="0.25">
      <c r="P38" s="340">
        <f>År3</f>
        <v>2050</v>
      </c>
      <c r="Q38" s="418">
        <f>GETPIVOTDATA("Total",'CO2-pivot'!$A$1,"År",P38,"Sted2","CO2 - atmosfære")</f>
        <v>69377.970853471284</v>
      </c>
      <c r="R38" s="341">
        <f t="shared" si="0"/>
        <v>0.99653110145732648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310</v>
      </c>
    </row>
    <row r="55" spans="1:1" x14ac:dyDescent="0.25">
      <c r="A55" s="387" t="s">
        <v>311</v>
      </c>
    </row>
    <row r="56" spans="1:1" x14ac:dyDescent="0.25">
      <c r="A56" s="362" t="s">
        <v>314</v>
      </c>
    </row>
    <row r="57" spans="1:1" x14ac:dyDescent="0.25">
      <c r="A57" s="347" t="s">
        <v>316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336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K1" sqref="K1:L104857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7.42578125" style="1" bestFit="1" customWidth="1"/>
    <col min="11" max="12" width="13.140625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1" width="10.5703125" style="1" bestFit="1" customWidth="1"/>
    <col min="22" max="16384" width="9.140625" style="1"/>
  </cols>
  <sheetData>
    <row r="1" spans="1:22" x14ac:dyDescent="0.25">
      <c r="A1" s="228" t="s">
        <v>274</v>
      </c>
      <c r="B1" s="75" t="s">
        <v>300</v>
      </c>
    </row>
    <row r="2" spans="1:22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 t="s">
        <v>266</v>
      </c>
      <c r="C3" s="9">
        <v>78231.999999999985</v>
      </c>
      <c r="D3" s="22"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 t="s">
        <v>267</v>
      </c>
      <c r="C4" s="9">
        <v>21768.000000000015</v>
      </c>
      <c r="D4" s="22"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269</v>
      </c>
      <c r="C5" s="9">
        <v>200000</v>
      </c>
      <c r="D5" s="9">
        <v>440000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2199636</v>
      </c>
      <c r="N6" s="18">
        <f t="shared" si="2"/>
        <v>78733.999999999971</v>
      </c>
      <c r="O6" s="18">
        <f t="shared" si="2"/>
        <v>0</v>
      </c>
      <c r="P6" s="18">
        <f t="shared" si="2"/>
        <v>1959636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0.53068036242517413</v>
      </c>
      <c r="V6" s="15">
        <f t="shared" si="1"/>
        <v>0.45644050031444344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761900</v>
      </c>
      <c r="N7" s="18">
        <f t="shared" si="4"/>
        <v>0</v>
      </c>
      <c r="O7" s="18">
        <f t="shared" si="4"/>
        <v>0</v>
      </c>
      <c r="P7" s="18">
        <f t="shared" si="4"/>
        <v>1001900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0.17746255793911445</v>
      </c>
      <c r="V7" s="15">
        <f t="shared" si="1"/>
        <v>0.23336361307153006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N14" s="419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1666924.2322591296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1450274.5935739079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615211.36557101831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831861.00425624021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3030352.3130941684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532711.76774087024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509361.4064260922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146688.63442898169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170038.99574375973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948927.68690583168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948927.68690583156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6"/>
  <sheetViews>
    <sheetView topLeftCell="A10" zoomScale="70" zoomScaleNormal="70" workbookViewId="0">
      <selection activeCell="C56" sqref="C56:E5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0.85</v>
      </c>
      <c r="E11" s="3">
        <v>0.7</v>
      </c>
      <c r="G11" s="12"/>
      <c r="I11" s="1"/>
    </row>
    <row r="12" spans="1:9" x14ac:dyDescent="0.25">
      <c r="B12" s="2" t="s">
        <v>3</v>
      </c>
      <c r="C12" s="7">
        <v>1</v>
      </c>
      <c r="D12" s="3">
        <v>0.85</v>
      </c>
      <c r="E12" s="3">
        <v>0.7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</v>
      </c>
      <c r="E18" s="3">
        <v>1</v>
      </c>
      <c r="F18" s="12"/>
      <c r="G18" s="179"/>
    </row>
    <row r="20" spans="2:11" x14ac:dyDescent="0.25">
      <c r="B20" s="426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326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0.41</v>
      </c>
      <c r="E32" s="90">
        <v>0.41</v>
      </c>
      <c r="F32" s="1"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0.122</v>
      </c>
      <c r="E33" s="90">
        <v>0.122</v>
      </c>
      <c r="F33" s="1">
        <v>3.5000000000000003E-2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6.5329688585482673E-2</v>
      </c>
      <c r="E34" s="90">
        <v>6.5329688585482673E-2</v>
      </c>
      <c r="F34" s="1"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0.09</v>
      </c>
      <c r="E35" s="90">
        <v>0.13</v>
      </c>
      <c r="F35" s="1">
        <v>0.10100000000000001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0.03</v>
      </c>
      <c r="E36" s="90">
        <v>3.9E-2</v>
      </c>
      <c r="F36" s="1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F37" s="1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1.3466912404096722E-2</v>
      </c>
      <c r="E38" s="90">
        <v>0.04</v>
      </c>
      <c r="F38" s="1"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5.6000000000000001E-2</v>
      </c>
      <c r="E39" s="90">
        <v>5.6000000000000001E-2</v>
      </c>
      <c r="F39" s="1">
        <v>5.8999999999999997E-2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F40" s="1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2.7968670218625629E-2</v>
      </c>
      <c r="E41" s="90">
        <v>2.7968670218625629E-2</v>
      </c>
      <c r="F41" s="1"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F42" s="1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F43" s="1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F44" s="1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0.11</v>
      </c>
      <c r="E45" s="90">
        <v>3.5000000000000003E-2</v>
      </c>
      <c r="F45" s="1">
        <v>7.0999999999999994E-2</v>
      </c>
      <c r="K45" s="12"/>
    </row>
    <row r="46" spans="2:11" x14ac:dyDescent="0.25">
      <c r="B46" s="25" t="s">
        <v>291</v>
      </c>
      <c r="C46" s="87"/>
      <c r="D46" s="89">
        <f>SUM(D32:D45)</f>
        <v>0.99959249810155038</v>
      </c>
      <c r="E46" s="89">
        <f>SUM(E32:E45)</f>
        <v>1.0001255856974538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341042.12915049837</v>
      </c>
      <c r="E47" s="115" cm="1">
        <f t="array" ref="E47">SUMPRODUCT((E32:E45&gt;$C$32:$C$45)*(E32:E45-$C$32:$C$45))*Arealanvendelse!P6</f>
        <v>353108.87429875281</v>
      </c>
      <c r="K47" s="12"/>
    </row>
    <row r="48" spans="2:11" x14ac:dyDescent="0.25">
      <c r="B48" s="25" t="s">
        <v>241</v>
      </c>
      <c r="C48" s="109"/>
      <c r="D48" s="115">
        <f>1%*Arealanvendelse!M6</f>
        <v>21996.36</v>
      </c>
      <c r="E48" s="115">
        <f>1%*Arealanvendelse!P6</f>
        <v>19596.36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C51</f>
        <v>6.475478040220463E-3</v>
      </c>
    </row>
    <row r="56" spans="2:8" x14ac:dyDescent="0.25">
      <c r="C56" s="459">
        <f>SUM(C32,C35,C38:C39,C45)</f>
        <v>0.79569205391369902</v>
      </c>
      <c r="D56" s="459">
        <f>SUM(D32,D35,D38:D39,D45)</f>
        <v>0.67946691240409673</v>
      </c>
      <c r="E56" s="459">
        <f>SUM(E32,E35,E38:E39,E45)</f>
        <v>0.67100000000000015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70" zoomScaleNormal="70" workbookViewId="0">
      <selection activeCell="D10" sqref="D10:E1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0.4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v>0</v>
      </c>
      <c r="E5" s="311"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v>5.2820478093045303E-3</v>
      </c>
      <c r="E6" s="311"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8.5000000000000006E-2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0.115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0.03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0.13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v>0.13600000000000001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ROUND(SUM(E3:E17),4)</f>
        <v>1.0003</v>
      </c>
      <c r="F18" s="315" t="s">
        <v>320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8" sqref="D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0.2</v>
      </c>
    </row>
    <row r="14" spans="1:4" x14ac:dyDescent="0.25">
      <c r="A14" s="2" t="s">
        <v>177</v>
      </c>
      <c r="B14" s="7">
        <v>0</v>
      </c>
      <c r="C14" s="8">
        <v>0.6</v>
      </c>
      <c r="D14" s="8">
        <v>0.3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0.2</v>
      </c>
    </row>
    <row r="16" spans="1:4" x14ac:dyDescent="0.25">
      <c r="A16" s="2" t="s">
        <v>179</v>
      </c>
      <c r="B16" s="7">
        <v>0</v>
      </c>
      <c r="C16" s="8">
        <v>0.4</v>
      </c>
      <c r="D16" s="8">
        <v>0.3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42611.228401813547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8466.1085233398098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55470.770198595659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12230.158268674411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119125.53005318485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54269.778372743967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16654.914981015754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9500.377326300475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11134.709749727588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50202.656083721027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1440.8687664511317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8556.2799247160419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116208.03259201464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16247.371511623947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10783.85083694985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1395.4664470179907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42611.228401813547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8466.1085233398098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55470.770198595659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12230.158268674411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85004.225044311373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53893.246041273611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12737.865382767375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9480.1017686170671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7418.1609747320172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51674.495910690137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959.93489666486778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9018.6446379122535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82607.063024371659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12379.520047819342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7179.8597232768534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929.09791591318151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7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8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98081.998600409206</v>
      </c>
      <c r="E50" s="109">
        <f t="shared" ca="1" si="0"/>
        <v>0</v>
      </c>
      <c r="F50" s="109">
        <f t="shared" ca="1" si="0"/>
        <v>0</v>
      </c>
      <c r="G50" s="109">
        <f t="shared" ca="1" si="0"/>
        <v>20696.266792014219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118778.26539242343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130260.23980291243</v>
      </c>
      <c r="D51" s="109">
        <f t="shared" ca="1" si="0"/>
        <v>231464.31788542951</v>
      </c>
      <c r="E51" s="109">
        <f t="shared" ca="1" si="0"/>
        <v>0</v>
      </c>
      <c r="F51" s="109">
        <f t="shared" ca="1" si="0"/>
        <v>18095.783747466885</v>
      </c>
      <c r="G51" s="109">
        <f t="shared" ca="1" si="0"/>
        <v>35699.495209658453</v>
      </c>
      <c r="H51" s="109">
        <f t="shared" ca="1" si="2"/>
        <v>0</v>
      </c>
      <c r="I51" s="109">
        <f t="shared" ca="1" si="1"/>
        <v>148356.02355037932</v>
      </c>
      <c r="J51" s="109">
        <f t="shared" ca="1" si="1"/>
        <v>267163.81309508794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98081.998600409206</v>
      </c>
      <c r="E52" s="109">
        <f t="shared" ca="1" si="0"/>
        <v>0</v>
      </c>
      <c r="F52" s="109">
        <f t="shared" ca="1" si="0"/>
        <v>0</v>
      </c>
      <c r="G52" s="109">
        <f t="shared" ca="1" si="0"/>
        <v>20696.266792014219</v>
      </c>
      <c r="H52" s="109">
        <f t="shared" ca="1" si="2"/>
        <v>0</v>
      </c>
      <c r="I52" s="109">
        <f t="shared" ca="1" si="1"/>
        <v>0</v>
      </c>
      <c r="J52" s="109">
        <f t="shared" ca="1" si="1"/>
        <v>118778.26539242343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92422.386019043392</v>
      </c>
      <c r="D53" s="109">
        <f t="shared" ca="1" si="0"/>
        <v>195354.66469961227</v>
      </c>
      <c r="E53" s="109">
        <f t="shared" ca="1" si="0"/>
        <v>0</v>
      </c>
      <c r="F53" s="109">
        <f t="shared" ca="1" si="0"/>
        <v>13697.800279432244</v>
      </c>
      <c r="G53" s="109">
        <f t="shared" ca="1" si="0"/>
        <v>31807.364370261843</v>
      </c>
      <c r="H53" s="109">
        <f t="shared" ca="1" si="2"/>
        <v>0</v>
      </c>
      <c r="I53" s="109">
        <f t="shared" ca="1" si="1"/>
        <v>106120.18629847563</v>
      </c>
      <c r="J53" s="109">
        <f t="shared" ca="1" si="1"/>
        <v>227162.02906987412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5074.9629037056475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7241.4592905578666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4469.265508445983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6635.761895298202</v>
      </c>
      <c r="G14" s="168">
        <f ca="1">IF($C14-G$1&lt;År1,0,F13*(1-VLOOKUP($A14,[1]Hugst!$R$5:$W$9,MATCH(ROUNDUP((G$1)/10,0)*10,[1]Hugst!$R$4:$W$4,0))))</f>
        <v>7241.4592905578666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3982.6611163108487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6149.1575031630673</v>
      </c>
      <c r="G15" s="168">
        <f ca="1">IF($C15-G$1&lt;År1,0,F14*(1-VLOOKUP($A15,[1]Hugst!$R$5:$W$9,MATCH(ROUNDUP((G$1)/10,0)*10,[1]Hugst!$R$4:$W$4,0))))</f>
        <v>6635.761895298202</v>
      </c>
      <c r="H15" s="168">
        <f ca="1">IF($C15-H$1&lt;År1,0,G14*(1-VLOOKUP($A15,[1]Hugst!$R$5:$W$9,MATCH(ROUNDUP((H$1)/10,0)*10,[1]Hugst!$R$4:$W$4,0))))</f>
        <v>7241.4592905578666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3591.341359054974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5757.8377459071926</v>
      </c>
      <c r="G16" s="168">
        <f ca="1">IF($C16-G$1&lt;År1,0,F15*(1-VLOOKUP($A16,[1]Hugst!$R$5:$W$9,MATCH(ROUNDUP((G$1)/10,0)*10,[1]Hugst!$R$4:$W$4,0))))</f>
        <v>6149.1575031630673</v>
      </c>
      <c r="H16" s="168">
        <f ca="1">IF($C16-H$1&lt;År1,0,G15*(1-VLOOKUP($A16,[1]Hugst!$R$5:$W$9,MATCH(ROUNDUP((H$1)/10,0)*10,[1]Hugst!$R$4:$W$4,0))))</f>
        <v>6635.761895298202</v>
      </c>
      <c r="I16" s="168">
        <f ca="1">IF($C16-I$1&lt;År1,0,H15*(1-VLOOKUP($A16,[1]Hugst!$R$5:$W$9,MATCH(ROUNDUP((I$1)/10,0)*10,[1]Hugst!$R$4:$W$4,0))))</f>
        <v>7241.4592905578666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3276.2594909202417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5442.7558777724607</v>
      </c>
      <c r="G17" s="168">
        <f ca="1">IF($C17-G$1&lt;År1,0,F16*(1-VLOOKUP($A17,[1]Hugst!$R$5:$W$9,MATCH(ROUNDUP((G$1)/10,0)*10,[1]Hugst!$R$4:$W$4,0))))</f>
        <v>5757.8377459071926</v>
      </c>
      <c r="H17" s="168">
        <f ca="1">IF($C17-H$1&lt;År1,0,G16*(1-VLOOKUP($A17,[1]Hugst!$R$5:$W$9,MATCH(ROUNDUP((H$1)/10,0)*10,[1]Hugst!$R$4:$W$4,0))))</f>
        <v>6149.1575031630673</v>
      </c>
      <c r="I17" s="168">
        <f ca="1">IF($C17-I$1&lt;År1,0,H16*(1-VLOOKUP($A17,[1]Hugst!$R$5:$W$9,MATCH(ROUNDUP((I$1)/10,0)*10,[1]Hugst!$R$4:$W$4,0))))</f>
        <v>6635.761895298202</v>
      </c>
      <c r="J17" s="168">
        <f ca="1">IF($C17-J$1&lt;År1,0,I16*(1-VLOOKUP($A17,[1]Hugst!$R$5:$W$9,MATCH(ROUNDUP((J$1)/10,0)*10,[1]Hugst!$R$4:$W$4,0))))</f>
        <v>7241.4592905578666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3022.178064394076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5188.6744512462956</v>
      </c>
      <c r="G18" s="168">
        <f ca="1">IF($C18-G$1&lt;År1,0,F17*(1-VLOOKUP($A18,[1]Hugst!$R$5:$W$9,MATCH(ROUNDUP((G$1)/10,0)*10,[1]Hugst!$R$4:$W$4,0))))</f>
        <v>5442.7558777724607</v>
      </c>
      <c r="H18" s="168">
        <f ca="1">IF($C18-H$1&lt;År1,0,G17*(1-VLOOKUP($A18,[1]Hugst!$R$5:$W$9,MATCH(ROUNDUP((H$1)/10,0)*10,[1]Hugst!$R$4:$W$4,0))))</f>
        <v>5757.8377459071926</v>
      </c>
      <c r="I18" s="168">
        <f ca="1">IF($C18-I$1&lt;År1,0,H17*(1-VLOOKUP($A18,[1]Hugst!$R$5:$W$9,MATCH(ROUNDUP((I$1)/10,0)*10,[1]Hugst!$R$4:$W$4,0))))</f>
        <v>6149.1575031630673</v>
      </c>
      <c r="J18" s="168">
        <f ca="1">IF($C18-J$1&lt;År1,0,I17*(1-VLOOKUP($A18,[1]Hugst!$R$5:$W$9,MATCH(ROUNDUP((J$1)/10,0)*10,[1]Hugst!$R$4:$W$4,0))))</f>
        <v>6635.761895298202</v>
      </c>
      <c r="K18" s="168">
        <f ca="1">IF($C18-K$1&lt;År1,0,J17*(1-VLOOKUP($A18,[1]Hugst!$R$5:$W$9,MATCH(ROUNDUP((K$1)/10,0)*10,[1]Hugst!$R$4:$W$4,0))))</f>
        <v>7241.4592905578666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2816.9070708148556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4983.4034576670747</v>
      </c>
      <c r="G19" s="168">
        <f ca="1">IF($C19-G$1&lt;År1,0,F18*(1-VLOOKUP($A19,[1]Hugst!$R$5:$W$9,MATCH(ROUNDUP((G$1)/10,0)*10,[1]Hugst!$R$4:$W$4,0))))</f>
        <v>5188.6744512462956</v>
      </c>
      <c r="H19" s="168">
        <f ca="1">IF($C19-H$1&lt;År1,0,G18*(1-VLOOKUP($A19,[1]Hugst!$R$5:$W$9,MATCH(ROUNDUP((H$1)/10,0)*10,[1]Hugst!$R$4:$W$4,0))))</f>
        <v>5442.7558777724607</v>
      </c>
      <c r="I19" s="168">
        <f ca="1">IF($C19-I$1&lt;År1,0,H18*(1-VLOOKUP($A19,[1]Hugst!$R$5:$W$9,MATCH(ROUNDUP((I$1)/10,0)*10,[1]Hugst!$R$4:$W$4,0))))</f>
        <v>5757.8377459071926</v>
      </c>
      <c r="J19" s="168">
        <f ca="1">IF($C19-J$1&lt;År1,0,I18*(1-VLOOKUP($A19,[1]Hugst!$R$5:$W$9,MATCH(ROUNDUP((J$1)/10,0)*10,[1]Hugst!$R$4:$W$4,0))))</f>
        <v>6149.1575031630673</v>
      </c>
      <c r="K19" s="168">
        <f ca="1">IF($C19-K$1&lt;År1,0,J18*(1-VLOOKUP($A19,[1]Hugst!$R$5:$W$9,MATCH(ROUNDUP((K$1)/10,0)*10,[1]Hugst!$R$4:$W$4,0))))</f>
        <v>6635.761895298202</v>
      </c>
      <c r="L19" s="168">
        <f ca="1">IF($C19-L$1&lt;År1,0,K18*(1-VLOOKUP($A19,[1]Hugst!$R$5:$W$9,MATCH(ROUNDUP((L$1)/10,0)*10,[1]Hugst!$R$4:$W$4,0))))</f>
        <v>7241.4592905578666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2650.6944528549839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4817.1908397072029</v>
      </c>
      <c r="G20" s="168">
        <f ca="1">IF($C20-G$1&lt;År1,0,F19*(1-VLOOKUP($A20,[1]Hugst!$R$5:$W$9,MATCH(ROUNDUP((G$1)/10,0)*10,[1]Hugst!$R$4:$W$4,0))))</f>
        <v>4983.4034576670747</v>
      </c>
      <c r="H20" s="168">
        <f ca="1">IF($C20-H$1&lt;År1,0,G19*(1-VLOOKUP($A20,[1]Hugst!$R$5:$W$9,MATCH(ROUNDUP((H$1)/10,0)*10,[1]Hugst!$R$4:$W$4,0))))</f>
        <v>5188.6744512462956</v>
      </c>
      <c r="I20" s="168">
        <f ca="1">IF($C20-I$1&lt;År1,0,H19*(1-VLOOKUP($A20,[1]Hugst!$R$5:$W$9,MATCH(ROUNDUP((I$1)/10,0)*10,[1]Hugst!$R$4:$W$4,0))))</f>
        <v>5442.7558777724607</v>
      </c>
      <c r="J20" s="168">
        <f ca="1">IF($C20-J$1&lt;År1,0,I19*(1-VLOOKUP($A20,[1]Hugst!$R$5:$W$9,MATCH(ROUNDUP((J$1)/10,0)*10,[1]Hugst!$R$4:$W$4,0))))</f>
        <v>5757.8377459071926</v>
      </c>
      <c r="K20" s="168">
        <f ca="1">IF($C20-K$1&lt;År1,0,J19*(1-VLOOKUP($A20,[1]Hugst!$R$5:$W$9,MATCH(ROUNDUP((K$1)/10,0)*10,[1]Hugst!$R$4:$W$4,0))))</f>
        <v>6149.1575031630673</v>
      </c>
      <c r="L20" s="168">
        <f ca="1">IF($C20-L$1&lt;År1,0,K19*(1-VLOOKUP($A20,[1]Hugst!$R$5:$W$9,MATCH(ROUNDUP((L$1)/10,0)*10,[1]Hugst!$R$4:$W$4,0))))</f>
        <v>6635.761895298202</v>
      </c>
      <c r="M20" s="168">
        <f ca="1">IF($C20-M$1&lt;År1,0,L19*(1-VLOOKUP($A20,[1]Hugst!$R$5:$W$9,MATCH(ROUNDUP((M$1)/10,0)*10,[1]Hugst!$R$4:$W$4,0))))</f>
        <v>7241.4592905578666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2515.7385145060525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4682.2349013582716</v>
      </c>
      <c r="G21" s="168">
        <f ca="1">IF($C21-G$1&lt;År1,0,F20*(1-VLOOKUP($A21,[1]Hugst!$R$5:$W$9,MATCH(ROUNDUP((G$1)/10,0)*10,[1]Hugst!$R$4:$W$4,0))))</f>
        <v>4817.1908397072029</v>
      </c>
      <c r="H21" s="168">
        <f ca="1">IF($C21-H$1&lt;År1,0,G20*(1-VLOOKUP($A21,[1]Hugst!$R$5:$W$9,MATCH(ROUNDUP((H$1)/10,0)*10,[1]Hugst!$R$4:$W$4,0))))</f>
        <v>4983.4034576670747</v>
      </c>
      <c r="I21" s="168">
        <f ca="1">IF($C21-I$1&lt;År1,0,H20*(1-VLOOKUP($A21,[1]Hugst!$R$5:$W$9,MATCH(ROUNDUP((I$1)/10,0)*10,[1]Hugst!$R$4:$W$4,0))))</f>
        <v>5188.6744512462956</v>
      </c>
      <c r="J21" s="168">
        <f ca="1">IF($C21-J$1&lt;År1,0,I20*(1-VLOOKUP($A21,[1]Hugst!$R$5:$W$9,MATCH(ROUNDUP((J$1)/10,0)*10,[1]Hugst!$R$4:$W$4,0))))</f>
        <v>5442.7558777724607</v>
      </c>
      <c r="K21" s="168">
        <f ca="1">IF($C21-K$1&lt;År1,0,J20*(1-VLOOKUP($A21,[1]Hugst!$R$5:$W$9,MATCH(ROUNDUP((K$1)/10,0)*10,[1]Hugst!$R$4:$W$4,0))))</f>
        <v>5757.8377459071926</v>
      </c>
      <c r="L21" s="168">
        <f ca="1">IF($C21-L$1&lt;År1,0,K20*(1-VLOOKUP($A21,[1]Hugst!$R$5:$W$9,MATCH(ROUNDUP((L$1)/10,0)*10,[1]Hugst!$R$4:$W$4,0))))</f>
        <v>6149.1575031630673</v>
      </c>
      <c r="M21" s="168">
        <f ca="1">IF($C21-M$1&lt;År1,0,L20*(1-VLOOKUP($A21,[1]Hugst!$R$5:$W$9,MATCH(ROUNDUP((M$1)/10,0)*10,[1]Hugst!$R$4:$W$4,0))))</f>
        <v>6635.761895298202</v>
      </c>
      <c r="N21" s="168">
        <f ca="1">IF($C21-N$1&lt;År1,0,M20*(1-VLOOKUP($A21,[1]Hugst!$R$5:$W$9,MATCH(ROUNDUP((N$1)/10,0)*10,[1]Hugst!$R$4:$W$4,0))))</f>
        <v>7241.4592905578666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2405.7978490658093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4572.2942359180288</v>
      </c>
      <c r="G22" s="168">
        <f ca="1">IF($C22-G$1&lt;År1,0,F21*(1-VLOOKUP($A22,[1]Hugst!$R$5:$W$9,MATCH(ROUNDUP((G$1)/10,0)*10,[1]Hugst!$R$4:$W$4,0))))</f>
        <v>4682.2349013582716</v>
      </c>
      <c r="H22" s="168">
        <f ca="1">IF($C22-H$1&lt;År1,0,G21*(1-VLOOKUP($A22,[1]Hugst!$R$5:$W$9,MATCH(ROUNDUP((H$1)/10,0)*10,[1]Hugst!$R$4:$W$4,0))))</f>
        <v>4817.1908397072029</v>
      </c>
      <c r="I22" s="168">
        <f ca="1">IF($C22-I$1&lt;År1,0,H21*(1-VLOOKUP($A22,[1]Hugst!$R$5:$W$9,MATCH(ROUNDUP((I$1)/10,0)*10,[1]Hugst!$R$4:$W$4,0))))</f>
        <v>4983.4034576670747</v>
      </c>
      <c r="J22" s="168">
        <f ca="1">IF($C22-J$1&lt;År1,0,I21*(1-VLOOKUP($A22,[1]Hugst!$R$5:$W$9,MATCH(ROUNDUP((J$1)/10,0)*10,[1]Hugst!$R$4:$W$4,0))))</f>
        <v>5188.6744512462956</v>
      </c>
      <c r="K22" s="168">
        <f ca="1">IF($C22-K$1&lt;År1,0,J21*(1-VLOOKUP($A22,[1]Hugst!$R$5:$W$9,MATCH(ROUNDUP((K$1)/10,0)*10,[1]Hugst!$R$4:$W$4,0))))</f>
        <v>5442.7558777724607</v>
      </c>
      <c r="L22" s="168">
        <f ca="1">IF($C22-L$1&lt;År1,0,K21*(1-VLOOKUP($A22,[1]Hugst!$R$5:$W$9,MATCH(ROUNDUP((L$1)/10,0)*10,[1]Hugst!$R$4:$W$4,0))))</f>
        <v>5757.8377459071926</v>
      </c>
      <c r="M22" s="168">
        <f ca="1">IF($C22-M$1&lt;År1,0,L21*(1-VLOOKUP($A22,[1]Hugst!$R$5:$W$9,MATCH(ROUNDUP((M$1)/10,0)*10,[1]Hugst!$R$4:$W$4,0))))</f>
        <v>6149.1575031630673</v>
      </c>
      <c r="N22" s="168">
        <f ca="1">IF($C22-N$1&lt;År1,0,M21*(1-VLOOKUP($A22,[1]Hugst!$R$5:$W$9,MATCH(ROUNDUP((N$1)/10,0)*10,[1]Hugst!$R$4:$W$4,0))))</f>
        <v>6635.761895298202</v>
      </c>
      <c r="O22" s="168">
        <f ca="1">IF($C22-O$1&lt;År1,0,N21*(1-VLOOKUP($A22,[1]Hugst!$R$5:$W$9,MATCH(ROUNDUP((O$1)/10,0)*10,[1]Hugst!$R$4:$W$4,0))))</f>
        <v>7241.4592905578666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2315.8792815263123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4482.3756683785314</v>
      </c>
      <c r="G23" s="168">
        <f ca="1">IF($C23-G$1&lt;År1,0,F22*(1-VLOOKUP($A23,[1]Hugst!$R$5:$W$9,MATCH(ROUNDUP((G$1)/10,0)*10,[1]Hugst!$R$4:$W$4,0))))</f>
        <v>4572.2942359180288</v>
      </c>
      <c r="H23" s="168">
        <f ca="1">IF($C23-H$1&lt;År1,0,G22*(1-VLOOKUP($A23,[1]Hugst!$R$5:$W$9,MATCH(ROUNDUP((H$1)/10,0)*10,[1]Hugst!$R$4:$W$4,0))))</f>
        <v>4682.2349013582716</v>
      </c>
      <c r="I23" s="168">
        <f ca="1">IF($C23-I$1&lt;År1,0,H22*(1-VLOOKUP($A23,[1]Hugst!$R$5:$W$9,MATCH(ROUNDUP((I$1)/10,0)*10,[1]Hugst!$R$4:$W$4,0))))</f>
        <v>4817.1908397072029</v>
      </c>
      <c r="J23" s="168">
        <f ca="1">IF($C23-J$1&lt;År1,0,I22*(1-VLOOKUP($A23,[1]Hugst!$R$5:$W$9,MATCH(ROUNDUP((J$1)/10,0)*10,[1]Hugst!$R$4:$W$4,0))))</f>
        <v>4983.4034576670747</v>
      </c>
      <c r="K23" s="168">
        <f ca="1">IF($C23-K$1&lt;År1,0,J22*(1-VLOOKUP($A23,[1]Hugst!$R$5:$W$9,MATCH(ROUNDUP((K$1)/10,0)*10,[1]Hugst!$R$4:$W$4,0))))</f>
        <v>5188.6744512462956</v>
      </c>
      <c r="L23" s="168">
        <f ca="1">IF($C23-L$1&lt;År1,0,K22*(1-VLOOKUP($A23,[1]Hugst!$R$5:$W$9,MATCH(ROUNDUP((L$1)/10,0)*10,[1]Hugst!$R$4:$W$4,0))))</f>
        <v>5442.7558777724607</v>
      </c>
      <c r="M23" s="168">
        <f ca="1">IF($C23-M$1&lt;År1,0,L22*(1-VLOOKUP($A23,[1]Hugst!$R$5:$W$9,MATCH(ROUNDUP((M$1)/10,0)*10,[1]Hugst!$R$4:$W$4,0))))</f>
        <v>5757.8377459071926</v>
      </c>
      <c r="N23" s="168">
        <f ca="1">IF($C23-N$1&lt;År1,0,M22*(1-VLOOKUP($A23,[1]Hugst!$R$5:$W$9,MATCH(ROUNDUP((N$1)/10,0)*10,[1]Hugst!$R$4:$W$4,0))))</f>
        <v>6149.1575031630673</v>
      </c>
      <c r="O23" s="168">
        <f ca="1">IF($C23-O$1&lt;År1,0,N22*(1-VLOOKUP($A23,[1]Hugst!$R$5:$W$9,MATCH(ROUNDUP((O$1)/10,0)*10,[1]Hugst!$R$4:$W$4,0))))</f>
        <v>6635.761895298202</v>
      </c>
      <c r="P23" s="168">
        <f ca="1">IF($C23-P$1&lt;År1,0,O22*(1-VLOOKUP($A23,[1]Hugst!$R$5:$W$9,MATCH(ROUNDUP((P$1)/10,0)*10,[1]Hugst!$R$4:$W$4,0))))</f>
        <v>7241.4592905578666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2241.9882224833564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4408.4846093355754</v>
      </c>
      <c r="G24" s="168">
        <f ca="1">IF($C24-G$1&lt;År1,0,F23*(1-VLOOKUP($A24,[1]Hugst!$R$5:$W$9,MATCH(ROUNDUP((G$1)/10,0)*10,[1]Hugst!$R$4:$W$4,0))))</f>
        <v>4482.3756683785314</v>
      </c>
      <c r="H24" s="168">
        <f ca="1">IF($C24-H$1&lt;År1,0,G23*(1-VLOOKUP($A24,[1]Hugst!$R$5:$W$9,MATCH(ROUNDUP((H$1)/10,0)*10,[1]Hugst!$R$4:$W$4,0))))</f>
        <v>4572.2942359180288</v>
      </c>
      <c r="I24" s="168">
        <f ca="1">IF($C24-I$1&lt;År1,0,H23*(1-VLOOKUP($A24,[1]Hugst!$R$5:$W$9,MATCH(ROUNDUP((I$1)/10,0)*10,[1]Hugst!$R$4:$W$4,0))))</f>
        <v>4682.2349013582716</v>
      </c>
      <c r="J24" s="168">
        <f ca="1">IF($C24-J$1&lt;År1,0,I23*(1-VLOOKUP($A24,[1]Hugst!$R$5:$W$9,MATCH(ROUNDUP((J$1)/10,0)*10,[1]Hugst!$R$4:$W$4,0))))</f>
        <v>4817.1908397072029</v>
      </c>
      <c r="K24" s="168">
        <f ca="1">IF($C24-K$1&lt;År1,0,J23*(1-VLOOKUP($A24,[1]Hugst!$R$5:$W$9,MATCH(ROUNDUP((K$1)/10,0)*10,[1]Hugst!$R$4:$W$4,0))))</f>
        <v>4983.4034576670747</v>
      </c>
      <c r="L24" s="168">
        <f ca="1">IF($C24-L$1&lt;År1,0,K23*(1-VLOOKUP($A24,[1]Hugst!$R$5:$W$9,MATCH(ROUNDUP((L$1)/10,0)*10,[1]Hugst!$R$4:$W$4,0))))</f>
        <v>5188.6744512462956</v>
      </c>
      <c r="M24" s="168">
        <f ca="1">IF($C24-M$1&lt;År1,0,L23*(1-VLOOKUP($A24,[1]Hugst!$R$5:$W$9,MATCH(ROUNDUP((M$1)/10,0)*10,[1]Hugst!$R$4:$W$4,0))))</f>
        <v>5442.7558777724607</v>
      </c>
      <c r="N24" s="168">
        <f ca="1">IF($C24-N$1&lt;År1,0,M23*(1-VLOOKUP($A24,[1]Hugst!$R$5:$W$9,MATCH(ROUNDUP((N$1)/10,0)*10,[1]Hugst!$R$4:$W$4,0))))</f>
        <v>5757.8377459071926</v>
      </c>
      <c r="O24" s="168">
        <f ca="1">IF($C24-O$1&lt;År1,0,N23*(1-VLOOKUP($A24,[1]Hugst!$R$5:$W$9,MATCH(ROUNDUP((O$1)/10,0)*10,[1]Hugst!$R$4:$W$4,0))))</f>
        <v>6149.1575031630673</v>
      </c>
      <c r="P24" s="168">
        <f ca="1">IF($C24-P$1&lt;År1,0,O23*(1-VLOOKUP($A24,[1]Hugst!$R$5:$W$9,MATCH(ROUNDUP((P$1)/10,0)*10,[1]Hugst!$R$4:$W$4,0))))</f>
        <v>6635.761895298202</v>
      </c>
      <c r="Q24" s="168">
        <f ca="1">IF($C24-Q$1&lt;År1,0,P23*(1-VLOOKUP($A24,[1]Hugst!$R$5:$W$9,MATCH(ROUNDUP((Q$1)/10,0)*10,[1]Hugst!$R$4:$W$4,0))))</f>
        <v>7241.4592905578666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2180.9289512626597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4347.4253381148792</v>
      </c>
      <c r="G25" s="168">
        <f ca="1">IF($C25-G$1&lt;År1,0,F24*(1-VLOOKUP($A25,[1]Hugst!$R$5:$W$9,MATCH(ROUNDUP((G$1)/10,0)*10,[1]Hugst!$R$4:$W$4,0))))</f>
        <v>4408.4846093355754</v>
      </c>
      <c r="H25" s="168">
        <f ca="1">IF($C25-H$1&lt;År1,0,G24*(1-VLOOKUP($A25,[1]Hugst!$R$5:$W$9,MATCH(ROUNDUP((H$1)/10,0)*10,[1]Hugst!$R$4:$W$4,0))))</f>
        <v>4482.3756683785314</v>
      </c>
      <c r="I25" s="168">
        <f ca="1">IF($C25-I$1&lt;År1,0,H24*(1-VLOOKUP($A25,[1]Hugst!$R$5:$W$9,MATCH(ROUNDUP((I$1)/10,0)*10,[1]Hugst!$R$4:$W$4,0))))</f>
        <v>4572.2942359180288</v>
      </c>
      <c r="J25" s="168">
        <f ca="1">IF($C25-J$1&lt;År1,0,I24*(1-VLOOKUP($A25,[1]Hugst!$R$5:$W$9,MATCH(ROUNDUP((J$1)/10,0)*10,[1]Hugst!$R$4:$W$4,0))))</f>
        <v>4682.2349013582716</v>
      </c>
      <c r="K25" s="168">
        <f ca="1">IF($C25-K$1&lt;År1,0,J24*(1-VLOOKUP($A25,[1]Hugst!$R$5:$W$9,MATCH(ROUNDUP((K$1)/10,0)*10,[1]Hugst!$R$4:$W$4,0))))</f>
        <v>4817.1908397072029</v>
      </c>
      <c r="L25" s="168">
        <f ca="1">IF($C25-L$1&lt;År1,0,K24*(1-VLOOKUP($A25,[1]Hugst!$R$5:$W$9,MATCH(ROUNDUP((L$1)/10,0)*10,[1]Hugst!$R$4:$W$4,0))))</f>
        <v>4983.4034576670747</v>
      </c>
      <c r="M25" s="168">
        <f ca="1">IF($C25-M$1&lt;År1,0,L24*(1-VLOOKUP($A25,[1]Hugst!$R$5:$W$9,MATCH(ROUNDUP((M$1)/10,0)*10,[1]Hugst!$R$4:$W$4,0))))</f>
        <v>5188.6744512462956</v>
      </c>
      <c r="N25" s="168">
        <f ca="1">IF($C25-N$1&lt;År1,0,M24*(1-VLOOKUP($A25,[1]Hugst!$R$5:$W$9,MATCH(ROUNDUP((N$1)/10,0)*10,[1]Hugst!$R$4:$W$4,0))))</f>
        <v>5442.7558777724607</v>
      </c>
      <c r="O25" s="168">
        <f ca="1">IF($C25-O$1&lt;År1,0,N24*(1-VLOOKUP($A25,[1]Hugst!$R$5:$W$9,MATCH(ROUNDUP((O$1)/10,0)*10,[1]Hugst!$R$4:$W$4,0))))</f>
        <v>5757.8377459071926</v>
      </c>
      <c r="P25" s="168">
        <f ca="1">IF($C25-P$1&lt;År1,0,O24*(1-VLOOKUP($A25,[1]Hugst!$R$5:$W$9,MATCH(ROUNDUP((P$1)/10,0)*10,[1]Hugst!$R$4:$W$4,0))))</f>
        <v>6149.1575031630673</v>
      </c>
      <c r="Q25" s="168">
        <f ca="1">IF($C25-Q$1&lt;År1,0,P24*(1-VLOOKUP($A25,[1]Hugst!$R$5:$W$9,MATCH(ROUNDUP((Q$1)/10,0)*10,[1]Hugst!$R$4:$W$4,0))))</f>
        <v>6635.761895298202</v>
      </c>
      <c r="R25" s="168">
        <f ca="1">IF($C25-R$1&lt;År1,0,Q24*(1-VLOOKUP($A25,[1]Hugst!$R$5:$W$9,MATCH(ROUNDUP((R$1)/10,0)*10,[1]Hugst!$R$4:$W$4,0))))</f>
        <v>7241.4592905578666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2130.1448424197297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4296.6412292719488</v>
      </c>
      <c r="G26" s="168">
        <f ca="1">IF($C26-G$1&lt;År1,0,F25*(1-VLOOKUP($A26,[1]Hugst!$R$5:$W$9,MATCH(ROUNDUP((G$1)/10,0)*10,[1]Hugst!$R$4:$W$4,0))))</f>
        <v>4347.4253381148792</v>
      </c>
      <c r="H26" s="168">
        <f ca="1">IF($C26-H$1&lt;År1,0,G25*(1-VLOOKUP($A26,[1]Hugst!$R$5:$W$9,MATCH(ROUNDUP((H$1)/10,0)*10,[1]Hugst!$R$4:$W$4,0))))</f>
        <v>4408.4846093355754</v>
      </c>
      <c r="I26" s="168">
        <f ca="1">IF($C26-I$1&lt;År1,0,H25*(1-VLOOKUP($A26,[1]Hugst!$R$5:$W$9,MATCH(ROUNDUP((I$1)/10,0)*10,[1]Hugst!$R$4:$W$4,0))))</f>
        <v>4482.3756683785314</v>
      </c>
      <c r="J26" s="168">
        <f ca="1">IF($C26-J$1&lt;År1,0,I25*(1-VLOOKUP($A26,[1]Hugst!$R$5:$W$9,MATCH(ROUNDUP((J$1)/10,0)*10,[1]Hugst!$R$4:$W$4,0))))</f>
        <v>4572.2942359180288</v>
      </c>
      <c r="K26" s="168">
        <f ca="1">IF($C26-K$1&lt;År1,0,J25*(1-VLOOKUP($A26,[1]Hugst!$R$5:$W$9,MATCH(ROUNDUP((K$1)/10,0)*10,[1]Hugst!$R$4:$W$4,0))))</f>
        <v>4682.2349013582716</v>
      </c>
      <c r="L26" s="168">
        <f ca="1">IF($C26-L$1&lt;År1,0,K25*(1-VLOOKUP($A26,[1]Hugst!$R$5:$W$9,MATCH(ROUNDUP((L$1)/10,0)*10,[1]Hugst!$R$4:$W$4,0))))</f>
        <v>4817.1908397072029</v>
      </c>
      <c r="M26" s="168">
        <f ca="1">IF($C26-M$1&lt;År1,0,L25*(1-VLOOKUP($A26,[1]Hugst!$R$5:$W$9,MATCH(ROUNDUP((M$1)/10,0)*10,[1]Hugst!$R$4:$W$4,0))))</f>
        <v>4983.4034576670747</v>
      </c>
      <c r="N26" s="168">
        <f ca="1">IF($C26-N$1&lt;År1,0,M25*(1-VLOOKUP($A26,[1]Hugst!$R$5:$W$9,MATCH(ROUNDUP((N$1)/10,0)*10,[1]Hugst!$R$4:$W$4,0))))</f>
        <v>5188.6744512462956</v>
      </c>
      <c r="O26" s="168">
        <f ca="1">IF($C26-O$1&lt;År1,0,N25*(1-VLOOKUP($A26,[1]Hugst!$R$5:$W$9,MATCH(ROUNDUP((O$1)/10,0)*10,[1]Hugst!$R$4:$W$4,0))))</f>
        <v>5442.7558777724607</v>
      </c>
      <c r="P26" s="168">
        <f ca="1">IF($C26-P$1&lt;År1,0,O25*(1-VLOOKUP($A26,[1]Hugst!$R$5:$W$9,MATCH(ROUNDUP((P$1)/10,0)*10,[1]Hugst!$R$4:$W$4,0))))</f>
        <v>5757.8377459071926</v>
      </c>
      <c r="Q26" s="168">
        <f ca="1">IF($C26-Q$1&lt;År1,0,P25*(1-VLOOKUP($A26,[1]Hugst!$R$5:$W$9,MATCH(ROUNDUP((Q$1)/10,0)*10,[1]Hugst!$R$4:$W$4,0))))</f>
        <v>6149.1575031630673</v>
      </c>
      <c r="R26" s="168">
        <f ca="1">IF($C26-R$1&lt;År1,0,Q25*(1-VLOOKUP($A26,[1]Hugst!$R$5:$W$9,MATCH(ROUNDUP((R$1)/10,0)*10,[1]Hugst!$R$4:$W$4,0))))</f>
        <v>6635.761895298202</v>
      </c>
      <c r="S26" s="168">
        <f ca="1">IF($C26-S$1&lt;År1,0,R25*(1-VLOOKUP($A26,[1]Hugst!$R$5:$W$9,MATCH(ROUNDUP((S$1)/10,0)*10,[1]Hugst!$R$4:$W$4,0))))</f>
        <v>7241.4592905578666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2087.5905469383347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4254.0869337905533</v>
      </c>
      <c r="G27" s="168">
        <f ca="1">IF($C27-G$1&lt;År1,0,F26*(1-VLOOKUP($A27,[1]Hugst!$R$5:$W$9,MATCH(ROUNDUP((G$1)/10,0)*10,[1]Hugst!$R$4:$W$4,0))))</f>
        <v>4296.6412292719488</v>
      </c>
      <c r="H27" s="168">
        <f ca="1">IF($C27-H$1&lt;År1,0,G26*(1-VLOOKUP($A27,[1]Hugst!$R$5:$W$9,MATCH(ROUNDUP((H$1)/10,0)*10,[1]Hugst!$R$4:$W$4,0))))</f>
        <v>4347.4253381148792</v>
      </c>
      <c r="I27" s="168">
        <f ca="1">IF($C27-I$1&lt;År1,0,H26*(1-VLOOKUP($A27,[1]Hugst!$R$5:$W$9,MATCH(ROUNDUP((I$1)/10,0)*10,[1]Hugst!$R$4:$W$4,0))))</f>
        <v>4408.4846093355754</v>
      </c>
      <c r="J27" s="168">
        <f ca="1">IF($C27-J$1&lt;År1,0,I26*(1-VLOOKUP($A27,[1]Hugst!$R$5:$W$9,MATCH(ROUNDUP((J$1)/10,0)*10,[1]Hugst!$R$4:$W$4,0))))</f>
        <v>4482.3756683785314</v>
      </c>
      <c r="K27" s="168">
        <f ca="1">IF($C27-K$1&lt;År1,0,J26*(1-VLOOKUP($A27,[1]Hugst!$R$5:$W$9,MATCH(ROUNDUP((K$1)/10,0)*10,[1]Hugst!$R$4:$W$4,0))))</f>
        <v>4572.2942359180288</v>
      </c>
      <c r="L27" s="168">
        <f ca="1">IF($C27-L$1&lt;År1,0,K26*(1-VLOOKUP($A27,[1]Hugst!$R$5:$W$9,MATCH(ROUNDUP((L$1)/10,0)*10,[1]Hugst!$R$4:$W$4,0))))</f>
        <v>4682.2349013582716</v>
      </c>
      <c r="M27" s="168">
        <f ca="1">IF($C27-M$1&lt;År1,0,L26*(1-VLOOKUP($A27,[1]Hugst!$R$5:$W$9,MATCH(ROUNDUP((M$1)/10,0)*10,[1]Hugst!$R$4:$W$4,0))))</f>
        <v>4817.1908397072029</v>
      </c>
      <c r="N27" s="168">
        <f ca="1">IF($C27-N$1&lt;År1,0,M26*(1-VLOOKUP($A27,[1]Hugst!$R$5:$W$9,MATCH(ROUNDUP((N$1)/10,0)*10,[1]Hugst!$R$4:$W$4,0))))</f>
        <v>4983.4034576670747</v>
      </c>
      <c r="O27" s="168">
        <f ca="1">IF($C27-O$1&lt;År1,0,N26*(1-VLOOKUP($A27,[1]Hugst!$R$5:$W$9,MATCH(ROUNDUP((O$1)/10,0)*10,[1]Hugst!$R$4:$W$4,0))))</f>
        <v>5188.6744512462956</v>
      </c>
      <c r="P27" s="168">
        <f ca="1">IF($C27-P$1&lt;År1,0,O26*(1-VLOOKUP($A27,[1]Hugst!$R$5:$W$9,MATCH(ROUNDUP((P$1)/10,0)*10,[1]Hugst!$R$4:$W$4,0))))</f>
        <v>5442.7558777724607</v>
      </c>
      <c r="Q27" s="168">
        <f ca="1">IF($C27-Q$1&lt;År1,0,P26*(1-VLOOKUP($A27,[1]Hugst!$R$5:$W$9,MATCH(ROUNDUP((Q$1)/10,0)*10,[1]Hugst!$R$4:$W$4,0))))</f>
        <v>5757.8377459071926</v>
      </c>
      <c r="R27" s="168">
        <f ca="1">IF($C27-R$1&lt;År1,0,Q26*(1-VLOOKUP($A27,[1]Hugst!$R$5:$W$9,MATCH(ROUNDUP((R$1)/10,0)*10,[1]Hugst!$R$4:$W$4,0))))</f>
        <v>6149.1575031630673</v>
      </c>
      <c r="S27" s="168">
        <f ca="1">IF($C27-S$1&lt;År1,0,R26*(1-VLOOKUP($A27,[1]Hugst!$R$5:$W$9,MATCH(ROUNDUP((S$1)/10,0)*10,[1]Hugst!$R$4:$W$4,0))))</f>
        <v>6635.761895298202</v>
      </c>
      <c r="T27" s="168">
        <f ca="1">IF($C27-T$1&lt;År1,0,S26*(1-VLOOKUP($A27,[1]Hugst!$R$5:$W$9,MATCH(ROUNDUP((T$1)/10,0)*10,[1]Hugst!$R$4:$W$4,0))))</f>
        <v>7241.4592905578666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2051.6297371882174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4218.1261240404365</v>
      </c>
      <c r="G28" s="168">
        <f ca="1">IF($C28-G$1&lt;År1,0,F27*(1-VLOOKUP($A28,[1]Hugst!$R$5:$W$9,MATCH(ROUNDUP((G$1)/10,0)*10,[1]Hugst!$R$4:$W$4,0))))</f>
        <v>4254.0869337905533</v>
      </c>
      <c r="H28" s="168">
        <f ca="1">IF($C28-H$1&lt;År1,0,G27*(1-VLOOKUP($A28,[1]Hugst!$R$5:$W$9,MATCH(ROUNDUP((H$1)/10,0)*10,[1]Hugst!$R$4:$W$4,0))))</f>
        <v>4296.6412292719488</v>
      </c>
      <c r="I28" s="168">
        <f ca="1">IF($C28-I$1&lt;År1,0,H27*(1-VLOOKUP($A28,[1]Hugst!$R$5:$W$9,MATCH(ROUNDUP((I$1)/10,0)*10,[1]Hugst!$R$4:$W$4,0))))</f>
        <v>4347.4253381148792</v>
      </c>
      <c r="J28" s="168">
        <f ca="1">IF($C28-J$1&lt;År1,0,I27*(1-VLOOKUP($A28,[1]Hugst!$R$5:$W$9,MATCH(ROUNDUP((J$1)/10,0)*10,[1]Hugst!$R$4:$W$4,0))))</f>
        <v>4408.4846093355754</v>
      </c>
      <c r="K28" s="168">
        <f ca="1">IF($C28-K$1&lt;År1,0,J27*(1-VLOOKUP($A28,[1]Hugst!$R$5:$W$9,MATCH(ROUNDUP((K$1)/10,0)*10,[1]Hugst!$R$4:$W$4,0))))</f>
        <v>4482.3756683785314</v>
      </c>
      <c r="L28" s="168">
        <f ca="1">IF($C28-L$1&lt;År1,0,K27*(1-VLOOKUP($A28,[1]Hugst!$R$5:$W$9,MATCH(ROUNDUP((L$1)/10,0)*10,[1]Hugst!$R$4:$W$4,0))))</f>
        <v>4572.2942359180288</v>
      </c>
      <c r="M28" s="168">
        <f ca="1">IF($C28-M$1&lt;År1,0,L27*(1-VLOOKUP($A28,[1]Hugst!$R$5:$W$9,MATCH(ROUNDUP((M$1)/10,0)*10,[1]Hugst!$R$4:$W$4,0))))</f>
        <v>4682.2349013582716</v>
      </c>
      <c r="N28" s="168">
        <f ca="1">IF($C28-N$1&lt;År1,0,M27*(1-VLOOKUP($A28,[1]Hugst!$R$5:$W$9,MATCH(ROUNDUP((N$1)/10,0)*10,[1]Hugst!$R$4:$W$4,0))))</f>
        <v>4817.1908397072029</v>
      </c>
      <c r="O28" s="168">
        <f ca="1">IF($C28-O$1&lt;År1,0,N27*(1-VLOOKUP($A28,[1]Hugst!$R$5:$W$9,MATCH(ROUNDUP((O$1)/10,0)*10,[1]Hugst!$R$4:$W$4,0))))</f>
        <v>4983.4034576670747</v>
      </c>
      <c r="P28" s="168">
        <f ca="1">IF($C28-P$1&lt;År1,0,O27*(1-VLOOKUP($A28,[1]Hugst!$R$5:$W$9,MATCH(ROUNDUP((P$1)/10,0)*10,[1]Hugst!$R$4:$W$4,0))))</f>
        <v>5188.6744512462956</v>
      </c>
      <c r="Q28" s="168">
        <f ca="1">IF($C28-Q$1&lt;År1,0,P27*(1-VLOOKUP($A28,[1]Hugst!$R$5:$W$9,MATCH(ROUNDUP((Q$1)/10,0)*10,[1]Hugst!$R$4:$W$4,0))))</f>
        <v>5442.7558777724607</v>
      </c>
      <c r="R28" s="168">
        <f ca="1">IF($C28-R$1&lt;År1,0,Q27*(1-VLOOKUP($A28,[1]Hugst!$R$5:$W$9,MATCH(ROUNDUP((R$1)/10,0)*10,[1]Hugst!$R$4:$W$4,0))))</f>
        <v>5757.8377459071926</v>
      </c>
      <c r="S28" s="168">
        <f ca="1">IF($C28-S$1&lt;År1,0,R27*(1-VLOOKUP($A28,[1]Hugst!$R$5:$W$9,MATCH(ROUNDUP((S$1)/10,0)*10,[1]Hugst!$R$4:$W$4,0))))</f>
        <v>6149.1575031630673</v>
      </c>
      <c r="T28" s="168">
        <f ca="1">IF($C28-T$1&lt;År1,0,S27*(1-VLOOKUP($A28,[1]Hugst!$R$5:$W$9,MATCH(ROUNDUP((T$1)/10,0)*10,[1]Hugst!$R$4:$W$4,0))))</f>
        <v>6635.761895298202</v>
      </c>
      <c r="U28" s="168">
        <f ca="1">IF($C28-U$1&lt;År1,0,T27*(1-VLOOKUP($A28,[1]Hugst!$R$5:$W$9,MATCH(ROUNDUP((U$1)/10,0)*10,[1]Hugst!$R$4:$W$4,0))))</f>
        <v>7241.4592905578666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2020.9533028899168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4187.4496897421359</v>
      </c>
      <c r="G29" s="168">
        <f ca="1">IF($C29-G$1&lt;År1,0,F28*(1-VLOOKUP($A29,[1]Hugst!$R$5:$W$9,MATCH(ROUNDUP((G$1)/10,0)*10,[1]Hugst!$R$4:$W$4,0))))</f>
        <v>4218.1261240404365</v>
      </c>
      <c r="H29" s="168">
        <f ca="1">IF($C29-H$1&lt;År1,0,G28*(1-VLOOKUP($A29,[1]Hugst!$R$5:$W$9,MATCH(ROUNDUP((H$1)/10,0)*10,[1]Hugst!$R$4:$W$4,0))))</f>
        <v>4254.0869337905533</v>
      </c>
      <c r="I29" s="168">
        <f ca="1">IF($C29-I$1&lt;År1,0,H28*(1-VLOOKUP($A29,[1]Hugst!$R$5:$W$9,MATCH(ROUNDUP((I$1)/10,0)*10,[1]Hugst!$R$4:$W$4,0))))</f>
        <v>4296.6412292719488</v>
      </c>
      <c r="J29" s="168">
        <f ca="1">IF($C29-J$1&lt;År1,0,I28*(1-VLOOKUP($A29,[1]Hugst!$R$5:$W$9,MATCH(ROUNDUP((J$1)/10,0)*10,[1]Hugst!$R$4:$W$4,0))))</f>
        <v>4347.4253381148792</v>
      </c>
      <c r="K29" s="168">
        <f ca="1">IF($C29-K$1&lt;År1,0,J28*(1-VLOOKUP($A29,[1]Hugst!$R$5:$W$9,MATCH(ROUNDUP((K$1)/10,0)*10,[1]Hugst!$R$4:$W$4,0))))</f>
        <v>4408.4846093355754</v>
      </c>
      <c r="L29" s="168">
        <f ca="1">IF($C29-L$1&lt;År1,0,K28*(1-VLOOKUP($A29,[1]Hugst!$R$5:$W$9,MATCH(ROUNDUP((L$1)/10,0)*10,[1]Hugst!$R$4:$W$4,0))))</f>
        <v>4482.3756683785314</v>
      </c>
      <c r="M29" s="168">
        <f ca="1">IF($C29-M$1&lt;År1,0,L28*(1-VLOOKUP($A29,[1]Hugst!$R$5:$W$9,MATCH(ROUNDUP((M$1)/10,0)*10,[1]Hugst!$R$4:$W$4,0))))</f>
        <v>4572.2942359180288</v>
      </c>
      <c r="N29" s="168">
        <f ca="1">IF($C29-N$1&lt;År1,0,M28*(1-VLOOKUP($A29,[1]Hugst!$R$5:$W$9,MATCH(ROUNDUP((N$1)/10,0)*10,[1]Hugst!$R$4:$W$4,0))))</f>
        <v>4682.2349013582716</v>
      </c>
      <c r="O29" s="168">
        <f ca="1">IF($C29-O$1&lt;År1,0,N28*(1-VLOOKUP($A29,[1]Hugst!$R$5:$W$9,MATCH(ROUNDUP((O$1)/10,0)*10,[1]Hugst!$R$4:$W$4,0))))</f>
        <v>4817.1908397072029</v>
      </c>
      <c r="P29" s="168">
        <f ca="1">IF($C29-P$1&lt;År1,0,O28*(1-VLOOKUP($A29,[1]Hugst!$R$5:$W$9,MATCH(ROUNDUP((P$1)/10,0)*10,[1]Hugst!$R$4:$W$4,0))))</f>
        <v>4983.4034576670747</v>
      </c>
      <c r="Q29" s="168">
        <f ca="1">IF($C29-Q$1&lt;År1,0,P28*(1-VLOOKUP($A29,[1]Hugst!$R$5:$W$9,MATCH(ROUNDUP((Q$1)/10,0)*10,[1]Hugst!$R$4:$W$4,0))))</f>
        <v>5188.6744512462956</v>
      </c>
      <c r="R29" s="168">
        <f ca="1">IF($C29-R$1&lt;År1,0,Q28*(1-VLOOKUP($A29,[1]Hugst!$R$5:$W$9,MATCH(ROUNDUP((R$1)/10,0)*10,[1]Hugst!$R$4:$W$4,0))))</f>
        <v>5442.7558777724607</v>
      </c>
      <c r="S29" s="168">
        <f ca="1">IF($C29-S$1&lt;År1,0,R28*(1-VLOOKUP($A29,[1]Hugst!$R$5:$W$9,MATCH(ROUNDUP((S$1)/10,0)*10,[1]Hugst!$R$4:$W$4,0))))</f>
        <v>5757.8377459071926</v>
      </c>
      <c r="T29" s="168">
        <f ca="1">IF($C29-T$1&lt;År1,0,S28*(1-VLOOKUP($A29,[1]Hugst!$R$5:$W$9,MATCH(ROUNDUP((T$1)/10,0)*10,[1]Hugst!$R$4:$W$4,0))))</f>
        <v>6149.1575031630673</v>
      </c>
      <c r="U29" s="168">
        <f ca="1">IF($C29-U$1&lt;År1,0,T28*(1-VLOOKUP($A29,[1]Hugst!$R$5:$W$9,MATCH(ROUNDUP((U$1)/10,0)*10,[1]Hugst!$R$4:$W$4,0))))</f>
        <v>6635.761895298202</v>
      </c>
      <c r="V29" s="168">
        <f ca="1">IF($C29-V$1&lt;År1,0,U28*(1-VLOOKUP($A29,[1]Hugst!$R$5:$W$9,MATCH(ROUNDUP((V$1)/10,0)*10,[1]Hugst!$R$4:$W$4,0))))</f>
        <v>7241.4592905578666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1994.5139078855864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4161.0102947378055</v>
      </c>
      <c r="G30" s="168">
        <f ca="1">IF($C30-G$1&lt;År1,0,F29*(1-VLOOKUP($A30,[1]Hugst!$R$5:$W$9,MATCH(ROUNDUP((G$1)/10,0)*10,[1]Hugst!$R$4:$W$4,0))))</f>
        <v>4187.4496897421359</v>
      </c>
      <c r="H30" s="168">
        <f ca="1">IF($C30-H$1&lt;År1,0,G29*(1-VLOOKUP($A30,[1]Hugst!$R$5:$W$9,MATCH(ROUNDUP((H$1)/10,0)*10,[1]Hugst!$R$4:$W$4,0))))</f>
        <v>4218.1261240404365</v>
      </c>
      <c r="I30" s="168">
        <f ca="1">IF($C30-I$1&lt;År1,0,H29*(1-VLOOKUP($A30,[1]Hugst!$R$5:$W$9,MATCH(ROUNDUP((I$1)/10,0)*10,[1]Hugst!$R$4:$W$4,0))))</f>
        <v>4254.0869337905533</v>
      </c>
      <c r="J30" s="168">
        <f ca="1">IF($C30-J$1&lt;År1,0,I29*(1-VLOOKUP($A30,[1]Hugst!$R$5:$W$9,MATCH(ROUNDUP((J$1)/10,0)*10,[1]Hugst!$R$4:$W$4,0))))</f>
        <v>4296.6412292719488</v>
      </c>
      <c r="K30" s="168">
        <f ca="1">IF($C30-K$1&lt;År1,0,J29*(1-VLOOKUP($A30,[1]Hugst!$R$5:$W$9,MATCH(ROUNDUP((K$1)/10,0)*10,[1]Hugst!$R$4:$W$4,0))))</f>
        <v>4347.4253381148792</v>
      </c>
      <c r="L30" s="168">
        <f ca="1">IF($C30-L$1&lt;År1,0,K29*(1-VLOOKUP($A30,[1]Hugst!$R$5:$W$9,MATCH(ROUNDUP((L$1)/10,0)*10,[1]Hugst!$R$4:$W$4,0))))</f>
        <v>4408.4846093355754</v>
      </c>
      <c r="M30" s="168">
        <f ca="1">IF($C30-M$1&lt;År1,0,L29*(1-VLOOKUP($A30,[1]Hugst!$R$5:$W$9,MATCH(ROUNDUP((M$1)/10,0)*10,[1]Hugst!$R$4:$W$4,0))))</f>
        <v>4482.3756683785314</v>
      </c>
      <c r="N30" s="168">
        <f ca="1">IF($C30-N$1&lt;År1,0,M29*(1-VLOOKUP($A30,[1]Hugst!$R$5:$W$9,MATCH(ROUNDUP((N$1)/10,0)*10,[1]Hugst!$R$4:$W$4,0))))</f>
        <v>4572.2942359180288</v>
      </c>
      <c r="O30" s="168">
        <f ca="1">IF($C30-O$1&lt;År1,0,N29*(1-VLOOKUP($A30,[1]Hugst!$R$5:$W$9,MATCH(ROUNDUP((O$1)/10,0)*10,[1]Hugst!$R$4:$W$4,0))))</f>
        <v>4682.2349013582716</v>
      </c>
      <c r="P30" s="168">
        <f ca="1">IF($C30-P$1&lt;År1,0,O29*(1-VLOOKUP($A30,[1]Hugst!$R$5:$W$9,MATCH(ROUNDUP((P$1)/10,0)*10,[1]Hugst!$R$4:$W$4,0))))</f>
        <v>4817.1908397072029</v>
      </c>
      <c r="Q30" s="168">
        <f ca="1">IF($C30-Q$1&lt;År1,0,P29*(1-VLOOKUP($A30,[1]Hugst!$R$5:$W$9,MATCH(ROUNDUP((Q$1)/10,0)*10,[1]Hugst!$R$4:$W$4,0))))</f>
        <v>4983.4034576670747</v>
      </c>
      <c r="R30" s="168">
        <f ca="1">IF($C30-R$1&lt;År1,0,Q29*(1-VLOOKUP($A30,[1]Hugst!$R$5:$W$9,MATCH(ROUNDUP((R$1)/10,0)*10,[1]Hugst!$R$4:$W$4,0))))</f>
        <v>5188.6744512462956</v>
      </c>
      <c r="S30" s="168">
        <f ca="1">IF($C30-S$1&lt;År1,0,R29*(1-VLOOKUP($A30,[1]Hugst!$R$5:$W$9,MATCH(ROUNDUP((S$1)/10,0)*10,[1]Hugst!$R$4:$W$4,0))))</f>
        <v>5442.7558777724607</v>
      </c>
      <c r="T30" s="168">
        <f ca="1">IF($C30-T$1&lt;År1,0,S29*(1-VLOOKUP($A30,[1]Hugst!$R$5:$W$9,MATCH(ROUNDUP((T$1)/10,0)*10,[1]Hugst!$R$4:$W$4,0))))</f>
        <v>5757.8377459071926</v>
      </c>
      <c r="U30" s="168">
        <f ca="1">IF($C30-U$1&lt;År1,0,T29*(1-VLOOKUP($A30,[1]Hugst!$R$5:$W$9,MATCH(ROUNDUP((U$1)/10,0)*10,[1]Hugst!$R$4:$W$4,0))))</f>
        <v>6149.1575031630673</v>
      </c>
      <c r="V30" s="168">
        <f ca="1">IF($C30-V$1&lt;År1,0,U29*(1-VLOOKUP($A30,[1]Hugst!$R$5:$W$9,MATCH(ROUNDUP((V$1)/10,0)*10,[1]Hugst!$R$4:$W$4,0))))</f>
        <v>6635.761895298202</v>
      </c>
      <c r="W30" s="168">
        <f ca="1">IF($C30-W$1&lt;År1,0,V29*(1-VLOOKUP($A30,[1]Hugst!$R$5:$W$9,MATCH(ROUNDUP((W$1)/10,0)*10,[1]Hugst!$R$4:$W$4,0))))</f>
        <v>7241.4592905578666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1971.4736355542673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4137.9700224064864</v>
      </c>
      <c r="G31" s="168">
        <f ca="1">IF($C31-G$1&lt;År1,0,F30*(1-VLOOKUP($A31,[1]Hugst!$R$5:$W$9,MATCH(ROUNDUP((G$1)/10,0)*10,[1]Hugst!$R$4:$W$4,0))))</f>
        <v>4161.0102947378055</v>
      </c>
      <c r="H31" s="168">
        <f ca="1">IF($C31-H$1&lt;År1,0,G30*(1-VLOOKUP($A31,[1]Hugst!$R$5:$W$9,MATCH(ROUNDUP((H$1)/10,0)*10,[1]Hugst!$R$4:$W$4,0))))</f>
        <v>4187.4496897421359</v>
      </c>
      <c r="I31" s="168">
        <f ca="1">IF($C31-I$1&lt;År1,0,H30*(1-VLOOKUP($A31,[1]Hugst!$R$5:$W$9,MATCH(ROUNDUP((I$1)/10,0)*10,[1]Hugst!$R$4:$W$4,0))))</f>
        <v>4218.1261240404365</v>
      </c>
      <c r="J31" s="168">
        <f ca="1">IF($C31-J$1&lt;År1,0,I30*(1-VLOOKUP($A31,[1]Hugst!$R$5:$W$9,MATCH(ROUNDUP((J$1)/10,0)*10,[1]Hugst!$R$4:$W$4,0))))</f>
        <v>4254.0869337905533</v>
      </c>
      <c r="K31" s="168">
        <f ca="1">IF($C31-K$1&lt;År1,0,J30*(1-VLOOKUP($A31,[1]Hugst!$R$5:$W$9,MATCH(ROUNDUP((K$1)/10,0)*10,[1]Hugst!$R$4:$W$4,0))))</f>
        <v>4296.6412292719488</v>
      </c>
      <c r="L31" s="168">
        <f ca="1">IF($C31-L$1&lt;År1,0,K30*(1-VLOOKUP($A31,[1]Hugst!$R$5:$W$9,MATCH(ROUNDUP((L$1)/10,0)*10,[1]Hugst!$R$4:$W$4,0))))</f>
        <v>4347.4253381148792</v>
      </c>
      <c r="M31" s="168">
        <f ca="1">IF($C31-M$1&lt;År1,0,L30*(1-VLOOKUP($A31,[1]Hugst!$R$5:$W$9,MATCH(ROUNDUP((M$1)/10,0)*10,[1]Hugst!$R$4:$W$4,0))))</f>
        <v>4408.4846093355754</v>
      </c>
      <c r="N31" s="168">
        <f ca="1">IF($C31-N$1&lt;År1,0,M30*(1-VLOOKUP($A31,[1]Hugst!$R$5:$W$9,MATCH(ROUNDUP((N$1)/10,0)*10,[1]Hugst!$R$4:$W$4,0))))</f>
        <v>4482.3756683785314</v>
      </c>
      <c r="O31" s="168">
        <f ca="1">IF($C31-O$1&lt;År1,0,N30*(1-VLOOKUP($A31,[1]Hugst!$R$5:$W$9,MATCH(ROUNDUP((O$1)/10,0)*10,[1]Hugst!$R$4:$W$4,0))))</f>
        <v>4572.2942359180288</v>
      </c>
      <c r="P31" s="168">
        <f ca="1">IF($C31-P$1&lt;År1,0,O30*(1-VLOOKUP($A31,[1]Hugst!$R$5:$W$9,MATCH(ROUNDUP((P$1)/10,0)*10,[1]Hugst!$R$4:$W$4,0))))</f>
        <v>4682.2349013582716</v>
      </c>
      <c r="Q31" s="168">
        <f ca="1">IF($C31-Q$1&lt;År1,0,P30*(1-VLOOKUP($A31,[1]Hugst!$R$5:$W$9,MATCH(ROUNDUP((Q$1)/10,0)*10,[1]Hugst!$R$4:$W$4,0))))</f>
        <v>4817.1908397072029</v>
      </c>
      <c r="R31" s="168">
        <f ca="1">IF($C31-R$1&lt;År1,0,Q30*(1-VLOOKUP($A31,[1]Hugst!$R$5:$W$9,MATCH(ROUNDUP((R$1)/10,0)*10,[1]Hugst!$R$4:$W$4,0))))</f>
        <v>4983.4034576670747</v>
      </c>
      <c r="S31" s="168">
        <f ca="1">IF($C31-S$1&lt;År1,0,R30*(1-VLOOKUP($A31,[1]Hugst!$R$5:$W$9,MATCH(ROUNDUP((S$1)/10,0)*10,[1]Hugst!$R$4:$W$4,0))))</f>
        <v>5188.6744512462956</v>
      </c>
      <c r="T31" s="168">
        <f ca="1">IF($C31-T$1&lt;År1,0,S30*(1-VLOOKUP($A31,[1]Hugst!$R$5:$W$9,MATCH(ROUNDUP((T$1)/10,0)*10,[1]Hugst!$R$4:$W$4,0))))</f>
        <v>5442.7558777724607</v>
      </c>
      <c r="U31" s="168">
        <f ca="1">IF($C31-U$1&lt;År1,0,T30*(1-VLOOKUP($A31,[1]Hugst!$R$5:$W$9,MATCH(ROUNDUP((U$1)/10,0)*10,[1]Hugst!$R$4:$W$4,0))))</f>
        <v>5757.8377459071926</v>
      </c>
      <c r="V31" s="168">
        <f ca="1">IF($C31-V$1&lt;År1,0,U30*(1-VLOOKUP($A31,[1]Hugst!$R$5:$W$9,MATCH(ROUNDUP((V$1)/10,0)*10,[1]Hugst!$R$4:$W$4,0))))</f>
        <v>6149.1575031630673</v>
      </c>
      <c r="W31" s="168">
        <f ca="1">IF($C31-W$1&lt;År1,0,V30*(1-VLOOKUP($A31,[1]Hugst!$R$5:$W$9,MATCH(ROUNDUP((W$1)/10,0)*10,[1]Hugst!$R$4:$W$4,0))))</f>
        <v>6635.761895298202</v>
      </c>
      <c r="X31" s="168">
        <f ca="1">IF($C31-X$1&lt;År1,0,W30*(1-VLOOKUP($A31,[1]Hugst!$R$5:$W$9,MATCH(ROUNDUP((X$1)/10,0)*10,[1]Hugst!$R$4:$W$4,0))))</f>
        <v>7241.4592905578666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1951.1621051429743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4117.6584919951929</v>
      </c>
      <c r="G32" s="168">
        <f ca="1">IF($C32-G$1&lt;År1,0,F31*(1-VLOOKUP($A32,[1]Hugst!$R$5:$W$9,MATCH(ROUNDUP((G$1)/10,0)*10,[1]Hugst!$R$4:$W$4,0))))</f>
        <v>4137.9700224064864</v>
      </c>
      <c r="H32" s="168">
        <f ca="1">IF($C32-H$1&lt;År1,0,G31*(1-VLOOKUP($A32,[1]Hugst!$R$5:$W$9,MATCH(ROUNDUP((H$1)/10,0)*10,[1]Hugst!$R$4:$W$4,0))))</f>
        <v>4161.0102947378055</v>
      </c>
      <c r="I32" s="168">
        <f ca="1">IF($C32-I$1&lt;År1,0,H31*(1-VLOOKUP($A32,[1]Hugst!$R$5:$W$9,MATCH(ROUNDUP((I$1)/10,0)*10,[1]Hugst!$R$4:$W$4,0))))</f>
        <v>4187.4496897421359</v>
      </c>
      <c r="J32" s="168">
        <f ca="1">IF($C32-J$1&lt;År1,0,I31*(1-VLOOKUP($A32,[1]Hugst!$R$5:$W$9,MATCH(ROUNDUP((J$1)/10,0)*10,[1]Hugst!$R$4:$W$4,0))))</f>
        <v>4218.1261240404365</v>
      </c>
      <c r="K32" s="168">
        <f ca="1">IF($C32-K$1&lt;År1,0,J31*(1-VLOOKUP($A32,[1]Hugst!$R$5:$W$9,MATCH(ROUNDUP((K$1)/10,0)*10,[1]Hugst!$R$4:$W$4,0))))</f>
        <v>4254.0869337905533</v>
      </c>
      <c r="L32" s="168">
        <f ca="1">IF($C32-L$1&lt;År1,0,K31*(1-VLOOKUP($A32,[1]Hugst!$R$5:$W$9,MATCH(ROUNDUP((L$1)/10,0)*10,[1]Hugst!$R$4:$W$4,0))))</f>
        <v>4296.6412292719488</v>
      </c>
      <c r="M32" s="168">
        <f ca="1">IF($C32-M$1&lt;År1,0,L31*(1-VLOOKUP($A32,[1]Hugst!$R$5:$W$9,MATCH(ROUNDUP((M$1)/10,0)*10,[1]Hugst!$R$4:$W$4,0))))</f>
        <v>4347.4253381148792</v>
      </c>
      <c r="N32" s="168">
        <f ca="1">IF($C32-N$1&lt;År1,0,M31*(1-VLOOKUP($A32,[1]Hugst!$R$5:$W$9,MATCH(ROUNDUP((N$1)/10,0)*10,[1]Hugst!$R$4:$W$4,0))))</f>
        <v>4408.4846093355754</v>
      </c>
      <c r="O32" s="168">
        <f ca="1">IF($C32-O$1&lt;År1,0,N31*(1-VLOOKUP($A32,[1]Hugst!$R$5:$W$9,MATCH(ROUNDUP((O$1)/10,0)*10,[1]Hugst!$R$4:$W$4,0))))</f>
        <v>4482.3756683785314</v>
      </c>
      <c r="P32" s="168">
        <f ca="1">IF($C32-P$1&lt;År1,0,O31*(1-VLOOKUP($A32,[1]Hugst!$R$5:$W$9,MATCH(ROUNDUP((P$1)/10,0)*10,[1]Hugst!$R$4:$W$4,0))))</f>
        <v>4572.2942359180288</v>
      </c>
      <c r="Q32" s="168">
        <f ca="1">IF($C32-Q$1&lt;År1,0,P31*(1-VLOOKUP($A32,[1]Hugst!$R$5:$W$9,MATCH(ROUNDUP((Q$1)/10,0)*10,[1]Hugst!$R$4:$W$4,0))))</f>
        <v>4682.2349013582716</v>
      </c>
      <c r="R32" s="168">
        <f ca="1">IF($C32-R$1&lt;År1,0,Q31*(1-VLOOKUP($A32,[1]Hugst!$R$5:$W$9,MATCH(ROUNDUP((R$1)/10,0)*10,[1]Hugst!$R$4:$W$4,0))))</f>
        <v>4817.1908397072029</v>
      </c>
      <c r="S32" s="168">
        <f ca="1">IF($C32-S$1&lt;År1,0,R31*(1-VLOOKUP($A32,[1]Hugst!$R$5:$W$9,MATCH(ROUNDUP((S$1)/10,0)*10,[1]Hugst!$R$4:$W$4,0))))</f>
        <v>4983.4034576670747</v>
      </c>
      <c r="T32" s="168">
        <f ca="1">IF($C32-T$1&lt;År1,0,S31*(1-VLOOKUP($A32,[1]Hugst!$R$5:$W$9,MATCH(ROUNDUP((T$1)/10,0)*10,[1]Hugst!$R$4:$W$4,0))))</f>
        <v>5188.6744512462956</v>
      </c>
      <c r="U32" s="168">
        <f ca="1">IF($C32-U$1&lt;År1,0,T31*(1-VLOOKUP($A32,[1]Hugst!$R$5:$W$9,MATCH(ROUNDUP((U$1)/10,0)*10,[1]Hugst!$R$4:$W$4,0))))</f>
        <v>5442.7558777724607</v>
      </c>
      <c r="V32" s="168">
        <f ca="1">IF($C32-V$1&lt;År1,0,U31*(1-VLOOKUP($A32,[1]Hugst!$R$5:$W$9,MATCH(ROUNDUP((V$1)/10,0)*10,[1]Hugst!$R$4:$W$4,0))))</f>
        <v>5757.8377459071926</v>
      </c>
      <c r="W32" s="168">
        <f ca="1">IF($C32-W$1&lt;År1,0,V31*(1-VLOOKUP($A32,[1]Hugst!$R$5:$W$9,MATCH(ROUNDUP((W$1)/10,0)*10,[1]Hugst!$R$4:$W$4,0))))</f>
        <v>6149.1575031630673</v>
      </c>
      <c r="X32" s="168">
        <f ca="1">IF($C32-X$1&lt;År1,0,W31*(1-VLOOKUP($A32,[1]Hugst!$R$5:$W$9,MATCH(ROUNDUP((X$1)/10,0)*10,[1]Hugst!$R$4:$W$4,0))))</f>
        <v>6635.761895298202</v>
      </c>
      <c r="Y32" s="168">
        <f ca="1">IF($C32-Y$1&lt;År1,0,X31*(1-VLOOKUP($A32,[1]Hugst!$R$5:$W$9,MATCH(ROUNDUP((Y$1)/10,0)*10,[1]Hugst!$R$4:$W$4,0))))</f>
        <v>7241.4592905578666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98081.998600409206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1485.4660552567891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1718.9696684045696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1308.1755139291472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1541.6791270769277</v>
      </c>
      <c r="G45" s="168">
        <f ca="1">IF($C45-G$1&lt;År1,0,F44*(1-VLOOKUP($A45,[1]Hugst!$R$5:$W$9,MATCH(ROUNDUP((G$1)/10,0)*10,[1]Hugst!$R$4:$W$4,0))))</f>
        <v>1718.9696684045696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1165.7440675184146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1399.247680666195</v>
      </c>
      <c r="G46" s="168">
        <f ca="1">IF($C46-G$1&lt;År1,0,F45*(1-VLOOKUP($A46,[1]Hugst!$R$5:$W$9,MATCH(ROUNDUP((G$1)/10,0)*10,[1]Hugst!$R$4:$W$4,0))))</f>
        <v>1541.6791270769277</v>
      </c>
      <c r="H46" s="168">
        <f ca="1">IF($C46-H$1&lt;År1,0,G45*(1-VLOOKUP($A46,[1]Hugst!$R$5:$W$9,MATCH(ROUNDUP((H$1)/10,0)*10,[1]Hugst!$R$4:$W$4,0))))</f>
        <v>1718.9696684045696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1051.2028921079525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1284.706505255733</v>
      </c>
      <c r="G47" s="168">
        <f ca="1">IF($C47-G$1&lt;År1,0,F46*(1-VLOOKUP($A47,[1]Hugst!$R$5:$W$9,MATCH(ROUNDUP((G$1)/10,0)*10,[1]Hugst!$R$4:$W$4,0))))</f>
        <v>1399.247680666195</v>
      </c>
      <c r="H47" s="168">
        <f ca="1">IF($C47-H$1&lt;År1,0,G46*(1-VLOOKUP($A47,[1]Hugst!$R$5:$W$9,MATCH(ROUNDUP((H$1)/10,0)*10,[1]Hugst!$R$4:$W$4,0))))</f>
        <v>1541.6791270769277</v>
      </c>
      <c r="I47" s="168">
        <f ca="1">IF($C47-I$1&lt;År1,0,H46*(1-VLOOKUP($A47,[1]Hugst!$R$5:$W$9,MATCH(ROUNDUP((I$1)/10,0)*10,[1]Hugst!$R$4:$W$4,0))))</f>
        <v>1718.9696684045696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958.97691358912107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1192.4805267369015</v>
      </c>
      <c r="G48" s="168">
        <f ca="1">IF($C48-G$1&lt;År1,0,F47*(1-VLOOKUP($A48,[1]Hugst!$R$5:$W$9,MATCH(ROUNDUP((G$1)/10,0)*10,[1]Hugst!$R$4:$W$4,0))))</f>
        <v>1284.706505255733</v>
      </c>
      <c r="H48" s="168">
        <f ca="1">IF($C48-H$1&lt;År1,0,G47*(1-VLOOKUP($A48,[1]Hugst!$R$5:$W$9,MATCH(ROUNDUP((H$1)/10,0)*10,[1]Hugst!$R$4:$W$4,0))))</f>
        <v>1399.247680666195</v>
      </c>
      <c r="I48" s="168">
        <f ca="1">IF($C48-I$1&lt;År1,0,H47*(1-VLOOKUP($A48,[1]Hugst!$R$5:$W$9,MATCH(ROUNDUP((I$1)/10,0)*10,[1]Hugst!$R$4:$W$4,0))))</f>
        <v>1541.6791270769277</v>
      </c>
      <c r="J48" s="168">
        <f ca="1">IF($C48-J$1&lt;År1,0,I47*(1-VLOOKUP($A48,[1]Hugst!$R$5:$W$9,MATCH(ROUNDUP((J$1)/10,0)*10,[1]Hugst!$R$4:$W$4,0))))</f>
        <v>1718.9696684045696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884.60605777453679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1118.1096709223173</v>
      </c>
      <c r="G49" s="168">
        <f ca="1">IF($C49-G$1&lt;År1,0,F48*(1-VLOOKUP($A49,[1]Hugst!$R$5:$W$9,MATCH(ROUNDUP((G$1)/10,0)*10,[1]Hugst!$R$4:$W$4,0))))</f>
        <v>1192.4805267369015</v>
      </c>
      <c r="H49" s="168">
        <f ca="1">IF($C49-H$1&lt;År1,0,G48*(1-VLOOKUP($A49,[1]Hugst!$R$5:$W$9,MATCH(ROUNDUP((H$1)/10,0)*10,[1]Hugst!$R$4:$W$4,0))))</f>
        <v>1284.706505255733</v>
      </c>
      <c r="I49" s="168">
        <f ca="1">IF($C49-I$1&lt;År1,0,H48*(1-VLOOKUP($A49,[1]Hugst!$R$5:$W$9,MATCH(ROUNDUP((I$1)/10,0)*10,[1]Hugst!$R$4:$W$4,0))))</f>
        <v>1399.247680666195</v>
      </c>
      <c r="J49" s="168">
        <f ca="1">IF($C49-J$1&lt;År1,0,I48*(1-VLOOKUP($A49,[1]Hugst!$R$5:$W$9,MATCH(ROUNDUP((J$1)/10,0)*10,[1]Hugst!$R$4:$W$4,0))))</f>
        <v>1541.6791270769277</v>
      </c>
      <c r="K49" s="168">
        <f ca="1">IF($C49-K$1&lt;År1,0,J48*(1-VLOOKUP($A49,[1]Hugst!$R$5:$W$9,MATCH(ROUNDUP((K$1)/10,0)*10,[1]Hugst!$R$4:$W$4,0))))</f>
        <v>1718.9696684045696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824.52225048835635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1058.0258636361368</v>
      </c>
      <c r="G50" s="168">
        <f ca="1">IF($C50-G$1&lt;År1,0,F49*(1-VLOOKUP($A50,[1]Hugst!$R$5:$W$9,MATCH(ROUNDUP((G$1)/10,0)*10,[1]Hugst!$R$4:$W$4,0))))</f>
        <v>1118.1096709223173</v>
      </c>
      <c r="H50" s="168">
        <f ca="1">IF($C50-H$1&lt;År1,0,G49*(1-VLOOKUP($A50,[1]Hugst!$R$5:$W$9,MATCH(ROUNDUP((H$1)/10,0)*10,[1]Hugst!$R$4:$W$4,0))))</f>
        <v>1192.4805267369015</v>
      </c>
      <c r="I50" s="168">
        <f ca="1">IF($C50-I$1&lt;År1,0,H49*(1-VLOOKUP($A50,[1]Hugst!$R$5:$W$9,MATCH(ROUNDUP((I$1)/10,0)*10,[1]Hugst!$R$4:$W$4,0))))</f>
        <v>1284.706505255733</v>
      </c>
      <c r="J50" s="168">
        <f ca="1">IF($C50-J$1&lt;År1,0,I49*(1-VLOOKUP($A50,[1]Hugst!$R$5:$W$9,MATCH(ROUNDUP((J$1)/10,0)*10,[1]Hugst!$R$4:$W$4,0))))</f>
        <v>1399.247680666195</v>
      </c>
      <c r="K50" s="168">
        <f ca="1">IF($C50-K$1&lt;År1,0,J49*(1-VLOOKUP($A50,[1]Hugst!$R$5:$W$9,MATCH(ROUNDUP((K$1)/10,0)*10,[1]Hugst!$R$4:$W$4,0))))</f>
        <v>1541.6791270769277</v>
      </c>
      <c r="L50" s="168">
        <f ca="1">IF($C50-L$1&lt;År1,0,K49*(1-VLOOKUP($A50,[1]Hugst!$R$5:$W$9,MATCH(ROUNDUP((L$1)/10,0)*10,[1]Hugst!$R$4:$W$4,0))))</f>
        <v>1718.9696684045696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775.8710176380697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1009.3746307858502</v>
      </c>
      <c r="G51" s="168">
        <f ca="1">IF($C51-G$1&lt;År1,0,F50*(1-VLOOKUP($A51,[1]Hugst!$R$5:$W$9,MATCH(ROUNDUP((G$1)/10,0)*10,[1]Hugst!$R$4:$W$4,0))))</f>
        <v>1058.0258636361368</v>
      </c>
      <c r="H51" s="168">
        <f ca="1">IF($C51-H$1&lt;År1,0,G50*(1-VLOOKUP($A51,[1]Hugst!$R$5:$W$9,MATCH(ROUNDUP((H$1)/10,0)*10,[1]Hugst!$R$4:$W$4,0))))</f>
        <v>1118.1096709223173</v>
      </c>
      <c r="I51" s="168">
        <f ca="1">IF($C51-I$1&lt;År1,0,H50*(1-VLOOKUP($A51,[1]Hugst!$R$5:$W$9,MATCH(ROUNDUP((I$1)/10,0)*10,[1]Hugst!$R$4:$W$4,0))))</f>
        <v>1192.4805267369015</v>
      </c>
      <c r="J51" s="168">
        <f ca="1">IF($C51-J$1&lt;År1,0,I50*(1-VLOOKUP($A51,[1]Hugst!$R$5:$W$9,MATCH(ROUNDUP((J$1)/10,0)*10,[1]Hugst!$R$4:$W$4,0))))</f>
        <v>1284.706505255733</v>
      </c>
      <c r="K51" s="168">
        <f ca="1">IF($C51-K$1&lt;År1,0,J50*(1-VLOOKUP($A51,[1]Hugst!$R$5:$W$9,MATCH(ROUNDUP((K$1)/10,0)*10,[1]Hugst!$R$4:$W$4,0))))</f>
        <v>1399.247680666195</v>
      </c>
      <c r="L51" s="168">
        <f ca="1">IF($C51-L$1&lt;År1,0,K50*(1-VLOOKUP($A51,[1]Hugst!$R$5:$W$9,MATCH(ROUNDUP((L$1)/10,0)*10,[1]Hugst!$R$4:$W$4,0))))</f>
        <v>1541.6791270769277</v>
      </c>
      <c r="M51" s="168">
        <f ca="1">IF($C51-M$1&lt;År1,0,L50*(1-VLOOKUP($A51,[1]Hugst!$R$5:$W$9,MATCH(ROUNDUP((M$1)/10,0)*10,[1]Hugst!$R$4:$W$4,0))))</f>
        <v>1718.9696684045696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736.3687652716003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969.87237841938077</v>
      </c>
      <c r="G52" s="168">
        <f ca="1">IF($C52-G$1&lt;År1,0,F51*(1-VLOOKUP($A52,[1]Hugst!$R$5:$W$9,MATCH(ROUNDUP((G$1)/10,0)*10,[1]Hugst!$R$4:$W$4,0))))</f>
        <v>1009.3746307858502</v>
      </c>
      <c r="H52" s="168">
        <f ca="1">IF($C52-H$1&lt;År1,0,G51*(1-VLOOKUP($A52,[1]Hugst!$R$5:$W$9,MATCH(ROUNDUP((H$1)/10,0)*10,[1]Hugst!$R$4:$W$4,0))))</f>
        <v>1058.0258636361368</v>
      </c>
      <c r="I52" s="168">
        <f ca="1">IF($C52-I$1&lt;År1,0,H51*(1-VLOOKUP($A52,[1]Hugst!$R$5:$W$9,MATCH(ROUNDUP((I$1)/10,0)*10,[1]Hugst!$R$4:$W$4,0))))</f>
        <v>1118.1096709223173</v>
      </c>
      <c r="J52" s="168">
        <f ca="1">IF($C52-J$1&lt;År1,0,I51*(1-VLOOKUP($A52,[1]Hugst!$R$5:$W$9,MATCH(ROUNDUP((J$1)/10,0)*10,[1]Hugst!$R$4:$W$4,0))))</f>
        <v>1192.4805267369015</v>
      </c>
      <c r="K52" s="168">
        <f ca="1">IF($C52-K$1&lt;År1,0,J51*(1-VLOOKUP($A52,[1]Hugst!$R$5:$W$9,MATCH(ROUNDUP((K$1)/10,0)*10,[1]Hugst!$R$4:$W$4,0))))</f>
        <v>1284.706505255733</v>
      </c>
      <c r="L52" s="168">
        <f ca="1">IF($C52-L$1&lt;År1,0,K51*(1-VLOOKUP($A52,[1]Hugst!$R$5:$W$9,MATCH(ROUNDUP((L$1)/10,0)*10,[1]Hugst!$R$4:$W$4,0))))</f>
        <v>1399.247680666195</v>
      </c>
      <c r="M52" s="168">
        <f ca="1">IF($C52-M$1&lt;År1,0,L51*(1-VLOOKUP($A52,[1]Hugst!$R$5:$W$9,MATCH(ROUNDUP((M$1)/10,0)*10,[1]Hugst!$R$4:$W$4,0))))</f>
        <v>1541.6791270769277</v>
      </c>
      <c r="N52" s="168">
        <f ca="1">IF($C52-N$1&lt;År1,0,M51*(1-VLOOKUP($A52,[1]Hugst!$R$5:$W$9,MATCH(ROUNDUP((N$1)/10,0)*10,[1]Hugst!$R$4:$W$4,0))))</f>
        <v>1718.9696684045696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704.18860362261807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937.69221677039855</v>
      </c>
      <c r="G53" s="168">
        <f ca="1">IF($C53-G$1&lt;År1,0,F52*(1-VLOOKUP($A53,[1]Hugst!$R$5:$W$9,MATCH(ROUNDUP((G$1)/10,0)*10,[1]Hugst!$R$4:$W$4,0))))</f>
        <v>969.87237841938077</v>
      </c>
      <c r="H53" s="168">
        <f ca="1">IF($C53-H$1&lt;År1,0,G52*(1-VLOOKUP($A53,[1]Hugst!$R$5:$W$9,MATCH(ROUNDUP((H$1)/10,0)*10,[1]Hugst!$R$4:$W$4,0))))</f>
        <v>1009.3746307858502</v>
      </c>
      <c r="I53" s="168">
        <f ca="1">IF($C53-I$1&lt;År1,0,H52*(1-VLOOKUP($A53,[1]Hugst!$R$5:$W$9,MATCH(ROUNDUP((I$1)/10,0)*10,[1]Hugst!$R$4:$W$4,0))))</f>
        <v>1058.0258636361368</v>
      </c>
      <c r="J53" s="168">
        <f ca="1">IF($C53-J$1&lt;År1,0,I52*(1-VLOOKUP($A53,[1]Hugst!$R$5:$W$9,MATCH(ROUNDUP((J$1)/10,0)*10,[1]Hugst!$R$4:$W$4,0))))</f>
        <v>1118.1096709223173</v>
      </c>
      <c r="K53" s="168">
        <f ca="1">IF($C53-K$1&lt;År1,0,J52*(1-VLOOKUP($A53,[1]Hugst!$R$5:$W$9,MATCH(ROUNDUP((K$1)/10,0)*10,[1]Hugst!$R$4:$W$4,0))))</f>
        <v>1192.4805267369015</v>
      </c>
      <c r="L53" s="168">
        <f ca="1">IF($C53-L$1&lt;År1,0,K52*(1-VLOOKUP($A53,[1]Hugst!$R$5:$W$9,MATCH(ROUNDUP((L$1)/10,0)*10,[1]Hugst!$R$4:$W$4,0))))</f>
        <v>1284.706505255733</v>
      </c>
      <c r="M53" s="168">
        <f ca="1">IF($C53-M$1&lt;År1,0,L52*(1-VLOOKUP($A53,[1]Hugst!$R$5:$W$9,MATCH(ROUNDUP((M$1)/10,0)*10,[1]Hugst!$R$4:$W$4,0))))</f>
        <v>1399.247680666195</v>
      </c>
      <c r="N53" s="168">
        <f ca="1">IF($C53-N$1&lt;År1,0,M52*(1-VLOOKUP($A53,[1]Hugst!$R$5:$W$9,MATCH(ROUNDUP((N$1)/10,0)*10,[1]Hugst!$R$4:$W$4,0))))</f>
        <v>1541.6791270769277</v>
      </c>
      <c r="O53" s="168">
        <f ca="1">IF($C53-O$1&lt;År1,0,N52*(1-VLOOKUP($A53,[1]Hugst!$R$5:$W$9,MATCH(ROUNDUP((O$1)/10,0)*10,[1]Hugst!$R$4:$W$4,0))))</f>
        <v>1718.9696684045696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677.86900634640551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911.37261949418598</v>
      </c>
      <c r="G54" s="168">
        <f ca="1">IF($C54-G$1&lt;År1,0,F53*(1-VLOOKUP($A54,[1]Hugst!$R$5:$W$9,MATCH(ROUNDUP((G$1)/10,0)*10,[1]Hugst!$R$4:$W$4,0))))</f>
        <v>937.69221677039855</v>
      </c>
      <c r="H54" s="168">
        <f ca="1">IF($C54-H$1&lt;År1,0,G53*(1-VLOOKUP($A54,[1]Hugst!$R$5:$W$9,MATCH(ROUNDUP((H$1)/10,0)*10,[1]Hugst!$R$4:$W$4,0))))</f>
        <v>969.87237841938077</v>
      </c>
      <c r="I54" s="168">
        <f ca="1">IF($C54-I$1&lt;År1,0,H53*(1-VLOOKUP($A54,[1]Hugst!$R$5:$W$9,MATCH(ROUNDUP((I$1)/10,0)*10,[1]Hugst!$R$4:$W$4,0))))</f>
        <v>1009.3746307858502</v>
      </c>
      <c r="J54" s="168">
        <f ca="1">IF($C54-J$1&lt;År1,0,I53*(1-VLOOKUP($A54,[1]Hugst!$R$5:$W$9,MATCH(ROUNDUP((J$1)/10,0)*10,[1]Hugst!$R$4:$W$4,0))))</f>
        <v>1058.0258636361368</v>
      </c>
      <c r="K54" s="168">
        <f ca="1">IF($C54-K$1&lt;År1,0,J53*(1-VLOOKUP($A54,[1]Hugst!$R$5:$W$9,MATCH(ROUNDUP((K$1)/10,0)*10,[1]Hugst!$R$4:$W$4,0))))</f>
        <v>1118.1096709223173</v>
      </c>
      <c r="L54" s="168">
        <f ca="1">IF($C54-L$1&lt;År1,0,K53*(1-VLOOKUP($A54,[1]Hugst!$R$5:$W$9,MATCH(ROUNDUP((L$1)/10,0)*10,[1]Hugst!$R$4:$W$4,0))))</f>
        <v>1192.4805267369015</v>
      </c>
      <c r="M54" s="168">
        <f ca="1">IF($C54-M$1&lt;År1,0,L53*(1-VLOOKUP($A54,[1]Hugst!$R$5:$W$9,MATCH(ROUNDUP((M$1)/10,0)*10,[1]Hugst!$R$4:$W$4,0))))</f>
        <v>1284.706505255733</v>
      </c>
      <c r="N54" s="168">
        <f ca="1">IF($C54-N$1&lt;År1,0,M53*(1-VLOOKUP($A54,[1]Hugst!$R$5:$W$9,MATCH(ROUNDUP((N$1)/10,0)*10,[1]Hugst!$R$4:$W$4,0))))</f>
        <v>1399.247680666195</v>
      </c>
      <c r="O54" s="168">
        <f ca="1">IF($C54-O$1&lt;År1,0,N53*(1-VLOOKUP($A54,[1]Hugst!$R$5:$W$9,MATCH(ROUNDUP((O$1)/10,0)*10,[1]Hugst!$R$4:$W$4,0))))</f>
        <v>1541.6791270769277</v>
      </c>
      <c r="P54" s="168">
        <f ca="1">IF($C54-P$1&lt;År1,0,O53*(1-VLOOKUP($A54,[1]Hugst!$R$5:$W$9,MATCH(ROUNDUP((P$1)/10,0)*10,[1]Hugst!$R$4:$W$4,0))))</f>
        <v>1718.9696684045696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656.24073790819966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889.74435105598013</v>
      </c>
      <c r="G55" s="168">
        <f ca="1">IF($C55-G$1&lt;År1,0,F54*(1-VLOOKUP($A55,[1]Hugst!$R$5:$W$9,MATCH(ROUNDUP((G$1)/10,0)*10,[1]Hugst!$R$4:$W$4,0))))</f>
        <v>911.37261949418598</v>
      </c>
      <c r="H55" s="168">
        <f ca="1">IF($C55-H$1&lt;År1,0,G54*(1-VLOOKUP($A55,[1]Hugst!$R$5:$W$9,MATCH(ROUNDUP((H$1)/10,0)*10,[1]Hugst!$R$4:$W$4,0))))</f>
        <v>937.69221677039855</v>
      </c>
      <c r="I55" s="168">
        <f ca="1">IF($C55-I$1&lt;År1,0,H54*(1-VLOOKUP($A55,[1]Hugst!$R$5:$W$9,MATCH(ROUNDUP((I$1)/10,0)*10,[1]Hugst!$R$4:$W$4,0))))</f>
        <v>969.87237841938077</v>
      </c>
      <c r="J55" s="168">
        <f ca="1">IF($C55-J$1&lt;År1,0,I54*(1-VLOOKUP($A55,[1]Hugst!$R$5:$W$9,MATCH(ROUNDUP((J$1)/10,0)*10,[1]Hugst!$R$4:$W$4,0))))</f>
        <v>1009.3746307858502</v>
      </c>
      <c r="K55" s="168">
        <f ca="1">IF($C55-K$1&lt;År1,0,J54*(1-VLOOKUP($A55,[1]Hugst!$R$5:$W$9,MATCH(ROUNDUP((K$1)/10,0)*10,[1]Hugst!$R$4:$W$4,0))))</f>
        <v>1058.0258636361368</v>
      </c>
      <c r="L55" s="168">
        <f ca="1">IF($C55-L$1&lt;År1,0,K54*(1-VLOOKUP($A55,[1]Hugst!$R$5:$W$9,MATCH(ROUNDUP((L$1)/10,0)*10,[1]Hugst!$R$4:$W$4,0))))</f>
        <v>1118.1096709223173</v>
      </c>
      <c r="M55" s="168">
        <f ca="1">IF($C55-M$1&lt;År1,0,L54*(1-VLOOKUP($A55,[1]Hugst!$R$5:$W$9,MATCH(ROUNDUP((M$1)/10,0)*10,[1]Hugst!$R$4:$W$4,0))))</f>
        <v>1192.4805267369015</v>
      </c>
      <c r="N55" s="168">
        <f ca="1">IF($C55-N$1&lt;År1,0,M54*(1-VLOOKUP($A55,[1]Hugst!$R$5:$W$9,MATCH(ROUNDUP((N$1)/10,0)*10,[1]Hugst!$R$4:$W$4,0))))</f>
        <v>1284.706505255733</v>
      </c>
      <c r="O55" s="168">
        <f ca="1">IF($C55-O$1&lt;År1,0,N54*(1-VLOOKUP($A55,[1]Hugst!$R$5:$W$9,MATCH(ROUNDUP((O$1)/10,0)*10,[1]Hugst!$R$4:$W$4,0))))</f>
        <v>1399.247680666195</v>
      </c>
      <c r="P55" s="168">
        <f ca="1">IF($C55-P$1&lt;År1,0,O54*(1-VLOOKUP($A55,[1]Hugst!$R$5:$W$9,MATCH(ROUNDUP((P$1)/10,0)*10,[1]Hugst!$R$4:$W$4,0))))</f>
        <v>1541.6791270769277</v>
      </c>
      <c r="Q55" s="168">
        <f ca="1">IF($C55-Q$1&lt;År1,0,P54*(1-VLOOKUP($A55,[1]Hugst!$R$5:$W$9,MATCH(ROUNDUP((Q$1)/10,0)*10,[1]Hugst!$R$4:$W$4,0))))</f>
        <v>1718.9696684045696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638.3683954934736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871.87200864125407</v>
      </c>
      <c r="G56" s="168">
        <f ca="1">IF($C56-G$1&lt;År1,0,F55*(1-VLOOKUP($A56,[1]Hugst!$R$5:$W$9,MATCH(ROUNDUP((G$1)/10,0)*10,[1]Hugst!$R$4:$W$4,0))))</f>
        <v>889.74435105598013</v>
      </c>
      <c r="H56" s="168">
        <f ca="1">IF($C56-H$1&lt;År1,0,G55*(1-VLOOKUP($A56,[1]Hugst!$R$5:$W$9,MATCH(ROUNDUP((H$1)/10,0)*10,[1]Hugst!$R$4:$W$4,0))))</f>
        <v>911.37261949418598</v>
      </c>
      <c r="I56" s="168">
        <f ca="1">IF($C56-I$1&lt;År1,0,H55*(1-VLOOKUP($A56,[1]Hugst!$R$5:$W$9,MATCH(ROUNDUP((I$1)/10,0)*10,[1]Hugst!$R$4:$W$4,0))))</f>
        <v>937.69221677039855</v>
      </c>
      <c r="J56" s="168">
        <f ca="1">IF($C56-J$1&lt;År1,0,I55*(1-VLOOKUP($A56,[1]Hugst!$R$5:$W$9,MATCH(ROUNDUP((J$1)/10,0)*10,[1]Hugst!$R$4:$W$4,0))))</f>
        <v>969.87237841938077</v>
      </c>
      <c r="K56" s="168">
        <f ca="1">IF($C56-K$1&lt;År1,0,J55*(1-VLOOKUP($A56,[1]Hugst!$R$5:$W$9,MATCH(ROUNDUP((K$1)/10,0)*10,[1]Hugst!$R$4:$W$4,0))))</f>
        <v>1009.3746307858502</v>
      </c>
      <c r="L56" s="168">
        <f ca="1">IF($C56-L$1&lt;År1,0,K55*(1-VLOOKUP($A56,[1]Hugst!$R$5:$W$9,MATCH(ROUNDUP((L$1)/10,0)*10,[1]Hugst!$R$4:$W$4,0))))</f>
        <v>1058.0258636361368</v>
      </c>
      <c r="M56" s="168">
        <f ca="1">IF($C56-M$1&lt;År1,0,L55*(1-VLOOKUP($A56,[1]Hugst!$R$5:$W$9,MATCH(ROUNDUP((M$1)/10,0)*10,[1]Hugst!$R$4:$W$4,0))))</f>
        <v>1118.1096709223173</v>
      </c>
      <c r="N56" s="168">
        <f ca="1">IF($C56-N$1&lt;År1,0,M55*(1-VLOOKUP($A56,[1]Hugst!$R$5:$W$9,MATCH(ROUNDUP((N$1)/10,0)*10,[1]Hugst!$R$4:$W$4,0))))</f>
        <v>1192.4805267369015</v>
      </c>
      <c r="O56" s="168">
        <f ca="1">IF($C56-O$1&lt;År1,0,N55*(1-VLOOKUP($A56,[1]Hugst!$R$5:$W$9,MATCH(ROUNDUP((O$1)/10,0)*10,[1]Hugst!$R$4:$W$4,0))))</f>
        <v>1284.706505255733</v>
      </c>
      <c r="P56" s="168">
        <f ca="1">IF($C56-P$1&lt;År1,0,O55*(1-VLOOKUP($A56,[1]Hugst!$R$5:$W$9,MATCH(ROUNDUP((P$1)/10,0)*10,[1]Hugst!$R$4:$W$4,0))))</f>
        <v>1399.247680666195</v>
      </c>
      <c r="Q56" s="168">
        <f ca="1">IF($C56-Q$1&lt;År1,0,P55*(1-VLOOKUP($A56,[1]Hugst!$R$5:$W$9,MATCH(ROUNDUP((Q$1)/10,0)*10,[1]Hugst!$R$4:$W$4,0))))</f>
        <v>1541.6791270769277</v>
      </c>
      <c r="R56" s="168">
        <f ca="1">IF($C56-R$1&lt;År1,0,Q55*(1-VLOOKUP($A56,[1]Hugst!$R$5:$W$9,MATCH(ROUNDUP((R$1)/10,0)*10,[1]Hugst!$R$4:$W$4,0))))</f>
        <v>1718.9696684045696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623.50364253586054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857.00725568364101</v>
      </c>
      <c r="G57" s="168">
        <f ca="1">IF($C57-G$1&lt;År1,0,F56*(1-VLOOKUP($A57,[1]Hugst!$R$5:$W$9,MATCH(ROUNDUP((G$1)/10,0)*10,[1]Hugst!$R$4:$W$4,0))))</f>
        <v>871.87200864125407</v>
      </c>
      <c r="H57" s="168">
        <f ca="1">IF($C57-H$1&lt;År1,0,G56*(1-VLOOKUP($A57,[1]Hugst!$R$5:$W$9,MATCH(ROUNDUP((H$1)/10,0)*10,[1]Hugst!$R$4:$W$4,0))))</f>
        <v>889.74435105598013</v>
      </c>
      <c r="I57" s="168">
        <f ca="1">IF($C57-I$1&lt;År1,0,H56*(1-VLOOKUP($A57,[1]Hugst!$R$5:$W$9,MATCH(ROUNDUP((I$1)/10,0)*10,[1]Hugst!$R$4:$W$4,0))))</f>
        <v>911.37261949418598</v>
      </c>
      <c r="J57" s="168">
        <f ca="1">IF($C57-J$1&lt;År1,0,I56*(1-VLOOKUP($A57,[1]Hugst!$R$5:$W$9,MATCH(ROUNDUP((J$1)/10,0)*10,[1]Hugst!$R$4:$W$4,0))))</f>
        <v>937.69221677039855</v>
      </c>
      <c r="K57" s="168">
        <f ca="1">IF($C57-K$1&lt;År1,0,J56*(1-VLOOKUP($A57,[1]Hugst!$R$5:$W$9,MATCH(ROUNDUP((K$1)/10,0)*10,[1]Hugst!$R$4:$W$4,0))))</f>
        <v>969.87237841938077</v>
      </c>
      <c r="L57" s="168">
        <f ca="1">IF($C57-L$1&lt;År1,0,K56*(1-VLOOKUP($A57,[1]Hugst!$R$5:$W$9,MATCH(ROUNDUP((L$1)/10,0)*10,[1]Hugst!$R$4:$W$4,0))))</f>
        <v>1009.3746307858502</v>
      </c>
      <c r="M57" s="168">
        <f ca="1">IF($C57-M$1&lt;År1,0,L56*(1-VLOOKUP($A57,[1]Hugst!$R$5:$W$9,MATCH(ROUNDUP((M$1)/10,0)*10,[1]Hugst!$R$4:$W$4,0))))</f>
        <v>1058.0258636361368</v>
      </c>
      <c r="N57" s="168">
        <f ca="1">IF($C57-N$1&lt;År1,0,M56*(1-VLOOKUP($A57,[1]Hugst!$R$5:$W$9,MATCH(ROUNDUP((N$1)/10,0)*10,[1]Hugst!$R$4:$W$4,0))))</f>
        <v>1118.1096709223173</v>
      </c>
      <c r="O57" s="168">
        <f ca="1">IF($C57-O$1&lt;År1,0,N56*(1-VLOOKUP($A57,[1]Hugst!$R$5:$W$9,MATCH(ROUNDUP((O$1)/10,0)*10,[1]Hugst!$R$4:$W$4,0))))</f>
        <v>1192.4805267369015</v>
      </c>
      <c r="P57" s="168">
        <f ca="1">IF($C57-P$1&lt;År1,0,O56*(1-VLOOKUP($A57,[1]Hugst!$R$5:$W$9,MATCH(ROUNDUP((P$1)/10,0)*10,[1]Hugst!$R$4:$W$4,0))))</f>
        <v>1284.706505255733</v>
      </c>
      <c r="Q57" s="168">
        <f ca="1">IF($C57-Q$1&lt;År1,0,P56*(1-VLOOKUP($A57,[1]Hugst!$R$5:$W$9,MATCH(ROUNDUP((Q$1)/10,0)*10,[1]Hugst!$R$4:$W$4,0))))</f>
        <v>1399.247680666195</v>
      </c>
      <c r="R57" s="168">
        <f ca="1">IF($C57-R$1&lt;År1,0,Q56*(1-VLOOKUP($A57,[1]Hugst!$R$5:$W$9,MATCH(ROUNDUP((R$1)/10,0)*10,[1]Hugst!$R$4:$W$4,0))))</f>
        <v>1541.6791270769277</v>
      </c>
      <c r="S57" s="168">
        <f ca="1">IF($C57-S$1&lt;År1,0,R56*(1-VLOOKUP($A57,[1]Hugst!$R$5:$W$9,MATCH(ROUNDUP((S$1)/10,0)*10,[1]Hugst!$R$4:$W$4,0))))</f>
        <v>1718.9696684045696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611.04779553906189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844.55140868684236</v>
      </c>
      <c r="G58" s="168">
        <f ca="1">IF($C58-G$1&lt;År1,0,F57*(1-VLOOKUP($A58,[1]Hugst!$R$5:$W$9,MATCH(ROUNDUP((G$1)/10,0)*10,[1]Hugst!$R$4:$W$4,0))))</f>
        <v>857.00725568364101</v>
      </c>
      <c r="H58" s="168">
        <f ca="1">IF($C58-H$1&lt;År1,0,G57*(1-VLOOKUP($A58,[1]Hugst!$R$5:$W$9,MATCH(ROUNDUP((H$1)/10,0)*10,[1]Hugst!$R$4:$W$4,0))))</f>
        <v>871.87200864125407</v>
      </c>
      <c r="I58" s="168">
        <f ca="1">IF($C58-I$1&lt;År1,0,H57*(1-VLOOKUP($A58,[1]Hugst!$R$5:$W$9,MATCH(ROUNDUP((I$1)/10,0)*10,[1]Hugst!$R$4:$W$4,0))))</f>
        <v>889.74435105598013</v>
      </c>
      <c r="J58" s="168">
        <f ca="1">IF($C58-J$1&lt;År1,0,I57*(1-VLOOKUP($A58,[1]Hugst!$R$5:$W$9,MATCH(ROUNDUP((J$1)/10,0)*10,[1]Hugst!$R$4:$W$4,0))))</f>
        <v>911.37261949418598</v>
      </c>
      <c r="K58" s="168">
        <f ca="1">IF($C58-K$1&lt;År1,0,J57*(1-VLOOKUP($A58,[1]Hugst!$R$5:$W$9,MATCH(ROUNDUP((K$1)/10,0)*10,[1]Hugst!$R$4:$W$4,0))))</f>
        <v>937.69221677039855</v>
      </c>
      <c r="L58" s="168">
        <f ca="1">IF($C58-L$1&lt;År1,0,K57*(1-VLOOKUP($A58,[1]Hugst!$R$5:$W$9,MATCH(ROUNDUP((L$1)/10,0)*10,[1]Hugst!$R$4:$W$4,0))))</f>
        <v>969.87237841938077</v>
      </c>
      <c r="M58" s="168">
        <f ca="1">IF($C58-M$1&lt;År1,0,L57*(1-VLOOKUP($A58,[1]Hugst!$R$5:$W$9,MATCH(ROUNDUP((M$1)/10,0)*10,[1]Hugst!$R$4:$W$4,0))))</f>
        <v>1009.3746307858502</v>
      </c>
      <c r="N58" s="168">
        <f ca="1">IF($C58-N$1&lt;År1,0,M57*(1-VLOOKUP($A58,[1]Hugst!$R$5:$W$9,MATCH(ROUNDUP((N$1)/10,0)*10,[1]Hugst!$R$4:$W$4,0))))</f>
        <v>1058.0258636361368</v>
      </c>
      <c r="O58" s="168">
        <f ca="1">IF($C58-O$1&lt;År1,0,N57*(1-VLOOKUP($A58,[1]Hugst!$R$5:$W$9,MATCH(ROUNDUP((O$1)/10,0)*10,[1]Hugst!$R$4:$W$4,0))))</f>
        <v>1118.1096709223173</v>
      </c>
      <c r="P58" s="168">
        <f ca="1">IF($C58-P$1&lt;År1,0,O57*(1-VLOOKUP($A58,[1]Hugst!$R$5:$W$9,MATCH(ROUNDUP((P$1)/10,0)*10,[1]Hugst!$R$4:$W$4,0))))</f>
        <v>1192.4805267369015</v>
      </c>
      <c r="Q58" s="168">
        <f ca="1">IF($C58-Q$1&lt;År1,0,P57*(1-VLOOKUP($A58,[1]Hugst!$R$5:$W$9,MATCH(ROUNDUP((Q$1)/10,0)*10,[1]Hugst!$R$4:$W$4,0))))</f>
        <v>1284.706505255733</v>
      </c>
      <c r="R58" s="168">
        <f ca="1">IF($C58-R$1&lt;År1,0,Q57*(1-VLOOKUP($A58,[1]Hugst!$R$5:$W$9,MATCH(ROUNDUP((R$1)/10,0)*10,[1]Hugst!$R$4:$W$4,0))))</f>
        <v>1399.247680666195</v>
      </c>
      <c r="S58" s="168">
        <f ca="1">IF($C58-S$1&lt;År1,0,R57*(1-VLOOKUP($A58,[1]Hugst!$R$5:$W$9,MATCH(ROUNDUP((S$1)/10,0)*10,[1]Hugst!$R$4:$W$4,0))))</f>
        <v>1541.6791270769277</v>
      </c>
      <c r="T58" s="168">
        <f ca="1">IF($C58-T$1&lt;År1,0,S57*(1-VLOOKUP($A58,[1]Hugst!$R$5:$W$9,MATCH(ROUNDUP((T$1)/10,0)*10,[1]Hugst!$R$4:$W$4,0))))</f>
        <v>1718.9696684045696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600.52189353407778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834.02550668185825</v>
      </c>
      <c r="G59" s="168">
        <f ca="1">IF($C59-G$1&lt;År1,0,F58*(1-VLOOKUP($A59,[1]Hugst!$R$5:$W$9,MATCH(ROUNDUP((G$1)/10,0)*10,[1]Hugst!$R$4:$W$4,0))))</f>
        <v>844.55140868684236</v>
      </c>
      <c r="H59" s="168">
        <f ca="1">IF($C59-H$1&lt;År1,0,G58*(1-VLOOKUP($A59,[1]Hugst!$R$5:$W$9,MATCH(ROUNDUP((H$1)/10,0)*10,[1]Hugst!$R$4:$W$4,0))))</f>
        <v>857.00725568364101</v>
      </c>
      <c r="I59" s="168">
        <f ca="1">IF($C59-I$1&lt;År1,0,H58*(1-VLOOKUP($A59,[1]Hugst!$R$5:$W$9,MATCH(ROUNDUP((I$1)/10,0)*10,[1]Hugst!$R$4:$W$4,0))))</f>
        <v>871.87200864125407</v>
      </c>
      <c r="J59" s="168">
        <f ca="1">IF($C59-J$1&lt;År1,0,I58*(1-VLOOKUP($A59,[1]Hugst!$R$5:$W$9,MATCH(ROUNDUP((J$1)/10,0)*10,[1]Hugst!$R$4:$W$4,0))))</f>
        <v>889.74435105598013</v>
      </c>
      <c r="K59" s="168">
        <f ca="1">IF($C59-K$1&lt;År1,0,J58*(1-VLOOKUP($A59,[1]Hugst!$R$5:$W$9,MATCH(ROUNDUP((K$1)/10,0)*10,[1]Hugst!$R$4:$W$4,0))))</f>
        <v>911.37261949418598</v>
      </c>
      <c r="L59" s="168">
        <f ca="1">IF($C59-L$1&lt;År1,0,K58*(1-VLOOKUP($A59,[1]Hugst!$R$5:$W$9,MATCH(ROUNDUP((L$1)/10,0)*10,[1]Hugst!$R$4:$W$4,0))))</f>
        <v>937.69221677039855</v>
      </c>
      <c r="M59" s="168">
        <f ca="1">IF($C59-M$1&lt;År1,0,L58*(1-VLOOKUP($A59,[1]Hugst!$R$5:$W$9,MATCH(ROUNDUP((M$1)/10,0)*10,[1]Hugst!$R$4:$W$4,0))))</f>
        <v>969.87237841938077</v>
      </c>
      <c r="N59" s="168">
        <f ca="1">IF($C59-N$1&lt;År1,0,M58*(1-VLOOKUP($A59,[1]Hugst!$R$5:$W$9,MATCH(ROUNDUP((N$1)/10,0)*10,[1]Hugst!$R$4:$W$4,0))))</f>
        <v>1009.3746307858502</v>
      </c>
      <c r="O59" s="168">
        <f ca="1">IF($C59-O$1&lt;År1,0,N58*(1-VLOOKUP($A59,[1]Hugst!$R$5:$W$9,MATCH(ROUNDUP((O$1)/10,0)*10,[1]Hugst!$R$4:$W$4,0))))</f>
        <v>1058.0258636361368</v>
      </c>
      <c r="P59" s="168">
        <f ca="1">IF($C59-P$1&lt;År1,0,O58*(1-VLOOKUP($A59,[1]Hugst!$R$5:$W$9,MATCH(ROUNDUP((P$1)/10,0)*10,[1]Hugst!$R$4:$W$4,0))))</f>
        <v>1118.1096709223173</v>
      </c>
      <c r="Q59" s="168">
        <f ca="1">IF($C59-Q$1&lt;År1,0,P58*(1-VLOOKUP($A59,[1]Hugst!$R$5:$W$9,MATCH(ROUNDUP((Q$1)/10,0)*10,[1]Hugst!$R$4:$W$4,0))))</f>
        <v>1192.4805267369015</v>
      </c>
      <c r="R59" s="168">
        <f ca="1">IF($C59-R$1&lt;År1,0,Q58*(1-VLOOKUP($A59,[1]Hugst!$R$5:$W$9,MATCH(ROUNDUP((R$1)/10,0)*10,[1]Hugst!$R$4:$W$4,0))))</f>
        <v>1284.706505255733</v>
      </c>
      <c r="S59" s="168">
        <f ca="1">IF($C59-S$1&lt;År1,0,R58*(1-VLOOKUP($A59,[1]Hugst!$R$5:$W$9,MATCH(ROUNDUP((S$1)/10,0)*10,[1]Hugst!$R$4:$W$4,0))))</f>
        <v>1399.247680666195</v>
      </c>
      <c r="T59" s="168">
        <f ca="1">IF($C59-T$1&lt;År1,0,S58*(1-VLOOKUP($A59,[1]Hugst!$R$5:$W$9,MATCH(ROUNDUP((T$1)/10,0)*10,[1]Hugst!$R$4:$W$4,0))))</f>
        <v>1541.6791270769277</v>
      </c>
      <c r="U59" s="168">
        <f ca="1">IF($C59-U$1&lt;År1,0,T58*(1-VLOOKUP($A59,[1]Hugst!$R$5:$W$9,MATCH(ROUNDUP((U$1)/10,0)*10,[1]Hugst!$R$4:$W$4,0))))</f>
        <v>1718.9696684045696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591.54275364456669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825.04636679234716</v>
      </c>
      <c r="G60" s="168">
        <f ca="1">IF($C60-G$1&lt;År1,0,F59*(1-VLOOKUP($A60,[1]Hugst!$R$5:$W$9,MATCH(ROUNDUP((G$1)/10,0)*10,[1]Hugst!$R$4:$W$4,0))))</f>
        <v>834.02550668185825</v>
      </c>
      <c r="H60" s="168">
        <f ca="1">IF($C60-H$1&lt;År1,0,G59*(1-VLOOKUP($A60,[1]Hugst!$R$5:$W$9,MATCH(ROUNDUP((H$1)/10,0)*10,[1]Hugst!$R$4:$W$4,0))))</f>
        <v>844.55140868684236</v>
      </c>
      <c r="I60" s="168">
        <f ca="1">IF($C60-I$1&lt;År1,0,H59*(1-VLOOKUP($A60,[1]Hugst!$R$5:$W$9,MATCH(ROUNDUP((I$1)/10,0)*10,[1]Hugst!$R$4:$W$4,0))))</f>
        <v>857.00725568364101</v>
      </c>
      <c r="J60" s="168">
        <f ca="1">IF($C60-J$1&lt;År1,0,I59*(1-VLOOKUP($A60,[1]Hugst!$R$5:$W$9,MATCH(ROUNDUP((J$1)/10,0)*10,[1]Hugst!$R$4:$W$4,0))))</f>
        <v>871.87200864125407</v>
      </c>
      <c r="K60" s="168">
        <f ca="1">IF($C60-K$1&lt;År1,0,J59*(1-VLOOKUP($A60,[1]Hugst!$R$5:$W$9,MATCH(ROUNDUP((K$1)/10,0)*10,[1]Hugst!$R$4:$W$4,0))))</f>
        <v>889.74435105598013</v>
      </c>
      <c r="L60" s="168">
        <f ca="1">IF($C60-L$1&lt;År1,0,K59*(1-VLOOKUP($A60,[1]Hugst!$R$5:$W$9,MATCH(ROUNDUP((L$1)/10,0)*10,[1]Hugst!$R$4:$W$4,0))))</f>
        <v>911.37261949418598</v>
      </c>
      <c r="M60" s="168">
        <f ca="1">IF($C60-M$1&lt;År1,0,L59*(1-VLOOKUP($A60,[1]Hugst!$R$5:$W$9,MATCH(ROUNDUP((M$1)/10,0)*10,[1]Hugst!$R$4:$W$4,0))))</f>
        <v>937.69221677039855</v>
      </c>
      <c r="N60" s="168">
        <f ca="1">IF($C60-N$1&lt;År1,0,M59*(1-VLOOKUP($A60,[1]Hugst!$R$5:$W$9,MATCH(ROUNDUP((N$1)/10,0)*10,[1]Hugst!$R$4:$W$4,0))))</f>
        <v>969.87237841938077</v>
      </c>
      <c r="O60" s="168">
        <f ca="1">IF($C60-O$1&lt;År1,0,N59*(1-VLOOKUP($A60,[1]Hugst!$R$5:$W$9,MATCH(ROUNDUP((O$1)/10,0)*10,[1]Hugst!$R$4:$W$4,0))))</f>
        <v>1009.3746307858502</v>
      </c>
      <c r="P60" s="168">
        <f ca="1">IF($C60-P$1&lt;År1,0,O59*(1-VLOOKUP($A60,[1]Hugst!$R$5:$W$9,MATCH(ROUNDUP((P$1)/10,0)*10,[1]Hugst!$R$4:$W$4,0))))</f>
        <v>1058.0258636361368</v>
      </c>
      <c r="Q60" s="168">
        <f ca="1">IF($C60-Q$1&lt;År1,0,P59*(1-VLOOKUP($A60,[1]Hugst!$R$5:$W$9,MATCH(ROUNDUP((Q$1)/10,0)*10,[1]Hugst!$R$4:$W$4,0))))</f>
        <v>1118.1096709223173</v>
      </c>
      <c r="R60" s="168">
        <f ca="1">IF($C60-R$1&lt;År1,0,Q59*(1-VLOOKUP($A60,[1]Hugst!$R$5:$W$9,MATCH(ROUNDUP((R$1)/10,0)*10,[1]Hugst!$R$4:$W$4,0))))</f>
        <v>1192.4805267369015</v>
      </c>
      <c r="S60" s="168">
        <f ca="1">IF($C60-S$1&lt;År1,0,R59*(1-VLOOKUP($A60,[1]Hugst!$R$5:$W$9,MATCH(ROUNDUP((S$1)/10,0)*10,[1]Hugst!$R$4:$W$4,0))))</f>
        <v>1284.706505255733</v>
      </c>
      <c r="T60" s="168">
        <f ca="1">IF($C60-T$1&lt;År1,0,S59*(1-VLOOKUP($A60,[1]Hugst!$R$5:$W$9,MATCH(ROUNDUP((T$1)/10,0)*10,[1]Hugst!$R$4:$W$4,0))))</f>
        <v>1399.247680666195</v>
      </c>
      <c r="U60" s="168">
        <f ca="1">IF($C60-U$1&lt;År1,0,T59*(1-VLOOKUP($A60,[1]Hugst!$R$5:$W$9,MATCH(ROUNDUP((U$1)/10,0)*10,[1]Hugst!$R$4:$W$4,0))))</f>
        <v>1541.6791270769277</v>
      </c>
      <c r="V60" s="168">
        <f ca="1">IF($C60-V$1&lt;År1,0,U59*(1-VLOOKUP($A60,[1]Hugst!$R$5:$W$9,MATCH(ROUNDUP((V$1)/10,0)*10,[1]Hugst!$R$4:$W$4,0))))</f>
        <v>1718.9696684045696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583.80381553887491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817.30742868665538</v>
      </c>
      <c r="G61" s="168">
        <f ca="1">IF($C61-G$1&lt;År1,0,F60*(1-VLOOKUP($A61,[1]Hugst!$R$5:$W$9,MATCH(ROUNDUP((G$1)/10,0)*10,[1]Hugst!$R$4:$W$4,0))))</f>
        <v>825.04636679234716</v>
      </c>
      <c r="H61" s="168">
        <f ca="1">IF($C61-H$1&lt;År1,0,G60*(1-VLOOKUP($A61,[1]Hugst!$R$5:$W$9,MATCH(ROUNDUP((H$1)/10,0)*10,[1]Hugst!$R$4:$W$4,0))))</f>
        <v>834.02550668185825</v>
      </c>
      <c r="I61" s="168">
        <f ca="1">IF($C61-I$1&lt;År1,0,H60*(1-VLOOKUP($A61,[1]Hugst!$R$5:$W$9,MATCH(ROUNDUP((I$1)/10,0)*10,[1]Hugst!$R$4:$W$4,0))))</f>
        <v>844.55140868684236</v>
      </c>
      <c r="J61" s="168">
        <f ca="1">IF($C61-J$1&lt;År1,0,I60*(1-VLOOKUP($A61,[1]Hugst!$R$5:$W$9,MATCH(ROUNDUP((J$1)/10,0)*10,[1]Hugst!$R$4:$W$4,0))))</f>
        <v>857.00725568364101</v>
      </c>
      <c r="K61" s="168">
        <f ca="1">IF($C61-K$1&lt;År1,0,J60*(1-VLOOKUP($A61,[1]Hugst!$R$5:$W$9,MATCH(ROUNDUP((K$1)/10,0)*10,[1]Hugst!$R$4:$W$4,0))))</f>
        <v>871.87200864125407</v>
      </c>
      <c r="L61" s="168">
        <f ca="1">IF($C61-L$1&lt;År1,0,K60*(1-VLOOKUP($A61,[1]Hugst!$R$5:$W$9,MATCH(ROUNDUP((L$1)/10,0)*10,[1]Hugst!$R$4:$W$4,0))))</f>
        <v>889.74435105598013</v>
      </c>
      <c r="M61" s="168">
        <f ca="1">IF($C61-M$1&lt;År1,0,L60*(1-VLOOKUP($A61,[1]Hugst!$R$5:$W$9,MATCH(ROUNDUP((M$1)/10,0)*10,[1]Hugst!$R$4:$W$4,0))))</f>
        <v>911.37261949418598</v>
      </c>
      <c r="N61" s="168">
        <f ca="1">IF($C61-N$1&lt;År1,0,M60*(1-VLOOKUP($A61,[1]Hugst!$R$5:$W$9,MATCH(ROUNDUP((N$1)/10,0)*10,[1]Hugst!$R$4:$W$4,0))))</f>
        <v>937.69221677039855</v>
      </c>
      <c r="O61" s="168">
        <f ca="1">IF($C61-O$1&lt;År1,0,N60*(1-VLOOKUP($A61,[1]Hugst!$R$5:$W$9,MATCH(ROUNDUP((O$1)/10,0)*10,[1]Hugst!$R$4:$W$4,0))))</f>
        <v>969.87237841938077</v>
      </c>
      <c r="P61" s="168">
        <f ca="1">IF($C61-P$1&lt;År1,0,O60*(1-VLOOKUP($A61,[1]Hugst!$R$5:$W$9,MATCH(ROUNDUP((P$1)/10,0)*10,[1]Hugst!$R$4:$W$4,0))))</f>
        <v>1009.3746307858502</v>
      </c>
      <c r="Q61" s="168">
        <f ca="1">IF($C61-Q$1&lt;År1,0,P60*(1-VLOOKUP($A61,[1]Hugst!$R$5:$W$9,MATCH(ROUNDUP((Q$1)/10,0)*10,[1]Hugst!$R$4:$W$4,0))))</f>
        <v>1058.0258636361368</v>
      </c>
      <c r="R61" s="168">
        <f ca="1">IF($C61-R$1&lt;År1,0,Q60*(1-VLOOKUP($A61,[1]Hugst!$R$5:$W$9,MATCH(ROUNDUP((R$1)/10,0)*10,[1]Hugst!$R$4:$W$4,0))))</f>
        <v>1118.1096709223173</v>
      </c>
      <c r="S61" s="168">
        <f ca="1">IF($C61-S$1&lt;År1,0,R60*(1-VLOOKUP($A61,[1]Hugst!$R$5:$W$9,MATCH(ROUNDUP((S$1)/10,0)*10,[1]Hugst!$R$4:$W$4,0))))</f>
        <v>1192.4805267369015</v>
      </c>
      <c r="T61" s="168">
        <f ca="1">IF($C61-T$1&lt;År1,0,S60*(1-VLOOKUP($A61,[1]Hugst!$R$5:$W$9,MATCH(ROUNDUP((T$1)/10,0)*10,[1]Hugst!$R$4:$W$4,0))))</f>
        <v>1284.706505255733</v>
      </c>
      <c r="U61" s="168">
        <f ca="1">IF($C61-U$1&lt;År1,0,T60*(1-VLOOKUP($A61,[1]Hugst!$R$5:$W$9,MATCH(ROUNDUP((U$1)/10,0)*10,[1]Hugst!$R$4:$W$4,0))))</f>
        <v>1399.247680666195</v>
      </c>
      <c r="V61" s="168">
        <f ca="1">IF($C61-V$1&lt;År1,0,U60*(1-VLOOKUP($A61,[1]Hugst!$R$5:$W$9,MATCH(ROUNDUP((V$1)/10,0)*10,[1]Hugst!$R$4:$W$4,0))))</f>
        <v>1541.6791270769277</v>
      </c>
      <c r="W61" s="168">
        <f ca="1">IF($C61-W$1&lt;År1,0,V60*(1-VLOOKUP($A61,[1]Hugst!$R$5:$W$9,MATCH(ROUNDUP((W$1)/10,0)*10,[1]Hugst!$R$4:$W$4,0))))</f>
        <v>1718.9696684045696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577.059816991209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810.56343013898947</v>
      </c>
      <c r="G62" s="168">
        <f ca="1">IF($C62-G$1&lt;År1,0,F61*(1-VLOOKUP($A62,[1]Hugst!$R$5:$W$9,MATCH(ROUNDUP((G$1)/10,0)*10,[1]Hugst!$R$4:$W$4,0))))</f>
        <v>817.30742868665538</v>
      </c>
      <c r="H62" s="168">
        <f ca="1">IF($C62-H$1&lt;År1,0,G61*(1-VLOOKUP($A62,[1]Hugst!$R$5:$W$9,MATCH(ROUNDUP((H$1)/10,0)*10,[1]Hugst!$R$4:$W$4,0))))</f>
        <v>825.04636679234716</v>
      </c>
      <c r="I62" s="168">
        <f ca="1">IF($C62-I$1&lt;År1,0,H61*(1-VLOOKUP($A62,[1]Hugst!$R$5:$W$9,MATCH(ROUNDUP((I$1)/10,0)*10,[1]Hugst!$R$4:$W$4,0))))</f>
        <v>834.02550668185825</v>
      </c>
      <c r="J62" s="168">
        <f ca="1">IF($C62-J$1&lt;År1,0,I61*(1-VLOOKUP($A62,[1]Hugst!$R$5:$W$9,MATCH(ROUNDUP((J$1)/10,0)*10,[1]Hugst!$R$4:$W$4,0))))</f>
        <v>844.55140868684236</v>
      </c>
      <c r="K62" s="168">
        <f ca="1">IF($C62-K$1&lt;År1,0,J61*(1-VLOOKUP($A62,[1]Hugst!$R$5:$W$9,MATCH(ROUNDUP((K$1)/10,0)*10,[1]Hugst!$R$4:$W$4,0))))</f>
        <v>857.00725568364101</v>
      </c>
      <c r="L62" s="168">
        <f ca="1">IF($C62-L$1&lt;År1,0,K61*(1-VLOOKUP($A62,[1]Hugst!$R$5:$W$9,MATCH(ROUNDUP((L$1)/10,0)*10,[1]Hugst!$R$4:$W$4,0))))</f>
        <v>871.87200864125407</v>
      </c>
      <c r="M62" s="168">
        <f ca="1">IF($C62-M$1&lt;År1,0,L61*(1-VLOOKUP($A62,[1]Hugst!$R$5:$W$9,MATCH(ROUNDUP((M$1)/10,0)*10,[1]Hugst!$R$4:$W$4,0))))</f>
        <v>889.74435105598013</v>
      </c>
      <c r="N62" s="168">
        <f ca="1">IF($C62-N$1&lt;År1,0,M61*(1-VLOOKUP($A62,[1]Hugst!$R$5:$W$9,MATCH(ROUNDUP((N$1)/10,0)*10,[1]Hugst!$R$4:$W$4,0))))</f>
        <v>911.37261949418598</v>
      </c>
      <c r="O62" s="168">
        <f ca="1">IF($C62-O$1&lt;År1,0,N61*(1-VLOOKUP($A62,[1]Hugst!$R$5:$W$9,MATCH(ROUNDUP((O$1)/10,0)*10,[1]Hugst!$R$4:$W$4,0))))</f>
        <v>937.69221677039855</v>
      </c>
      <c r="P62" s="168">
        <f ca="1">IF($C62-P$1&lt;År1,0,O61*(1-VLOOKUP($A62,[1]Hugst!$R$5:$W$9,MATCH(ROUNDUP((P$1)/10,0)*10,[1]Hugst!$R$4:$W$4,0))))</f>
        <v>969.87237841938077</v>
      </c>
      <c r="Q62" s="168">
        <f ca="1">IF($C62-Q$1&lt;År1,0,P61*(1-VLOOKUP($A62,[1]Hugst!$R$5:$W$9,MATCH(ROUNDUP((Q$1)/10,0)*10,[1]Hugst!$R$4:$W$4,0))))</f>
        <v>1009.3746307858502</v>
      </c>
      <c r="R62" s="168">
        <f ca="1">IF($C62-R$1&lt;År1,0,Q61*(1-VLOOKUP($A62,[1]Hugst!$R$5:$W$9,MATCH(ROUNDUP((R$1)/10,0)*10,[1]Hugst!$R$4:$W$4,0))))</f>
        <v>1058.0258636361368</v>
      </c>
      <c r="S62" s="168">
        <f ca="1">IF($C62-S$1&lt;År1,0,R61*(1-VLOOKUP($A62,[1]Hugst!$R$5:$W$9,MATCH(ROUNDUP((S$1)/10,0)*10,[1]Hugst!$R$4:$W$4,0))))</f>
        <v>1118.1096709223173</v>
      </c>
      <c r="T62" s="168">
        <f ca="1">IF($C62-T$1&lt;År1,0,S61*(1-VLOOKUP($A62,[1]Hugst!$R$5:$W$9,MATCH(ROUNDUP((T$1)/10,0)*10,[1]Hugst!$R$4:$W$4,0))))</f>
        <v>1192.4805267369015</v>
      </c>
      <c r="U62" s="168">
        <f ca="1">IF($C62-U$1&lt;År1,0,T61*(1-VLOOKUP($A62,[1]Hugst!$R$5:$W$9,MATCH(ROUNDUP((U$1)/10,0)*10,[1]Hugst!$R$4:$W$4,0))))</f>
        <v>1284.706505255733</v>
      </c>
      <c r="V62" s="168">
        <f ca="1">IF($C62-V$1&lt;År1,0,U61*(1-VLOOKUP($A62,[1]Hugst!$R$5:$W$9,MATCH(ROUNDUP((V$1)/10,0)*10,[1]Hugst!$R$4:$W$4,0))))</f>
        <v>1399.247680666195</v>
      </c>
      <c r="W62" s="168">
        <f ca="1">IF($C62-W$1&lt;År1,0,V61*(1-VLOOKUP($A62,[1]Hugst!$R$5:$W$9,MATCH(ROUNDUP((W$1)/10,0)*10,[1]Hugst!$R$4:$W$4,0))))</f>
        <v>1541.6791270769277</v>
      </c>
      <c r="X62" s="168">
        <f ca="1">IF($C62-X$1&lt;År1,0,W61*(1-VLOOKUP($A62,[1]Hugst!$R$5:$W$9,MATCH(ROUNDUP((X$1)/10,0)*10,[1]Hugst!$R$4:$W$4,0))))</f>
        <v>1718.9696684045696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571.11453433027566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804.61814747805613</v>
      </c>
      <c r="G63" s="168">
        <f ca="1">IF($C63-G$1&lt;År1,0,F62*(1-VLOOKUP($A63,[1]Hugst!$R$5:$W$9,MATCH(ROUNDUP((G$1)/10,0)*10,[1]Hugst!$R$4:$W$4,0))))</f>
        <v>810.56343013898947</v>
      </c>
      <c r="H63" s="168">
        <f ca="1">IF($C63-H$1&lt;År1,0,G62*(1-VLOOKUP($A63,[1]Hugst!$R$5:$W$9,MATCH(ROUNDUP((H$1)/10,0)*10,[1]Hugst!$R$4:$W$4,0))))</f>
        <v>817.30742868665538</v>
      </c>
      <c r="I63" s="168">
        <f ca="1">IF($C63-I$1&lt;År1,0,H62*(1-VLOOKUP($A63,[1]Hugst!$R$5:$W$9,MATCH(ROUNDUP((I$1)/10,0)*10,[1]Hugst!$R$4:$W$4,0))))</f>
        <v>825.04636679234716</v>
      </c>
      <c r="J63" s="168">
        <f ca="1">IF($C63-J$1&lt;År1,0,I62*(1-VLOOKUP($A63,[1]Hugst!$R$5:$W$9,MATCH(ROUNDUP((J$1)/10,0)*10,[1]Hugst!$R$4:$W$4,0))))</f>
        <v>834.02550668185825</v>
      </c>
      <c r="K63" s="168">
        <f ca="1">IF($C63-K$1&lt;År1,0,J62*(1-VLOOKUP($A63,[1]Hugst!$R$5:$W$9,MATCH(ROUNDUP((K$1)/10,0)*10,[1]Hugst!$R$4:$W$4,0))))</f>
        <v>844.55140868684236</v>
      </c>
      <c r="L63" s="168">
        <f ca="1">IF($C63-L$1&lt;År1,0,K62*(1-VLOOKUP($A63,[1]Hugst!$R$5:$W$9,MATCH(ROUNDUP((L$1)/10,0)*10,[1]Hugst!$R$4:$W$4,0))))</f>
        <v>857.00725568364101</v>
      </c>
      <c r="M63" s="168">
        <f ca="1">IF($C63-M$1&lt;År1,0,L62*(1-VLOOKUP($A63,[1]Hugst!$R$5:$W$9,MATCH(ROUNDUP((M$1)/10,0)*10,[1]Hugst!$R$4:$W$4,0))))</f>
        <v>871.87200864125407</v>
      </c>
      <c r="N63" s="168">
        <f ca="1">IF($C63-N$1&lt;År1,0,M62*(1-VLOOKUP($A63,[1]Hugst!$R$5:$W$9,MATCH(ROUNDUP((N$1)/10,0)*10,[1]Hugst!$R$4:$W$4,0))))</f>
        <v>889.74435105598013</v>
      </c>
      <c r="O63" s="168">
        <f ca="1">IF($C63-O$1&lt;År1,0,N62*(1-VLOOKUP($A63,[1]Hugst!$R$5:$W$9,MATCH(ROUNDUP((O$1)/10,0)*10,[1]Hugst!$R$4:$W$4,0))))</f>
        <v>911.37261949418598</v>
      </c>
      <c r="P63" s="168">
        <f ca="1">IF($C63-P$1&lt;År1,0,O62*(1-VLOOKUP($A63,[1]Hugst!$R$5:$W$9,MATCH(ROUNDUP((P$1)/10,0)*10,[1]Hugst!$R$4:$W$4,0))))</f>
        <v>937.69221677039855</v>
      </c>
      <c r="Q63" s="168">
        <f ca="1">IF($C63-Q$1&lt;År1,0,P62*(1-VLOOKUP($A63,[1]Hugst!$R$5:$W$9,MATCH(ROUNDUP((Q$1)/10,0)*10,[1]Hugst!$R$4:$W$4,0))))</f>
        <v>969.87237841938077</v>
      </c>
      <c r="R63" s="168">
        <f ca="1">IF($C63-R$1&lt;År1,0,Q62*(1-VLOOKUP($A63,[1]Hugst!$R$5:$W$9,MATCH(ROUNDUP((R$1)/10,0)*10,[1]Hugst!$R$4:$W$4,0))))</f>
        <v>1009.3746307858502</v>
      </c>
      <c r="S63" s="168">
        <f ca="1">IF($C63-S$1&lt;År1,0,R62*(1-VLOOKUP($A63,[1]Hugst!$R$5:$W$9,MATCH(ROUNDUP((S$1)/10,0)*10,[1]Hugst!$R$4:$W$4,0))))</f>
        <v>1058.0258636361368</v>
      </c>
      <c r="T63" s="168">
        <f ca="1">IF($C63-T$1&lt;År1,0,S62*(1-VLOOKUP($A63,[1]Hugst!$R$5:$W$9,MATCH(ROUNDUP((T$1)/10,0)*10,[1]Hugst!$R$4:$W$4,0))))</f>
        <v>1118.1096709223173</v>
      </c>
      <c r="U63" s="168">
        <f ca="1">IF($C63-U$1&lt;År1,0,T62*(1-VLOOKUP($A63,[1]Hugst!$R$5:$W$9,MATCH(ROUNDUP((U$1)/10,0)*10,[1]Hugst!$R$4:$W$4,0))))</f>
        <v>1192.4805267369015</v>
      </c>
      <c r="V63" s="168">
        <f ca="1">IF($C63-V$1&lt;År1,0,U62*(1-VLOOKUP($A63,[1]Hugst!$R$5:$W$9,MATCH(ROUNDUP((V$1)/10,0)*10,[1]Hugst!$R$4:$W$4,0))))</f>
        <v>1284.706505255733</v>
      </c>
      <c r="W63" s="168">
        <f ca="1">IF($C63-W$1&lt;År1,0,V62*(1-VLOOKUP($A63,[1]Hugst!$R$5:$W$9,MATCH(ROUNDUP((W$1)/10,0)*10,[1]Hugst!$R$4:$W$4,0))))</f>
        <v>1399.247680666195</v>
      </c>
      <c r="X63" s="168">
        <f ca="1">IF($C63-X$1&lt;År1,0,W62*(1-VLOOKUP($A63,[1]Hugst!$R$5:$W$9,MATCH(ROUNDUP((X$1)/10,0)*10,[1]Hugst!$R$4:$W$4,0))))</f>
        <v>1541.6791270769277</v>
      </c>
      <c r="Y63" s="168">
        <f ca="1">IF($C63-Y$1&lt;År1,0,X62*(1-VLOOKUP($A63,[1]Hugst!$R$5:$W$9,MATCH(ROUNDUP((Y$1)/10,0)*10,[1]Hugst!$R$4:$W$4,0))))</f>
        <v>1718.9696684045696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20696.266792014219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1304.0099999999859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11151.720849328258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1819.0939499999888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11666.804799328262</v>
      </c>
      <c r="G65" s="168">
        <f ca="1">IF($C65-G$1&lt;År1,0,F64*(1-VLOOKUP($A65,[1]Hugst!$R$5:$W$9,MATCH(ROUNDUP((G$1)/10,0)*10,[1]Hugst!$R$4:$W$4,0))))</f>
        <v>11151.720849328258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2018.6400802500227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11866.350929578295</v>
      </c>
      <c r="G66" s="168">
        <f ca="1">IF($C66-G$1&lt;År1,0,F65*(1-VLOOKUP($A66,[1]Hugst!$R$5:$W$9,MATCH(ROUNDUP((G$1)/10,0)*10,[1]Hugst!$R$4:$W$4,0))))</f>
        <v>11666.804799328262</v>
      </c>
      <c r="H66" s="168">
        <f ca="1">IF($C66-H$1&lt;År1,0,G65*(1-VLOOKUP($A66,[1]Hugst!$R$5:$W$9,MATCH(ROUNDUP((H$1)/10,0)*10,[1]Hugst!$R$4:$W$4,0))))</f>
        <v>11151.720849328258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2092.0035198487262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11939.714369176998</v>
      </c>
      <c r="G67" s="168">
        <f ca="1">IF($C67-G$1&lt;År1,0,F66*(1-VLOOKUP($A67,[1]Hugst!$R$5:$W$9,MATCH(ROUNDUP((G$1)/10,0)*10,[1]Hugst!$R$4:$W$4,0))))</f>
        <v>11866.350929578295</v>
      </c>
      <c r="H67" s="168">
        <f ca="1">IF($C67-H$1&lt;År1,0,G66*(1-VLOOKUP($A67,[1]Hugst!$R$5:$W$9,MATCH(ROUNDUP((H$1)/10,0)*10,[1]Hugst!$R$4:$W$4,0))))</f>
        <v>11666.804799328262</v>
      </c>
      <c r="I67" s="168">
        <f ca="1">IF($C67-I$1&lt;År1,0,H66*(1-VLOOKUP($A67,[1]Hugst!$R$5:$W$9,MATCH(ROUNDUP((I$1)/10,0)*10,[1]Hugst!$R$4:$W$4,0))))</f>
        <v>11151.720849328258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2114.9261582494983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11962.63700757777</v>
      </c>
      <c r="G68" s="168">
        <f ca="1">IF($C68-G$1&lt;År1,0,F67*(1-VLOOKUP($A68,[1]Hugst!$R$5:$W$9,MATCH(ROUNDUP((G$1)/10,0)*10,[1]Hugst!$R$4:$W$4,0))))</f>
        <v>11939.714369176998</v>
      </c>
      <c r="H68" s="168">
        <f ca="1">IF($C68-H$1&lt;År1,0,G67*(1-VLOOKUP($A68,[1]Hugst!$R$5:$W$9,MATCH(ROUNDUP((H$1)/10,0)*10,[1]Hugst!$R$4:$W$4,0))))</f>
        <v>11866.350929578295</v>
      </c>
      <c r="I68" s="168">
        <f ca="1">IF($C68-I$1&lt;År1,0,H67*(1-VLOOKUP($A68,[1]Hugst!$R$5:$W$9,MATCH(ROUNDUP((I$1)/10,0)*10,[1]Hugst!$R$4:$W$4,0))))</f>
        <v>11666.804799328262</v>
      </c>
      <c r="J68" s="168">
        <f ca="1">IF($C68-J$1&lt;År1,0,I67*(1-VLOOKUP($A68,[1]Hugst!$R$5:$W$9,MATCH(ROUNDUP((J$1)/10,0)*10,[1]Hugst!$R$4:$W$4,0))))</f>
        <v>11151.720849328258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2117.7045898582451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11965.415439186518</v>
      </c>
      <c r="G69" s="168">
        <f ca="1">IF($C69-G$1&lt;År1,0,F68*(1-VLOOKUP($A69,[1]Hugst!$R$5:$W$9,MATCH(ROUNDUP((G$1)/10,0)*10,[1]Hugst!$R$4:$W$4,0))))</f>
        <v>11962.63700757777</v>
      </c>
      <c r="H69" s="168">
        <f ca="1">IF($C69-H$1&lt;År1,0,G68*(1-VLOOKUP($A69,[1]Hugst!$R$5:$W$9,MATCH(ROUNDUP((H$1)/10,0)*10,[1]Hugst!$R$4:$W$4,0))))</f>
        <v>11939.714369176998</v>
      </c>
      <c r="I69" s="168">
        <f ca="1">IF($C69-I$1&lt;År1,0,H68*(1-VLOOKUP($A69,[1]Hugst!$R$5:$W$9,MATCH(ROUNDUP((I$1)/10,0)*10,[1]Hugst!$R$4:$W$4,0))))</f>
        <v>11866.350929578295</v>
      </c>
      <c r="J69" s="168">
        <f ca="1">IF($C69-J$1&lt;År1,0,I68*(1-VLOOKUP($A69,[1]Hugst!$R$5:$W$9,MATCH(ROUNDUP((J$1)/10,0)*10,[1]Hugst!$R$4:$W$4,0))))</f>
        <v>11666.804799328262</v>
      </c>
      <c r="K69" s="168">
        <f ca="1">IF($C69-K$1&lt;År1,0,J68*(1-VLOOKUP($A69,[1]Hugst!$R$5:$W$9,MATCH(ROUNDUP((K$1)/10,0)*10,[1]Hugst!$R$4:$W$4,0))))</f>
        <v>11151.720849328258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2112.4572918689814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11960.168141197253</v>
      </c>
      <c r="G70" s="168">
        <f ca="1">IF($C70-G$1&lt;År1,0,F69*(1-VLOOKUP($A70,[1]Hugst!$R$5:$W$9,MATCH(ROUNDUP((G$1)/10,0)*10,[1]Hugst!$R$4:$W$4,0))))</f>
        <v>11965.415439186518</v>
      </c>
      <c r="H70" s="168">
        <f ca="1">IF($C70-H$1&lt;År1,0,G69*(1-VLOOKUP($A70,[1]Hugst!$R$5:$W$9,MATCH(ROUNDUP((H$1)/10,0)*10,[1]Hugst!$R$4:$W$4,0))))</f>
        <v>11962.63700757777</v>
      </c>
      <c r="I70" s="168">
        <f ca="1">IF($C70-I$1&lt;År1,0,H69*(1-VLOOKUP($A70,[1]Hugst!$R$5:$W$9,MATCH(ROUNDUP((I$1)/10,0)*10,[1]Hugst!$R$4:$W$4,0))))</f>
        <v>11939.714369176998</v>
      </c>
      <c r="J70" s="168">
        <f ca="1">IF($C70-J$1&lt;År1,0,I69*(1-VLOOKUP($A70,[1]Hugst!$R$5:$W$9,MATCH(ROUNDUP((J$1)/10,0)*10,[1]Hugst!$R$4:$W$4,0))))</f>
        <v>11866.350929578295</v>
      </c>
      <c r="K70" s="168">
        <f ca="1">IF($C70-K$1&lt;År1,0,J69*(1-VLOOKUP($A70,[1]Hugst!$R$5:$W$9,MATCH(ROUNDUP((K$1)/10,0)*10,[1]Hugst!$R$4:$W$4,0))))</f>
        <v>11666.804799328262</v>
      </c>
      <c r="L70" s="168">
        <f ca="1">IF($C70-L$1&lt;År1,0,K69*(1-VLOOKUP($A70,[1]Hugst!$R$5:$W$9,MATCH(ROUNDUP((L$1)/10,0)*10,[1]Hugst!$R$4:$W$4,0))))</f>
        <v>11151.720849328258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2104.0314953936381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11951.74234472191</v>
      </c>
      <c r="G71" s="168">
        <f ca="1">IF($C71-G$1&lt;År1,0,F70*(1-VLOOKUP($A71,[1]Hugst!$R$5:$W$9,MATCH(ROUNDUP((G$1)/10,0)*10,[1]Hugst!$R$4:$W$4,0))))</f>
        <v>11960.168141197253</v>
      </c>
      <c r="H71" s="168">
        <f ca="1">IF($C71-H$1&lt;År1,0,G70*(1-VLOOKUP($A71,[1]Hugst!$R$5:$W$9,MATCH(ROUNDUP((H$1)/10,0)*10,[1]Hugst!$R$4:$W$4,0))))</f>
        <v>11965.415439186518</v>
      </c>
      <c r="I71" s="168">
        <f ca="1">IF($C71-I$1&lt;År1,0,H70*(1-VLOOKUP($A71,[1]Hugst!$R$5:$W$9,MATCH(ROUNDUP((I$1)/10,0)*10,[1]Hugst!$R$4:$W$4,0))))</f>
        <v>11962.63700757777</v>
      </c>
      <c r="J71" s="168">
        <f ca="1">IF($C71-J$1&lt;År1,0,I70*(1-VLOOKUP($A71,[1]Hugst!$R$5:$W$9,MATCH(ROUNDUP((J$1)/10,0)*10,[1]Hugst!$R$4:$W$4,0))))</f>
        <v>11939.714369176998</v>
      </c>
      <c r="K71" s="168">
        <f ca="1">IF($C71-K$1&lt;År1,0,J70*(1-VLOOKUP($A71,[1]Hugst!$R$5:$W$9,MATCH(ROUNDUP((K$1)/10,0)*10,[1]Hugst!$R$4:$W$4,0))))</f>
        <v>11866.350929578295</v>
      </c>
      <c r="L71" s="168">
        <f ca="1">IF($C71-L$1&lt;År1,0,K70*(1-VLOOKUP($A71,[1]Hugst!$R$5:$W$9,MATCH(ROUNDUP((L$1)/10,0)*10,[1]Hugst!$R$4:$W$4,0))))</f>
        <v>11666.804799328262</v>
      </c>
      <c r="M71" s="168">
        <f ca="1">IF($C71-M$1&lt;År1,0,L70*(1-VLOOKUP($A71,[1]Hugst!$R$5:$W$9,MATCH(ROUNDUP((M$1)/10,0)*10,[1]Hugst!$R$4:$W$4,0))))</f>
        <v>11151.720849328258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2094.3659339102478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11942.076783238521</v>
      </c>
      <c r="G72" s="168">
        <f ca="1">IF($C72-G$1&lt;År1,0,F71*(1-VLOOKUP($A72,[1]Hugst!$R$5:$W$9,MATCH(ROUNDUP((G$1)/10,0)*10,[1]Hugst!$R$4:$W$4,0))))</f>
        <v>11951.74234472191</v>
      </c>
      <c r="H72" s="168">
        <f ca="1">IF($C72-H$1&lt;År1,0,G71*(1-VLOOKUP($A72,[1]Hugst!$R$5:$W$9,MATCH(ROUNDUP((H$1)/10,0)*10,[1]Hugst!$R$4:$W$4,0))))</f>
        <v>11960.168141197253</v>
      </c>
      <c r="I72" s="168">
        <f ca="1">IF($C72-I$1&lt;År1,0,H71*(1-VLOOKUP($A72,[1]Hugst!$R$5:$W$9,MATCH(ROUNDUP((I$1)/10,0)*10,[1]Hugst!$R$4:$W$4,0))))</f>
        <v>11965.415439186518</v>
      </c>
      <c r="J72" s="168">
        <f ca="1">IF($C72-J$1&lt;År1,0,I71*(1-VLOOKUP($A72,[1]Hugst!$R$5:$W$9,MATCH(ROUNDUP((J$1)/10,0)*10,[1]Hugst!$R$4:$W$4,0))))</f>
        <v>11962.63700757777</v>
      </c>
      <c r="K72" s="168">
        <f ca="1">IF($C72-K$1&lt;År1,0,J71*(1-VLOOKUP($A72,[1]Hugst!$R$5:$W$9,MATCH(ROUNDUP((K$1)/10,0)*10,[1]Hugst!$R$4:$W$4,0))))</f>
        <v>11939.714369176998</v>
      </c>
      <c r="L72" s="168">
        <f ca="1">IF($C72-L$1&lt;År1,0,K71*(1-VLOOKUP($A72,[1]Hugst!$R$5:$W$9,MATCH(ROUNDUP((L$1)/10,0)*10,[1]Hugst!$R$4:$W$4,0))))</f>
        <v>11866.350929578295</v>
      </c>
      <c r="M72" s="168">
        <f ca="1">IF($C72-M$1&lt;År1,0,L71*(1-VLOOKUP($A72,[1]Hugst!$R$5:$W$9,MATCH(ROUNDUP((M$1)/10,0)*10,[1]Hugst!$R$4:$W$4,0))))</f>
        <v>11666.804799328262</v>
      </c>
      <c r="N72" s="168">
        <f ca="1">IF($C72-N$1&lt;År1,0,M71*(1-VLOOKUP($A72,[1]Hugst!$R$5:$W$9,MATCH(ROUNDUP((N$1)/10,0)*10,[1]Hugst!$R$4:$W$4,0))))</f>
        <v>11151.720849328258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2084.2359426381304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11931.946791966402</v>
      </c>
      <c r="G73" s="168">
        <f ca="1">IF($C73-G$1&lt;År1,0,F72*(1-VLOOKUP($A73,[1]Hugst!$R$5:$W$9,MATCH(ROUNDUP((G$1)/10,0)*10,[1]Hugst!$R$4:$W$4,0))))</f>
        <v>11942.076783238521</v>
      </c>
      <c r="H73" s="168">
        <f ca="1">IF($C73-H$1&lt;År1,0,G72*(1-VLOOKUP($A73,[1]Hugst!$R$5:$W$9,MATCH(ROUNDUP((H$1)/10,0)*10,[1]Hugst!$R$4:$W$4,0))))</f>
        <v>11951.74234472191</v>
      </c>
      <c r="I73" s="168">
        <f ca="1">IF($C73-I$1&lt;År1,0,H72*(1-VLOOKUP($A73,[1]Hugst!$R$5:$W$9,MATCH(ROUNDUP((I$1)/10,0)*10,[1]Hugst!$R$4:$W$4,0))))</f>
        <v>11960.168141197253</v>
      </c>
      <c r="J73" s="168">
        <f ca="1">IF($C73-J$1&lt;År1,0,I72*(1-VLOOKUP($A73,[1]Hugst!$R$5:$W$9,MATCH(ROUNDUP((J$1)/10,0)*10,[1]Hugst!$R$4:$W$4,0))))</f>
        <v>11965.415439186518</v>
      </c>
      <c r="K73" s="168">
        <f ca="1">IF($C73-K$1&lt;År1,0,J72*(1-VLOOKUP($A73,[1]Hugst!$R$5:$W$9,MATCH(ROUNDUP((K$1)/10,0)*10,[1]Hugst!$R$4:$W$4,0))))</f>
        <v>11962.63700757777</v>
      </c>
      <c r="L73" s="168">
        <f ca="1">IF($C73-L$1&lt;År1,0,K72*(1-VLOOKUP($A73,[1]Hugst!$R$5:$W$9,MATCH(ROUNDUP((L$1)/10,0)*10,[1]Hugst!$R$4:$W$4,0))))</f>
        <v>11939.714369176998</v>
      </c>
      <c r="M73" s="168">
        <f ca="1">IF($C73-M$1&lt;År1,0,L72*(1-VLOOKUP($A73,[1]Hugst!$R$5:$W$9,MATCH(ROUNDUP((M$1)/10,0)*10,[1]Hugst!$R$4:$W$4,0))))</f>
        <v>11866.350929578295</v>
      </c>
      <c r="N73" s="168">
        <f ca="1">IF($C73-N$1&lt;År1,0,M72*(1-VLOOKUP($A73,[1]Hugst!$R$5:$W$9,MATCH(ROUNDUP((N$1)/10,0)*10,[1]Hugst!$R$4:$W$4,0))))</f>
        <v>11666.804799328262</v>
      </c>
      <c r="O73" s="168">
        <f ca="1">IF($C73-O$1&lt;År1,0,N72*(1-VLOOKUP($A73,[1]Hugst!$R$5:$W$9,MATCH(ROUNDUP((O$1)/10,0)*10,[1]Hugst!$R$4:$W$4,0))))</f>
        <v>11151.720849328258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2073.9514982839587</v>
      </c>
      <c r="E74" s="168">
        <f t="shared" ca="1" si="1"/>
        <v>17.011099600669695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11938.673447212901</v>
      </c>
      <c r="G74" s="168">
        <f ca="1">IF($C74-G$1&lt;År1,0,F73*(1-VLOOKUP($A74,[1]Hugst!$R$5:$W$9,MATCH(ROUNDUP((G$1)/10,0)*10,[1]Hugst!$R$4:$W$4,0))))</f>
        <v>11931.946791966402</v>
      </c>
      <c r="H74" s="168">
        <f ca="1">IF($C74-H$1&lt;År1,0,G73*(1-VLOOKUP($A74,[1]Hugst!$R$5:$W$9,MATCH(ROUNDUP((H$1)/10,0)*10,[1]Hugst!$R$4:$W$4,0))))</f>
        <v>11942.076783238521</v>
      </c>
      <c r="I74" s="168">
        <f ca="1">IF($C74-I$1&lt;År1,0,H73*(1-VLOOKUP($A74,[1]Hugst!$R$5:$W$9,MATCH(ROUNDUP((I$1)/10,0)*10,[1]Hugst!$R$4:$W$4,0))))</f>
        <v>11951.74234472191</v>
      </c>
      <c r="J74" s="168">
        <f ca="1">IF($C74-J$1&lt;År1,0,I73*(1-VLOOKUP($A74,[1]Hugst!$R$5:$W$9,MATCH(ROUNDUP((J$1)/10,0)*10,[1]Hugst!$R$4:$W$4,0))))</f>
        <v>11960.168141197253</v>
      </c>
      <c r="K74" s="168">
        <f ca="1">IF($C74-K$1&lt;År1,0,J73*(1-VLOOKUP($A74,[1]Hugst!$R$5:$W$9,MATCH(ROUNDUP((K$1)/10,0)*10,[1]Hugst!$R$4:$W$4,0))))</f>
        <v>11965.415439186518</v>
      </c>
      <c r="L74" s="168">
        <f ca="1">IF($C74-L$1&lt;År1,0,K73*(1-VLOOKUP($A74,[1]Hugst!$R$5:$W$9,MATCH(ROUNDUP((L$1)/10,0)*10,[1]Hugst!$R$4:$W$4,0))))</f>
        <v>11962.63700757777</v>
      </c>
      <c r="M74" s="168">
        <f ca="1">IF($C74-M$1&lt;År1,0,L73*(1-VLOOKUP($A74,[1]Hugst!$R$5:$W$9,MATCH(ROUNDUP((M$1)/10,0)*10,[1]Hugst!$R$4:$W$4,0))))</f>
        <v>11939.714369176998</v>
      </c>
      <c r="N74" s="168">
        <f ca="1">IF($C74-N$1&lt;År1,0,M73*(1-VLOOKUP($A74,[1]Hugst!$R$5:$W$9,MATCH(ROUNDUP((N$1)/10,0)*10,[1]Hugst!$R$4:$W$4,0))))</f>
        <v>11866.350929578295</v>
      </c>
      <c r="O74" s="168">
        <f ca="1">IF($C74-O$1&lt;År1,0,N73*(1-VLOOKUP($A74,[1]Hugst!$R$5:$W$9,MATCH(ROUNDUP((O$1)/10,0)*10,[1]Hugst!$R$4:$W$4,0))))</f>
        <v>11666.804799328262</v>
      </c>
      <c r="P74" s="168">
        <f ca="1">IF($C74-P$1&lt;År1,0,O73*(1-VLOOKUP($A74,[1]Hugst!$R$5:$W$9,MATCH(ROUNDUP((P$1)/10,0)*10,[1]Hugst!$R$4:$W$4,0))))</f>
        <v>11134.709749727588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1031.8182174680435</v>
      </c>
      <c r="E75" s="168">
        <f t="shared" ca="1" si="1"/>
        <v>34.781971346019418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4316.3447690923913</v>
      </c>
      <c r="G75" s="168">
        <f ca="1">IF($C75-G$1&lt;År1,0,F74*(1-VLOOKUP($A75,[1]Hugst!$R$5:$W$9,MATCH(ROUNDUP((G$1)/10,0)*10,[1]Hugst!$R$4:$W$4,0))))</f>
        <v>11938.673447212901</v>
      </c>
      <c r="H75" s="168">
        <f ca="1">IF($C75-H$1&lt;År1,0,G74*(1-VLOOKUP($A75,[1]Hugst!$R$5:$W$9,MATCH(ROUNDUP((H$1)/10,0)*10,[1]Hugst!$R$4:$W$4,0))))</f>
        <v>11931.946791966402</v>
      </c>
      <c r="I75" s="168">
        <f ca="1">IF($C75-I$1&lt;År1,0,H74*(1-VLOOKUP($A75,[1]Hugst!$R$5:$W$9,MATCH(ROUNDUP((I$1)/10,0)*10,[1]Hugst!$R$4:$W$4,0))))</f>
        <v>11942.076783238521</v>
      </c>
      <c r="J75" s="168">
        <f ca="1">IF($C75-J$1&lt;År1,0,I74*(1-VLOOKUP($A75,[1]Hugst!$R$5:$W$9,MATCH(ROUNDUP((J$1)/10,0)*10,[1]Hugst!$R$4:$W$4,0))))</f>
        <v>11951.74234472191</v>
      </c>
      <c r="K75" s="168">
        <f ca="1">IF($C75-K$1&lt;År1,0,J74*(1-VLOOKUP($A75,[1]Hugst!$R$5:$W$9,MATCH(ROUNDUP((K$1)/10,0)*10,[1]Hugst!$R$4:$W$4,0))))</f>
        <v>11960.168141197253</v>
      </c>
      <c r="L75" s="168">
        <f ca="1">IF($C75-L$1&lt;År1,0,K74*(1-VLOOKUP($A75,[1]Hugst!$R$5:$W$9,MATCH(ROUNDUP((L$1)/10,0)*10,[1]Hugst!$R$4:$W$4,0))))</f>
        <v>11965.415439186518</v>
      </c>
      <c r="M75" s="168">
        <f ca="1">IF($C75-M$1&lt;År1,0,L74*(1-VLOOKUP($A75,[1]Hugst!$R$5:$W$9,MATCH(ROUNDUP((M$1)/10,0)*10,[1]Hugst!$R$4:$W$4,0))))</f>
        <v>11962.63700757777</v>
      </c>
      <c r="N75" s="168">
        <f ca="1">IF($C75-N$1&lt;År1,0,M74*(1-VLOOKUP($A75,[1]Hugst!$R$5:$W$9,MATCH(ROUNDUP((N$1)/10,0)*10,[1]Hugst!$R$4:$W$4,0))))</f>
        <v>11939.714369176998</v>
      </c>
      <c r="O75" s="168">
        <f ca="1">IF($C75-O$1&lt;År1,0,N74*(1-VLOOKUP($A75,[1]Hugst!$R$5:$W$9,MATCH(ROUNDUP((O$1)/10,0)*10,[1]Hugst!$R$4:$W$4,0))))</f>
        <v>11866.350929578295</v>
      </c>
      <c r="P75" s="168">
        <f ca="1">IF($C75-P$1&lt;År1,0,O74*(1-VLOOKUP($A75,[1]Hugst!$R$5:$W$9,MATCH(ROUNDUP((P$1)/10,0)*10,[1]Hugst!$R$4:$W$4,0))))</f>
        <v>11649.007978447929</v>
      </c>
      <c r="Q75" s="168">
        <f ca="1">IF($C75-Q$1&lt;År1,0,P74*(1-VLOOKUP($A75,[1]Hugst!$R$5:$W$9,MATCH(ROUNDUP((Q$1)/10,0)*10,[1]Hugst!$R$4:$W$4,0))))</f>
        <v>11117.724599261901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1336.215530449829</v>
      </c>
      <c r="E76" s="168">
        <f t="shared" ca="1" si="1"/>
        <v>52.830127384018851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4638.7902381121767</v>
      </c>
      <c r="G76" s="168">
        <f ca="1">IF($C76-G$1&lt;År1,0,F75*(1-VLOOKUP($A76,[1]Hugst!$R$5:$W$9,MATCH(ROUNDUP((G$1)/10,0)*10,[1]Hugst!$R$4:$W$4,0))))</f>
        <v>4316.3447690923913</v>
      </c>
      <c r="H76" s="168">
        <f ca="1">IF($C76-H$1&lt;År1,0,G75*(1-VLOOKUP($A76,[1]Hugst!$R$5:$W$9,MATCH(ROUNDUP((H$1)/10,0)*10,[1]Hugst!$R$4:$W$4,0))))</f>
        <v>11938.673447212901</v>
      </c>
      <c r="I76" s="168">
        <f ca="1">IF($C76-I$1&lt;År1,0,H75*(1-VLOOKUP($A76,[1]Hugst!$R$5:$W$9,MATCH(ROUNDUP((I$1)/10,0)*10,[1]Hugst!$R$4:$W$4,0))))</f>
        <v>11931.946791966402</v>
      </c>
      <c r="J76" s="168">
        <f ca="1">IF($C76-J$1&lt;År1,0,I75*(1-VLOOKUP($A76,[1]Hugst!$R$5:$W$9,MATCH(ROUNDUP((J$1)/10,0)*10,[1]Hugst!$R$4:$W$4,0))))</f>
        <v>11942.076783238521</v>
      </c>
      <c r="K76" s="168">
        <f ca="1">IF($C76-K$1&lt;År1,0,J75*(1-VLOOKUP($A76,[1]Hugst!$R$5:$W$9,MATCH(ROUNDUP((K$1)/10,0)*10,[1]Hugst!$R$4:$W$4,0))))</f>
        <v>11951.74234472191</v>
      </c>
      <c r="L76" s="168">
        <f ca="1">IF($C76-L$1&lt;År1,0,K75*(1-VLOOKUP($A76,[1]Hugst!$R$5:$W$9,MATCH(ROUNDUP((L$1)/10,0)*10,[1]Hugst!$R$4:$W$4,0))))</f>
        <v>11960.168141197253</v>
      </c>
      <c r="M76" s="168">
        <f ca="1">IF($C76-M$1&lt;År1,0,L75*(1-VLOOKUP($A76,[1]Hugst!$R$5:$W$9,MATCH(ROUNDUP((M$1)/10,0)*10,[1]Hugst!$R$4:$W$4,0))))</f>
        <v>11965.415439186518</v>
      </c>
      <c r="N76" s="168">
        <f ca="1">IF($C76-N$1&lt;År1,0,M75*(1-VLOOKUP($A76,[1]Hugst!$R$5:$W$9,MATCH(ROUNDUP((N$1)/10,0)*10,[1]Hugst!$R$4:$W$4,0))))</f>
        <v>11962.63700757777</v>
      </c>
      <c r="O76" s="168">
        <f ca="1">IF($C76-O$1&lt;År1,0,N75*(1-VLOOKUP($A76,[1]Hugst!$R$5:$W$9,MATCH(ROUNDUP((O$1)/10,0)*10,[1]Hugst!$R$4:$W$4,0))))</f>
        <v>11939.714369176998</v>
      </c>
      <c r="P76" s="168">
        <f ca="1">IF($C76-P$1&lt;År1,0,O75*(1-VLOOKUP($A76,[1]Hugst!$R$5:$W$9,MATCH(ROUNDUP((P$1)/10,0)*10,[1]Hugst!$R$4:$W$4,0))))</f>
        <v>11848.249716295888</v>
      </c>
      <c r="Q76" s="168">
        <f ca="1">IF($C76-Q$1&lt;År1,0,P75*(1-VLOOKUP($A76,[1]Hugst!$R$5:$W$9,MATCH(ROUNDUP((Q$1)/10,0)*10,[1]Hugst!$R$4:$W$4,0))))</f>
        <v>11631.238305260465</v>
      </c>
      <c r="R76" s="168">
        <f ca="1">IF($C76-R$1&lt;År1,0,Q75*(1-VLOOKUP($A76,[1]Hugst!$R$5:$W$9,MATCH(ROUNDUP((R$1)/10,0)*10,[1]Hugst!$R$4:$W$4,0))))</f>
        <v>11100.765358347773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1546.2239356459734</v>
      </c>
      <c r="E77" s="168">
        <f t="shared" ca="1" si="1"/>
        <v>70.962662668112898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4866.9311785924147</v>
      </c>
      <c r="G77" s="168">
        <f ca="1">IF($C77-G$1&lt;År1,0,F76*(1-VLOOKUP($A77,[1]Hugst!$R$5:$W$9,MATCH(ROUNDUP((G$1)/10,0)*10,[1]Hugst!$R$4:$W$4,0))))</f>
        <v>4638.7902381121767</v>
      </c>
      <c r="H77" s="168">
        <f ca="1">IF($C77-H$1&lt;År1,0,G76*(1-VLOOKUP($A77,[1]Hugst!$R$5:$W$9,MATCH(ROUNDUP((H$1)/10,0)*10,[1]Hugst!$R$4:$W$4,0))))</f>
        <v>4316.3447690923913</v>
      </c>
      <c r="I77" s="168">
        <f ca="1">IF($C77-I$1&lt;År1,0,H76*(1-VLOOKUP($A77,[1]Hugst!$R$5:$W$9,MATCH(ROUNDUP((I$1)/10,0)*10,[1]Hugst!$R$4:$W$4,0))))</f>
        <v>11938.673447212901</v>
      </c>
      <c r="J77" s="168">
        <f ca="1">IF($C77-J$1&lt;År1,0,I76*(1-VLOOKUP($A77,[1]Hugst!$R$5:$W$9,MATCH(ROUNDUP((J$1)/10,0)*10,[1]Hugst!$R$4:$W$4,0))))</f>
        <v>11931.946791966402</v>
      </c>
      <c r="K77" s="168">
        <f ca="1">IF($C77-K$1&lt;År1,0,J76*(1-VLOOKUP($A77,[1]Hugst!$R$5:$W$9,MATCH(ROUNDUP((K$1)/10,0)*10,[1]Hugst!$R$4:$W$4,0))))</f>
        <v>11942.076783238521</v>
      </c>
      <c r="L77" s="168">
        <f ca="1">IF($C77-L$1&lt;År1,0,K76*(1-VLOOKUP($A77,[1]Hugst!$R$5:$W$9,MATCH(ROUNDUP((L$1)/10,0)*10,[1]Hugst!$R$4:$W$4,0))))</f>
        <v>11951.74234472191</v>
      </c>
      <c r="M77" s="168">
        <f ca="1">IF($C77-M$1&lt;År1,0,L76*(1-VLOOKUP($A77,[1]Hugst!$R$5:$W$9,MATCH(ROUNDUP((M$1)/10,0)*10,[1]Hugst!$R$4:$W$4,0))))</f>
        <v>11960.168141197253</v>
      </c>
      <c r="N77" s="168">
        <f ca="1">IF($C77-N$1&lt;År1,0,M76*(1-VLOOKUP($A77,[1]Hugst!$R$5:$W$9,MATCH(ROUNDUP((N$1)/10,0)*10,[1]Hugst!$R$4:$W$4,0))))</f>
        <v>11965.415439186518</v>
      </c>
      <c r="O77" s="168">
        <f ca="1">IF($C77-O$1&lt;År1,0,N76*(1-VLOOKUP($A77,[1]Hugst!$R$5:$W$9,MATCH(ROUNDUP((O$1)/10,0)*10,[1]Hugst!$R$4:$W$4,0))))</f>
        <v>11962.63700757777</v>
      </c>
      <c r="P77" s="168">
        <f ca="1">IF($C77-P$1&lt;År1,0,O76*(1-VLOOKUP($A77,[1]Hugst!$R$5:$W$9,MATCH(ROUNDUP((P$1)/10,0)*10,[1]Hugst!$R$4:$W$4,0))))</f>
        <v>11921.501245562999</v>
      </c>
      <c r="Q77" s="168">
        <f ca="1">IF($C77-Q$1&lt;År1,0,P76*(1-VLOOKUP($A77,[1]Hugst!$R$5:$W$9,MATCH(ROUNDUP((Q$1)/10,0)*10,[1]Hugst!$R$4:$W$4,0))))</f>
        <v>11830.176115033741</v>
      </c>
      <c r="R77" s="168">
        <f ca="1">IF($C77-R$1&lt;År1,0,Q76*(1-VLOOKUP($A77,[1]Hugst!$R$5:$W$9,MATCH(ROUNDUP((R$1)/10,0)*10,[1]Hugst!$R$4:$W$4,0))))</f>
        <v>11613.495738354135</v>
      </c>
      <c r="S77" s="168">
        <f ca="1">IF($C77-S$1&lt;År1,0,R76*(1-VLOOKUP($A77,[1]Hugst!$R$5:$W$9,MATCH(ROUNDUP((S$1)/10,0)*10,[1]Hugst!$R$4:$W$4,0))))</f>
        <v>11083.831987462157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1690.1754539616245</v>
      </c>
      <c r="E78" s="168">
        <f t="shared" ca="1" si="1"/>
        <v>89.102504889131524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5029.0225391290842</v>
      </c>
      <c r="G78" s="168">
        <f ca="1">IF($C78-G$1&lt;År1,0,F77*(1-VLOOKUP($A78,[1]Hugst!$R$5:$W$9,MATCH(ROUNDUP((G$1)/10,0)*10,[1]Hugst!$R$4:$W$4,0))))</f>
        <v>4866.9311785924147</v>
      </c>
      <c r="H78" s="168">
        <f ca="1">IF($C78-H$1&lt;År1,0,G77*(1-VLOOKUP($A78,[1]Hugst!$R$5:$W$9,MATCH(ROUNDUP((H$1)/10,0)*10,[1]Hugst!$R$4:$W$4,0))))</f>
        <v>4638.7902381121767</v>
      </c>
      <c r="I78" s="168">
        <f ca="1">IF($C78-I$1&lt;År1,0,H77*(1-VLOOKUP($A78,[1]Hugst!$R$5:$W$9,MATCH(ROUNDUP((I$1)/10,0)*10,[1]Hugst!$R$4:$W$4,0))))</f>
        <v>4316.3447690923913</v>
      </c>
      <c r="J78" s="168">
        <f ca="1">IF($C78-J$1&lt;År1,0,I77*(1-VLOOKUP($A78,[1]Hugst!$R$5:$W$9,MATCH(ROUNDUP((J$1)/10,0)*10,[1]Hugst!$R$4:$W$4,0))))</f>
        <v>11938.673447212901</v>
      </c>
      <c r="K78" s="168">
        <f ca="1">IF($C78-K$1&lt;År1,0,J77*(1-VLOOKUP($A78,[1]Hugst!$R$5:$W$9,MATCH(ROUNDUP((K$1)/10,0)*10,[1]Hugst!$R$4:$W$4,0))))</f>
        <v>11931.946791966402</v>
      </c>
      <c r="L78" s="168">
        <f ca="1">IF($C78-L$1&lt;År1,0,K77*(1-VLOOKUP($A78,[1]Hugst!$R$5:$W$9,MATCH(ROUNDUP((L$1)/10,0)*10,[1]Hugst!$R$4:$W$4,0))))</f>
        <v>11942.076783238521</v>
      </c>
      <c r="M78" s="168">
        <f ca="1">IF($C78-M$1&lt;År1,0,L77*(1-VLOOKUP($A78,[1]Hugst!$R$5:$W$9,MATCH(ROUNDUP((M$1)/10,0)*10,[1]Hugst!$R$4:$W$4,0))))</f>
        <v>11951.74234472191</v>
      </c>
      <c r="N78" s="168">
        <f ca="1">IF($C78-N$1&lt;År1,0,M77*(1-VLOOKUP($A78,[1]Hugst!$R$5:$W$9,MATCH(ROUNDUP((N$1)/10,0)*10,[1]Hugst!$R$4:$W$4,0))))</f>
        <v>11960.168141197253</v>
      </c>
      <c r="O78" s="168">
        <f ca="1">IF($C78-O$1&lt;År1,0,N77*(1-VLOOKUP($A78,[1]Hugst!$R$5:$W$9,MATCH(ROUNDUP((O$1)/10,0)*10,[1]Hugst!$R$4:$W$4,0))))</f>
        <v>11965.415439186518</v>
      </c>
      <c r="P78" s="168">
        <f ca="1">IF($C78-P$1&lt;År1,0,O77*(1-VLOOKUP($A78,[1]Hugst!$R$5:$W$9,MATCH(ROUNDUP((P$1)/10,0)*10,[1]Hugst!$R$4:$W$4,0))))</f>
        <v>11944.388917227228</v>
      </c>
      <c r="Q78" s="168">
        <f ca="1">IF($C78-Q$1&lt;År1,0,P77*(1-VLOOKUP($A78,[1]Hugst!$R$5:$W$9,MATCH(ROUNDUP((Q$1)/10,0)*10,[1]Hugst!$R$4:$W$4,0))))</f>
        <v>11903.315904679936</v>
      </c>
      <c r="R78" s="168">
        <f ca="1">IF($C78-R$1&lt;År1,0,Q77*(1-VLOOKUP($A78,[1]Hugst!$R$5:$W$9,MATCH(ROUNDUP((R$1)/10,0)*10,[1]Hugst!$R$4:$W$4,0))))</f>
        <v>11812.130083671824</v>
      </c>
      <c r="S78" s="168">
        <f ca="1">IF($C78-S$1&lt;År1,0,R77*(1-VLOOKUP($A78,[1]Hugst!$R$5:$W$9,MATCH(ROUNDUP((S$1)/10,0)*10,[1]Hugst!$R$4:$W$4,0))))</f>
        <v>11595.780236380375</v>
      </c>
      <c r="T78" s="168">
        <f ca="1">IF($C78-T$1&lt;År1,0,S77*(1-VLOOKUP($A78,[1]Hugst!$R$5:$W$9,MATCH(ROUNDUP((T$1)/10,0)*10,[1]Hugst!$R$4:$W$4,0))))</f>
        <v>11066.924447142299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1787.9024232875308</v>
      </c>
      <c r="E79" s="168">
        <f t="shared" ca="1" si="1"/>
        <v>107.21891444991343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5144.8659180157729</v>
      </c>
      <c r="G79" s="168">
        <f ca="1">IF($C79-G$1&lt;År1,0,F78*(1-VLOOKUP($A79,[1]Hugst!$R$5:$W$9,MATCH(ROUNDUP((G$1)/10,0)*10,[1]Hugst!$R$4:$W$4,0))))</f>
        <v>5029.0225391290842</v>
      </c>
      <c r="H79" s="168">
        <f ca="1">IF($C79-H$1&lt;År1,0,G78*(1-VLOOKUP($A79,[1]Hugst!$R$5:$W$9,MATCH(ROUNDUP((H$1)/10,0)*10,[1]Hugst!$R$4:$W$4,0))))</f>
        <v>4866.9311785924147</v>
      </c>
      <c r="I79" s="168">
        <f ca="1">IF($C79-I$1&lt;År1,0,H78*(1-VLOOKUP($A79,[1]Hugst!$R$5:$W$9,MATCH(ROUNDUP((I$1)/10,0)*10,[1]Hugst!$R$4:$W$4,0))))</f>
        <v>4638.7902381121767</v>
      </c>
      <c r="J79" s="168">
        <f ca="1">IF($C79-J$1&lt;År1,0,I78*(1-VLOOKUP($A79,[1]Hugst!$R$5:$W$9,MATCH(ROUNDUP((J$1)/10,0)*10,[1]Hugst!$R$4:$W$4,0))))</f>
        <v>4316.3447690923913</v>
      </c>
      <c r="K79" s="168">
        <f ca="1">IF($C79-K$1&lt;År1,0,J78*(1-VLOOKUP($A79,[1]Hugst!$R$5:$W$9,MATCH(ROUNDUP((K$1)/10,0)*10,[1]Hugst!$R$4:$W$4,0))))</f>
        <v>11938.673447212901</v>
      </c>
      <c r="L79" s="168">
        <f ca="1">IF($C79-L$1&lt;År1,0,K78*(1-VLOOKUP($A79,[1]Hugst!$R$5:$W$9,MATCH(ROUNDUP((L$1)/10,0)*10,[1]Hugst!$R$4:$W$4,0))))</f>
        <v>11931.946791966402</v>
      </c>
      <c r="M79" s="168">
        <f ca="1">IF($C79-M$1&lt;År1,0,L78*(1-VLOOKUP($A79,[1]Hugst!$R$5:$W$9,MATCH(ROUNDUP((M$1)/10,0)*10,[1]Hugst!$R$4:$W$4,0))))</f>
        <v>11942.076783238521</v>
      </c>
      <c r="N79" s="168">
        <f ca="1">IF($C79-N$1&lt;År1,0,M78*(1-VLOOKUP($A79,[1]Hugst!$R$5:$W$9,MATCH(ROUNDUP((N$1)/10,0)*10,[1]Hugst!$R$4:$W$4,0))))</f>
        <v>11951.74234472191</v>
      </c>
      <c r="O79" s="168">
        <f ca="1">IF($C79-O$1&lt;År1,0,N78*(1-VLOOKUP($A79,[1]Hugst!$R$5:$W$9,MATCH(ROUNDUP((O$1)/10,0)*10,[1]Hugst!$R$4:$W$4,0))))</f>
        <v>11960.168141197253</v>
      </c>
      <c r="P79" s="168">
        <f ca="1">IF($C79-P$1&lt;År1,0,O78*(1-VLOOKUP($A79,[1]Hugst!$R$5:$W$9,MATCH(ROUNDUP((P$1)/10,0)*10,[1]Hugst!$R$4:$W$4,0))))</f>
        <v>11947.163110550469</v>
      </c>
      <c r="Q79" s="168">
        <f ca="1">IF($C79-Q$1&lt;År1,0,P78*(1-VLOOKUP($A79,[1]Hugst!$R$5:$W$9,MATCH(ROUNDUP((Q$1)/10,0)*10,[1]Hugst!$R$4:$W$4,0))))</f>
        <v>11926.168662946711</v>
      </c>
      <c r="R79" s="168">
        <f ca="1">IF($C79-R$1&lt;År1,0,Q78*(1-VLOOKUP($A79,[1]Hugst!$R$5:$W$9,MATCH(ROUNDUP((R$1)/10,0)*10,[1]Hugst!$R$4:$W$4,0))))</f>
        <v>11885.158304147373</v>
      </c>
      <c r="S79" s="168">
        <f ca="1">IF($C79-S$1&lt;År1,0,R78*(1-VLOOKUP($A79,[1]Hugst!$R$5:$W$9,MATCH(ROUNDUP((S$1)/10,0)*10,[1]Hugst!$R$4:$W$4,0))))</f>
        <v>11794.111580154358</v>
      </c>
      <c r="T79" s="168">
        <f ca="1">IF($C79-T$1&lt;År1,0,S78*(1-VLOOKUP($A79,[1]Hugst!$R$5:$W$9,MATCH(ROUNDUP((T$1)/10,0)*10,[1]Hugst!$R$4:$W$4,0))))</f>
        <v>11578.091758053693</v>
      </c>
      <c r="U79" s="168">
        <f ca="1">IF($C79-U$1&lt;År1,0,T78*(1-VLOOKUP($A79,[1]Hugst!$R$5:$W$9,MATCH(ROUNDUP((U$1)/10,0)*10,[1]Hugst!$R$4:$W$4,0))))</f>
        <v>11050.04269798564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1853.2874037880952</v>
      </c>
      <c r="E80" s="168">
        <f t="shared" ca="1" si="1"/>
        <v>125.29968445678242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5228.3316685232057</v>
      </c>
      <c r="G80" s="168">
        <f ca="1">IF($C80-G$1&lt;År1,0,F79*(1-VLOOKUP($A80,[1]Hugst!$R$5:$W$9,MATCH(ROUNDUP((G$1)/10,0)*10,[1]Hugst!$R$4:$W$4,0))))</f>
        <v>5144.8659180157729</v>
      </c>
      <c r="H80" s="168">
        <f ca="1">IF($C80-H$1&lt;År1,0,G79*(1-VLOOKUP($A80,[1]Hugst!$R$5:$W$9,MATCH(ROUNDUP((H$1)/10,0)*10,[1]Hugst!$R$4:$W$4,0))))</f>
        <v>5029.0225391290842</v>
      </c>
      <c r="I80" s="168">
        <f ca="1">IF($C80-I$1&lt;År1,0,H79*(1-VLOOKUP($A80,[1]Hugst!$R$5:$W$9,MATCH(ROUNDUP((I$1)/10,0)*10,[1]Hugst!$R$4:$W$4,0))))</f>
        <v>4866.9311785924147</v>
      </c>
      <c r="J80" s="168">
        <f ca="1">IF($C80-J$1&lt;År1,0,I79*(1-VLOOKUP($A80,[1]Hugst!$R$5:$W$9,MATCH(ROUNDUP((J$1)/10,0)*10,[1]Hugst!$R$4:$W$4,0))))</f>
        <v>4638.7902381121767</v>
      </c>
      <c r="K80" s="168">
        <f ca="1">IF($C80-K$1&lt;År1,0,J79*(1-VLOOKUP($A80,[1]Hugst!$R$5:$W$9,MATCH(ROUNDUP((K$1)/10,0)*10,[1]Hugst!$R$4:$W$4,0))))</f>
        <v>4316.3447690923913</v>
      </c>
      <c r="L80" s="168">
        <f ca="1">IF($C80-L$1&lt;År1,0,K79*(1-VLOOKUP($A80,[1]Hugst!$R$5:$W$9,MATCH(ROUNDUP((L$1)/10,0)*10,[1]Hugst!$R$4:$W$4,0))))</f>
        <v>11938.673447212901</v>
      </c>
      <c r="M80" s="168">
        <f ca="1">IF($C80-M$1&lt;År1,0,L79*(1-VLOOKUP($A80,[1]Hugst!$R$5:$W$9,MATCH(ROUNDUP((M$1)/10,0)*10,[1]Hugst!$R$4:$W$4,0))))</f>
        <v>11931.946791966402</v>
      </c>
      <c r="N80" s="168">
        <f ca="1">IF($C80-N$1&lt;År1,0,M79*(1-VLOOKUP($A80,[1]Hugst!$R$5:$W$9,MATCH(ROUNDUP((N$1)/10,0)*10,[1]Hugst!$R$4:$W$4,0))))</f>
        <v>11942.076783238521</v>
      </c>
      <c r="O80" s="168">
        <f ca="1">IF($C80-O$1&lt;År1,0,N79*(1-VLOOKUP($A80,[1]Hugst!$R$5:$W$9,MATCH(ROUNDUP((O$1)/10,0)*10,[1]Hugst!$R$4:$W$4,0))))</f>
        <v>11951.74234472191</v>
      </c>
      <c r="P80" s="168">
        <f ca="1">IF($C80-P$1&lt;År1,0,O79*(1-VLOOKUP($A80,[1]Hugst!$R$5:$W$9,MATCH(ROUNDUP((P$1)/10,0)*10,[1]Hugst!$R$4:$W$4,0))))</f>
        <v>11941.92381691407</v>
      </c>
      <c r="Q80" s="168">
        <f ca="1">IF($C80-Q$1&lt;År1,0,P79*(1-VLOOKUP($A80,[1]Hugst!$R$5:$W$9,MATCH(ROUNDUP((Q$1)/10,0)*10,[1]Hugst!$R$4:$W$4,0))))</f>
        <v>11928.938624449629</v>
      </c>
      <c r="R80" s="168">
        <f ca="1">IF($C80-R$1&lt;År1,0,Q79*(1-VLOOKUP($A80,[1]Hugst!$R$5:$W$9,MATCH(ROUNDUP((R$1)/10,0)*10,[1]Hugst!$R$4:$W$4,0))))</f>
        <v>11907.97620227442</v>
      </c>
      <c r="S80" s="168">
        <f ca="1">IF($C80-S$1&lt;År1,0,R79*(1-VLOOKUP($A80,[1]Hugst!$R$5:$W$9,MATCH(ROUNDUP((S$1)/10,0)*10,[1]Hugst!$R$4:$W$4,0))))</f>
        <v>11867.028401649521</v>
      </c>
      <c r="T80" s="168">
        <f ca="1">IF($C80-T$1&lt;År1,0,S79*(1-VLOOKUP($A80,[1]Hugst!$R$5:$W$9,MATCH(ROUNDUP((T$1)/10,0)*10,[1]Hugst!$R$4:$W$4,0))))</f>
        <v>11776.120562489716</v>
      </c>
      <c r="U80" s="168">
        <f ca="1">IF($C80-U$1&lt;År1,0,T79*(1-VLOOKUP($A80,[1]Hugst!$R$5:$W$9,MATCH(ROUNDUP((U$1)/10,0)*10,[1]Hugst!$R$4:$W$4,0))))</f>
        <v>11560.430262151578</v>
      </c>
      <c r="V80" s="168">
        <f ca="1">IF($C80-V$1&lt;År1,0,U79*(1-VLOOKUP($A80,[1]Hugst!$R$5:$W$9,MATCH(ROUNDUP((V$1)/10,0)*10,[1]Hugst!$R$4:$W$4,0))))</f>
        <v>11033.186700649729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1896.0481116010592</v>
      </c>
      <c r="E81" s="168">
        <f t="shared" ca="1" si="1"/>
        <v>143.34002071828581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5289.1327125976732</v>
      </c>
      <c r="G81" s="168">
        <f ca="1">IF($C81-G$1&lt;År1,0,F80*(1-VLOOKUP($A81,[1]Hugst!$R$5:$W$9,MATCH(ROUNDUP((G$1)/10,0)*10,[1]Hugst!$R$4:$W$4,0))))</f>
        <v>5228.3316685232057</v>
      </c>
      <c r="H81" s="168">
        <f ca="1">IF($C81-H$1&lt;År1,0,G80*(1-VLOOKUP($A81,[1]Hugst!$R$5:$W$9,MATCH(ROUNDUP((H$1)/10,0)*10,[1]Hugst!$R$4:$W$4,0))))</f>
        <v>5144.8659180157729</v>
      </c>
      <c r="I81" s="168">
        <f ca="1">IF($C81-I$1&lt;År1,0,H80*(1-VLOOKUP($A81,[1]Hugst!$R$5:$W$9,MATCH(ROUNDUP((I$1)/10,0)*10,[1]Hugst!$R$4:$W$4,0))))</f>
        <v>5029.0225391290842</v>
      </c>
      <c r="J81" s="168">
        <f ca="1">IF($C81-J$1&lt;År1,0,I80*(1-VLOOKUP($A81,[1]Hugst!$R$5:$W$9,MATCH(ROUNDUP((J$1)/10,0)*10,[1]Hugst!$R$4:$W$4,0))))</f>
        <v>4866.9311785924147</v>
      </c>
      <c r="K81" s="168">
        <f ca="1">IF($C81-K$1&lt;År1,0,J80*(1-VLOOKUP($A81,[1]Hugst!$R$5:$W$9,MATCH(ROUNDUP((K$1)/10,0)*10,[1]Hugst!$R$4:$W$4,0))))</f>
        <v>4638.7902381121767</v>
      </c>
      <c r="L81" s="168">
        <f ca="1">IF($C81-L$1&lt;År1,0,K80*(1-VLOOKUP($A81,[1]Hugst!$R$5:$W$9,MATCH(ROUNDUP((L$1)/10,0)*10,[1]Hugst!$R$4:$W$4,0))))</f>
        <v>4316.3447690923913</v>
      </c>
      <c r="M81" s="168">
        <f ca="1">IF($C81-M$1&lt;År1,0,L80*(1-VLOOKUP($A81,[1]Hugst!$R$5:$W$9,MATCH(ROUNDUP((M$1)/10,0)*10,[1]Hugst!$R$4:$W$4,0))))</f>
        <v>11938.673447212901</v>
      </c>
      <c r="N81" s="168">
        <f ca="1">IF($C81-N$1&lt;År1,0,M80*(1-VLOOKUP($A81,[1]Hugst!$R$5:$W$9,MATCH(ROUNDUP((N$1)/10,0)*10,[1]Hugst!$R$4:$W$4,0))))</f>
        <v>11931.946791966402</v>
      </c>
      <c r="O81" s="168">
        <f ca="1">IF($C81-O$1&lt;År1,0,N80*(1-VLOOKUP($A81,[1]Hugst!$R$5:$W$9,MATCH(ROUNDUP((O$1)/10,0)*10,[1]Hugst!$R$4:$W$4,0))))</f>
        <v>11942.076783238521</v>
      </c>
      <c r="P81" s="168">
        <f ca="1">IF($C81-P$1&lt;År1,0,O80*(1-VLOOKUP($A81,[1]Hugst!$R$5:$W$9,MATCH(ROUNDUP((P$1)/10,0)*10,[1]Hugst!$R$4:$W$4,0))))</f>
        <v>11933.510873348605</v>
      </c>
      <c r="Q81" s="168">
        <f ca="1">IF($C81-Q$1&lt;År1,0,P80*(1-VLOOKUP($A81,[1]Hugst!$R$5:$W$9,MATCH(ROUNDUP((Q$1)/10,0)*10,[1]Hugst!$R$4:$W$4,0))))</f>
        <v>11923.707322956065</v>
      </c>
      <c r="R81" s="168">
        <f ca="1">IF($C81-R$1&lt;År1,0,Q80*(1-VLOOKUP($A81,[1]Hugst!$R$5:$W$9,MATCH(ROUNDUP((R$1)/10,0)*10,[1]Hugst!$R$4:$W$4,0))))</f>
        <v>11910.741938412333</v>
      </c>
      <c r="S81" s="168">
        <f ca="1">IF($C81-S$1&lt;År1,0,R80*(1-VLOOKUP($A81,[1]Hugst!$R$5:$W$9,MATCH(ROUNDUP((S$1)/10,0)*10,[1]Hugst!$R$4:$W$4,0))))</f>
        <v>11889.811492813324</v>
      </c>
      <c r="T81" s="168">
        <f ca="1">IF($C81-T$1&lt;År1,0,S80*(1-VLOOKUP($A81,[1]Hugst!$R$5:$W$9,MATCH(ROUNDUP((T$1)/10,0)*10,[1]Hugst!$R$4:$W$4,0))))</f>
        <v>11848.926154935139</v>
      </c>
      <c r="U81" s="168">
        <f ca="1">IF($C81-U$1&lt;År1,0,T80*(1-VLOOKUP($A81,[1]Hugst!$R$5:$W$9,MATCH(ROUNDUP((U$1)/10,0)*10,[1]Hugst!$R$4:$W$4,0))))</f>
        <v>11758.156988750325</v>
      </c>
      <c r="V81" s="168">
        <f ca="1">IF($C81-V$1&lt;År1,0,U80*(1-VLOOKUP($A81,[1]Hugst!$R$5:$W$9,MATCH(ROUNDUP((V$1)/10,0)*10,[1]Hugst!$R$4:$W$4,0))))</f>
        <v>11542.795707514397</v>
      </c>
      <c r="W81" s="168">
        <f ca="1">IF($C81-W$1&lt;År1,0,V80*(1-VLOOKUP($A81,[1]Hugst!$R$5:$W$9,MATCH(ROUNDUP((W$1)/10,0)*10,[1]Hugst!$R$4:$W$4,0))))</f>
        <v>11016.356415852128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1922.9868724253902</v>
      </c>
      <c r="E82" s="168">
        <f t="shared" ca="1" si="1"/>
        <v>161.33809374581324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5334.069546449532</v>
      </c>
      <c r="G82" s="168">
        <f ca="1">IF($C82-G$1&lt;År1,0,F81*(1-VLOOKUP($A82,[1]Hugst!$R$5:$W$9,MATCH(ROUNDUP((G$1)/10,0)*10,[1]Hugst!$R$4:$W$4,0))))</f>
        <v>5289.1327125976732</v>
      </c>
      <c r="H82" s="168">
        <f ca="1">IF($C82-H$1&lt;År1,0,G81*(1-VLOOKUP($A82,[1]Hugst!$R$5:$W$9,MATCH(ROUNDUP((H$1)/10,0)*10,[1]Hugst!$R$4:$W$4,0))))</f>
        <v>5228.3316685232057</v>
      </c>
      <c r="I82" s="168">
        <f ca="1">IF($C82-I$1&lt;År1,0,H81*(1-VLOOKUP($A82,[1]Hugst!$R$5:$W$9,MATCH(ROUNDUP((I$1)/10,0)*10,[1]Hugst!$R$4:$W$4,0))))</f>
        <v>5144.8659180157729</v>
      </c>
      <c r="J82" s="168">
        <f ca="1">IF($C82-J$1&lt;År1,0,I81*(1-VLOOKUP($A82,[1]Hugst!$R$5:$W$9,MATCH(ROUNDUP((J$1)/10,0)*10,[1]Hugst!$R$4:$W$4,0))))</f>
        <v>5029.0225391290842</v>
      </c>
      <c r="K82" s="168">
        <f ca="1">IF($C82-K$1&lt;År1,0,J81*(1-VLOOKUP($A82,[1]Hugst!$R$5:$W$9,MATCH(ROUNDUP((K$1)/10,0)*10,[1]Hugst!$R$4:$W$4,0))))</f>
        <v>4866.9311785924147</v>
      </c>
      <c r="L82" s="168">
        <f ca="1">IF($C82-L$1&lt;År1,0,K81*(1-VLOOKUP($A82,[1]Hugst!$R$5:$W$9,MATCH(ROUNDUP((L$1)/10,0)*10,[1]Hugst!$R$4:$W$4,0))))</f>
        <v>4638.7902381121767</v>
      </c>
      <c r="M82" s="168">
        <f ca="1">IF($C82-M$1&lt;År1,0,L81*(1-VLOOKUP($A82,[1]Hugst!$R$5:$W$9,MATCH(ROUNDUP((M$1)/10,0)*10,[1]Hugst!$R$4:$W$4,0))))</f>
        <v>4316.3447690923913</v>
      </c>
      <c r="N82" s="168">
        <f ca="1">IF($C82-N$1&lt;År1,0,M81*(1-VLOOKUP($A82,[1]Hugst!$R$5:$W$9,MATCH(ROUNDUP((N$1)/10,0)*10,[1]Hugst!$R$4:$W$4,0))))</f>
        <v>11938.673447212901</v>
      </c>
      <c r="O82" s="168">
        <f ca="1">IF($C82-O$1&lt;År1,0,N81*(1-VLOOKUP($A82,[1]Hugst!$R$5:$W$9,MATCH(ROUNDUP((O$1)/10,0)*10,[1]Hugst!$R$4:$W$4,0))))</f>
        <v>11931.946791966402</v>
      </c>
      <c r="P82" s="168">
        <f ca="1">IF($C82-P$1&lt;År1,0,O81*(1-VLOOKUP($A82,[1]Hugst!$R$5:$W$9,MATCH(ROUNDUP((P$1)/10,0)*10,[1]Hugst!$R$4:$W$4,0))))</f>
        <v>11923.860055942056</v>
      </c>
      <c r="Q82" s="168">
        <f ca="1">IF($C82-Q$1&lt;År1,0,P81*(1-VLOOKUP($A82,[1]Hugst!$R$5:$W$9,MATCH(ROUNDUP((Q$1)/10,0)*10,[1]Hugst!$R$4:$W$4,0))))</f>
        <v>11915.307212694344</v>
      </c>
      <c r="R82" s="168">
        <f ca="1">IF($C82-R$1&lt;År1,0,Q81*(1-VLOOKUP($A82,[1]Hugst!$R$5:$W$9,MATCH(ROUNDUP((R$1)/10,0)*10,[1]Hugst!$R$4:$W$4,0))))</f>
        <v>11905.518616870198</v>
      </c>
      <c r="S82" s="168">
        <f ca="1">IF($C82-S$1&lt;År1,0,R81*(1-VLOOKUP($A82,[1]Hugst!$R$5:$W$9,MATCH(ROUNDUP((S$1)/10,0)*10,[1]Hugst!$R$4:$W$4,0))))</f>
        <v>11892.573010031703</v>
      </c>
      <c r="T82" s="168">
        <f ca="1">IF($C82-T$1&lt;År1,0,S81*(1-VLOOKUP($A82,[1]Hugst!$R$5:$W$9,MATCH(ROUNDUP((T$1)/10,0)*10,[1]Hugst!$R$4:$W$4,0))))</f>
        <v>11871.674492231066</v>
      </c>
      <c r="U82" s="168">
        <f ca="1">IF($C82-U$1&lt;År1,0,T81*(1-VLOOKUP($A82,[1]Hugst!$R$5:$W$9,MATCH(ROUNDUP((U$1)/10,0)*10,[1]Hugst!$R$4:$W$4,0))))</f>
        <v>11830.851521817442</v>
      </c>
      <c r="V82" s="168">
        <f ca="1">IF($C82-V$1&lt;År1,0,U81*(1-VLOOKUP($A82,[1]Hugst!$R$5:$W$9,MATCH(ROUNDUP((V$1)/10,0)*10,[1]Hugst!$R$4:$W$4,0))))</f>
        <v>11740.22081707257</v>
      </c>
      <c r="W82" s="168">
        <f ca="1">IF($C82-W$1&lt;År1,0,V81*(1-VLOOKUP($A82,[1]Hugst!$R$5:$W$9,MATCH(ROUNDUP((W$1)/10,0)*10,[1]Hugst!$R$4:$W$4,0))))</f>
        <v>11525.188053045307</v>
      </c>
      <c r="X82" s="168">
        <f ca="1">IF($C82-X$1&lt;År1,0,W81*(1-VLOOKUP($A82,[1]Hugst!$R$5:$W$9,MATCH(ROUNDUP((X$1)/10,0)*10,[1]Hugst!$R$4:$W$4,0))))</f>
        <v>10999.55180437032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1938.8652390308707</v>
      </c>
      <c r="E83" s="168">
        <f t="shared" ca="1" si="1"/>
        <v>179.29325955666718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5367.9030788658665</v>
      </c>
      <c r="G83" s="168">
        <f ca="1">IF($C83-G$1&lt;År1,0,F82*(1-VLOOKUP($A83,[1]Hugst!$R$5:$W$9,MATCH(ROUNDUP((G$1)/10,0)*10,[1]Hugst!$R$4:$W$4,0))))</f>
        <v>5334.069546449532</v>
      </c>
      <c r="H83" s="168">
        <f ca="1">IF($C83-H$1&lt;År1,0,G82*(1-VLOOKUP($A83,[1]Hugst!$R$5:$W$9,MATCH(ROUNDUP((H$1)/10,0)*10,[1]Hugst!$R$4:$W$4,0))))</f>
        <v>5289.1327125976732</v>
      </c>
      <c r="I83" s="168">
        <f ca="1">IF($C83-I$1&lt;År1,0,H82*(1-VLOOKUP($A83,[1]Hugst!$R$5:$W$9,MATCH(ROUNDUP((I$1)/10,0)*10,[1]Hugst!$R$4:$W$4,0))))</f>
        <v>5228.3316685232057</v>
      </c>
      <c r="J83" s="168">
        <f ca="1">IF($C83-J$1&lt;År1,0,I82*(1-VLOOKUP($A83,[1]Hugst!$R$5:$W$9,MATCH(ROUNDUP((J$1)/10,0)*10,[1]Hugst!$R$4:$W$4,0))))</f>
        <v>5144.8659180157729</v>
      </c>
      <c r="K83" s="168">
        <f ca="1">IF($C83-K$1&lt;År1,0,J82*(1-VLOOKUP($A83,[1]Hugst!$R$5:$W$9,MATCH(ROUNDUP((K$1)/10,0)*10,[1]Hugst!$R$4:$W$4,0))))</f>
        <v>5029.0225391290842</v>
      </c>
      <c r="L83" s="168">
        <f ca="1">IF($C83-L$1&lt;År1,0,K82*(1-VLOOKUP($A83,[1]Hugst!$R$5:$W$9,MATCH(ROUNDUP((L$1)/10,0)*10,[1]Hugst!$R$4:$W$4,0))))</f>
        <v>4866.9311785924147</v>
      </c>
      <c r="M83" s="168">
        <f ca="1">IF($C83-M$1&lt;År1,0,L82*(1-VLOOKUP($A83,[1]Hugst!$R$5:$W$9,MATCH(ROUNDUP((M$1)/10,0)*10,[1]Hugst!$R$4:$W$4,0))))</f>
        <v>4638.7902381121767</v>
      </c>
      <c r="N83" s="168">
        <f ca="1">IF($C83-N$1&lt;År1,0,M82*(1-VLOOKUP($A83,[1]Hugst!$R$5:$W$9,MATCH(ROUNDUP((N$1)/10,0)*10,[1]Hugst!$R$4:$W$4,0))))</f>
        <v>4316.3447690923913</v>
      </c>
      <c r="O83" s="168">
        <f ca="1">IF($C83-O$1&lt;År1,0,N82*(1-VLOOKUP($A83,[1]Hugst!$R$5:$W$9,MATCH(ROUNDUP((O$1)/10,0)*10,[1]Hugst!$R$4:$W$4,0))))</f>
        <v>11938.673447212901</v>
      </c>
      <c r="P83" s="168">
        <f ca="1">IF($C83-P$1&lt;År1,0,O82*(1-VLOOKUP($A83,[1]Hugst!$R$5:$W$9,MATCH(ROUNDUP((P$1)/10,0)*10,[1]Hugst!$R$4:$W$4,0))))</f>
        <v>11913.745517198995</v>
      </c>
      <c r="Q83" s="168">
        <f ca="1">IF($C83-Q$1&lt;År1,0,P82*(1-VLOOKUP($A83,[1]Hugst!$R$5:$W$9,MATCH(ROUNDUP((Q$1)/10,0)*10,[1]Hugst!$R$4:$W$4,0))))</f>
        <v>11905.671116873669</v>
      </c>
      <c r="R83" s="168">
        <f ca="1">IF($C83-R$1&lt;År1,0,Q82*(1-VLOOKUP($A83,[1]Hugst!$R$5:$W$9,MATCH(ROUNDUP((R$1)/10,0)*10,[1]Hugst!$R$4:$W$4,0))))</f>
        <v>11897.131320335997</v>
      </c>
      <c r="S83" s="168">
        <f ca="1">IF($C83-S$1&lt;År1,0,R82*(1-VLOOKUP($A83,[1]Hugst!$R$5:$W$9,MATCH(ROUNDUP((S$1)/10,0)*10,[1]Hugst!$R$4:$W$4,0))))</f>
        <v>11887.357656268192</v>
      </c>
      <c r="T83" s="168">
        <f ca="1">IF($C83-T$1&lt;År1,0,S82*(1-VLOOKUP($A83,[1]Hugst!$R$5:$W$9,MATCH(ROUNDUP((T$1)/10,0)*10,[1]Hugst!$R$4:$W$4,0))))</f>
        <v>11874.431796965553</v>
      </c>
      <c r="U83" s="168">
        <f ca="1">IF($C83-U$1&lt;År1,0,T82*(1-VLOOKUP($A83,[1]Hugst!$R$5:$W$9,MATCH(ROUNDUP((U$1)/10,0)*10,[1]Hugst!$R$4:$W$4,0))))</f>
        <v>11853.565158259866</v>
      </c>
      <c r="V83" s="168">
        <f ca="1">IF($C83-V$1&lt;År1,0,U82*(1-VLOOKUP($A83,[1]Hugst!$R$5:$W$9,MATCH(ROUNDUP((V$1)/10,0)*10,[1]Hugst!$R$4:$W$4,0))))</f>
        <v>11812.804460173991</v>
      </c>
      <c r="W83" s="168">
        <f ca="1">IF($C83-W$1&lt;År1,0,V82*(1-VLOOKUP($A83,[1]Hugst!$R$5:$W$9,MATCH(ROUNDUP((W$1)/10,0)*10,[1]Hugst!$R$4:$W$4,0))))</f>
        <v>11722.312005656697</v>
      </c>
      <c r="X83" s="168">
        <f ca="1">IF($C83-X$1&lt;År1,0,W82*(1-VLOOKUP($A83,[1]Hugst!$R$5:$W$9,MATCH(ROUNDUP((X$1)/10,0)*10,[1]Hugst!$R$4:$W$4,0))))</f>
        <v>11507.607257710153</v>
      </c>
      <c r="Y83" s="168">
        <f ca="1">IF($C83-Y$1&lt;År1,0,X82*(1-VLOOKUP($A83,[1]Hugst!$R$5:$W$9,MATCH(ROUNDUP((Y$1)/10,0)*10,[1]Hugst!$R$4:$W$4,0))))</f>
        <v>10982.772827041619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1947.0162235130599</v>
      </c>
      <c r="E84" s="168">
        <f t="shared" ca="1" si="1"/>
        <v>199.55815578089096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5396.3189595722797</v>
      </c>
      <c r="G84" s="168">
        <f ca="1">IF($C84-G$1&lt;År1,0,F83*(1-VLOOKUP($A84,[1]Hugst!$R$5:$W$9,MATCH(ROUNDUP((G$1)/10,0)*10,[1]Hugst!$R$4:$W$4,0))))</f>
        <v>5367.9030788658665</v>
      </c>
      <c r="H84" s="168">
        <f ca="1">IF($C84-H$1&lt;År1,0,G83*(1-VLOOKUP($A84,[1]Hugst!$R$5:$W$9,MATCH(ROUNDUP((H$1)/10,0)*10,[1]Hugst!$R$4:$W$4,0))))</f>
        <v>5334.069546449532</v>
      </c>
      <c r="I84" s="168">
        <f ca="1">IF($C84-I$1&lt;År1,0,H83*(1-VLOOKUP($A84,[1]Hugst!$R$5:$W$9,MATCH(ROUNDUP((I$1)/10,0)*10,[1]Hugst!$R$4:$W$4,0))))</f>
        <v>5289.1327125976732</v>
      </c>
      <c r="J84" s="168">
        <f ca="1">IF($C84-J$1&lt;År1,0,I83*(1-VLOOKUP($A84,[1]Hugst!$R$5:$W$9,MATCH(ROUNDUP((J$1)/10,0)*10,[1]Hugst!$R$4:$W$4,0))))</f>
        <v>5228.3316685232057</v>
      </c>
      <c r="K84" s="168">
        <f ca="1">IF($C84-K$1&lt;År1,0,J83*(1-VLOOKUP($A84,[1]Hugst!$R$5:$W$9,MATCH(ROUNDUP((K$1)/10,0)*10,[1]Hugst!$R$4:$W$4,0))))</f>
        <v>5144.8659180157729</v>
      </c>
      <c r="L84" s="168">
        <f ca="1">IF($C84-L$1&lt;År1,0,K83*(1-VLOOKUP($A84,[1]Hugst!$R$5:$W$9,MATCH(ROUNDUP((L$1)/10,0)*10,[1]Hugst!$R$4:$W$4,0))))</f>
        <v>5029.0225391290842</v>
      </c>
      <c r="M84" s="168">
        <f ca="1">IF($C84-M$1&lt;År1,0,L83*(1-VLOOKUP($A84,[1]Hugst!$R$5:$W$9,MATCH(ROUNDUP((M$1)/10,0)*10,[1]Hugst!$R$4:$W$4,0))))</f>
        <v>4866.9311785924147</v>
      </c>
      <c r="N84" s="168">
        <f ca="1">IF($C84-N$1&lt;År1,0,M83*(1-VLOOKUP($A84,[1]Hugst!$R$5:$W$9,MATCH(ROUNDUP((N$1)/10,0)*10,[1]Hugst!$R$4:$W$4,0))))</f>
        <v>4638.7902381121767</v>
      </c>
      <c r="O84" s="168">
        <f ca="1">IF($C84-O$1&lt;År1,0,N83*(1-VLOOKUP($A84,[1]Hugst!$R$5:$W$9,MATCH(ROUNDUP((O$1)/10,0)*10,[1]Hugst!$R$4:$W$4,0))))</f>
        <v>4316.3447690923913</v>
      </c>
      <c r="P84" s="168">
        <f ca="1">IF($C84-P$1&lt;År1,0,O83*(1-VLOOKUP($A84,[1]Hugst!$R$5:$W$9,MATCH(ROUNDUP((P$1)/10,0)*10,[1]Hugst!$R$4:$W$4,0))))</f>
        <v>11920.461911445966</v>
      </c>
      <c r="Q84" s="168">
        <f ca="1">IF($C84-Q$1&lt;År1,0,P83*(1-VLOOKUP($A84,[1]Hugst!$R$5:$W$9,MATCH(ROUNDUP((Q$1)/10,0)*10,[1]Hugst!$R$4:$W$4,0))))</f>
        <v>11895.572007088012</v>
      </c>
      <c r="R84" s="168">
        <f ca="1">IF($C84-R$1&lt;År1,0,Q83*(1-VLOOKUP($A84,[1]Hugst!$R$5:$W$9,MATCH(ROUNDUP((R$1)/10,0)*10,[1]Hugst!$R$4:$W$4,0))))</f>
        <v>11887.50992364454</v>
      </c>
      <c r="S84" s="168">
        <f ca="1">IF($C84-S$1&lt;År1,0,R83*(1-VLOOKUP($A84,[1]Hugst!$R$5:$W$9,MATCH(ROUNDUP((S$1)/10,0)*10,[1]Hugst!$R$4:$W$4,0))))</f>
        <v>11878.983153915146</v>
      </c>
      <c r="T84" s="168">
        <f ca="1">IF($C84-T$1&lt;År1,0,S83*(1-VLOOKUP($A84,[1]Hugst!$R$5:$W$9,MATCH(ROUNDUP((T$1)/10,0)*10,[1]Hugst!$R$4:$W$4,0))))</f>
        <v>11869.224398826427</v>
      </c>
      <c r="U84" s="168">
        <f ca="1">IF($C84-U$1&lt;År1,0,T83*(1-VLOOKUP($A84,[1]Hugst!$R$5:$W$9,MATCH(ROUNDUP((U$1)/10,0)*10,[1]Hugst!$R$4:$W$4,0))))</f>
        <v>11856.318256936283</v>
      </c>
      <c r="V84" s="168">
        <f ca="1">IF($C84-V$1&lt;År1,0,U83*(1-VLOOKUP($A84,[1]Hugst!$R$5:$W$9,MATCH(ROUNDUP((V$1)/10,0)*10,[1]Hugst!$R$4:$W$4,0))))</f>
        <v>11835.483448696417</v>
      </c>
      <c r="W84" s="168">
        <f ca="1">IF($C84-W$1&lt;År1,0,V83*(1-VLOOKUP($A84,[1]Hugst!$R$5:$W$9,MATCH(ROUNDUP((W$1)/10,0)*10,[1]Hugst!$R$4:$W$4,0))))</f>
        <v>11794.784927946606</v>
      </c>
      <c r="X84" s="168">
        <f ca="1">IF($C84-X$1&lt;År1,0,W83*(1-VLOOKUP($A84,[1]Hugst!$R$5:$W$9,MATCH(ROUNDUP((X$1)/10,0)*10,[1]Hugst!$R$4:$W$4,0))))</f>
        <v>11704.430512766712</v>
      </c>
      <c r="Y84" s="168">
        <f ca="1">IF($C84-Y$1&lt;År1,0,X83*(1-VLOOKUP($A84,[1]Hugst!$R$5:$W$9,MATCH(ROUNDUP((Y$1)/10,0)*10,[1]Hugst!$R$4:$W$4,0))))</f>
        <v>11490.053280537375</v>
      </c>
      <c r="Z84" s="168">
        <f ca="1">IF($C84-Z$1&lt;År1,0,Y83*(1-VLOOKUP($A84,[1]Hugst!$R$5:$W$9,MATCH(ROUNDUP((Z$1)/10,0)*10,[1]Hugst!$R$4:$W$4,0))))</f>
        <v>10963.692586113284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1949.7728598696376</v>
      </c>
      <c r="E85" s="168">
        <f t="shared" ca="1" si="1"/>
        <v>208.26829066552455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5407.7857308134908</v>
      </c>
      <c r="G85" s="168">
        <f ca="1">IF($C85-G$1&lt;År1,0,F84*(1-VLOOKUP($A85,[1]Hugst!$R$5:$W$9,MATCH(ROUNDUP((G$1)/10,0)*10,[1]Hugst!$R$4:$W$4,0))))</f>
        <v>5396.3189595722797</v>
      </c>
      <c r="H85" s="168">
        <f ca="1">IF($C85-H$1&lt;År1,0,G84*(1-VLOOKUP($A85,[1]Hugst!$R$5:$W$9,MATCH(ROUNDUP((H$1)/10,0)*10,[1]Hugst!$R$4:$W$4,0))))</f>
        <v>5367.9030788658665</v>
      </c>
      <c r="I85" s="168">
        <f ca="1">IF($C85-I$1&lt;År1,0,H84*(1-VLOOKUP($A85,[1]Hugst!$R$5:$W$9,MATCH(ROUNDUP((I$1)/10,0)*10,[1]Hugst!$R$4:$W$4,0))))</f>
        <v>5334.069546449532</v>
      </c>
      <c r="J85" s="168">
        <f ca="1">IF($C85-J$1&lt;År1,0,I84*(1-VLOOKUP($A85,[1]Hugst!$R$5:$W$9,MATCH(ROUNDUP((J$1)/10,0)*10,[1]Hugst!$R$4:$W$4,0))))</f>
        <v>5289.1327125976732</v>
      </c>
      <c r="K85" s="168">
        <f ca="1">IF($C85-K$1&lt;År1,0,J84*(1-VLOOKUP($A85,[1]Hugst!$R$5:$W$9,MATCH(ROUNDUP((K$1)/10,0)*10,[1]Hugst!$R$4:$W$4,0))))</f>
        <v>5228.3316685232057</v>
      </c>
      <c r="L85" s="168">
        <f ca="1">IF($C85-L$1&lt;År1,0,K84*(1-VLOOKUP($A85,[1]Hugst!$R$5:$W$9,MATCH(ROUNDUP((L$1)/10,0)*10,[1]Hugst!$R$4:$W$4,0))))</f>
        <v>5144.8659180157729</v>
      </c>
      <c r="M85" s="168">
        <f ca="1">IF($C85-M$1&lt;År1,0,L84*(1-VLOOKUP($A85,[1]Hugst!$R$5:$W$9,MATCH(ROUNDUP((M$1)/10,0)*10,[1]Hugst!$R$4:$W$4,0))))</f>
        <v>5029.0225391290842</v>
      </c>
      <c r="N85" s="168">
        <f ca="1">IF($C85-N$1&lt;År1,0,M84*(1-VLOOKUP($A85,[1]Hugst!$R$5:$W$9,MATCH(ROUNDUP((N$1)/10,0)*10,[1]Hugst!$R$4:$W$4,0))))</f>
        <v>4866.9311785924147</v>
      </c>
      <c r="O85" s="168">
        <f ca="1">IF($C85-O$1&lt;År1,0,N84*(1-VLOOKUP($A85,[1]Hugst!$R$5:$W$9,MATCH(ROUNDUP((O$1)/10,0)*10,[1]Hugst!$R$4:$W$4,0))))</f>
        <v>4638.7902381121767</v>
      </c>
      <c r="P85" s="168">
        <f ca="1">IF($C85-P$1&lt;År1,0,O84*(1-VLOOKUP($A85,[1]Hugst!$R$5:$W$9,MATCH(ROUNDUP((P$1)/10,0)*10,[1]Hugst!$R$4:$W$4,0))))</f>
        <v>4309.7605143598776</v>
      </c>
      <c r="Q85" s="168">
        <f ca="1">IF($C85-Q$1&lt;År1,0,P84*(1-VLOOKUP($A85,[1]Hugst!$R$5:$W$9,MATCH(ROUNDUP((Q$1)/10,0)*10,[1]Hugst!$R$4:$W$4,0))))</f>
        <v>11902.278155987828</v>
      </c>
      <c r="R85" s="168">
        <f ca="1">IF($C85-R$1&lt;År1,0,Q84*(1-VLOOKUP($A85,[1]Hugst!$R$5:$W$9,MATCH(ROUNDUP((R$1)/10,0)*10,[1]Hugst!$R$4:$W$4,0))))</f>
        <v>11877.426219280589</v>
      </c>
      <c r="S85" s="168">
        <f ca="1">IF($C85-S$1&lt;År1,0,R84*(1-VLOOKUP($A85,[1]Hugst!$R$5:$W$9,MATCH(ROUNDUP((S$1)/10,0)*10,[1]Hugst!$R$4:$W$4,0))))</f>
        <v>11869.376433930505</v>
      </c>
      <c r="T85" s="168">
        <f ca="1">IF($C85-T$1&lt;År1,0,S84*(1-VLOOKUP($A85,[1]Hugst!$R$5:$W$9,MATCH(ROUNDUP((T$1)/10,0)*10,[1]Hugst!$R$4:$W$4,0))))</f>
        <v>11860.862671137986</v>
      </c>
      <c r="U85" s="168">
        <f ca="1">IF($C85-U$1&lt;År1,0,T84*(1-VLOOKUP($A85,[1]Hugst!$R$5:$W$9,MATCH(ROUNDUP((U$1)/10,0)*10,[1]Hugst!$R$4:$W$4,0))))</f>
        <v>11851.118802285844</v>
      </c>
      <c r="V85" s="168">
        <f ca="1">IF($C85-V$1&lt;År1,0,U84*(1-VLOOKUP($A85,[1]Hugst!$R$5:$W$9,MATCH(ROUNDUP((V$1)/10,0)*10,[1]Hugst!$R$4:$W$4,0))))</f>
        <v>11838.232347730787</v>
      </c>
      <c r="W85" s="168">
        <f ca="1">IF($C85-W$1&lt;År1,0,V84*(1-VLOOKUP($A85,[1]Hugst!$R$5:$W$9,MATCH(ROUNDUP((W$1)/10,0)*10,[1]Hugst!$R$4:$W$4,0))))</f>
        <v>11817.429321401796</v>
      </c>
      <c r="X85" s="168">
        <f ca="1">IF($C85-X$1&lt;År1,0,W84*(1-VLOOKUP($A85,[1]Hugst!$R$5:$W$9,MATCH(ROUNDUP((X$1)/10,0)*10,[1]Hugst!$R$4:$W$4,0))))</f>
        <v>11776.792883141263</v>
      </c>
      <c r="Y85" s="168">
        <f ca="1">IF($C85-Y$1&lt;År1,0,X84*(1-VLOOKUP($A85,[1]Hugst!$R$5:$W$9,MATCH(ROUNDUP((Y$1)/10,0)*10,[1]Hugst!$R$4:$W$4,0))))</f>
        <v>11686.576296730287</v>
      </c>
      <c r="Z85" s="168">
        <f ca="1">IF($C85-Z$1&lt;År1,0,Y84*(1-VLOOKUP($A85,[1]Hugst!$R$5:$W$9,MATCH(ROUNDUP((Z$1)/10,0)*10,[1]Hugst!$R$4:$W$4,0))))</f>
        <v>11470.091747295763</v>
      </c>
      <c r="AA85" s="168">
        <f ca="1">IF($C85-AA$1&lt;År1,0,Z84*(1-VLOOKUP($A85,[1]Hugst!$R$5:$W$9,MATCH(ROUNDUP((AA$1)/10,0)*10,[1]Hugst!$R$4:$W$4,0))))</f>
        <v>10944.645493061138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1948.7681978022083</v>
      </c>
      <c r="E86" s="168">
        <f t="shared" ca="1" si="1"/>
        <v>217.4944189900998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5416.0071970706367</v>
      </c>
      <c r="G86" s="168">
        <f ca="1">IF($C86-G$1&lt;År1,0,F85*(1-VLOOKUP($A86,[1]Hugst!$R$5:$W$9,MATCH(ROUNDUP((G$1)/10,0)*10,[1]Hugst!$R$4:$W$4,0))))</f>
        <v>5407.7857308134908</v>
      </c>
      <c r="H86" s="168">
        <f ca="1">IF($C86-H$1&lt;År1,0,G85*(1-VLOOKUP($A86,[1]Hugst!$R$5:$W$9,MATCH(ROUNDUP((H$1)/10,0)*10,[1]Hugst!$R$4:$W$4,0))))</f>
        <v>5396.3189595722797</v>
      </c>
      <c r="I86" s="168">
        <f ca="1">IF($C86-I$1&lt;År1,0,H85*(1-VLOOKUP($A86,[1]Hugst!$R$5:$W$9,MATCH(ROUNDUP((I$1)/10,0)*10,[1]Hugst!$R$4:$W$4,0))))</f>
        <v>5367.9030788658665</v>
      </c>
      <c r="J86" s="168">
        <f ca="1">IF($C86-J$1&lt;År1,0,I85*(1-VLOOKUP($A86,[1]Hugst!$R$5:$W$9,MATCH(ROUNDUP((J$1)/10,0)*10,[1]Hugst!$R$4:$W$4,0))))</f>
        <v>5334.069546449532</v>
      </c>
      <c r="K86" s="168">
        <f ca="1">IF($C86-K$1&lt;År1,0,J85*(1-VLOOKUP($A86,[1]Hugst!$R$5:$W$9,MATCH(ROUNDUP((K$1)/10,0)*10,[1]Hugst!$R$4:$W$4,0))))</f>
        <v>5289.1327125976732</v>
      </c>
      <c r="L86" s="168">
        <f ca="1">IF($C86-L$1&lt;År1,0,K85*(1-VLOOKUP($A86,[1]Hugst!$R$5:$W$9,MATCH(ROUNDUP((L$1)/10,0)*10,[1]Hugst!$R$4:$W$4,0))))</f>
        <v>5228.3316685232057</v>
      </c>
      <c r="M86" s="168">
        <f ca="1">IF($C86-M$1&lt;År1,0,L85*(1-VLOOKUP($A86,[1]Hugst!$R$5:$W$9,MATCH(ROUNDUP((M$1)/10,0)*10,[1]Hugst!$R$4:$W$4,0))))</f>
        <v>5144.8659180157729</v>
      </c>
      <c r="N86" s="168">
        <f ca="1">IF($C86-N$1&lt;År1,0,M85*(1-VLOOKUP($A86,[1]Hugst!$R$5:$W$9,MATCH(ROUNDUP((N$1)/10,0)*10,[1]Hugst!$R$4:$W$4,0))))</f>
        <v>5029.0225391290842</v>
      </c>
      <c r="O86" s="168">
        <f ca="1">IF($C86-O$1&lt;År1,0,N85*(1-VLOOKUP($A86,[1]Hugst!$R$5:$W$9,MATCH(ROUNDUP((O$1)/10,0)*10,[1]Hugst!$R$4:$W$4,0))))</f>
        <v>4866.9311785924147</v>
      </c>
      <c r="P86" s="168">
        <f ca="1">IF($C86-P$1&lt;År1,0,O85*(1-VLOOKUP($A86,[1]Hugst!$R$5:$W$9,MATCH(ROUNDUP((P$1)/10,0)*10,[1]Hugst!$R$4:$W$4,0))))</f>
        <v>4631.7141174099715</v>
      </c>
      <c r="Q86" s="168">
        <f ca="1">IF($C86-Q$1&lt;År1,0,P85*(1-VLOOKUP($A86,[1]Hugst!$R$5:$W$9,MATCH(ROUNDUP((Q$1)/10,0)*10,[1]Hugst!$R$4:$W$4,0))))</f>
        <v>4303.1863034057687</v>
      </c>
      <c r="R86" s="168">
        <f ca="1">IF($C86-R$1&lt;År1,0,Q85*(1-VLOOKUP($A86,[1]Hugst!$R$5:$W$9,MATCH(ROUNDUP((R$1)/10,0)*10,[1]Hugst!$R$4:$W$4,0))))</f>
        <v>11884.122138461744</v>
      </c>
      <c r="S86" s="168">
        <f ca="1">IF($C86-S$1&lt;År1,0,R85*(1-VLOOKUP($A86,[1]Hugst!$R$5:$W$9,MATCH(ROUNDUP((S$1)/10,0)*10,[1]Hugst!$R$4:$W$4,0))))</f>
        <v>11859.308111488466</v>
      </c>
      <c r="T86" s="168">
        <f ca="1">IF($C86-T$1&lt;År1,0,S85*(1-VLOOKUP($A86,[1]Hugst!$R$5:$W$9,MATCH(ROUNDUP((T$1)/10,0)*10,[1]Hugst!$R$4:$W$4,0))))</f>
        <v>11851.270605471967</v>
      </c>
      <c r="U86" s="168">
        <f ca="1">IF($C86-U$1&lt;År1,0,T85*(1-VLOOKUP($A86,[1]Hugst!$R$5:$W$9,MATCH(ROUNDUP((U$1)/10,0)*10,[1]Hugst!$R$4:$W$4,0))))</f>
        <v>11842.769829775232</v>
      </c>
      <c r="V86" s="168">
        <f ca="1">IF($C86-V$1&lt;År1,0,U85*(1-VLOOKUP($A86,[1]Hugst!$R$5:$W$9,MATCH(ROUNDUP((V$1)/10,0)*10,[1]Hugst!$R$4:$W$4,0))))</f>
        <v>11833.040824451848</v>
      </c>
      <c r="W86" s="168">
        <f ca="1">IF($C86-W$1&lt;År1,0,V85*(1-VLOOKUP($A86,[1]Hugst!$R$5:$W$9,MATCH(ROUNDUP((W$1)/10,0)*10,[1]Hugst!$R$4:$W$4,0))))</f>
        <v>11820.17402720035</v>
      </c>
      <c r="X86" s="168">
        <f ca="1">IF($C86-X$1&lt;År1,0,W85*(1-VLOOKUP($A86,[1]Hugst!$R$5:$W$9,MATCH(ROUNDUP((X$1)/10,0)*10,[1]Hugst!$R$4:$W$4,0))))</f>
        <v>11799.402734301353</v>
      </c>
      <c r="Y86" s="168">
        <f ca="1">IF($C86-Y$1&lt;År1,0,X85*(1-VLOOKUP($A86,[1]Hugst!$R$5:$W$9,MATCH(ROUNDUP((Y$1)/10,0)*10,[1]Hugst!$R$4:$W$4,0))))</f>
        <v>11758.828283827996</v>
      </c>
      <c r="Z86" s="168">
        <f ca="1">IF($C86-Z$1&lt;År1,0,Y85*(1-VLOOKUP($A86,[1]Hugst!$R$5:$W$9,MATCH(ROUNDUP((Z$1)/10,0)*10,[1]Hugst!$R$4:$W$4,0))))</f>
        <v>11666.273346384272</v>
      </c>
      <c r="AA86" s="168">
        <f ca="1">IF($C86-AA$1&lt;År1,0,Z85*(1-VLOOKUP($A86,[1]Hugst!$R$5:$W$9,MATCH(ROUNDUP((AA$1)/10,0)*10,[1]Hugst!$R$4:$W$4,0))))</f>
        <v>11450.16489298902</v>
      </c>
      <c r="AB86" s="168">
        <f ca="1">IF($C86-AB$1&lt;År1,0,AA85*(1-VLOOKUP($A86,[1]Hugst!$R$5:$W$9,MATCH(ROUNDUP((AB$1)/10,0)*10,[1]Hugst!$R$4:$W$4,0))))</f>
        <v>10925.631490297768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1945.1452983755071</v>
      </c>
      <c r="E87" s="168">
        <f t="shared" ca="1" si="1"/>
        <v>227.06550567338127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5421.955384327217</v>
      </c>
      <c r="G87" s="168">
        <f ca="1">IF($C87-G$1&lt;År1,0,F86*(1-VLOOKUP($A87,[1]Hugst!$R$5:$W$9,MATCH(ROUNDUP((G$1)/10,0)*10,[1]Hugst!$R$4:$W$4,0))))</f>
        <v>5416.0071970706367</v>
      </c>
      <c r="H87" s="168">
        <f ca="1">IF($C87-H$1&lt;År1,0,G86*(1-VLOOKUP($A87,[1]Hugst!$R$5:$W$9,MATCH(ROUNDUP((H$1)/10,0)*10,[1]Hugst!$R$4:$W$4,0))))</f>
        <v>5407.7857308134908</v>
      </c>
      <c r="I87" s="168">
        <f ca="1">IF($C87-I$1&lt;År1,0,H86*(1-VLOOKUP($A87,[1]Hugst!$R$5:$W$9,MATCH(ROUNDUP((I$1)/10,0)*10,[1]Hugst!$R$4:$W$4,0))))</f>
        <v>5396.3189595722797</v>
      </c>
      <c r="J87" s="168">
        <f ca="1">IF($C87-J$1&lt;År1,0,I86*(1-VLOOKUP($A87,[1]Hugst!$R$5:$W$9,MATCH(ROUNDUP((J$1)/10,0)*10,[1]Hugst!$R$4:$W$4,0))))</f>
        <v>5367.9030788658665</v>
      </c>
      <c r="K87" s="168">
        <f ca="1">IF($C87-K$1&lt;År1,0,J86*(1-VLOOKUP($A87,[1]Hugst!$R$5:$W$9,MATCH(ROUNDUP((K$1)/10,0)*10,[1]Hugst!$R$4:$W$4,0))))</f>
        <v>5334.069546449532</v>
      </c>
      <c r="L87" s="168">
        <f ca="1">IF($C87-L$1&lt;År1,0,K86*(1-VLOOKUP($A87,[1]Hugst!$R$5:$W$9,MATCH(ROUNDUP((L$1)/10,0)*10,[1]Hugst!$R$4:$W$4,0))))</f>
        <v>5289.1327125976732</v>
      </c>
      <c r="M87" s="168">
        <f ca="1">IF($C87-M$1&lt;År1,0,L86*(1-VLOOKUP($A87,[1]Hugst!$R$5:$W$9,MATCH(ROUNDUP((M$1)/10,0)*10,[1]Hugst!$R$4:$W$4,0))))</f>
        <v>5228.3316685232057</v>
      </c>
      <c r="N87" s="168">
        <f ca="1">IF($C87-N$1&lt;År1,0,M86*(1-VLOOKUP($A87,[1]Hugst!$R$5:$W$9,MATCH(ROUNDUP((N$1)/10,0)*10,[1]Hugst!$R$4:$W$4,0))))</f>
        <v>5144.8659180157729</v>
      </c>
      <c r="O87" s="168">
        <f ca="1">IF($C87-O$1&lt;År1,0,N86*(1-VLOOKUP($A87,[1]Hugst!$R$5:$W$9,MATCH(ROUNDUP((O$1)/10,0)*10,[1]Hugst!$R$4:$W$4,0))))</f>
        <v>5029.0225391290842</v>
      </c>
      <c r="P87" s="168">
        <f ca="1">IF($C87-P$1&lt;År1,0,O86*(1-VLOOKUP($A87,[1]Hugst!$R$5:$W$9,MATCH(ROUNDUP((P$1)/10,0)*10,[1]Hugst!$R$4:$W$4,0))))</f>
        <v>4859.5070462860867</v>
      </c>
      <c r="Q87" s="168">
        <f ca="1">IF($C87-Q$1&lt;År1,0,P86*(1-VLOOKUP($A87,[1]Hugst!$R$5:$W$9,MATCH(ROUNDUP((Q$1)/10,0)*10,[1]Hugst!$R$4:$W$4,0))))</f>
        <v>4624.6487907901937</v>
      </c>
      <c r="R87" s="168">
        <f ca="1">IF($C87-R$1&lt;År1,0,Q86*(1-VLOOKUP($A87,[1]Hugst!$R$5:$W$9,MATCH(ROUNDUP((R$1)/10,0)*10,[1]Hugst!$R$4:$W$4,0))))</f>
        <v>4296.6221209090481</v>
      </c>
      <c r="S87" s="168">
        <f ca="1">IF($C87-S$1&lt;År1,0,R86*(1-VLOOKUP($A87,[1]Hugst!$R$5:$W$9,MATCH(ROUNDUP((S$1)/10,0)*10,[1]Hugst!$R$4:$W$4,0))))</f>
        <v>11865.993816555616</v>
      </c>
      <c r="T87" s="168">
        <f ca="1">IF($C87-T$1&lt;År1,0,S86*(1-VLOOKUP($A87,[1]Hugst!$R$5:$W$9,MATCH(ROUNDUP((T$1)/10,0)*10,[1]Hugst!$R$4:$W$4,0))))</f>
        <v>11841.21764148789</v>
      </c>
      <c r="U87" s="168">
        <f ca="1">IF($C87-U$1&lt;År1,0,T86*(1-VLOOKUP($A87,[1]Hugst!$R$5:$W$9,MATCH(ROUNDUP((U$1)/10,0)*10,[1]Hugst!$R$4:$W$4,0))))</f>
        <v>11833.192396073789</v>
      </c>
      <c r="V87" s="168">
        <f ca="1">IF($C87-V$1&lt;År1,0,U86*(1-VLOOKUP($A87,[1]Hugst!$R$5:$W$9,MATCH(ROUNDUP((V$1)/10,0)*10,[1]Hugst!$R$4:$W$4,0))))</f>
        <v>11824.704587662016</v>
      </c>
      <c r="W87" s="168">
        <f ca="1">IF($C87-W$1&lt;År1,0,V86*(1-VLOOKUP($A87,[1]Hugst!$R$5:$W$9,MATCH(ROUNDUP((W$1)/10,0)*10,[1]Hugst!$R$4:$W$4,0))))</f>
        <v>11814.990423194209</v>
      </c>
      <c r="X87" s="168">
        <f ca="1">IF($C87-X$1&lt;År1,0,W86*(1-VLOOKUP($A87,[1]Hugst!$R$5:$W$9,MATCH(ROUNDUP((X$1)/10,0)*10,[1]Hugst!$R$4:$W$4,0))))</f>
        <v>11802.143253260552</v>
      </c>
      <c r="Y87" s="168">
        <f ca="1">IF($C87-Y$1&lt;År1,0,X86*(1-VLOOKUP($A87,[1]Hugst!$R$5:$W$9,MATCH(ROUNDUP((Y$1)/10,0)*10,[1]Hugst!$R$4:$W$4,0))))</f>
        <v>11781.403645384622</v>
      </c>
      <c r="Z87" s="168">
        <f ca="1">IF($C87-Z$1&lt;År1,0,Y86*(1-VLOOKUP($A87,[1]Hugst!$R$5:$W$9,MATCH(ROUNDUP((Z$1)/10,0)*10,[1]Hugst!$R$4:$W$4,0))))</f>
        <v>11738.399810962022</v>
      </c>
      <c r="AA87" s="168">
        <f ca="1">IF($C87-AA$1&lt;År1,0,Z86*(1-VLOOKUP($A87,[1]Hugst!$R$5:$W$9,MATCH(ROUNDUP((AA$1)/10,0)*10,[1]Hugst!$R$4:$W$4,0))))</f>
        <v>11646.005668113012</v>
      </c>
      <c r="AB87" s="168">
        <f ca="1">IF($C87-AB$1&lt;År1,0,AA86*(1-VLOOKUP($A87,[1]Hugst!$R$5:$W$9,MATCH(ROUNDUP((AB$1)/10,0)*10,[1]Hugst!$R$4:$W$4,0))))</f>
        <v>11430.272657369844</v>
      </c>
      <c r="AC87" s="168">
        <f ca="1">IF($C87-AC$1&lt;År1,0,AB86*(1-VLOOKUP($A87,[1]Hugst!$R$5:$W$9,MATCH(ROUNDUP((AC$1)/10,0)*10,[1]Hugst!$R$4:$W$4,0))))</f>
        <v>10906.65052033581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1939.7042309772571</v>
      </c>
      <c r="E88" s="168">
        <f t="shared" ca="1" si="1"/>
        <v>236.86972705682274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5426.3185383124082</v>
      </c>
      <c r="G88" s="168">
        <f ca="1">IF($C88-G$1&lt;År1,0,F87*(1-VLOOKUP($A88,[1]Hugst!$R$5:$W$9,MATCH(ROUNDUP((G$1)/10,0)*10,[1]Hugst!$R$4:$W$4,0))))</f>
        <v>5421.955384327217</v>
      </c>
      <c r="H88" s="168">
        <f ca="1">IF($C88-H$1&lt;År1,0,G87*(1-VLOOKUP($A88,[1]Hugst!$R$5:$W$9,MATCH(ROUNDUP((H$1)/10,0)*10,[1]Hugst!$R$4:$W$4,0))))</f>
        <v>5416.0071970706367</v>
      </c>
      <c r="I88" s="168">
        <f ca="1">IF($C88-I$1&lt;År1,0,H87*(1-VLOOKUP($A88,[1]Hugst!$R$5:$W$9,MATCH(ROUNDUP((I$1)/10,0)*10,[1]Hugst!$R$4:$W$4,0))))</f>
        <v>5407.7857308134908</v>
      </c>
      <c r="J88" s="168">
        <f ca="1">IF($C88-J$1&lt;År1,0,I87*(1-VLOOKUP($A88,[1]Hugst!$R$5:$W$9,MATCH(ROUNDUP((J$1)/10,0)*10,[1]Hugst!$R$4:$W$4,0))))</f>
        <v>5396.3189595722797</v>
      </c>
      <c r="K88" s="168">
        <f ca="1">IF($C88-K$1&lt;År1,0,J87*(1-VLOOKUP($A88,[1]Hugst!$R$5:$W$9,MATCH(ROUNDUP((K$1)/10,0)*10,[1]Hugst!$R$4:$W$4,0))))</f>
        <v>5367.9030788658665</v>
      </c>
      <c r="L88" s="168">
        <f ca="1">IF($C88-L$1&lt;År1,0,K87*(1-VLOOKUP($A88,[1]Hugst!$R$5:$W$9,MATCH(ROUNDUP((L$1)/10,0)*10,[1]Hugst!$R$4:$W$4,0))))</f>
        <v>5334.069546449532</v>
      </c>
      <c r="M88" s="168">
        <f ca="1">IF($C88-M$1&lt;År1,0,L87*(1-VLOOKUP($A88,[1]Hugst!$R$5:$W$9,MATCH(ROUNDUP((M$1)/10,0)*10,[1]Hugst!$R$4:$W$4,0))))</f>
        <v>5289.1327125976732</v>
      </c>
      <c r="N88" s="168">
        <f ca="1">IF($C88-N$1&lt;År1,0,M87*(1-VLOOKUP($A88,[1]Hugst!$R$5:$W$9,MATCH(ROUNDUP((N$1)/10,0)*10,[1]Hugst!$R$4:$W$4,0))))</f>
        <v>5228.3316685232057</v>
      </c>
      <c r="O88" s="168">
        <f ca="1">IF($C88-O$1&lt;År1,0,N87*(1-VLOOKUP($A88,[1]Hugst!$R$5:$W$9,MATCH(ROUNDUP((O$1)/10,0)*10,[1]Hugst!$R$4:$W$4,0))))</f>
        <v>5144.8659180157729</v>
      </c>
      <c r="P88" s="168">
        <f ca="1">IF($C88-P$1&lt;År1,0,O87*(1-VLOOKUP($A88,[1]Hugst!$R$5:$W$9,MATCH(ROUNDUP((P$1)/10,0)*10,[1]Hugst!$R$4:$W$4,0))))</f>
        <v>5021.351148815158</v>
      </c>
      <c r="Q88" s="168">
        <f ca="1">IF($C88-Q$1&lt;År1,0,P87*(1-VLOOKUP($A88,[1]Hugst!$R$5:$W$9,MATCH(ROUNDUP((Q$1)/10,0)*10,[1]Hugst!$R$4:$W$4,0))))</f>
        <v>4852.094238927345</v>
      </c>
      <c r="R88" s="168">
        <f ca="1">IF($C88-R$1&lt;År1,0,Q87*(1-VLOOKUP($A88,[1]Hugst!$R$5:$W$9,MATCH(ROUNDUP((R$1)/10,0)*10,[1]Hugst!$R$4:$W$4,0))))</f>
        <v>4617.594241787293</v>
      </c>
      <c r="S88" s="168">
        <f ca="1">IF($C88-S$1&lt;År1,0,R87*(1-VLOOKUP($A88,[1]Hugst!$R$5:$W$9,MATCH(ROUNDUP((S$1)/10,0)*10,[1]Hugst!$R$4:$W$4,0))))</f>
        <v>4290.0679515720685</v>
      </c>
      <c r="T88" s="168">
        <f ca="1">IF($C88-T$1&lt;År1,0,S87*(1-VLOOKUP($A88,[1]Hugst!$R$5:$W$9,MATCH(ROUNDUP((T$1)/10,0)*10,[1]Hugst!$R$4:$W$4,0))))</f>
        <v>11847.893148021887</v>
      </c>
      <c r="U88" s="168">
        <f ca="1">IF($C88-U$1&lt;År1,0,T87*(1-VLOOKUP($A88,[1]Hugst!$R$5:$W$9,MATCH(ROUNDUP((U$1)/10,0)*10,[1]Hugst!$R$4:$W$4,0))))</f>
        <v>11823.154767119519</v>
      </c>
      <c r="V88" s="168">
        <f ca="1">IF($C88-V$1&lt;År1,0,U87*(1-VLOOKUP($A88,[1]Hugst!$R$5:$W$9,MATCH(ROUNDUP((V$1)/10,0)*10,[1]Hugst!$R$4:$W$4,0))))</f>
        <v>11815.141763605203</v>
      </c>
      <c r="W88" s="168">
        <f ca="1">IF($C88-W$1&lt;År1,0,V87*(1-VLOOKUP($A88,[1]Hugst!$R$5:$W$9,MATCH(ROUNDUP((W$1)/10,0)*10,[1]Hugst!$R$4:$W$4,0))))</f>
        <v>11806.666902697785</v>
      </c>
      <c r="X88" s="168">
        <f ca="1">IF($C88-X$1&lt;År1,0,W87*(1-VLOOKUP($A88,[1]Hugst!$R$5:$W$9,MATCH(ROUNDUP((X$1)/10,0)*10,[1]Hugst!$R$4:$W$4,0))))</f>
        <v>11796.967556446963</v>
      </c>
      <c r="Y88" s="168">
        <f ca="1">IF($C88-Y$1&lt;År1,0,X87*(1-VLOOKUP($A88,[1]Hugst!$R$5:$W$9,MATCH(ROUNDUP((Y$1)/10,0)*10,[1]Hugst!$R$4:$W$4,0))))</f>
        <v>11784.139983891171</v>
      </c>
      <c r="Z88" s="168">
        <f ca="1">IF($C88-Z$1&lt;År1,0,Y87*(1-VLOOKUP($A88,[1]Hugst!$R$5:$W$9,MATCH(ROUNDUP((Z$1)/10,0)*10,[1]Hugst!$R$4:$W$4,0))))</f>
        <v>11760.93595261086</v>
      </c>
      <c r="AA88" s="168">
        <f ca="1">IF($C88-AA$1&lt;År1,0,Z87*(1-VLOOKUP($A88,[1]Hugst!$R$5:$W$9,MATCH(ROUNDUP((AA$1)/10,0)*10,[1]Hugst!$R$4:$W$4,0))))</f>
        <v>11718.006828239588</v>
      </c>
      <c r="AB88" s="168">
        <f ca="1">IF($C88-AB$1&lt;År1,0,AA87*(1-VLOOKUP($A88,[1]Hugst!$R$5:$W$9,MATCH(ROUNDUP((AB$1)/10,0)*10,[1]Hugst!$R$4:$W$4,0))))</f>
        <v>11625.773200638747</v>
      </c>
      <c r="AC88" s="168">
        <f ca="1">IF($C88-AC$1&lt;År1,0,AB87*(1-VLOOKUP($A88,[1]Hugst!$R$5:$W$9,MATCH(ROUNDUP((AC$1)/10,0)*10,[1]Hugst!$R$4:$W$4,0))))</f>
        <v>11410.4149802956</v>
      </c>
      <c r="AD88" s="168">
        <f ca="1">IF($C88-AD$1&lt;År1,0,AC87*(1-VLOOKUP($A88,[1]Hugst!$R$5:$W$9,MATCH(ROUNDUP((AD$1)/10,0)*10,[1]Hugst!$R$4:$W$4,0))))</f>
        <v>10887.702525787769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1933.0049711879058</v>
      </c>
      <c r="E89" s="168">
        <f t="shared" ca="1" si="1"/>
        <v>246.83197573144571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5429.5815271976799</v>
      </c>
      <c r="G89" s="168">
        <f ca="1">IF($C89-G$1&lt;År1,0,F88*(1-VLOOKUP($A89,[1]Hugst!$R$5:$W$9,MATCH(ROUNDUP((G$1)/10,0)*10,[1]Hugst!$R$4:$W$4,0))))</f>
        <v>5426.3185383124082</v>
      </c>
      <c r="H89" s="168">
        <f ca="1">IF($C89-H$1&lt;År1,0,G88*(1-VLOOKUP($A89,[1]Hugst!$R$5:$W$9,MATCH(ROUNDUP((H$1)/10,0)*10,[1]Hugst!$R$4:$W$4,0))))</f>
        <v>5421.955384327217</v>
      </c>
      <c r="I89" s="168">
        <f ca="1">IF($C89-I$1&lt;År1,0,H88*(1-VLOOKUP($A89,[1]Hugst!$R$5:$W$9,MATCH(ROUNDUP((I$1)/10,0)*10,[1]Hugst!$R$4:$W$4,0))))</f>
        <v>5416.0071970706367</v>
      </c>
      <c r="J89" s="168">
        <f ca="1">IF($C89-J$1&lt;År1,0,I88*(1-VLOOKUP($A89,[1]Hugst!$R$5:$W$9,MATCH(ROUNDUP((J$1)/10,0)*10,[1]Hugst!$R$4:$W$4,0))))</f>
        <v>5407.7857308134908</v>
      </c>
      <c r="K89" s="168">
        <f ca="1">IF($C89-K$1&lt;År1,0,J88*(1-VLOOKUP($A89,[1]Hugst!$R$5:$W$9,MATCH(ROUNDUP((K$1)/10,0)*10,[1]Hugst!$R$4:$W$4,0))))</f>
        <v>5396.3189595722797</v>
      </c>
      <c r="L89" s="168">
        <f ca="1">IF($C89-L$1&lt;År1,0,K88*(1-VLOOKUP($A89,[1]Hugst!$R$5:$W$9,MATCH(ROUNDUP((L$1)/10,0)*10,[1]Hugst!$R$4:$W$4,0))))</f>
        <v>5367.9030788658665</v>
      </c>
      <c r="M89" s="168">
        <f ca="1">IF($C89-M$1&lt;År1,0,L88*(1-VLOOKUP($A89,[1]Hugst!$R$5:$W$9,MATCH(ROUNDUP((M$1)/10,0)*10,[1]Hugst!$R$4:$W$4,0))))</f>
        <v>5334.069546449532</v>
      </c>
      <c r="N89" s="168">
        <f ca="1">IF($C89-N$1&lt;År1,0,M88*(1-VLOOKUP($A89,[1]Hugst!$R$5:$W$9,MATCH(ROUNDUP((N$1)/10,0)*10,[1]Hugst!$R$4:$W$4,0))))</f>
        <v>5289.1327125976732</v>
      </c>
      <c r="O89" s="168">
        <f ca="1">IF($C89-O$1&lt;År1,0,N88*(1-VLOOKUP($A89,[1]Hugst!$R$5:$W$9,MATCH(ROUNDUP((O$1)/10,0)*10,[1]Hugst!$R$4:$W$4,0))))</f>
        <v>5228.3316685232057</v>
      </c>
      <c r="P89" s="168">
        <f ca="1">IF($C89-P$1&lt;År1,0,O88*(1-VLOOKUP($A89,[1]Hugst!$R$5:$W$9,MATCH(ROUNDUP((P$1)/10,0)*10,[1]Hugst!$R$4:$W$4,0))))</f>
        <v>5137.0178174628672</v>
      </c>
      <c r="Q89" s="168">
        <f ca="1">IF($C89-Q$1&lt;År1,0,P88*(1-VLOOKUP($A89,[1]Hugst!$R$5:$W$9,MATCH(ROUNDUP((Q$1)/10,0)*10,[1]Hugst!$R$4:$W$4,0))))</f>
        <v>5013.6914606220498</v>
      </c>
      <c r="R89" s="168">
        <f ca="1">IF($C89-R$1&lt;År1,0,Q88*(1-VLOOKUP($A89,[1]Hugst!$R$5:$W$9,MATCH(ROUNDUP((R$1)/10,0)*10,[1]Hugst!$R$4:$W$4,0))))</f>
        <v>4844.6927392408452</v>
      </c>
      <c r="S89" s="168">
        <f ca="1">IF($C89-S$1&lt;År1,0,R88*(1-VLOOKUP($A89,[1]Hugst!$R$5:$W$9,MATCH(ROUNDUP((S$1)/10,0)*10,[1]Hugst!$R$4:$W$4,0))))</f>
        <v>4610.5504539608373</v>
      </c>
      <c r="T89" s="168">
        <f ca="1">IF($C89-T$1&lt;År1,0,S88*(1-VLOOKUP($A89,[1]Hugst!$R$5:$W$9,MATCH(ROUNDUP((T$1)/10,0)*10,[1]Hugst!$R$4:$W$4,0))))</f>
        <v>4283.5237801205176</v>
      </c>
      <c r="U89" s="168">
        <f ca="1">IF($C89-U$1&lt;År1,0,T88*(1-VLOOKUP($A89,[1]Hugst!$R$5:$W$9,MATCH(ROUNDUP((U$1)/10,0)*10,[1]Hugst!$R$4:$W$4,0))))</f>
        <v>11829.820090677447</v>
      </c>
      <c r="V89" s="168">
        <f ca="1">IF($C89-V$1&lt;År1,0,U88*(1-VLOOKUP($A89,[1]Hugst!$R$5:$W$9,MATCH(ROUNDUP((V$1)/10,0)*10,[1]Hugst!$R$4:$W$4,0))))</f>
        <v>11805.11944628832</v>
      </c>
      <c r="W89" s="168">
        <f ca="1">IF($C89-W$1&lt;År1,0,V88*(1-VLOOKUP($A89,[1]Hugst!$R$5:$W$9,MATCH(ROUNDUP((W$1)/10,0)*10,[1]Hugst!$R$4:$W$4,0))))</f>
        <v>11797.118665999704</v>
      </c>
      <c r="X89" s="168">
        <f ca="1">IF($C89-X$1&lt;År1,0,W88*(1-VLOOKUP($A89,[1]Hugst!$R$5:$W$9,MATCH(ROUNDUP((X$1)/10,0)*10,[1]Hugst!$R$4:$W$4,0))))</f>
        <v>11788.656732846212</v>
      </c>
      <c r="Y89" s="168">
        <f ca="1">IF($C89-Y$1&lt;År1,0,X88*(1-VLOOKUP($A89,[1]Hugst!$R$5:$W$9,MATCH(ROUNDUP((Y$1)/10,0)*10,[1]Hugst!$R$4:$W$4,0))))</f>
        <v>11778.972182208316</v>
      </c>
      <c r="Z89" s="168">
        <f ca="1">IF($C89-Z$1&lt;År1,0,Y88*(1-VLOOKUP($A89,[1]Hugst!$R$5:$W$9,MATCH(ROUNDUP((Z$1)/10,0)*10,[1]Hugst!$R$4:$W$4,0))))</f>
        <v>11763.667537308987</v>
      </c>
      <c r="AA89" s="168">
        <f ca="1">IF($C89-AA$1&lt;År1,0,Z88*(1-VLOOKUP($A89,[1]Hugst!$R$5:$W$9,MATCH(ROUNDUP((AA$1)/10,0)*10,[1]Hugst!$R$4:$W$4,0))))</f>
        <v>11740.503818116917</v>
      </c>
      <c r="AB89" s="168">
        <f ca="1">IF($C89-AB$1&lt;År1,0,AA88*(1-VLOOKUP($A89,[1]Hugst!$R$5:$W$9,MATCH(ROUNDUP((AB$1)/10,0)*10,[1]Hugst!$R$4:$W$4,0))))</f>
        <v>11697.649274004087</v>
      </c>
      <c r="AC89" s="168">
        <f ca="1">IF($C89-AC$1&lt;År1,0,AB88*(1-VLOOKUP($A89,[1]Hugst!$R$5:$W$9,MATCH(ROUNDUP((AC$1)/10,0)*10,[1]Hugst!$R$4:$W$4,0))))</f>
        <v>11605.575882790179</v>
      </c>
      <c r="AD89" s="168">
        <f ca="1">IF($C89-AD$1&lt;År1,0,AC88*(1-VLOOKUP($A89,[1]Hugst!$R$5:$W$9,MATCH(ROUNDUP((AD$1)/10,0)*10,[1]Hugst!$R$4:$W$4,0))))</f>
        <v>11390.591801728136</v>
      </c>
      <c r="AE89" s="168">
        <f ca="1">IF($C89-AE$1&lt;År1,0,AD88*(1-VLOOKUP($A89,[1]Hugst!$R$5:$W$9,MATCH(ROUNDUP((AE$1)/10,0)*10,[1]Hugst!$R$4:$W$4,0))))</f>
        <v>10868.787449365849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1925.4394292878596</v>
      </c>
      <c r="E90" s="168">
        <f t="shared" ca="1" si="1"/>
        <v>256.90095290567842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5432.0849624718667</v>
      </c>
      <c r="G90" s="168">
        <f ca="1">IF($C90-G$1&lt;År1,0,F89*(1-VLOOKUP($A90,[1]Hugst!$R$5:$W$9,MATCH(ROUNDUP((G$1)/10,0)*10,[1]Hugst!$R$4:$W$4,0))))</f>
        <v>5429.5815271976799</v>
      </c>
      <c r="H90" s="168">
        <f ca="1">IF($C90-H$1&lt;År1,0,G89*(1-VLOOKUP($A90,[1]Hugst!$R$5:$W$9,MATCH(ROUNDUP((H$1)/10,0)*10,[1]Hugst!$R$4:$W$4,0))))</f>
        <v>5426.3185383124082</v>
      </c>
      <c r="I90" s="168">
        <f ca="1">IF($C90-I$1&lt;År1,0,H89*(1-VLOOKUP($A90,[1]Hugst!$R$5:$W$9,MATCH(ROUNDUP((I$1)/10,0)*10,[1]Hugst!$R$4:$W$4,0))))</f>
        <v>5421.955384327217</v>
      </c>
      <c r="J90" s="168">
        <f ca="1">IF($C90-J$1&lt;År1,0,I89*(1-VLOOKUP($A90,[1]Hugst!$R$5:$W$9,MATCH(ROUNDUP((J$1)/10,0)*10,[1]Hugst!$R$4:$W$4,0))))</f>
        <v>5416.0071970706367</v>
      </c>
      <c r="K90" s="168">
        <f ca="1">IF($C90-K$1&lt;År1,0,J89*(1-VLOOKUP($A90,[1]Hugst!$R$5:$W$9,MATCH(ROUNDUP((K$1)/10,0)*10,[1]Hugst!$R$4:$W$4,0))))</f>
        <v>5407.7857308134908</v>
      </c>
      <c r="L90" s="168">
        <f ca="1">IF($C90-L$1&lt;År1,0,K89*(1-VLOOKUP($A90,[1]Hugst!$R$5:$W$9,MATCH(ROUNDUP((L$1)/10,0)*10,[1]Hugst!$R$4:$W$4,0))))</f>
        <v>5396.3189595722797</v>
      </c>
      <c r="M90" s="168">
        <f ca="1">IF($C90-M$1&lt;År1,0,L89*(1-VLOOKUP($A90,[1]Hugst!$R$5:$W$9,MATCH(ROUNDUP((M$1)/10,0)*10,[1]Hugst!$R$4:$W$4,0))))</f>
        <v>5367.9030788658665</v>
      </c>
      <c r="N90" s="168">
        <f ca="1">IF($C90-N$1&lt;År1,0,M89*(1-VLOOKUP($A90,[1]Hugst!$R$5:$W$9,MATCH(ROUNDUP((N$1)/10,0)*10,[1]Hugst!$R$4:$W$4,0))))</f>
        <v>5334.069546449532</v>
      </c>
      <c r="O90" s="168">
        <f ca="1">IF($C90-O$1&lt;År1,0,N89*(1-VLOOKUP($A90,[1]Hugst!$R$5:$W$9,MATCH(ROUNDUP((O$1)/10,0)*10,[1]Hugst!$R$4:$W$4,0))))</f>
        <v>5289.1327125976732</v>
      </c>
      <c r="P90" s="168">
        <f ca="1">IF($C90-P$1&lt;År1,0,O89*(1-VLOOKUP($A90,[1]Hugst!$R$5:$W$9,MATCH(ROUNDUP((P$1)/10,0)*10,[1]Hugst!$R$4:$W$4,0))))</f>
        <v>5220.3562473339325</v>
      </c>
      <c r="Q90" s="168">
        <f ca="1">IF($C90-Q$1&lt;År1,0,P89*(1-VLOOKUP($A90,[1]Hugst!$R$5:$W$9,MATCH(ROUNDUP((Q$1)/10,0)*10,[1]Hugst!$R$4:$W$4,0))))</f>
        <v>5129.1816885887711</v>
      </c>
      <c r="R90" s="168">
        <f ca="1">IF($C90-R$1&lt;År1,0,Q89*(1-VLOOKUP($A90,[1]Hugst!$R$5:$W$9,MATCH(ROUNDUP((R$1)/10,0)*10,[1]Hugst!$R$4:$W$4,0))))</f>
        <v>5006.0434566990671</v>
      </c>
      <c r="S90" s="168">
        <f ca="1">IF($C90-S$1&lt;År1,0,R89*(1-VLOOKUP($A90,[1]Hugst!$R$5:$W$9,MATCH(ROUNDUP((S$1)/10,0)*10,[1]Hugst!$R$4:$W$4,0))))</f>
        <v>4837.3025299775964</v>
      </c>
      <c r="T90" s="168">
        <f ca="1">IF($C90-T$1&lt;År1,0,S89*(1-VLOOKUP($A90,[1]Hugst!$R$5:$W$9,MATCH(ROUNDUP((T$1)/10,0)*10,[1]Hugst!$R$4:$W$4,0))))</f>
        <v>4603.5174108954734</v>
      </c>
      <c r="U90" s="168">
        <f ca="1">IF($C90-U$1&lt;År1,0,T89*(1-VLOOKUP($A90,[1]Hugst!$R$5:$W$9,MATCH(ROUNDUP((U$1)/10,0)*10,[1]Hugst!$R$4:$W$4,0))))</f>
        <v>4276.9895913033843</v>
      </c>
      <c r="V90" s="168">
        <f ca="1">IF($C90-V$1&lt;År1,0,U89*(1-VLOOKUP($A90,[1]Hugst!$R$5:$W$9,MATCH(ROUNDUP((V$1)/10,0)*10,[1]Hugst!$R$4:$W$4,0))))</f>
        <v>11811.774602403531</v>
      </c>
      <c r="W90" s="168">
        <f ca="1">IF($C90-W$1&lt;År1,0,V89*(1-VLOOKUP($A90,[1]Hugst!$R$5:$W$9,MATCH(ROUNDUP((W$1)/10,0)*10,[1]Hugst!$R$4:$W$4,0))))</f>
        <v>11787.111636963473</v>
      </c>
      <c r="X90" s="168">
        <f ca="1">IF($C90-X$1&lt;År1,0,W89*(1-VLOOKUP($A90,[1]Hugst!$R$5:$W$9,MATCH(ROUNDUP((X$1)/10,0)*10,[1]Hugst!$R$4:$W$4,0))))</f>
        <v>11779.123061254959</v>
      </c>
      <c r="Y90" s="168">
        <f ca="1">IF($C90-Y$1&lt;År1,0,X89*(1-VLOOKUP($A90,[1]Hugst!$R$5:$W$9,MATCH(ROUNDUP((Y$1)/10,0)*10,[1]Hugst!$R$4:$W$4,0))))</f>
        <v>11770.674036135089</v>
      </c>
      <c r="Z90" s="168">
        <f ca="1">IF($C90-Z$1&lt;År1,0,Y89*(1-VLOOKUP($A90,[1]Hugst!$R$5:$W$9,MATCH(ROUNDUP((Z$1)/10,0)*10,[1]Hugst!$R$4:$W$4,0))))</f>
        <v>11758.508713586682</v>
      </c>
      <c r="AA90" s="168">
        <f ca="1">IF($C90-AA$1&lt;År1,0,Z89*(1-VLOOKUP($A90,[1]Hugst!$R$5:$W$9,MATCH(ROUNDUP((AA$1)/10,0)*10,[1]Hugst!$R$4:$W$4,0))))</f>
        <v>11743.230657265356</v>
      </c>
      <c r="AB90" s="168">
        <f ca="1">IF($C90-AB$1&lt;År1,0,AA89*(1-VLOOKUP($A90,[1]Hugst!$R$5:$W$9,MATCH(ROUNDUP((AB$1)/10,0)*10,[1]Hugst!$R$4:$W$4,0))))</f>
        <v>11720.107180127814</v>
      </c>
      <c r="AC90" s="168">
        <f ca="1">IF($C90-AC$1&lt;År1,0,AB89*(1-VLOOKUP($A90,[1]Hugst!$R$5:$W$9,MATCH(ROUNDUP((AC$1)/10,0)*10,[1]Hugst!$R$4:$W$4,0))))</f>
        <v>11677.327086706029</v>
      </c>
      <c r="AD90" s="168">
        <f ca="1">IF($C90-AD$1&lt;År1,0,AC89*(1-VLOOKUP($A90,[1]Hugst!$R$5:$W$9,MATCH(ROUNDUP((AD$1)/10,0)*10,[1]Hugst!$R$4:$W$4,0))))</f>
        <v>11585.413653502281</v>
      </c>
      <c r="AE90" s="168">
        <f ca="1">IF($C90-AE$1&lt;År1,0,AD89*(1-VLOOKUP($A90,[1]Hugst!$R$5:$W$9,MATCH(ROUNDUP((AE$1)/10,0)*10,[1]Hugst!$R$4:$W$4,0))))</f>
        <v>11370.803061733608</v>
      </c>
      <c r="AF90" s="168">
        <f ca="1">IF($C90-AF$1&lt;År1,0,AE89*(1-VLOOKUP($A90,[1]Hugst!$R$5:$W$9,MATCH(ROUNDUP((AF$1)/10,0)*10,[1]Hugst!$R$4:$W$4,0))))</f>
        <v>10849.90523388178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1917.2818702105169</v>
      </c>
      <c r="E91" s="168">
        <f t="shared" ca="1" si="1"/>
        <v>267.04126865716535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5434.0677191460109</v>
      </c>
      <c r="G91" s="168">
        <f ca="1">IF($C91-G$1&lt;År1,0,F90*(1-VLOOKUP($A91,[1]Hugst!$R$5:$W$9,MATCH(ROUNDUP((G$1)/10,0)*10,[1]Hugst!$R$4:$W$4,0))))</f>
        <v>5432.0849624718667</v>
      </c>
      <c r="H91" s="168">
        <f ca="1">IF($C91-H$1&lt;År1,0,G90*(1-VLOOKUP($A91,[1]Hugst!$R$5:$W$9,MATCH(ROUNDUP((H$1)/10,0)*10,[1]Hugst!$R$4:$W$4,0))))</f>
        <v>5429.5815271976799</v>
      </c>
      <c r="I91" s="168">
        <f ca="1">IF($C91-I$1&lt;År1,0,H90*(1-VLOOKUP($A91,[1]Hugst!$R$5:$W$9,MATCH(ROUNDUP((I$1)/10,0)*10,[1]Hugst!$R$4:$W$4,0))))</f>
        <v>5426.3185383124082</v>
      </c>
      <c r="J91" s="168">
        <f ca="1">IF($C91-J$1&lt;År1,0,I90*(1-VLOOKUP($A91,[1]Hugst!$R$5:$W$9,MATCH(ROUNDUP((J$1)/10,0)*10,[1]Hugst!$R$4:$W$4,0))))</f>
        <v>5421.955384327217</v>
      </c>
      <c r="K91" s="168">
        <f ca="1">IF($C91-K$1&lt;År1,0,J90*(1-VLOOKUP($A91,[1]Hugst!$R$5:$W$9,MATCH(ROUNDUP((K$1)/10,0)*10,[1]Hugst!$R$4:$W$4,0))))</f>
        <v>5416.0071970706367</v>
      </c>
      <c r="L91" s="168">
        <f ca="1">IF($C91-L$1&lt;År1,0,K90*(1-VLOOKUP($A91,[1]Hugst!$R$5:$W$9,MATCH(ROUNDUP((L$1)/10,0)*10,[1]Hugst!$R$4:$W$4,0))))</f>
        <v>5407.7857308134908</v>
      </c>
      <c r="M91" s="168">
        <f ca="1">IF($C91-M$1&lt;År1,0,L90*(1-VLOOKUP($A91,[1]Hugst!$R$5:$W$9,MATCH(ROUNDUP((M$1)/10,0)*10,[1]Hugst!$R$4:$W$4,0))))</f>
        <v>5396.3189595722797</v>
      </c>
      <c r="N91" s="168">
        <f ca="1">IF($C91-N$1&lt;År1,0,M90*(1-VLOOKUP($A91,[1]Hugst!$R$5:$W$9,MATCH(ROUNDUP((N$1)/10,0)*10,[1]Hugst!$R$4:$W$4,0))))</f>
        <v>5367.9030788658665</v>
      </c>
      <c r="O91" s="168">
        <f ca="1">IF($C91-O$1&lt;År1,0,N90*(1-VLOOKUP($A91,[1]Hugst!$R$5:$W$9,MATCH(ROUNDUP((O$1)/10,0)*10,[1]Hugst!$R$4:$W$4,0))))</f>
        <v>5334.069546449532</v>
      </c>
      <c r="P91" s="168">
        <f ca="1">IF($C91-P$1&lt;År1,0,O90*(1-VLOOKUP($A91,[1]Hugst!$R$5:$W$9,MATCH(ROUNDUP((P$1)/10,0)*10,[1]Hugst!$R$4:$W$4,0))))</f>
        <v>5281.0645440530325</v>
      </c>
      <c r="Q91" s="168">
        <f ca="1">IF($C91-Q$1&lt;År1,0,P90*(1-VLOOKUP($A91,[1]Hugst!$R$5:$W$9,MATCH(ROUNDUP((Q$1)/10,0)*10,[1]Hugst!$R$4:$W$4,0))))</f>
        <v>5212.3929920413893</v>
      </c>
      <c r="R91" s="168">
        <f ca="1">IF($C91-R$1&lt;År1,0,Q90*(1-VLOOKUP($A91,[1]Hugst!$R$5:$W$9,MATCH(ROUNDUP((R$1)/10,0)*10,[1]Hugst!$R$4:$W$4,0))))</f>
        <v>5121.357513131602</v>
      </c>
      <c r="S91" s="168">
        <f ca="1">IF($C91-S$1&lt;År1,0,R90*(1-VLOOKUP($A91,[1]Hugst!$R$5:$W$9,MATCH(ROUNDUP((S$1)/10,0)*10,[1]Hugst!$R$4:$W$4,0))))</f>
        <v>4998.4071192227466</v>
      </c>
      <c r="T91" s="168">
        <f ca="1">IF($C91-T$1&lt;År1,0,S90*(1-VLOOKUP($A91,[1]Hugst!$R$5:$W$9,MATCH(ROUNDUP((T$1)/10,0)*10,[1]Hugst!$R$4:$W$4,0))))</f>
        <v>4829.9235939149185</v>
      </c>
      <c r="U91" s="168">
        <f ca="1">IF($C91-U$1&lt;År1,0,T90*(1-VLOOKUP($A91,[1]Hugst!$R$5:$W$9,MATCH(ROUNDUP((U$1)/10,0)*10,[1]Hugst!$R$4:$W$4,0))))</f>
        <v>4596.495096200887</v>
      </c>
      <c r="V91" s="168">
        <f ca="1">IF($C91-V$1&lt;År1,0,U90*(1-VLOOKUP($A91,[1]Hugst!$R$5:$W$9,MATCH(ROUNDUP((V$1)/10,0)*10,[1]Hugst!$R$4:$W$4,0))))</f>
        <v>4270.4653698929214</v>
      </c>
      <c r="W91" s="168">
        <f ca="1">IF($C91-W$1&lt;År1,0,V90*(1-VLOOKUP($A91,[1]Hugst!$R$5:$W$9,MATCH(ROUNDUP((W$1)/10,0)*10,[1]Hugst!$R$4:$W$4,0))))</f>
        <v>11793.756641145626</v>
      </c>
      <c r="X91" s="168">
        <f ca="1">IF($C91-X$1&lt;År1,0,W90*(1-VLOOKUP($A91,[1]Hugst!$R$5:$W$9,MATCH(ROUNDUP((X$1)/10,0)*10,[1]Hugst!$R$4:$W$4,0))))</f>
        <v>11769.131297178274</v>
      </c>
      <c r="Y91" s="168">
        <f ca="1">IF($C91-Y$1&lt;År1,0,X90*(1-VLOOKUP($A91,[1]Hugst!$R$5:$W$9,MATCH(ROUNDUP((Y$1)/10,0)*10,[1]Hugst!$R$4:$W$4,0))))</f>
        <v>11761.154907432705</v>
      </c>
      <c r="Z91" s="168">
        <f ca="1">IF($C91-Z$1&lt;År1,0,Y90*(1-VLOOKUP($A91,[1]Hugst!$R$5:$W$9,MATCH(ROUNDUP((Z$1)/10,0)*10,[1]Hugst!$R$4:$W$4,0))))</f>
        <v>11750.224983784175</v>
      </c>
      <c r="AA91" s="168">
        <f ca="1">IF($C91-AA$1&lt;År1,0,Z90*(1-VLOOKUP($A91,[1]Hugst!$R$5:$W$9,MATCH(ROUNDUP((AA$1)/10,0)*10,[1]Hugst!$R$4:$W$4,0))))</f>
        <v>11738.080795906297</v>
      </c>
      <c r="AB91" s="168">
        <f ca="1">IF($C91-AB$1&lt;År1,0,AA90*(1-VLOOKUP($A91,[1]Hugst!$R$5:$W$9,MATCH(ROUNDUP((AB$1)/10,0)*10,[1]Hugst!$R$4:$W$4,0))))</f>
        <v>11722.829281970953</v>
      </c>
      <c r="AC91" s="168">
        <f ca="1">IF($C91-AC$1&lt;År1,0,AB90*(1-VLOOKUP($A91,[1]Hugst!$R$5:$W$9,MATCH(ROUNDUP((AC$1)/10,0)*10,[1]Hugst!$R$4:$W$4,0))))</f>
        <v>11699.745976975897</v>
      </c>
      <c r="AD91" s="168">
        <f ca="1">IF($C91-AD$1&lt;År1,0,AC90*(1-VLOOKUP($A91,[1]Hugst!$R$5:$W$9,MATCH(ROUNDUP((AD$1)/10,0)*10,[1]Hugst!$R$4:$W$4,0))))</f>
        <v>11657.040204902853</v>
      </c>
      <c r="AE91" s="168">
        <f ca="1">IF($C91-AE$1&lt;År1,0,AD90*(1-VLOOKUP($A91,[1]Hugst!$R$5:$W$9,MATCH(ROUNDUP((AE$1)/10,0)*10,[1]Hugst!$R$4:$W$4,0))))</f>
        <v>11565.286451816111</v>
      </c>
      <c r="AF91" s="168">
        <f ca="1">IF($C91-AF$1&lt;År1,0,AE90*(1-VLOOKUP($A91,[1]Hugst!$R$5:$W$9,MATCH(ROUNDUP((AF$1)/10,0)*10,[1]Hugst!$R$4:$W$4,0))))</f>
        <v>11351.04870048229</v>
      </c>
      <c r="AG91" s="168">
        <f ca="1">IF($C91-AG$1&lt;År1,0,AF90*(1-VLOOKUP($A91,[1]Hugst!$R$5:$W$9,MATCH(ROUNDUP((AG$1)/10,0)*10,[1]Hugst!$R$4:$W$4,0))))</f>
        <v>10831.055822246646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1908.724207507842</v>
      </c>
      <c r="E92" s="168">
        <f t="shared" ca="1" si="1"/>
        <v>277.22836634836858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5435.6971541345392</v>
      </c>
      <c r="G92" s="168">
        <f ca="1">IF($C92-G$1&lt;År1,0,F91*(1-VLOOKUP($A92,[1]Hugst!$R$5:$W$9,MATCH(ROUNDUP((G$1)/10,0)*10,[1]Hugst!$R$4:$W$4,0))))</f>
        <v>5434.0677191460109</v>
      </c>
      <c r="H92" s="168">
        <f ca="1">IF($C92-H$1&lt;År1,0,G91*(1-VLOOKUP($A92,[1]Hugst!$R$5:$W$9,MATCH(ROUNDUP((H$1)/10,0)*10,[1]Hugst!$R$4:$W$4,0))))</f>
        <v>5432.0849624718667</v>
      </c>
      <c r="I92" s="168">
        <f ca="1">IF($C92-I$1&lt;År1,0,H91*(1-VLOOKUP($A92,[1]Hugst!$R$5:$W$9,MATCH(ROUNDUP((I$1)/10,0)*10,[1]Hugst!$R$4:$W$4,0))))</f>
        <v>5429.5815271976799</v>
      </c>
      <c r="J92" s="168">
        <f ca="1">IF($C92-J$1&lt;År1,0,I91*(1-VLOOKUP($A92,[1]Hugst!$R$5:$W$9,MATCH(ROUNDUP((J$1)/10,0)*10,[1]Hugst!$R$4:$W$4,0))))</f>
        <v>5426.3185383124082</v>
      </c>
      <c r="K92" s="168">
        <f ca="1">IF($C92-K$1&lt;År1,0,J91*(1-VLOOKUP($A92,[1]Hugst!$R$5:$W$9,MATCH(ROUNDUP((K$1)/10,0)*10,[1]Hugst!$R$4:$W$4,0))))</f>
        <v>5421.955384327217</v>
      </c>
      <c r="L92" s="168">
        <f ca="1">IF($C92-L$1&lt;År1,0,K91*(1-VLOOKUP($A92,[1]Hugst!$R$5:$W$9,MATCH(ROUNDUP((L$1)/10,0)*10,[1]Hugst!$R$4:$W$4,0))))</f>
        <v>5416.0071970706367</v>
      </c>
      <c r="M92" s="168">
        <f ca="1">IF($C92-M$1&lt;År1,0,L91*(1-VLOOKUP($A92,[1]Hugst!$R$5:$W$9,MATCH(ROUNDUP((M$1)/10,0)*10,[1]Hugst!$R$4:$W$4,0))))</f>
        <v>5407.7857308134908</v>
      </c>
      <c r="N92" s="168">
        <f ca="1">IF($C92-N$1&lt;År1,0,M91*(1-VLOOKUP($A92,[1]Hugst!$R$5:$W$9,MATCH(ROUNDUP((N$1)/10,0)*10,[1]Hugst!$R$4:$W$4,0))))</f>
        <v>5396.3189595722797</v>
      </c>
      <c r="O92" s="168">
        <f ca="1">IF($C92-O$1&lt;År1,0,N91*(1-VLOOKUP($A92,[1]Hugst!$R$5:$W$9,MATCH(ROUNDUP((O$1)/10,0)*10,[1]Hugst!$R$4:$W$4,0))))</f>
        <v>5367.9030788658665</v>
      </c>
      <c r="P92" s="168">
        <f ca="1">IF($C92-P$1&lt;År1,0,O91*(1-VLOOKUP($A92,[1]Hugst!$R$5:$W$9,MATCH(ROUNDUP((P$1)/10,0)*10,[1]Hugst!$R$4:$W$4,0))))</f>
        <v>5325.932830192236</v>
      </c>
      <c r="Q92" s="168">
        <f ca="1">IF($C92-Q$1&lt;År1,0,P91*(1-VLOOKUP($A92,[1]Hugst!$R$5:$W$9,MATCH(ROUNDUP((Q$1)/10,0)*10,[1]Hugst!$R$4:$W$4,0))))</f>
        <v>5273.0086828841377</v>
      </c>
      <c r="R92" s="168">
        <f ca="1">IF($C92-R$1&lt;År1,0,Q91*(1-VLOOKUP($A92,[1]Hugst!$R$5:$W$9,MATCH(ROUNDUP((R$1)/10,0)*10,[1]Hugst!$R$4:$W$4,0))))</f>
        <v>5204.4418840874278</v>
      </c>
      <c r="S92" s="168">
        <f ca="1">IF($C92-S$1&lt;År1,0,R91*(1-VLOOKUP($A92,[1]Hugst!$R$5:$W$9,MATCH(ROUNDUP((S$1)/10,0)*10,[1]Hugst!$R$4:$W$4,0))))</f>
        <v>5113.5452728573337</v>
      </c>
      <c r="T92" s="168">
        <f ca="1">IF($C92-T$1&lt;År1,0,S91*(1-VLOOKUP($A92,[1]Hugst!$R$5:$W$9,MATCH(ROUNDUP((T$1)/10,0)*10,[1]Hugst!$R$4:$W$4,0))))</f>
        <v>4990.7824303968137</v>
      </c>
      <c r="U92" s="168">
        <f ca="1">IF($C92-U$1&lt;År1,0,T91*(1-VLOOKUP($A92,[1]Hugst!$R$5:$W$9,MATCH(ROUNDUP((U$1)/10,0)*10,[1]Hugst!$R$4:$W$4,0))))</f>
        <v>4822.555913856404</v>
      </c>
      <c r="V92" s="168">
        <f ca="1">IF($C92-V$1&lt;År1,0,U91*(1-VLOOKUP($A92,[1]Hugst!$R$5:$W$9,MATCH(ROUNDUP((V$1)/10,0)*10,[1]Hugst!$R$4:$W$4,0))))</f>
        <v>4589.4834935117669</v>
      </c>
      <c r="W92" s="168">
        <f ca="1">IF($C92-W$1&lt;År1,0,V91*(1-VLOOKUP($A92,[1]Hugst!$R$5:$W$9,MATCH(ROUNDUP((W$1)/10,0)*10,[1]Hugst!$R$4:$W$4,0))))</f>
        <v>4263.9511006846096</v>
      </c>
      <c r="X92" s="168">
        <f ca="1">IF($C92-X$1&lt;År1,0,W91*(1-VLOOKUP($A92,[1]Hugst!$R$5:$W$9,MATCH(ROUNDUP((X$1)/10,0)*10,[1]Hugst!$R$4:$W$4,0))))</f>
        <v>11775.76616491337</v>
      </c>
      <c r="Y92" s="168">
        <f ca="1">IF($C92-Y$1&lt;År1,0,X91*(1-VLOOKUP($A92,[1]Hugst!$R$5:$W$9,MATCH(ROUNDUP((Y$1)/10,0)*10,[1]Hugst!$R$4:$W$4,0))))</f>
        <v>11751.178385030034</v>
      </c>
      <c r="Z92" s="168">
        <f ca="1">IF($C92-Z$1&lt;År1,0,Y91*(1-VLOOKUP($A92,[1]Hugst!$R$5:$W$9,MATCH(ROUNDUP((Z$1)/10,0)*10,[1]Hugst!$R$4:$W$4,0))))</f>
        <v>11740.722392551148</v>
      </c>
      <c r="AA92" s="168">
        <f ca="1">IF($C92-AA$1&lt;År1,0,Z91*(1-VLOOKUP($A92,[1]Hugst!$R$5:$W$9,MATCH(ROUNDUP((AA$1)/10,0)*10,[1]Hugst!$R$4:$W$4,0))))</f>
        <v>11729.811457329295</v>
      </c>
      <c r="AB92" s="168">
        <f ca="1">IF($C92-AB$1&lt;År1,0,AA91*(1-VLOOKUP($A92,[1]Hugst!$R$5:$W$9,MATCH(ROUNDUP((AB$1)/10,0)*10,[1]Hugst!$R$4:$W$4,0))))</f>
        <v>11717.688367404933</v>
      </c>
      <c r="AC92" s="168">
        <f ca="1">IF($C92-AC$1&lt;År1,0,AB91*(1-VLOOKUP($A92,[1]Hugst!$R$5:$W$9,MATCH(ROUNDUP((AC$1)/10,0)*10,[1]Hugst!$R$4:$W$4,0))))</f>
        <v>11702.463349743799</v>
      </c>
      <c r="AD92" s="168">
        <f ca="1">IF($C92-AD$1&lt;År1,0,AC91*(1-VLOOKUP($A92,[1]Hugst!$R$5:$W$9,MATCH(ROUNDUP((AD$1)/10,0)*10,[1]Hugst!$R$4:$W$4,0))))</f>
        <v>11679.420147100642</v>
      </c>
      <c r="AE92" s="168">
        <f ca="1">IF($C92-AE$1&lt;År1,0,AD91*(1-VLOOKUP($A92,[1]Hugst!$R$5:$W$9,MATCH(ROUNDUP((AE$1)/10,0)*10,[1]Hugst!$R$4:$W$4,0))))</f>
        <v>11636.788567258742</v>
      </c>
      <c r="AF92" s="168">
        <f ca="1">IF($C92-AF$1&lt;År1,0,AE91*(1-VLOOKUP($A92,[1]Hugst!$R$5:$W$9,MATCH(ROUNDUP((AF$1)/10,0)*10,[1]Hugst!$R$4:$W$4,0))))</f>
        <v>11545.194216878634</v>
      </c>
      <c r="AG92" s="168">
        <f ca="1">IF($C92-AG$1&lt;År1,0,AF91*(1-VLOOKUP($A92,[1]Hugst!$R$5:$W$9,MATCH(ROUNDUP((AG$1)/10,0)*10,[1]Hugst!$R$4:$W$4,0))))</f>
        <v>11331.328658248402</v>
      </c>
      <c r="AH92" s="168">
        <f ca="1">IF($C92-AH$1&lt;År1,0,AG91*(1-VLOOKUP($A92,[1]Hugst!$R$5:$W$9,MATCH(ROUNDUP((AH$1)/10,0)*10,[1]Hugst!$R$4:$W$4,0))))</f>
        <v>10812.239157470709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1899.9007091241874</v>
      </c>
      <c r="E93" s="168">
        <f t="shared" ca="1" si="1"/>
        <v>287.44515141274314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5437.0904408152592</v>
      </c>
      <c r="G93" s="168">
        <f ca="1">IF($C93-G$1&lt;År1,0,F92*(1-VLOOKUP($A93,[1]Hugst!$R$5:$W$9,MATCH(ROUNDUP((G$1)/10,0)*10,[1]Hugst!$R$4:$W$4,0))))</f>
        <v>5435.6971541345392</v>
      </c>
      <c r="H93" s="168">
        <f ca="1">IF($C93-H$1&lt;År1,0,G92*(1-VLOOKUP($A93,[1]Hugst!$R$5:$W$9,MATCH(ROUNDUP((H$1)/10,0)*10,[1]Hugst!$R$4:$W$4,0))))</f>
        <v>5434.0677191460109</v>
      </c>
      <c r="I93" s="168">
        <f ca="1">IF($C93-I$1&lt;År1,0,H92*(1-VLOOKUP($A93,[1]Hugst!$R$5:$W$9,MATCH(ROUNDUP((I$1)/10,0)*10,[1]Hugst!$R$4:$W$4,0))))</f>
        <v>5432.0849624718667</v>
      </c>
      <c r="J93" s="168">
        <f ca="1">IF($C93-J$1&lt;År1,0,I92*(1-VLOOKUP($A93,[1]Hugst!$R$5:$W$9,MATCH(ROUNDUP((J$1)/10,0)*10,[1]Hugst!$R$4:$W$4,0))))</f>
        <v>5429.5815271976799</v>
      </c>
      <c r="K93" s="168">
        <f ca="1">IF($C93-K$1&lt;År1,0,J92*(1-VLOOKUP($A93,[1]Hugst!$R$5:$W$9,MATCH(ROUNDUP((K$1)/10,0)*10,[1]Hugst!$R$4:$W$4,0))))</f>
        <v>5426.3185383124082</v>
      </c>
      <c r="L93" s="168">
        <f ca="1">IF($C93-L$1&lt;År1,0,K92*(1-VLOOKUP($A93,[1]Hugst!$R$5:$W$9,MATCH(ROUNDUP((L$1)/10,0)*10,[1]Hugst!$R$4:$W$4,0))))</f>
        <v>5421.955384327217</v>
      </c>
      <c r="M93" s="168">
        <f ca="1">IF($C93-M$1&lt;År1,0,L92*(1-VLOOKUP($A93,[1]Hugst!$R$5:$W$9,MATCH(ROUNDUP((M$1)/10,0)*10,[1]Hugst!$R$4:$W$4,0))))</f>
        <v>5416.0071970706367</v>
      </c>
      <c r="N93" s="168">
        <f ca="1">IF($C93-N$1&lt;År1,0,M92*(1-VLOOKUP($A93,[1]Hugst!$R$5:$W$9,MATCH(ROUNDUP((N$1)/10,0)*10,[1]Hugst!$R$4:$W$4,0))))</f>
        <v>5407.7857308134908</v>
      </c>
      <c r="O93" s="168">
        <f ca="1">IF($C93-O$1&lt;År1,0,N92*(1-VLOOKUP($A93,[1]Hugst!$R$5:$W$9,MATCH(ROUNDUP((O$1)/10,0)*10,[1]Hugst!$R$4:$W$4,0))))</f>
        <v>5396.3189595722797</v>
      </c>
      <c r="P93" s="168">
        <f ca="1">IF($C93-P$1&lt;År1,0,O92*(1-VLOOKUP($A93,[1]Hugst!$R$5:$W$9,MATCH(ROUNDUP((P$1)/10,0)*10,[1]Hugst!$R$4:$W$4,0))))</f>
        <v>5359.7147521353927</v>
      </c>
      <c r="Q93" s="168">
        <f ca="1">IF($C93-Q$1&lt;År1,0,P92*(1-VLOOKUP($A93,[1]Hugst!$R$5:$W$9,MATCH(ROUNDUP((Q$1)/10,0)*10,[1]Hugst!$R$4:$W$4,0))))</f>
        <v>5317.8085258749934</v>
      </c>
      <c r="R93" s="168">
        <f ca="1">IF($C93-R$1&lt;År1,0,Q92*(1-VLOOKUP($A93,[1]Hugst!$R$5:$W$9,MATCH(ROUNDUP((R$1)/10,0)*10,[1]Hugst!$R$4:$W$4,0))))</f>
        <v>5264.9651103170263</v>
      </c>
      <c r="S93" s="168">
        <f ca="1">IF($C93-S$1&lt;År1,0,R92*(1-VLOOKUP($A93,[1]Hugst!$R$5:$W$9,MATCH(ROUNDUP((S$1)/10,0)*10,[1]Hugst!$R$4:$W$4,0))))</f>
        <v>5196.5029049422092</v>
      </c>
      <c r="T93" s="168">
        <f ca="1">IF($C93-T$1&lt;År1,0,S92*(1-VLOOKUP($A93,[1]Hugst!$R$5:$W$9,MATCH(ROUNDUP((T$1)/10,0)*10,[1]Hugst!$R$4:$W$4,0))))</f>
        <v>5105.7449495597548</v>
      </c>
      <c r="U93" s="168">
        <f ca="1">IF($C93-U$1&lt;År1,0,T92*(1-VLOOKUP($A93,[1]Hugst!$R$5:$W$9,MATCH(ROUNDUP((U$1)/10,0)*10,[1]Hugst!$R$4:$W$4,0))))</f>
        <v>4983.1693724521401</v>
      </c>
      <c r="V93" s="168">
        <f ca="1">IF($C93-V$1&lt;År1,0,U92*(1-VLOOKUP($A93,[1]Hugst!$R$5:$W$9,MATCH(ROUNDUP((V$1)/10,0)*10,[1]Hugst!$R$4:$W$4,0))))</f>
        <v>4815.1994726318771</v>
      </c>
      <c r="W93" s="168">
        <f ca="1">IF($C93-W$1&lt;År1,0,V92*(1-VLOOKUP($A93,[1]Hugst!$R$5:$W$9,MATCH(ROUNDUP((W$1)/10,0)*10,[1]Hugst!$R$4:$W$4,0))))</f>
        <v>4582.4825864877657</v>
      </c>
      <c r="X93" s="168">
        <f ca="1">IF($C93-X$1&lt;År1,0,W92*(1-VLOOKUP($A93,[1]Hugst!$R$5:$W$9,MATCH(ROUNDUP((X$1)/10,0)*10,[1]Hugst!$R$4:$W$4,0))))</f>
        <v>4257.4467684971241</v>
      </c>
      <c r="Y93" s="168">
        <f ca="1">IF($C93-Y$1&lt;År1,0,X92*(1-VLOOKUP($A93,[1]Hugst!$R$5:$W$9,MATCH(ROUNDUP((Y$1)/10,0)*10,[1]Hugst!$R$4:$W$4,0))))</f>
        <v>11757.803131780451</v>
      </c>
      <c r="Z93" s="168">
        <f ca="1">IF($C93-Z$1&lt;År1,0,Y92*(1-VLOOKUP($A93,[1]Hugst!$R$5:$W$9,MATCH(ROUNDUP((Z$1)/10,0)*10,[1]Hugst!$R$4:$W$4,0))))</f>
        <v>11730.763202242482</v>
      </c>
      <c r="AA93" s="168">
        <f ca="1">IF($C93-AA$1&lt;År1,0,Z92*(1-VLOOKUP($A93,[1]Hugst!$R$5:$W$9,MATCH(ROUNDUP((AA$1)/10,0)*10,[1]Hugst!$R$4:$W$4,0))))</f>
        <v>11720.325374835274</v>
      </c>
      <c r="AB93" s="168">
        <f ca="1">IF($C93-AB$1&lt;År1,0,AA92*(1-VLOOKUP($A93,[1]Hugst!$R$5:$W$9,MATCH(ROUNDUP((AB$1)/10,0)*10,[1]Hugst!$R$4:$W$4,0))))</f>
        <v>11709.43339505173</v>
      </c>
      <c r="AC93" s="168">
        <f ca="1">IF($C93-AC$1&lt;År1,0,AB92*(1-VLOOKUP($A93,[1]Hugst!$R$5:$W$9,MATCH(ROUNDUP((AC$1)/10,0)*10,[1]Hugst!$R$4:$W$4,0))))</f>
        <v>11697.331366427661</v>
      </c>
      <c r="AD93" s="168">
        <f ca="1">IF($C93-AD$1&lt;År1,0,AC92*(1-VLOOKUP($A93,[1]Hugst!$R$5:$W$9,MATCH(ROUNDUP((AD$1)/10,0)*10,[1]Hugst!$R$4:$W$4,0))))</f>
        <v>11682.132799009074</v>
      </c>
      <c r="AE93" s="168">
        <f ca="1">IF($C93-AE$1&lt;År1,0,AD92*(1-VLOOKUP($A93,[1]Hugst!$R$5:$W$9,MATCH(ROUNDUP((AE$1)/10,0)*10,[1]Hugst!$R$4:$W$4,0))))</f>
        <v>11659.129629048475</v>
      </c>
      <c r="AF93" s="168">
        <f ca="1">IF($C93-AF$1&lt;År1,0,AE92*(1-VLOOKUP($A93,[1]Hugst!$R$5:$W$9,MATCH(ROUNDUP((AF$1)/10,0)*10,[1]Hugst!$R$4:$W$4,0))))</f>
        <v>11616.572112544436</v>
      </c>
      <c r="AG93" s="168">
        <f ca="1">IF($C93-AG$1&lt;År1,0,AF92*(1-VLOOKUP($A93,[1]Hugst!$R$5:$W$9,MATCH(ROUNDUP((AG$1)/10,0)*10,[1]Hugst!$R$4:$W$4,0))))</f>
        <v>11525.13688794253</v>
      </c>
      <c r="AH93" s="168">
        <f ca="1">IF($C93-AH$1&lt;År1,0,AG92*(1-VLOOKUP($A93,[1]Hugst!$R$5:$W$9,MATCH(ROUNDUP((AH$1)/10,0)*10,[1]Hugst!$R$4:$W$4,0))))</f>
        <v>11311.642875409918</v>
      </c>
      <c r="AI93" s="168">
        <f ca="1">IF($C93-AI$1&lt;År1,0,AH92*(1-VLOOKUP($A93,[1]Hugst!$R$5:$W$9,MATCH(ROUNDUP((AI$1)/10,0)*10,[1]Hugst!$R$4:$W$4,0))))</f>
        <v>10793.455182663238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1890.9052914362728</v>
      </c>
      <c r="E94" s="168">
        <f t="shared" ca="1" si="1"/>
        <v>288.5398467402556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5429.189718454857</v>
      </c>
      <c r="G94" s="168">
        <f ca="1">IF($C94-G$1&lt;År1,0,F93*(1-VLOOKUP($A94,[1]Hugst!$R$5:$W$9,MATCH(ROUNDUP((G$1)/10,0)*10,[1]Hugst!$R$4:$W$4,0))))</f>
        <v>5437.0904408152592</v>
      </c>
      <c r="H94" s="168">
        <f ca="1">IF($C94-H$1&lt;År1,0,G93*(1-VLOOKUP($A94,[1]Hugst!$R$5:$W$9,MATCH(ROUNDUP((H$1)/10,0)*10,[1]Hugst!$R$4:$W$4,0))))</f>
        <v>5435.6971541345392</v>
      </c>
      <c r="I94" s="168">
        <f ca="1">IF($C94-I$1&lt;År1,0,H93*(1-VLOOKUP($A94,[1]Hugst!$R$5:$W$9,MATCH(ROUNDUP((I$1)/10,0)*10,[1]Hugst!$R$4:$W$4,0))))</f>
        <v>5434.0677191460109</v>
      </c>
      <c r="J94" s="168">
        <f ca="1">IF($C94-J$1&lt;År1,0,I93*(1-VLOOKUP($A94,[1]Hugst!$R$5:$W$9,MATCH(ROUNDUP((J$1)/10,0)*10,[1]Hugst!$R$4:$W$4,0))))</f>
        <v>5432.0849624718667</v>
      </c>
      <c r="K94" s="168">
        <f ca="1">IF($C94-K$1&lt;År1,0,J93*(1-VLOOKUP($A94,[1]Hugst!$R$5:$W$9,MATCH(ROUNDUP((K$1)/10,0)*10,[1]Hugst!$R$4:$W$4,0))))</f>
        <v>5429.5815271976799</v>
      </c>
      <c r="L94" s="168">
        <f ca="1">IF($C94-L$1&lt;År1,0,K93*(1-VLOOKUP($A94,[1]Hugst!$R$5:$W$9,MATCH(ROUNDUP((L$1)/10,0)*10,[1]Hugst!$R$4:$W$4,0))))</f>
        <v>5426.3185383124082</v>
      </c>
      <c r="M94" s="168">
        <f ca="1">IF($C94-M$1&lt;År1,0,L93*(1-VLOOKUP($A94,[1]Hugst!$R$5:$W$9,MATCH(ROUNDUP((M$1)/10,0)*10,[1]Hugst!$R$4:$W$4,0))))</f>
        <v>5421.955384327217</v>
      </c>
      <c r="N94" s="168">
        <f ca="1">IF($C94-N$1&lt;År1,0,M93*(1-VLOOKUP($A94,[1]Hugst!$R$5:$W$9,MATCH(ROUNDUP((N$1)/10,0)*10,[1]Hugst!$R$4:$W$4,0))))</f>
        <v>5416.0071970706367</v>
      </c>
      <c r="O94" s="168">
        <f ca="1">IF($C94-O$1&lt;År1,0,N93*(1-VLOOKUP($A94,[1]Hugst!$R$5:$W$9,MATCH(ROUNDUP((O$1)/10,0)*10,[1]Hugst!$R$4:$W$4,0))))</f>
        <v>5407.7857308134908</v>
      </c>
      <c r="P94" s="168">
        <f ca="1">IF($C94-P$1&lt;År1,0,O93*(1-VLOOKUP($A94,[1]Hugst!$R$5:$W$9,MATCH(ROUNDUP((P$1)/10,0)*10,[1]Hugst!$R$4:$W$4,0))))</f>
        <v>5388.0872865831016</v>
      </c>
      <c r="Q94" s="168">
        <f ca="1">IF($C94-Q$1&lt;År1,0,P93*(1-VLOOKUP($A94,[1]Hugst!$R$5:$W$9,MATCH(ROUNDUP((Q$1)/10,0)*10,[1]Hugst!$R$4:$W$4,0))))</f>
        <v>5351.5389160728128</v>
      </c>
      <c r="R94" s="168">
        <f ca="1">IF($C94-R$1&lt;År1,0,Q93*(1-VLOOKUP($A94,[1]Hugst!$R$5:$W$9,MATCH(ROUNDUP((R$1)/10,0)*10,[1]Hugst!$R$4:$W$4,0))))</f>
        <v>5309.6966145643364</v>
      </c>
      <c r="S94" s="168">
        <f ca="1">IF($C94-S$1&lt;År1,0,R93*(1-VLOOKUP($A94,[1]Hugst!$R$5:$W$9,MATCH(ROUNDUP((S$1)/10,0)*10,[1]Hugst!$R$4:$W$4,0))))</f>
        <v>5256.9338076063732</v>
      </c>
      <c r="T94" s="168">
        <f ca="1">IF($C94-T$1&lt;År1,0,S93*(1-VLOOKUP($A94,[1]Hugst!$R$5:$W$9,MATCH(ROUNDUP((T$1)/10,0)*10,[1]Hugst!$R$4:$W$4,0))))</f>
        <v>5188.5760361041612</v>
      </c>
      <c r="U94" s="168">
        <f ca="1">IF($C94-U$1&lt;År1,0,T93*(1-VLOOKUP($A94,[1]Hugst!$R$5:$W$9,MATCH(ROUNDUP((U$1)/10,0)*10,[1]Hugst!$R$4:$W$4,0))))</f>
        <v>5097.9565250604264</v>
      </c>
      <c r="V94" s="168">
        <f ca="1">IF($C94-V$1&lt;År1,0,U93*(1-VLOOKUP($A94,[1]Hugst!$R$5:$W$9,MATCH(ROUNDUP((V$1)/10,0)*10,[1]Hugst!$R$4:$W$4,0))))</f>
        <v>4975.5679276467044</v>
      </c>
      <c r="W94" s="168">
        <f ca="1">IF($C94-W$1&lt;År1,0,V93*(1-VLOOKUP($A94,[1]Hugst!$R$5:$W$9,MATCH(ROUNDUP((W$1)/10,0)*10,[1]Hugst!$R$4:$W$4,0))))</f>
        <v>4807.8542530973536</v>
      </c>
      <c r="X94" s="168">
        <f ca="1">IF($C94-X$1&lt;År1,0,W93*(1-VLOOKUP($A94,[1]Hugst!$R$5:$W$9,MATCH(ROUNDUP((X$1)/10,0)*10,[1]Hugst!$R$4:$W$4,0))))</f>
        <v>4575.4923588134625</v>
      </c>
      <c r="Y94" s="168">
        <f ca="1">IF($C94-Y$1&lt;År1,0,X93*(1-VLOOKUP($A94,[1]Hugst!$R$5:$W$9,MATCH(ROUNDUP((Y$1)/10,0)*10,[1]Hugst!$R$4:$W$4,0))))</f>
        <v>4250.9523581722979</v>
      </c>
      <c r="Z94" s="168">
        <f ca="1">IF($C94-Z$1&lt;År1,0,Y93*(1-VLOOKUP($A94,[1]Hugst!$R$5:$W$9,MATCH(ROUNDUP((Z$1)/10,0)*10,[1]Hugst!$R$4:$W$4,0))))</f>
        <v>11737.376439898968</v>
      </c>
      <c r="AA94" s="168">
        <f ca="1">IF($C94-AA$1&lt;År1,0,Z93*(1-VLOOKUP($A94,[1]Hugst!$R$5:$W$9,MATCH(ROUNDUP((AA$1)/10,0)*10,[1]Hugst!$R$4:$W$4,0))))</f>
        <v>11710.383486509772</v>
      </c>
      <c r="AB94" s="168">
        <f ca="1">IF($C94-AB$1&lt;År1,0,AA93*(1-VLOOKUP($A94,[1]Hugst!$R$5:$W$9,MATCH(ROUNDUP((AB$1)/10,0)*10,[1]Hugst!$R$4:$W$4,0))))</f>
        <v>11699.963792616281</v>
      </c>
      <c r="AC94" s="168">
        <f ca="1">IF($C94-AC$1&lt;År1,0,AB93*(1-VLOOKUP($A94,[1]Hugst!$R$5:$W$9,MATCH(ROUNDUP((AC$1)/10,0)*10,[1]Hugst!$R$4:$W$4,0))))</f>
        <v>11689.090735339987</v>
      </c>
      <c r="AD94" s="168">
        <f ca="1">IF($C94-AD$1&lt;År1,0,AC93*(1-VLOOKUP($A94,[1]Hugst!$R$5:$W$9,MATCH(ROUNDUP((AD$1)/10,0)*10,[1]Hugst!$R$4:$W$4,0))))</f>
        <v>11677.009731426664</v>
      </c>
      <c r="AE94" s="168">
        <f ca="1">IF($C94-AE$1&lt;År1,0,AD93*(1-VLOOKUP($A94,[1]Hugst!$R$5:$W$9,MATCH(ROUNDUP((AE$1)/10,0)*10,[1]Hugst!$R$4:$W$4,0))))</f>
        <v>11661.83756829893</v>
      </c>
      <c r="AF94" s="168">
        <f ca="1">IF($C94-AF$1&lt;År1,0,AE93*(1-VLOOKUP($A94,[1]Hugst!$R$5:$W$9,MATCH(ROUNDUP((AF$1)/10,0)*10,[1]Hugst!$R$4:$W$4,0))))</f>
        <v>11638.874361472584</v>
      </c>
      <c r="AG94" s="168">
        <f ca="1">IF($C94-AG$1&lt;År1,0,AF93*(1-VLOOKUP($A94,[1]Hugst!$R$5:$W$9,MATCH(ROUNDUP((AG$1)/10,0)*10,[1]Hugst!$R$4:$W$4,0))))</f>
        <v>11596.390779637049</v>
      </c>
      <c r="AH94" s="168">
        <f ca="1">IF($C94-AH$1&lt;År1,0,AG93*(1-VLOOKUP($A94,[1]Hugst!$R$5:$W$9,MATCH(ROUNDUP((AH$1)/10,0)*10,[1]Hugst!$R$4:$W$4,0))))</f>
        <v>11505.114404366019</v>
      </c>
      <c r="AI94" s="168">
        <f ca="1">IF($C94-AI$1&lt;År1,0,AH93*(1-VLOOKUP($A94,[1]Hugst!$R$5:$W$9,MATCH(ROUNDUP((AI$1)/10,0)*10,[1]Hugst!$R$4:$W$4,0))))</f>
        <v>11291.9912924484</v>
      </c>
      <c r="AJ94" s="168">
        <f ca="1">IF($C94-AJ$1&lt;År1,0,AI93*(1-VLOOKUP($A94,[1]Hugst!$R$5:$W$9,MATCH(ROUNDUP((AJ$1)/10,0)*10,[1]Hugst!$R$4:$W$4,0))))</f>
        <v>10783.85083694985</v>
      </c>
      <c r="AK94" s="168"/>
      <c r="AL94" s="168">
        <f ca="1">SUM(F94:AJ94)</f>
        <v>231464.31788542954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381.68999999999647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1443.0700597626342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532.45754999999542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1593.8376097626333</v>
      </c>
      <c r="G96" s="168">
        <f ca="1">IF($C96-G$1&lt;År1,0,F95*(1-VLOOKUP($A96,[1]Hugst!$R$5:$W$9,MATCH(ROUNDUP((G$1)/10,0)*10,[1]Hugst!$R$4:$W$4,0))))</f>
        <v>1443.0700597626342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590.86566225000263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1652.2457220126403</v>
      </c>
      <c r="G97" s="168">
        <f ca="1">IF($C97-G$1&lt;År1,0,F96*(1-VLOOKUP($A97,[1]Hugst!$R$5:$W$9,MATCH(ROUNDUP((G$1)/10,0)*10,[1]Hugst!$R$4:$W$4,0))))</f>
        <v>1593.8376097626333</v>
      </c>
      <c r="H97" s="168">
        <f ca="1">IF($C97-H$1&lt;År1,0,G96*(1-VLOOKUP($A97,[1]Hugst!$R$5:$W$9,MATCH(ROUNDUP((H$1)/10,0)*10,[1]Hugst!$R$4:$W$4,0))))</f>
        <v>1443.0700597626342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612.33949393875264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1673.7195537013904</v>
      </c>
      <c r="G98" s="168">
        <f ca="1">IF($C98-G$1&lt;År1,0,F97*(1-VLOOKUP($A98,[1]Hugst!$R$5:$W$9,MATCH(ROUNDUP((G$1)/10,0)*10,[1]Hugst!$R$4:$W$4,0))))</f>
        <v>1652.2457220126403</v>
      </c>
      <c r="H98" s="168">
        <f ca="1">IF($C98-H$1&lt;År1,0,G97*(1-VLOOKUP($A98,[1]Hugst!$R$5:$W$9,MATCH(ROUNDUP((H$1)/10,0)*10,[1]Hugst!$R$4:$W$4,0))))</f>
        <v>1593.8376097626333</v>
      </c>
      <c r="I98" s="168">
        <f ca="1">IF($C98-I$1&lt;År1,0,H97*(1-VLOOKUP($A98,[1]Hugst!$R$5:$W$9,MATCH(ROUNDUP((I$1)/10,0)*10,[1]Hugst!$R$4:$W$4,0))))</f>
        <v>1443.0700597626342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619.04906046904864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1680.4291202316863</v>
      </c>
      <c r="G99" s="168">
        <f ca="1">IF($C99-G$1&lt;År1,0,F98*(1-VLOOKUP($A99,[1]Hugst!$R$5:$W$9,MATCH(ROUNDUP((G$1)/10,0)*10,[1]Hugst!$R$4:$W$4,0))))</f>
        <v>1673.7195537013904</v>
      </c>
      <c r="H99" s="168">
        <f ca="1">IF($C99-H$1&lt;År1,0,G98*(1-VLOOKUP($A99,[1]Hugst!$R$5:$W$9,MATCH(ROUNDUP((H$1)/10,0)*10,[1]Hugst!$R$4:$W$4,0))))</f>
        <v>1652.2457220126403</v>
      </c>
      <c r="I99" s="168">
        <f ca="1">IF($C99-I$1&lt;År1,0,H98*(1-VLOOKUP($A99,[1]Hugst!$R$5:$W$9,MATCH(ROUNDUP((I$1)/10,0)*10,[1]Hugst!$R$4:$W$4,0))))</f>
        <v>1593.8376097626333</v>
      </c>
      <c r="J99" s="168">
        <f ca="1">IF($C99-J$1&lt;År1,0,I98*(1-VLOOKUP($A99,[1]Hugst!$R$5:$W$9,MATCH(ROUNDUP((J$1)/10,0)*10,[1]Hugst!$R$4:$W$4,0))))</f>
        <v>1443.0700597626342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619.86232076670547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1681.2423805293433</v>
      </c>
      <c r="G100" s="168">
        <f ca="1">IF($C100-G$1&lt;År1,0,F99*(1-VLOOKUP($A100,[1]Hugst!$R$5:$W$9,MATCH(ROUNDUP((G$1)/10,0)*10,[1]Hugst!$R$4:$W$4,0))))</f>
        <v>1680.4291202316863</v>
      </c>
      <c r="H100" s="168">
        <f ca="1">IF($C100-H$1&lt;År1,0,G99*(1-VLOOKUP($A100,[1]Hugst!$R$5:$W$9,MATCH(ROUNDUP((H$1)/10,0)*10,[1]Hugst!$R$4:$W$4,0))))</f>
        <v>1673.7195537013904</v>
      </c>
      <c r="I100" s="168">
        <f ca="1">IF($C100-I$1&lt;År1,0,H99*(1-VLOOKUP($A100,[1]Hugst!$R$5:$W$9,MATCH(ROUNDUP((I$1)/10,0)*10,[1]Hugst!$R$4:$W$4,0))))</f>
        <v>1652.2457220126403</v>
      </c>
      <c r="J100" s="168">
        <f ca="1">IF($C100-J$1&lt;År1,0,I99*(1-VLOOKUP($A100,[1]Hugst!$R$5:$W$9,MATCH(ROUNDUP((J$1)/10,0)*10,[1]Hugst!$R$4:$W$4,0))))</f>
        <v>1593.8376097626333</v>
      </c>
      <c r="K100" s="168">
        <f ca="1">IF($C100-K$1&lt;År1,0,J99*(1-VLOOKUP($A100,[1]Hugst!$R$5:$W$9,MATCH(ROUNDUP((K$1)/10,0)*10,[1]Hugst!$R$4:$W$4,0))))</f>
        <v>1443.0700597626342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618.32641140288365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1679.7064711655214</v>
      </c>
      <c r="G101" s="168">
        <f ca="1">IF($C101-G$1&lt;År1,0,F100*(1-VLOOKUP($A101,[1]Hugst!$R$5:$W$9,MATCH(ROUNDUP((G$1)/10,0)*10,[1]Hugst!$R$4:$W$4,0))))</f>
        <v>1681.2423805293433</v>
      </c>
      <c r="H101" s="168">
        <f ca="1">IF($C101-H$1&lt;År1,0,G100*(1-VLOOKUP($A101,[1]Hugst!$R$5:$W$9,MATCH(ROUNDUP((H$1)/10,0)*10,[1]Hugst!$R$4:$W$4,0))))</f>
        <v>1680.4291202316863</v>
      </c>
      <c r="I101" s="168">
        <f ca="1">IF($C101-I$1&lt;År1,0,H100*(1-VLOOKUP($A101,[1]Hugst!$R$5:$W$9,MATCH(ROUNDUP((I$1)/10,0)*10,[1]Hugst!$R$4:$W$4,0))))</f>
        <v>1673.7195537013904</v>
      </c>
      <c r="J101" s="168">
        <f ca="1">IF($C101-J$1&lt;År1,0,I100*(1-VLOOKUP($A101,[1]Hugst!$R$5:$W$9,MATCH(ROUNDUP((J$1)/10,0)*10,[1]Hugst!$R$4:$W$4,0))))</f>
        <v>1652.2457220126403</v>
      </c>
      <c r="K101" s="168">
        <f ca="1">IF($C101-K$1&lt;År1,0,J100*(1-VLOOKUP($A101,[1]Hugst!$R$5:$W$9,MATCH(ROUNDUP((K$1)/10,0)*10,[1]Hugst!$R$4:$W$4,0))))</f>
        <v>1593.8376097626333</v>
      </c>
      <c r="L101" s="168">
        <f ca="1">IF($C101-L$1&lt;År1,0,K100*(1-VLOOKUP($A101,[1]Hugst!$R$5:$W$9,MATCH(ROUNDUP((L$1)/10,0)*10,[1]Hugst!$R$4:$W$4,0))))</f>
        <v>1443.0700597626342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615.86014024186477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1677.2402000045026</v>
      </c>
      <c r="G102" s="168">
        <f ca="1">IF($C102-G$1&lt;År1,0,F101*(1-VLOOKUP($A102,[1]Hugst!$R$5:$W$9,MATCH(ROUNDUP((G$1)/10,0)*10,[1]Hugst!$R$4:$W$4,0))))</f>
        <v>1679.7064711655214</v>
      </c>
      <c r="H102" s="168">
        <f ca="1">IF($C102-H$1&lt;År1,0,G101*(1-VLOOKUP($A102,[1]Hugst!$R$5:$W$9,MATCH(ROUNDUP((H$1)/10,0)*10,[1]Hugst!$R$4:$W$4,0))))</f>
        <v>1681.2423805293433</v>
      </c>
      <c r="I102" s="168">
        <f ca="1">IF($C102-I$1&lt;År1,0,H101*(1-VLOOKUP($A102,[1]Hugst!$R$5:$W$9,MATCH(ROUNDUP((I$1)/10,0)*10,[1]Hugst!$R$4:$W$4,0))))</f>
        <v>1680.4291202316863</v>
      </c>
      <c r="J102" s="168">
        <f ca="1">IF($C102-J$1&lt;År1,0,I101*(1-VLOOKUP($A102,[1]Hugst!$R$5:$W$9,MATCH(ROUNDUP((J$1)/10,0)*10,[1]Hugst!$R$4:$W$4,0))))</f>
        <v>1673.7195537013904</v>
      </c>
      <c r="K102" s="168">
        <f ca="1">IF($C102-K$1&lt;År1,0,J101*(1-VLOOKUP($A102,[1]Hugst!$R$5:$W$9,MATCH(ROUNDUP((K$1)/10,0)*10,[1]Hugst!$R$4:$W$4,0))))</f>
        <v>1652.2457220126403</v>
      </c>
      <c r="L102" s="168">
        <f ca="1">IF($C102-L$1&lt;År1,0,K101*(1-VLOOKUP($A102,[1]Hugst!$R$5:$W$9,MATCH(ROUNDUP((L$1)/10,0)*10,[1]Hugst!$R$4:$W$4,0))))</f>
        <v>1593.8376097626333</v>
      </c>
      <c r="M102" s="168">
        <f ca="1">IF($C102-M$1&lt;År1,0,L101*(1-VLOOKUP($A102,[1]Hugst!$R$5:$W$9,MATCH(ROUNDUP((M$1)/10,0)*10,[1]Hugst!$R$4:$W$4,0))))</f>
        <v>1443.0700597626342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613.03098389905972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1674.4110436616975</v>
      </c>
      <c r="G103" s="168">
        <f ca="1">IF($C103-G$1&lt;År1,0,F102*(1-VLOOKUP($A103,[1]Hugst!$R$5:$W$9,MATCH(ROUNDUP((G$1)/10,0)*10,[1]Hugst!$R$4:$W$4,0))))</f>
        <v>1677.2402000045026</v>
      </c>
      <c r="H103" s="168">
        <f ca="1">IF($C103-H$1&lt;År1,0,G102*(1-VLOOKUP($A103,[1]Hugst!$R$5:$W$9,MATCH(ROUNDUP((H$1)/10,0)*10,[1]Hugst!$R$4:$W$4,0))))</f>
        <v>1679.7064711655214</v>
      </c>
      <c r="I103" s="168">
        <f ca="1">IF($C103-I$1&lt;År1,0,H102*(1-VLOOKUP($A103,[1]Hugst!$R$5:$W$9,MATCH(ROUNDUP((I$1)/10,0)*10,[1]Hugst!$R$4:$W$4,0))))</f>
        <v>1681.2423805293433</v>
      </c>
      <c r="J103" s="168">
        <f ca="1">IF($C103-J$1&lt;År1,0,I102*(1-VLOOKUP($A103,[1]Hugst!$R$5:$W$9,MATCH(ROUNDUP((J$1)/10,0)*10,[1]Hugst!$R$4:$W$4,0))))</f>
        <v>1680.4291202316863</v>
      </c>
      <c r="K103" s="168">
        <f ca="1">IF($C103-K$1&lt;År1,0,J102*(1-VLOOKUP($A103,[1]Hugst!$R$5:$W$9,MATCH(ROUNDUP((K$1)/10,0)*10,[1]Hugst!$R$4:$W$4,0))))</f>
        <v>1673.7195537013904</v>
      </c>
      <c r="L103" s="168">
        <f ca="1">IF($C103-L$1&lt;År1,0,K102*(1-VLOOKUP($A103,[1]Hugst!$R$5:$W$9,MATCH(ROUNDUP((L$1)/10,0)*10,[1]Hugst!$R$4:$W$4,0))))</f>
        <v>1652.2457220126403</v>
      </c>
      <c r="M103" s="168">
        <f ca="1">IF($C103-M$1&lt;År1,0,L102*(1-VLOOKUP($A103,[1]Hugst!$R$5:$W$9,MATCH(ROUNDUP((M$1)/10,0)*10,[1]Hugst!$R$4:$W$4,0))))</f>
        <v>1593.8376097626333</v>
      </c>
      <c r="N103" s="168">
        <f ca="1">IF($C103-N$1&lt;År1,0,M102*(1-VLOOKUP($A103,[1]Hugst!$R$5:$W$9,MATCH(ROUNDUP((N$1)/10,0)*10,[1]Hugst!$R$4:$W$4,0))))</f>
        <v>1443.0700597626342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610.06588672291036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1671.4459464855481</v>
      </c>
      <c r="G104" s="168">
        <f ca="1">IF($C104-G$1&lt;År1,0,F103*(1-VLOOKUP($A104,[1]Hugst!$R$5:$W$9,MATCH(ROUNDUP((G$1)/10,0)*10,[1]Hugst!$R$4:$W$4,0))))</f>
        <v>1674.4110436616975</v>
      </c>
      <c r="H104" s="168">
        <f ca="1">IF($C104-H$1&lt;År1,0,G103*(1-VLOOKUP($A104,[1]Hugst!$R$5:$W$9,MATCH(ROUNDUP((H$1)/10,0)*10,[1]Hugst!$R$4:$W$4,0))))</f>
        <v>1677.2402000045026</v>
      </c>
      <c r="I104" s="168">
        <f ca="1">IF($C104-I$1&lt;År1,0,H103*(1-VLOOKUP($A104,[1]Hugst!$R$5:$W$9,MATCH(ROUNDUP((I$1)/10,0)*10,[1]Hugst!$R$4:$W$4,0))))</f>
        <v>1679.7064711655214</v>
      </c>
      <c r="J104" s="168">
        <f ca="1">IF($C104-J$1&lt;År1,0,I103*(1-VLOOKUP($A104,[1]Hugst!$R$5:$W$9,MATCH(ROUNDUP((J$1)/10,0)*10,[1]Hugst!$R$4:$W$4,0))))</f>
        <v>1681.2423805293433</v>
      </c>
      <c r="K104" s="168">
        <f ca="1">IF($C104-K$1&lt;År1,0,J103*(1-VLOOKUP($A104,[1]Hugst!$R$5:$W$9,MATCH(ROUNDUP((K$1)/10,0)*10,[1]Hugst!$R$4:$W$4,0))))</f>
        <v>1680.4291202316863</v>
      </c>
      <c r="L104" s="168">
        <f ca="1">IF($C104-L$1&lt;År1,0,K103*(1-VLOOKUP($A104,[1]Hugst!$R$5:$W$9,MATCH(ROUNDUP((L$1)/10,0)*10,[1]Hugst!$R$4:$W$4,0))))</f>
        <v>1673.7195537013904</v>
      </c>
      <c r="M104" s="168">
        <f ca="1">IF($C104-M$1&lt;År1,0,L103*(1-VLOOKUP($A104,[1]Hugst!$R$5:$W$9,MATCH(ROUNDUP((M$1)/10,0)*10,[1]Hugst!$R$4:$W$4,0))))</f>
        <v>1652.2457220126403</v>
      </c>
      <c r="N104" s="168">
        <f ca="1">IF($C104-N$1&lt;År1,0,M103*(1-VLOOKUP($A104,[1]Hugst!$R$5:$W$9,MATCH(ROUNDUP((N$1)/10,0)*10,[1]Hugst!$R$4:$W$4,0))))</f>
        <v>1593.8376097626333</v>
      </c>
      <c r="O104" s="168">
        <f ca="1">IF($C104-O$1&lt;År1,0,N103*(1-VLOOKUP($A104,[1]Hugst!$R$5:$W$9,MATCH(ROUNDUP((O$1)/10,0)*10,[1]Hugst!$R$4:$W$4,0))))</f>
        <v>1443.0700597626342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607.0555803866489</v>
      </c>
      <c r="E105" s="168">
        <f t="shared" ca="1" si="2"/>
        <v>2.2012933115038322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1670.6369334607905</v>
      </c>
      <c r="G105" s="168">
        <f ca="1">IF($C105-G$1&lt;År1,0,F104*(1-VLOOKUP($A105,[1]Hugst!$R$5:$W$9,MATCH(ROUNDUP((G$1)/10,0)*10,[1]Hugst!$R$4:$W$4,0))))</f>
        <v>1671.4459464855481</v>
      </c>
      <c r="H105" s="168">
        <f ca="1">IF($C105-H$1&lt;År1,0,G104*(1-VLOOKUP($A105,[1]Hugst!$R$5:$W$9,MATCH(ROUNDUP((H$1)/10,0)*10,[1]Hugst!$R$4:$W$4,0))))</f>
        <v>1674.4110436616975</v>
      </c>
      <c r="I105" s="168">
        <f ca="1">IF($C105-I$1&lt;År1,0,H104*(1-VLOOKUP($A105,[1]Hugst!$R$5:$W$9,MATCH(ROUNDUP((I$1)/10,0)*10,[1]Hugst!$R$4:$W$4,0))))</f>
        <v>1677.2402000045026</v>
      </c>
      <c r="J105" s="168">
        <f ca="1">IF($C105-J$1&lt;År1,0,I104*(1-VLOOKUP($A105,[1]Hugst!$R$5:$W$9,MATCH(ROUNDUP((J$1)/10,0)*10,[1]Hugst!$R$4:$W$4,0))))</f>
        <v>1679.7064711655214</v>
      </c>
      <c r="K105" s="168">
        <f ca="1">IF($C105-K$1&lt;År1,0,J104*(1-VLOOKUP($A105,[1]Hugst!$R$5:$W$9,MATCH(ROUNDUP((K$1)/10,0)*10,[1]Hugst!$R$4:$W$4,0))))</f>
        <v>1681.2423805293433</v>
      </c>
      <c r="L105" s="168">
        <f ca="1">IF($C105-L$1&lt;År1,0,K104*(1-VLOOKUP($A105,[1]Hugst!$R$5:$W$9,MATCH(ROUNDUP((L$1)/10,0)*10,[1]Hugst!$R$4:$W$4,0))))</f>
        <v>1680.4291202316863</v>
      </c>
      <c r="M105" s="168">
        <f ca="1">IF($C105-M$1&lt;År1,0,L104*(1-VLOOKUP($A105,[1]Hugst!$R$5:$W$9,MATCH(ROUNDUP((M$1)/10,0)*10,[1]Hugst!$R$4:$W$4,0))))</f>
        <v>1673.7195537013904</v>
      </c>
      <c r="N105" s="168">
        <f ca="1">IF($C105-N$1&lt;År1,0,M104*(1-VLOOKUP($A105,[1]Hugst!$R$5:$W$9,MATCH(ROUNDUP((N$1)/10,0)*10,[1]Hugst!$R$4:$W$4,0))))</f>
        <v>1652.2457220126403</v>
      </c>
      <c r="O105" s="168">
        <f ca="1">IF($C105-O$1&lt;År1,0,N104*(1-VLOOKUP($A105,[1]Hugst!$R$5:$W$9,MATCH(ROUNDUP((O$1)/10,0)*10,[1]Hugst!$R$4:$W$4,0))))</f>
        <v>1593.8376097626333</v>
      </c>
      <c r="P105" s="168">
        <f ca="1">IF($C105-P$1&lt;År1,0,O104*(1-VLOOKUP($A105,[1]Hugst!$R$5:$W$9,MATCH(ROUNDUP((P$1)/10,0)*10,[1]Hugst!$R$4:$W$4,0))))</f>
        <v>1440.8687664511317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302.01815586182283</v>
      </c>
      <c r="E106" s="168">
        <f t="shared" ca="1" si="2"/>
        <v>4.6292131162590522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656.90278869975259</v>
      </c>
      <c r="G106" s="168">
        <f ca="1">IF($C106-G$1&lt;År1,0,F105*(1-VLOOKUP($A106,[1]Hugst!$R$5:$W$9,MATCH(ROUNDUP((G$1)/10,0)*10,[1]Hugst!$R$4:$W$4,0))))</f>
        <v>1670.6369334607905</v>
      </c>
      <c r="H106" s="168">
        <f ca="1">IF($C106-H$1&lt;År1,0,G105*(1-VLOOKUP($A106,[1]Hugst!$R$5:$W$9,MATCH(ROUNDUP((H$1)/10,0)*10,[1]Hugst!$R$4:$W$4,0))))</f>
        <v>1671.4459464855481</v>
      </c>
      <c r="I106" s="168">
        <f ca="1">IF($C106-I$1&lt;År1,0,H105*(1-VLOOKUP($A106,[1]Hugst!$R$5:$W$9,MATCH(ROUNDUP((I$1)/10,0)*10,[1]Hugst!$R$4:$W$4,0))))</f>
        <v>1674.4110436616975</v>
      </c>
      <c r="J106" s="168">
        <f ca="1">IF($C106-J$1&lt;År1,0,I105*(1-VLOOKUP($A106,[1]Hugst!$R$5:$W$9,MATCH(ROUNDUP((J$1)/10,0)*10,[1]Hugst!$R$4:$W$4,0))))</f>
        <v>1677.2402000045026</v>
      </c>
      <c r="K106" s="168">
        <f ca="1">IF($C106-K$1&lt;År1,0,J105*(1-VLOOKUP($A106,[1]Hugst!$R$5:$W$9,MATCH(ROUNDUP((K$1)/10,0)*10,[1]Hugst!$R$4:$W$4,0))))</f>
        <v>1679.7064711655214</v>
      </c>
      <c r="L106" s="168">
        <f ca="1">IF($C106-L$1&lt;År1,0,K105*(1-VLOOKUP($A106,[1]Hugst!$R$5:$W$9,MATCH(ROUNDUP((L$1)/10,0)*10,[1]Hugst!$R$4:$W$4,0))))</f>
        <v>1681.2423805293433</v>
      </c>
      <c r="M106" s="168">
        <f ca="1">IF($C106-M$1&lt;År1,0,L105*(1-VLOOKUP($A106,[1]Hugst!$R$5:$W$9,MATCH(ROUNDUP((M$1)/10,0)*10,[1]Hugst!$R$4:$W$4,0))))</f>
        <v>1680.4291202316863</v>
      </c>
      <c r="N106" s="168">
        <f ca="1">IF($C106-N$1&lt;År1,0,M105*(1-VLOOKUP($A106,[1]Hugst!$R$5:$W$9,MATCH(ROUNDUP((N$1)/10,0)*10,[1]Hugst!$R$4:$W$4,0))))</f>
        <v>1673.7195537013904</v>
      </c>
      <c r="O106" s="168">
        <f ca="1">IF($C106-O$1&lt;År1,0,N105*(1-VLOOKUP($A106,[1]Hugst!$R$5:$W$9,MATCH(ROUNDUP((O$1)/10,0)*10,[1]Hugst!$R$4:$W$4,0))))</f>
        <v>1652.2457220126403</v>
      </c>
      <c r="P106" s="168">
        <f ca="1">IF($C106-P$1&lt;År1,0,O105*(1-VLOOKUP($A106,[1]Hugst!$R$5:$W$9,MATCH(ROUNDUP((P$1)/10,0)*10,[1]Hugst!$R$4:$W$4,0))))</f>
        <v>1591.4063320528257</v>
      </c>
      <c r="Q106" s="168">
        <f ca="1">IF($C106-Q$1&lt;År1,0,P105*(1-VLOOKUP($A106,[1]Hugst!$R$5:$W$9,MATCH(ROUNDUP((Q$1)/10,0)*10,[1]Hugst!$R$4:$W$4,0))))</f>
        <v>1438.6708310446809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391.11671368884998</v>
      </c>
      <c r="E107" s="168">
        <f t="shared" ca="1" si="2"/>
        <v>7.1425264349127247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748.51465984543336</v>
      </c>
      <c r="G107" s="168">
        <f ca="1">IF($C107-G$1&lt;År1,0,F106*(1-VLOOKUP($A107,[1]Hugst!$R$5:$W$9,MATCH(ROUNDUP((G$1)/10,0)*10,[1]Hugst!$R$4:$W$4,0))))</f>
        <v>656.90278869975259</v>
      </c>
      <c r="H107" s="168">
        <f ca="1">IF($C107-H$1&lt;År1,0,G106*(1-VLOOKUP($A107,[1]Hugst!$R$5:$W$9,MATCH(ROUNDUP((H$1)/10,0)*10,[1]Hugst!$R$4:$W$4,0))))</f>
        <v>1670.6369334607905</v>
      </c>
      <c r="I107" s="168">
        <f ca="1">IF($C107-I$1&lt;År1,0,H106*(1-VLOOKUP($A107,[1]Hugst!$R$5:$W$9,MATCH(ROUNDUP((I$1)/10,0)*10,[1]Hugst!$R$4:$W$4,0))))</f>
        <v>1671.4459464855481</v>
      </c>
      <c r="J107" s="168">
        <f ca="1">IF($C107-J$1&lt;År1,0,I106*(1-VLOOKUP($A107,[1]Hugst!$R$5:$W$9,MATCH(ROUNDUP((J$1)/10,0)*10,[1]Hugst!$R$4:$W$4,0))))</f>
        <v>1674.4110436616975</v>
      </c>
      <c r="K107" s="168">
        <f ca="1">IF($C107-K$1&lt;År1,0,J106*(1-VLOOKUP($A107,[1]Hugst!$R$5:$W$9,MATCH(ROUNDUP((K$1)/10,0)*10,[1]Hugst!$R$4:$W$4,0))))</f>
        <v>1677.2402000045026</v>
      </c>
      <c r="L107" s="168">
        <f ca="1">IF($C107-L$1&lt;År1,0,K106*(1-VLOOKUP($A107,[1]Hugst!$R$5:$W$9,MATCH(ROUNDUP((L$1)/10,0)*10,[1]Hugst!$R$4:$W$4,0))))</f>
        <v>1679.7064711655214</v>
      </c>
      <c r="M107" s="168">
        <f ca="1">IF($C107-M$1&lt;År1,0,L106*(1-VLOOKUP($A107,[1]Hugst!$R$5:$W$9,MATCH(ROUNDUP((M$1)/10,0)*10,[1]Hugst!$R$4:$W$4,0))))</f>
        <v>1681.2423805293433</v>
      </c>
      <c r="N107" s="168">
        <f ca="1">IF($C107-N$1&lt;År1,0,M106*(1-VLOOKUP($A107,[1]Hugst!$R$5:$W$9,MATCH(ROUNDUP((N$1)/10,0)*10,[1]Hugst!$R$4:$W$4,0))))</f>
        <v>1680.4291202316863</v>
      </c>
      <c r="O107" s="168">
        <f ca="1">IF($C107-O$1&lt;År1,0,N106*(1-VLOOKUP($A107,[1]Hugst!$R$5:$W$9,MATCH(ROUNDUP((O$1)/10,0)*10,[1]Hugst!$R$4:$W$4,0))))</f>
        <v>1673.7195537013904</v>
      </c>
      <c r="P107" s="168">
        <f ca="1">IF($C107-P$1&lt;År1,0,O106*(1-VLOOKUP($A107,[1]Hugst!$R$5:$W$9,MATCH(ROUNDUP((P$1)/10,0)*10,[1]Hugst!$R$4:$W$4,0))))</f>
        <v>1649.7253471824515</v>
      </c>
      <c r="Q107" s="168">
        <f ca="1">IF($C107-Q$1&lt;År1,0,P106*(1-VLOOKUP($A107,[1]Hugst!$R$5:$W$9,MATCH(ROUNDUP((Q$1)/10,0)*10,[1]Hugst!$R$4:$W$4,0))))</f>
        <v>1588.9787630717281</v>
      </c>
      <c r="R107" s="168">
        <f ca="1">IF($C107-R$1&lt;År1,0,Q106*(1-VLOOKUP($A107,[1]Hugst!$R$5:$W$9,MATCH(ROUNDUP((R$1)/10,0)*10,[1]Hugst!$R$4:$W$4,0))))</f>
        <v>1436.4762484210535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452.58718414484019</v>
      </c>
      <c r="E108" s="168">
        <f t="shared" ca="1" si="2"/>
        <v>9.6847625782029354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812.52736644471383</v>
      </c>
      <c r="G108" s="168">
        <f ca="1">IF($C108-G$1&lt;År1,0,F107*(1-VLOOKUP($A108,[1]Hugst!$R$5:$W$9,MATCH(ROUNDUP((G$1)/10,0)*10,[1]Hugst!$R$4:$W$4,0))))</f>
        <v>748.51465984543336</v>
      </c>
      <c r="H108" s="168">
        <f ca="1">IF($C108-H$1&lt;År1,0,G107*(1-VLOOKUP($A108,[1]Hugst!$R$5:$W$9,MATCH(ROUNDUP((H$1)/10,0)*10,[1]Hugst!$R$4:$W$4,0))))</f>
        <v>656.90278869975259</v>
      </c>
      <c r="I108" s="168">
        <f ca="1">IF($C108-I$1&lt;År1,0,H107*(1-VLOOKUP($A108,[1]Hugst!$R$5:$W$9,MATCH(ROUNDUP((I$1)/10,0)*10,[1]Hugst!$R$4:$W$4,0))))</f>
        <v>1670.6369334607905</v>
      </c>
      <c r="J108" s="168">
        <f ca="1">IF($C108-J$1&lt;År1,0,I107*(1-VLOOKUP($A108,[1]Hugst!$R$5:$W$9,MATCH(ROUNDUP((J$1)/10,0)*10,[1]Hugst!$R$4:$W$4,0))))</f>
        <v>1671.4459464855481</v>
      </c>
      <c r="K108" s="168">
        <f ca="1">IF($C108-K$1&lt;År1,0,J107*(1-VLOOKUP($A108,[1]Hugst!$R$5:$W$9,MATCH(ROUNDUP((K$1)/10,0)*10,[1]Hugst!$R$4:$W$4,0))))</f>
        <v>1674.4110436616975</v>
      </c>
      <c r="L108" s="168">
        <f ca="1">IF($C108-L$1&lt;År1,0,K107*(1-VLOOKUP($A108,[1]Hugst!$R$5:$W$9,MATCH(ROUNDUP((L$1)/10,0)*10,[1]Hugst!$R$4:$W$4,0))))</f>
        <v>1677.2402000045026</v>
      </c>
      <c r="M108" s="168">
        <f ca="1">IF($C108-M$1&lt;År1,0,L107*(1-VLOOKUP($A108,[1]Hugst!$R$5:$W$9,MATCH(ROUNDUP((M$1)/10,0)*10,[1]Hugst!$R$4:$W$4,0))))</f>
        <v>1679.7064711655214</v>
      </c>
      <c r="N108" s="168">
        <f ca="1">IF($C108-N$1&lt;År1,0,M107*(1-VLOOKUP($A108,[1]Hugst!$R$5:$W$9,MATCH(ROUNDUP((N$1)/10,0)*10,[1]Hugst!$R$4:$W$4,0))))</f>
        <v>1681.2423805293433</v>
      </c>
      <c r="O108" s="168">
        <f ca="1">IF($C108-O$1&lt;År1,0,N107*(1-VLOOKUP($A108,[1]Hugst!$R$5:$W$9,MATCH(ROUNDUP((O$1)/10,0)*10,[1]Hugst!$R$4:$W$4,0))))</f>
        <v>1680.4291202316863</v>
      </c>
      <c r="P108" s="168">
        <f ca="1">IF($C108-P$1&lt;År1,0,O107*(1-VLOOKUP($A108,[1]Hugst!$R$5:$W$9,MATCH(ROUNDUP((P$1)/10,0)*10,[1]Hugst!$R$4:$W$4,0))))</f>
        <v>1671.1664221787951</v>
      </c>
      <c r="Q108" s="168">
        <f ca="1">IF($C108-Q$1&lt;År1,0,P107*(1-VLOOKUP($A108,[1]Hugst!$R$5:$W$9,MATCH(ROUNDUP((Q$1)/10,0)*10,[1]Hugst!$R$4:$W$4,0))))</f>
        <v>1647.2088169918341</v>
      </c>
      <c r="R108" s="168">
        <f ca="1">IF($C108-R$1&lt;År1,0,Q107*(1-VLOOKUP($A108,[1]Hugst!$R$5:$W$9,MATCH(ROUNDUP((R$1)/10,0)*10,[1]Hugst!$R$4:$W$4,0))))</f>
        <v>1586.5548971619576</v>
      </c>
      <c r="S108" s="168">
        <f ca="1">IF($C108-S$1&lt;År1,0,R107*(1-VLOOKUP($A108,[1]Hugst!$R$5:$W$9,MATCH(ROUNDUP((S$1)/10,0)*10,[1]Hugst!$R$4:$W$4,0))))</f>
        <v>1434.2850134658349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494.72248604121955</v>
      </c>
      <c r="E109" s="168">
        <f t="shared" ca="1" si="2"/>
        <v>12.233355666146963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857.21126142903722</v>
      </c>
      <c r="G109" s="168">
        <f ca="1">IF($C109-G$1&lt;År1,0,F108*(1-VLOOKUP($A109,[1]Hugst!$R$5:$W$9,MATCH(ROUNDUP((G$1)/10,0)*10,[1]Hugst!$R$4:$W$4,0))))</f>
        <v>812.52736644471383</v>
      </c>
      <c r="H109" s="168">
        <f ca="1">IF($C109-H$1&lt;År1,0,G108*(1-VLOOKUP($A109,[1]Hugst!$R$5:$W$9,MATCH(ROUNDUP((H$1)/10,0)*10,[1]Hugst!$R$4:$W$4,0))))</f>
        <v>748.51465984543336</v>
      </c>
      <c r="I109" s="168">
        <f ca="1">IF($C109-I$1&lt;År1,0,H108*(1-VLOOKUP($A109,[1]Hugst!$R$5:$W$9,MATCH(ROUNDUP((I$1)/10,0)*10,[1]Hugst!$R$4:$W$4,0))))</f>
        <v>656.90278869975259</v>
      </c>
      <c r="J109" s="168">
        <f ca="1">IF($C109-J$1&lt;År1,0,I108*(1-VLOOKUP($A109,[1]Hugst!$R$5:$W$9,MATCH(ROUNDUP((J$1)/10,0)*10,[1]Hugst!$R$4:$W$4,0))))</f>
        <v>1670.6369334607905</v>
      </c>
      <c r="K109" s="168">
        <f ca="1">IF($C109-K$1&lt;År1,0,J108*(1-VLOOKUP($A109,[1]Hugst!$R$5:$W$9,MATCH(ROUNDUP((K$1)/10,0)*10,[1]Hugst!$R$4:$W$4,0))))</f>
        <v>1671.4459464855481</v>
      </c>
      <c r="L109" s="168">
        <f ca="1">IF($C109-L$1&lt;År1,0,K108*(1-VLOOKUP($A109,[1]Hugst!$R$5:$W$9,MATCH(ROUNDUP((L$1)/10,0)*10,[1]Hugst!$R$4:$W$4,0))))</f>
        <v>1674.4110436616975</v>
      </c>
      <c r="M109" s="168">
        <f ca="1">IF($C109-M$1&lt;År1,0,L108*(1-VLOOKUP($A109,[1]Hugst!$R$5:$W$9,MATCH(ROUNDUP((M$1)/10,0)*10,[1]Hugst!$R$4:$W$4,0))))</f>
        <v>1677.2402000045026</v>
      </c>
      <c r="N109" s="168">
        <f ca="1">IF($C109-N$1&lt;År1,0,M108*(1-VLOOKUP($A109,[1]Hugst!$R$5:$W$9,MATCH(ROUNDUP((N$1)/10,0)*10,[1]Hugst!$R$4:$W$4,0))))</f>
        <v>1679.7064711655214</v>
      </c>
      <c r="O109" s="168">
        <f ca="1">IF($C109-O$1&lt;År1,0,N108*(1-VLOOKUP($A109,[1]Hugst!$R$5:$W$9,MATCH(ROUNDUP((O$1)/10,0)*10,[1]Hugst!$R$4:$W$4,0))))</f>
        <v>1681.2423805293433</v>
      </c>
      <c r="P109" s="168">
        <f ca="1">IF($C109-P$1&lt;År1,0,O108*(1-VLOOKUP($A109,[1]Hugst!$R$5:$W$9,MATCH(ROUNDUP((P$1)/10,0)*10,[1]Hugst!$R$4:$W$4,0))))</f>
        <v>1677.8657537770955</v>
      </c>
      <c r="Q109" s="168">
        <f ca="1">IF($C109-Q$1&lt;År1,0,P108*(1-VLOOKUP($A109,[1]Hugst!$R$5:$W$9,MATCH(ROUNDUP((Q$1)/10,0)*10,[1]Hugst!$R$4:$W$4,0))))</f>
        <v>1668.6171852636071</v>
      </c>
      <c r="R109" s="168">
        <f ca="1">IF($C109-R$1&lt;År1,0,Q108*(1-VLOOKUP($A109,[1]Hugst!$R$5:$W$9,MATCH(ROUNDUP((R$1)/10,0)*10,[1]Hugst!$R$4:$W$4,0))))</f>
        <v>1644.6961255760837</v>
      </c>
      <c r="S109" s="168">
        <f ca="1">IF($C109-S$1&lt;År1,0,R108*(1-VLOOKUP($A109,[1]Hugst!$R$5:$W$9,MATCH(ROUNDUP((S$1)/10,0)*10,[1]Hugst!$R$4:$W$4,0))))</f>
        <v>1584.1347286747614</v>
      </c>
      <c r="T109" s="168">
        <f ca="1">IF($C109-T$1&lt;År1,0,S108*(1-VLOOKUP($A109,[1]Hugst!$R$5:$W$9,MATCH(ROUNDUP((T$1)/10,0)*10,[1]Hugst!$R$4:$W$4,0))))</f>
        <v>1432.0971210724124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523.32764008299227</v>
      </c>
      <c r="E110" s="168">
        <f t="shared" ca="1" si="2"/>
        <v>14.779301636273885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888.36236144093687</v>
      </c>
      <c r="G110" s="168">
        <f ca="1">IF($C110-G$1&lt;År1,0,F109*(1-VLOOKUP($A110,[1]Hugst!$R$5:$W$9,MATCH(ROUNDUP((G$1)/10,0)*10,[1]Hugst!$R$4:$W$4,0))))</f>
        <v>857.21126142903722</v>
      </c>
      <c r="H110" s="168">
        <f ca="1">IF($C110-H$1&lt;År1,0,G109*(1-VLOOKUP($A110,[1]Hugst!$R$5:$W$9,MATCH(ROUNDUP((H$1)/10,0)*10,[1]Hugst!$R$4:$W$4,0))))</f>
        <v>812.52736644471383</v>
      </c>
      <c r="I110" s="168">
        <f ca="1">IF($C110-I$1&lt;År1,0,H109*(1-VLOOKUP($A110,[1]Hugst!$R$5:$W$9,MATCH(ROUNDUP((I$1)/10,0)*10,[1]Hugst!$R$4:$W$4,0))))</f>
        <v>748.51465984543336</v>
      </c>
      <c r="J110" s="168">
        <f ca="1">IF($C110-J$1&lt;År1,0,I109*(1-VLOOKUP($A110,[1]Hugst!$R$5:$W$9,MATCH(ROUNDUP((J$1)/10,0)*10,[1]Hugst!$R$4:$W$4,0))))</f>
        <v>656.90278869975259</v>
      </c>
      <c r="K110" s="168">
        <f ca="1">IF($C110-K$1&lt;År1,0,J109*(1-VLOOKUP($A110,[1]Hugst!$R$5:$W$9,MATCH(ROUNDUP((K$1)/10,0)*10,[1]Hugst!$R$4:$W$4,0))))</f>
        <v>1670.6369334607905</v>
      </c>
      <c r="L110" s="168">
        <f ca="1">IF($C110-L$1&lt;År1,0,K109*(1-VLOOKUP($A110,[1]Hugst!$R$5:$W$9,MATCH(ROUNDUP((L$1)/10,0)*10,[1]Hugst!$R$4:$W$4,0))))</f>
        <v>1671.4459464855481</v>
      </c>
      <c r="M110" s="168">
        <f ca="1">IF($C110-M$1&lt;År1,0,L109*(1-VLOOKUP($A110,[1]Hugst!$R$5:$W$9,MATCH(ROUNDUP((M$1)/10,0)*10,[1]Hugst!$R$4:$W$4,0))))</f>
        <v>1674.4110436616975</v>
      </c>
      <c r="N110" s="168">
        <f ca="1">IF($C110-N$1&lt;År1,0,M109*(1-VLOOKUP($A110,[1]Hugst!$R$5:$W$9,MATCH(ROUNDUP((N$1)/10,0)*10,[1]Hugst!$R$4:$W$4,0))))</f>
        <v>1677.2402000045026</v>
      </c>
      <c r="O110" s="168">
        <f ca="1">IF($C110-O$1&lt;År1,0,N109*(1-VLOOKUP($A110,[1]Hugst!$R$5:$W$9,MATCH(ROUNDUP((O$1)/10,0)*10,[1]Hugst!$R$4:$W$4,0))))</f>
        <v>1679.7064711655214</v>
      </c>
      <c r="P110" s="168">
        <f ca="1">IF($C110-P$1&lt;År1,0,O109*(1-VLOOKUP($A110,[1]Hugst!$R$5:$W$9,MATCH(ROUNDUP((P$1)/10,0)*10,[1]Hugst!$R$4:$W$4,0))))</f>
        <v>1678.6777735081969</v>
      </c>
      <c r="Q110" s="168">
        <f ca="1">IF($C110-Q$1&lt;År1,0,P109*(1-VLOOKUP($A110,[1]Hugst!$R$5:$W$9,MATCH(ROUNDUP((Q$1)/10,0)*10,[1]Hugst!$R$4:$W$4,0))))</f>
        <v>1675.3062975425203</v>
      </c>
      <c r="R110" s="168">
        <f ca="1">IF($C110-R$1&lt;År1,0,Q109*(1-VLOOKUP($A110,[1]Hugst!$R$5:$W$9,MATCH(ROUNDUP((R$1)/10,0)*10,[1]Hugst!$R$4:$W$4,0))))</f>
        <v>1666.0718370148998</v>
      </c>
      <c r="S110" s="168">
        <f ca="1">IF($C110-S$1&lt;År1,0,R109*(1-VLOOKUP($A110,[1]Hugst!$R$5:$W$9,MATCH(ROUNDUP((S$1)/10,0)*10,[1]Hugst!$R$4:$W$4,0))))</f>
        <v>1642.1872670794421</v>
      </c>
      <c r="T110" s="168">
        <f ca="1">IF($C110-T$1&lt;År1,0,S109*(1-VLOOKUP($A110,[1]Hugst!$R$5:$W$9,MATCH(ROUNDUP((T$1)/10,0)*10,[1]Hugst!$R$4:$W$4,0))))</f>
        <v>1581.7182519700032</v>
      </c>
      <c r="U110" s="168">
        <f ca="1">IF($C110-U$1&lt;År1,0,T109*(1-VLOOKUP($A110,[1]Hugst!$R$5:$W$9,MATCH(ROUNDUP((U$1)/10,0)*10,[1]Hugst!$R$4:$W$4,0))))</f>
        <v>1429.912566141963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542.46613841295459</v>
      </c>
      <c r="E111" s="168">
        <f t="shared" ca="1" si="2"/>
        <v>17.319021047431306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910.04057918205649</v>
      </c>
      <c r="G111" s="168">
        <f ca="1">IF($C111-G$1&lt;År1,0,F110*(1-VLOOKUP($A111,[1]Hugst!$R$5:$W$9,MATCH(ROUNDUP((G$1)/10,0)*10,[1]Hugst!$R$4:$W$4,0))))</f>
        <v>888.36236144093687</v>
      </c>
      <c r="H111" s="168">
        <f ca="1">IF($C111-H$1&lt;År1,0,G110*(1-VLOOKUP($A111,[1]Hugst!$R$5:$W$9,MATCH(ROUNDUP((H$1)/10,0)*10,[1]Hugst!$R$4:$W$4,0))))</f>
        <v>857.21126142903722</v>
      </c>
      <c r="I111" s="168">
        <f ca="1">IF($C111-I$1&lt;År1,0,H110*(1-VLOOKUP($A111,[1]Hugst!$R$5:$W$9,MATCH(ROUNDUP((I$1)/10,0)*10,[1]Hugst!$R$4:$W$4,0))))</f>
        <v>812.52736644471383</v>
      </c>
      <c r="J111" s="168">
        <f ca="1">IF($C111-J$1&lt;År1,0,I110*(1-VLOOKUP($A111,[1]Hugst!$R$5:$W$9,MATCH(ROUNDUP((J$1)/10,0)*10,[1]Hugst!$R$4:$W$4,0))))</f>
        <v>748.51465984543336</v>
      </c>
      <c r="K111" s="168">
        <f ca="1">IF($C111-K$1&lt;År1,0,J110*(1-VLOOKUP($A111,[1]Hugst!$R$5:$W$9,MATCH(ROUNDUP((K$1)/10,0)*10,[1]Hugst!$R$4:$W$4,0))))</f>
        <v>656.90278869975259</v>
      </c>
      <c r="L111" s="168">
        <f ca="1">IF($C111-L$1&lt;År1,0,K110*(1-VLOOKUP($A111,[1]Hugst!$R$5:$W$9,MATCH(ROUNDUP((L$1)/10,0)*10,[1]Hugst!$R$4:$W$4,0))))</f>
        <v>1670.6369334607905</v>
      </c>
      <c r="M111" s="168">
        <f ca="1">IF($C111-M$1&lt;År1,0,L110*(1-VLOOKUP($A111,[1]Hugst!$R$5:$W$9,MATCH(ROUNDUP((M$1)/10,0)*10,[1]Hugst!$R$4:$W$4,0))))</f>
        <v>1671.4459464855481</v>
      </c>
      <c r="N111" s="168">
        <f ca="1">IF($C111-N$1&lt;År1,0,M110*(1-VLOOKUP($A111,[1]Hugst!$R$5:$W$9,MATCH(ROUNDUP((N$1)/10,0)*10,[1]Hugst!$R$4:$W$4,0))))</f>
        <v>1674.4110436616975</v>
      </c>
      <c r="O111" s="168">
        <f ca="1">IF($C111-O$1&lt;År1,0,N110*(1-VLOOKUP($A111,[1]Hugst!$R$5:$W$9,MATCH(ROUNDUP((O$1)/10,0)*10,[1]Hugst!$R$4:$W$4,0))))</f>
        <v>1677.2402000045026</v>
      </c>
      <c r="P111" s="168">
        <f ca="1">IF($C111-P$1&lt;År1,0,O110*(1-VLOOKUP($A111,[1]Hugst!$R$5:$W$9,MATCH(ROUNDUP((P$1)/10,0)*10,[1]Hugst!$R$4:$W$4,0))))</f>
        <v>1677.1442070569638</v>
      </c>
      <c r="Q111" s="168">
        <f ca="1">IF($C111-Q$1&lt;År1,0,P110*(1-VLOOKUP($A111,[1]Hugst!$R$5:$W$9,MATCH(ROUNDUP((Q$1)/10,0)*10,[1]Hugst!$R$4:$W$4,0))))</f>
        <v>1676.1170785994555</v>
      </c>
      <c r="R111" s="168">
        <f ca="1">IF($C111-R$1&lt;År1,0,Q110*(1-VLOOKUP($A111,[1]Hugst!$R$5:$W$9,MATCH(ROUNDUP((R$1)/10,0)*10,[1]Hugst!$R$4:$W$4,0))))</f>
        <v>1672.7507455632181</v>
      </c>
      <c r="S111" s="168">
        <f ca="1">IF($C111-S$1&lt;År1,0,R110*(1-VLOOKUP($A111,[1]Hugst!$R$5:$W$9,MATCH(ROUNDUP((S$1)/10,0)*10,[1]Hugst!$R$4:$W$4,0))))</f>
        <v>1663.5303715008092</v>
      </c>
      <c r="T111" s="168">
        <f ca="1">IF($C111-T$1&lt;År1,0,S110*(1-VLOOKUP($A111,[1]Hugst!$R$5:$W$9,MATCH(ROUNDUP((T$1)/10,0)*10,[1]Hugst!$R$4:$W$4,0))))</f>
        <v>1639.6822356550836</v>
      </c>
      <c r="U111" s="168">
        <f ca="1">IF($C111-U$1&lt;År1,0,T110*(1-VLOOKUP($A111,[1]Hugst!$R$5:$W$9,MATCH(ROUNDUP((U$1)/10,0)*10,[1]Hugst!$R$4:$W$4,0))))</f>
        <v>1579.3054614161506</v>
      </c>
      <c r="V111" s="168">
        <f ca="1">IF($C111-V$1&lt;År1,0,U110*(1-VLOOKUP($A111,[1]Hugst!$R$5:$W$9,MATCH(ROUNDUP((V$1)/10,0)*10,[1]Hugst!$R$4:$W$4,0))))</f>
        <v>1427.7313435834412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554.98240329215855</v>
      </c>
      <c r="E112" s="168">
        <f t="shared" ca="1" si="2"/>
        <v>19.851104201767157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925.08892721559641</v>
      </c>
      <c r="G112" s="168">
        <f ca="1">IF($C112-G$1&lt;År1,0,F111*(1-VLOOKUP($A112,[1]Hugst!$R$5:$W$9,MATCH(ROUNDUP((G$1)/10,0)*10,[1]Hugst!$R$4:$W$4,0))))</f>
        <v>910.04057918205649</v>
      </c>
      <c r="H112" s="168">
        <f ca="1">IF($C112-H$1&lt;År1,0,G111*(1-VLOOKUP($A112,[1]Hugst!$R$5:$W$9,MATCH(ROUNDUP((H$1)/10,0)*10,[1]Hugst!$R$4:$W$4,0))))</f>
        <v>888.36236144093687</v>
      </c>
      <c r="I112" s="168">
        <f ca="1">IF($C112-I$1&lt;År1,0,H111*(1-VLOOKUP($A112,[1]Hugst!$R$5:$W$9,MATCH(ROUNDUP((I$1)/10,0)*10,[1]Hugst!$R$4:$W$4,0))))</f>
        <v>857.21126142903722</v>
      </c>
      <c r="J112" s="168">
        <f ca="1">IF($C112-J$1&lt;År1,0,I111*(1-VLOOKUP($A112,[1]Hugst!$R$5:$W$9,MATCH(ROUNDUP((J$1)/10,0)*10,[1]Hugst!$R$4:$W$4,0))))</f>
        <v>812.52736644471383</v>
      </c>
      <c r="K112" s="168">
        <f ca="1">IF($C112-K$1&lt;År1,0,J111*(1-VLOOKUP($A112,[1]Hugst!$R$5:$W$9,MATCH(ROUNDUP((K$1)/10,0)*10,[1]Hugst!$R$4:$W$4,0))))</f>
        <v>748.51465984543336</v>
      </c>
      <c r="L112" s="168">
        <f ca="1">IF($C112-L$1&lt;År1,0,K111*(1-VLOOKUP($A112,[1]Hugst!$R$5:$W$9,MATCH(ROUNDUP((L$1)/10,0)*10,[1]Hugst!$R$4:$W$4,0))))</f>
        <v>656.90278869975259</v>
      </c>
      <c r="M112" s="168">
        <f ca="1">IF($C112-M$1&lt;År1,0,L111*(1-VLOOKUP($A112,[1]Hugst!$R$5:$W$9,MATCH(ROUNDUP((M$1)/10,0)*10,[1]Hugst!$R$4:$W$4,0))))</f>
        <v>1670.6369334607905</v>
      </c>
      <c r="N112" s="168">
        <f ca="1">IF($C112-N$1&lt;År1,0,M111*(1-VLOOKUP($A112,[1]Hugst!$R$5:$W$9,MATCH(ROUNDUP((N$1)/10,0)*10,[1]Hugst!$R$4:$W$4,0))))</f>
        <v>1671.4459464855481</v>
      </c>
      <c r="O112" s="168">
        <f ca="1">IF($C112-O$1&lt;År1,0,N111*(1-VLOOKUP($A112,[1]Hugst!$R$5:$W$9,MATCH(ROUNDUP((O$1)/10,0)*10,[1]Hugst!$R$4:$W$4,0))))</f>
        <v>1674.4110436616975</v>
      </c>
      <c r="P112" s="168">
        <f ca="1">IF($C112-P$1&lt;År1,0,O111*(1-VLOOKUP($A112,[1]Hugst!$R$5:$W$9,MATCH(ROUNDUP((P$1)/10,0)*10,[1]Hugst!$R$4:$W$4,0))))</f>
        <v>1674.6816980044957</v>
      </c>
      <c r="Q112" s="168">
        <f ca="1">IF($C112-Q$1&lt;År1,0,P111*(1-VLOOKUP($A112,[1]Hugst!$R$5:$W$9,MATCH(ROUNDUP((Q$1)/10,0)*10,[1]Hugst!$R$4:$W$4,0))))</f>
        <v>1674.5858514868769</v>
      </c>
      <c r="R112" s="168">
        <f ca="1">IF($C112-R$1&lt;År1,0,Q111*(1-VLOOKUP($A112,[1]Hugst!$R$5:$W$9,MATCH(ROUNDUP((R$1)/10,0)*10,[1]Hugst!$R$4:$W$4,0))))</f>
        <v>1673.56028983549</v>
      </c>
      <c r="S112" s="168">
        <f ca="1">IF($C112-S$1&lt;År1,0,R111*(1-VLOOKUP($A112,[1]Hugst!$R$5:$W$9,MATCH(ROUNDUP((S$1)/10,0)*10,[1]Hugst!$R$4:$W$4,0))))</f>
        <v>1670.1990918835454</v>
      </c>
      <c r="T112" s="168">
        <f ca="1">IF($C112-T$1&lt;År1,0,S111*(1-VLOOKUP($A112,[1]Hugst!$R$5:$W$9,MATCH(ROUNDUP((T$1)/10,0)*10,[1]Hugst!$R$4:$W$4,0))))</f>
        <v>1660.9927827985198</v>
      </c>
      <c r="U112" s="168">
        <f ca="1">IF($C112-U$1&lt;År1,0,T111*(1-VLOOKUP($A112,[1]Hugst!$R$5:$W$9,MATCH(ROUNDUP((U$1)/10,0)*10,[1]Hugst!$R$4:$W$4,0))))</f>
        <v>1637.1810254651011</v>
      </c>
      <c r="V112" s="168">
        <f ca="1">IF($C112-V$1&lt;År1,0,U111*(1-VLOOKUP($A112,[1]Hugst!$R$5:$W$9,MATCH(ROUNDUP((V$1)/10,0)*10,[1]Hugst!$R$4:$W$4,0))))</f>
        <v>1576.8963513902615</v>
      </c>
      <c r="W112" s="168">
        <f ca="1">IF($C112-W$1&lt;År1,0,V111*(1-VLOOKUP($A112,[1]Hugst!$R$5:$W$9,MATCH(ROUNDUP((W$1)/10,0)*10,[1]Hugst!$R$4:$W$4,0))))</f>
        <v>1425.5534483135682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562.86750817558789</v>
      </c>
      <c r="E113" s="168">
        <f t="shared" ca="1" si="2"/>
        <v>22.375009194161976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935.49793709142045</v>
      </c>
      <c r="G113" s="168">
        <f ca="1">IF($C113-G$1&lt;År1,0,F112*(1-VLOOKUP($A113,[1]Hugst!$R$5:$W$9,MATCH(ROUNDUP((G$1)/10,0)*10,[1]Hugst!$R$4:$W$4,0))))</f>
        <v>925.08892721559641</v>
      </c>
      <c r="H113" s="168">
        <f ca="1">IF($C113-H$1&lt;År1,0,G112*(1-VLOOKUP($A113,[1]Hugst!$R$5:$W$9,MATCH(ROUNDUP((H$1)/10,0)*10,[1]Hugst!$R$4:$W$4,0))))</f>
        <v>910.04057918205649</v>
      </c>
      <c r="I113" s="168">
        <f ca="1">IF($C113-I$1&lt;År1,0,H112*(1-VLOOKUP($A113,[1]Hugst!$R$5:$W$9,MATCH(ROUNDUP((I$1)/10,0)*10,[1]Hugst!$R$4:$W$4,0))))</f>
        <v>888.36236144093687</v>
      </c>
      <c r="J113" s="168">
        <f ca="1">IF($C113-J$1&lt;År1,0,I112*(1-VLOOKUP($A113,[1]Hugst!$R$5:$W$9,MATCH(ROUNDUP((J$1)/10,0)*10,[1]Hugst!$R$4:$W$4,0))))</f>
        <v>857.21126142903722</v>
      </c>
      <c r="K113" s="168">
        <f ca="1">IF($C113-K$1&lt;År1,0,J112*(1-VLOOKUP($A113,[1]Hugst!$R$5:$W$9,MATCH(ROUNDUP((K$1)/10,0)*10,[1]Hugst!$R$4:$W$4,0))))</f>
        <v>812.52736644471383</v>
      </c>
      <c r="L113" s="168">
        <f ca="1">IF($C113-L$1&lt;År1,0,K112*(1-VLOOKUP($A113,[1]Hugst!$R$5:$W$9,MATCH(ROUNDUP((L$1)/10,0)*10,[1]Hugst!$R$4:$W$4,0))))</f>
        <v>748.51465984543336</v>
      </c>
      <c r="M113" s="168">
        <f ca="1">IF($C113-M$1&lt;År1,0,L112*(1-VLOOKUP($A113,[1]Hugst!$R$5:$W$9,MATCH(ROUNDUP((M$1)/10,0)*10,[1]Hugst!$R$4:$W$4,0))))</f>
        <v>656.90278869975259</v>
      </c>
      <c r="N113" s="168">
        <f ca="1">IF($C113-N$1&lt;År1,0,M112*(1-VLOOKUP($A113,[1]Hugst!$R$5:$W$9,MATCH(ROUNDUP((N$1)/10,0)*10,[1]Hugst!$R$4:$W$4,0))))</f>
        <v>1670.6369334607905</v>
      </c>
      <c r="O113" s="168">
        <f ca="1">IF($C113-O$1&lt;År1,0,N112*(1-VLOOKUP($A113,[1]Hugst!$R$5:$W$9,MATCH(ROUNDUP((O$1)/10,0)*10,[1]Hugst!$R$4:$W$4,0))))</f>
        <v>1671.4459464855481</v>
      </c>
      <c r="P113" s="168">
        <f ca="1">IF($C113-P$1&lt;År1,0,O112*(1-VLOOKUP($A113,[1]Hugst!$R$5:$W$9,MATCH(ROUNDUP((P$1)/10,0)*10,[1]Hugst!$R$4:$W$4,0))))</f>
        <v>1671.8568573239083</v>
      </c>
      <c r="Q113" s="168">
        <f ca="1">IF($C113-Q$1&lt;År1,0,P112*(1-VLOOKUP($A113,[1]Hugst!$R$5:$W$9,MATCH(ROUNDUP((Q$1)/10,0)*10,[1]Hugst!$R$4:$W$4,0))))</f>
        <v>1672.1270988041499</v>
      </c>
      <c r="R113" s="168">
        <f ca="1">IF($C113-R$1&lt;År1,0,Q112*(1-VLOOKUP($A113,[1]Hugst!$R$5:$W$9,MATCH(ROUNDUP((R$1)/10,0)*10,[1]Hugst!$R$4:$W$4,0))))</f>
        <v>1672.0313984930833</v>
      </c>
      <c r="S113" s="168">
        <f ca="1">IF($C113-S$1&lt;År1,0,R112*(1-VLOOKUP($A113,[1]Hugst!$R$5:$W$9,MATCH(ROUNDUP((S$1)/10,0)*10,[1]Hugst!$R$4:$W$4,0))))</f>
        <v>1671.0074012577747</v>
      </c>
      <c r="T113" s="168">
        <f ca="1">IF($C113-T$1&lt;År1,0,S112*(1-VLOOKUP($A113,[1]Hugst!$R$5:$W$9,MATCH(ROUNDUP((T$1)/10,0)*10,[1]Hugst!$R$4:$W$4,0))))</f>
        <v>1667.6513305569433</v>
      </c>
      <c r="U113" s="168">
        <f ca="1">IF($C113-U$1&lt;År1,0,T112*(1-VLOOKUP($A113,[1]Hugst!$R$5:$W$9,MATCH(ROUNDUP((U$1)/10,0)*10,[1]Hugst!$R$4:$W$4,0))))</f>
        <v>1658.4590649942509</v>
      </c>
      <c r="V113" s="168">
        <f ca="1">IF($C113-V$1&lt;År1,0,U112*(1-VLOOKUP($A113,[1]Hugst!$R$5:$W$9,MATCH(ROUNDUP((V$1)/10,0)*10,[1]Hugst!$R$4:$W$4,0))))</f>
        <v>1634.6836306804933</v>
      </c>
      <c r="W113" s="168">
        <f ca="1">IF($C113-W$1&lt;År1,0,V112*(1-VLOOKUP($A113,[1]Hugst!$R$5:$W$9,MATCH(ROUNDUP((W$1)/10,0)*10,[1]Hugst!$R$4:$W$4,0))))</f>
        <v>1574.4909162779713</v>
      </c>
      <c r="X113" s="168">
        <f ca="1">IF($C113-X$1&lt;År1,0,W112*(1-VLOOKUP($A113,[1]Hugst!$R$5:$W$9,MATCH(ROUNDUP((X$1)/10,0)*10,[1]Hugst!$R$4:$W$4,0))))</f>
        <v>1423.3788752568187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567.5151824646282</v>
      </c>
      <c r="E114" s="168">
        <f t="shared" ca="1" si="2"/>
        <v>24.890541132401268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942.66114331870017</v>
      </c>
      <c r="G114" s="168">
        <f ca="1">IF($C114-G$1&lt;År1,0,F113*(1-VLOOKUP($A114,[1]Hugst!$R$5:$W$9,MATCH(ROUNDUP((G$1)/10,0)*10,[1]Hugst!$R$4:$W$4,0))))</f>
        <v>935.49793709142045</v>
      </c>
      <c r="H114" s="168">
        <f ca="1">IF($C114-H$1&lt;År1,0,G113*(1-VLOOKUP($A114,[1]Hugst!$R$5:$W$9,MATCH(ROUNDUP((H$1)/10,0)*10,[1]Hugst!$R$4:$W$4,0))))</f>
        <v>925.08892721559641</v>
      </c>
      <c r="I114" s="168">
        <f ca="1">IF($C114-I$1&lt;År1,0,H113*(1-VLOOKUP($A114,[1]Hugst!$R$5:$W$9,MATCH(ROUNDUP((I$1)/10,0)*10,[1]Hugst!$R$4:$W$4,0))))</f>
        <v>910.04057918205649</v>
      </c>
      <c r="J114" s="168">
        <f ca="1">IF($C114-J$1&lt;År1,0,I113*(1-VLOOKUP($A114,[1]Hugst!$R$5:$W$9,MATCH(ROUNDUP((J$1)/10,0)*10,[1]Hugst!$R$4:$W$4,0))))</f>
        <v>888.36236144093687</v>
      </c>
      <c r="K114" s="168">
        <f ca="1">IF($C114-K$1&lt;År1,0,J113*(1-VLOOKUP($A114,[1]Hugst!$R$5:$W$9,MATCH(ROUNDUP((K$1)/10,0)*10,[1]Hugst!$R$4:$W$4,0))))</f>
        <v>857.21126142903722</v>
      </c>
      <c r="L114" s="168">
        <f ca="1">IF($C114-L$1&lt;År1,0,K113*(1-VLOOKUP($A114,[1]Hugst!$R$5:$W$9,MATCH(ROUNDUP((L$1)/10,0)*10,[1]Hugst!$R$4:$W$4,0))))</f>
        <v>812.52736644471383</v>
      </c>
      <c r="M114" s="168">
        <f ca="1">IF($C114-M$1&lt;År1,0,L113*(1-VLOOKUP($A114,[1]Hugst!$R$5:$W$9,MATCH(ROUNDUP((M$1)/10,0)*10,[1]Hugst!$R$4:$W$4,0))))</f>
        <v>748.51465984543336</v>
      </c>
      <c r="N114" s="168">
        <f ca="1">IF($C114-N$1&lt;År1,0,M113*(1-VLOOKUP($A114,[1]Hugst!$R$5:$W$9,MATCH(ROUNDUP((N$1)/10,0)*10,[1]Hugst!$R$4:$W$4,0))))</f>
        <v>656.90278869975259</v>
      </c>
      <c r="O114" s="168">
        <f ca="1">IF($C114-O$1&lt;År1,0,N113*(1-VLOOKUP($A114,[1]Hugst!$R$5:$W$9,MATCH(ROUNDUP((O$1)/10,0)*10,[1]Hugst!$R$4:$W$4,0))))</f>
        <v>1670.6369334607905</v>
      </c>
      <c r="P114" s="168">
        <f ca="1">IF($C114-P$1&lt;År1,0,O113*(1-VLOOKUP($A114,[1]Hugst!$R$5:$W$9,MATCH(ROUNDUP((P$1)/10,0)*10,[1]Hugst!$R$4:$W$4,0))))</f>
        <v>1668.8962831773497</v>
      </c>
      <c r="Q114" s="168">
        <f ca="1">IF($C114-Q$1&lt;År1,0,P113*(1-VLOOKUP($A114,[1]Hugst!$R$5:$W$9,MATCH(ROUNDUP((Q$1)/10,0)*10,[1]Hugst!$R$4:$W$4,0))))</f>
        <v>1669.3065672025668</v>
      </c>
      <c r="R114" s="168">
        <f ca="1">IF($C114-R$1&lt;År1,0,Q113*(1-VLOOKUP($A114,[1]Hugst!$R$5:$W$9,MATCH(ROUNDUP((R$1)/10,0)*10,[1]Hugst!$R$4:$W$4,0))))</f>
        <v>1669.5763964500418</v>
      </c>
      <c r="S114" s="168">
        <f ca="1">IF($C114-S$1&lt;År1,0,R113*(1-VLOOKUP($A114,[1]Hugst!$R$5:$W$9,MATCH(ROUNDUP((S$1)/10,0)*10,[1]Hugst!$R$4:$W$4,0))))</f>
        <v>1669.4808421225007</v>
      </c>
      <c r="T114" s="168">
        <f ca="1">IF($C114-T$1&lt;År1,0,S113*(1-VLOOKUP($A114,[1]Hugst!$R$5:$W$9,MATCH(ROUNDUP((T$1)/10,0)*10,[1]Hugst!$R$4:$W$4,0))))</f>
        <v>1668.4584069168729</v>
      </c>
      <c r="U114" s="168">
        <f ca="1">IF($C114-U$1&lt;År1,0,T113*(1-VLOOKUP($A114,[1]Hugst!$R$5:$W$9,MATCH(ROUNDUP((U$1)/10,0)*10,[1]Hugst!$R$4:$W$4,0))))</f>
        <v>1665.1074556459241</v>
      </c>
      <c r="V114" s="168">
        <f ca="1">IF($C114-V$1&lt;År1,0,U113*(1-VLOOKUP($A114,[1]Hugst!$R$5:$W$9,MATCH(ROUNDUP((V$1)/10,0)*10,[1]Hugst!$R$4:$W$4,0))))</f>
        <v>1655.9292121832427</v>
      </c>
      <c r="W114" s="168">
        <f ca="1">IF($C114-W$1&lt;År1,0,V113*(1-VLOOKUP($A114,[1]Hugst!$R$5:$W$9,MATCH(ROUNDUP((W$1)/10,0)*10,[1]Hugst!$R$4:$W$4,0))))</f>
        <v>1632.19004548115</v>
      </c>
      <c r="X114" s="168">
        <f ca="1">IF($C114-X$1&lt;År1,0,W113*(1-VLOOKUP($A114,[1]Hugst!$R$5:$W$9,MATCH(ROUNDUP((X$1)/10,0)*10,[1]Hugst!$R$4:$W$4,0))))</f>
        <v>1572.0891504734795</v>
      </c>
      <c r="Y114" s="168">
        <f ca="1">IF($C114-Y$1&lt;År1,0,X113*(1-VLOOKUP($A114,[1]Hugst!$R$5:$W$9,MATCH(ROUNDUP((Y$1)/10,0)*10,[1]Hugst!$R$4:$W$4,0))))</f>
        <v>1421.20761934541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569.90101483324611</v>
      </c>
      <c r="E115" s="168">
        <f t="shared" ca="1" si="2"/>
        <v>27.702105040058086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947.8585395949749</v>
      </c>
      <c r="G115" s="168">
        <f ca="1">IF($C115-G$1&lt;År1,0,F114*(1-VLOOKUP($A115,[1]Hugst!$R$5:$W$9,MATCH(ROUNDUP((G$1)/10,0)*10,[1]Hugst!$R$4:$W$4,0))))</f>
        <v>942.66114331870017</v>
      </c>
      <c r="H115" s="168">
        <f ca="1">IF($C115-H$1&lt;År1,0,G114*(1-VLOOKUP($A115,[1]Hugst!$R$5:$W$9,MATCH(ROUNDUP((H$1)/10,0)*10,[1]Hugst!$R$4:$W$4,0))))</f>
        <v>935.49793709142045</v>
      </c>
      <c r="I115" s="168">
        <f ca="1">IF($C115-I$1&lt;År1,0,H114*(1-VLOOKUP($A115,[1]Hugst!$R$5:$W$9,MATCH(ROUNDUP((I$1)/10,0)*10,[1]Hugst!$R$4:$W$4,0))))</f>
        <v>925.08892721559641</v>
      </c>
      <c r="J115" s="168">
        <f ca="1">IF($C115-J$1&lt;År1,0,I114*(1-VLOOKUP($A115,[1]Hugst!$R$5:$W$9,MATCH(ROUNDUP((J$1)/10,0)*10,[1]Hugst!$R$4:$W$4,0))))</f>
        <v>910.04057918205649</v>
      </c>
      <c r="K115" s="168">
        <f ca="1">IF($C115-K$1&lt;År1,0,J114*(1-VLOOKUP($A115,[1]Hugst!$R$5:$W$9,MATCH(ROUNDUP((K$1)/10,0)*10,[1]Hugst!$R$4:$W$4,0))))</f>
        <v>888.36236144093687</v>
      </c>
      <c r="L115" s="168">
        <f ca="1">IF($C115-L$1&lt;År1,0,K114*(1-VLOOKUP($A115,[1]Hugst!$R$5:$W$9,MATCH(ROUNDUP((L$1)/10,0)*10,[1]Hugst!$R$4:$W$4,0))))</f>
        <v>857.21126142903722</v>
      </c>
      <c r="M115" s="168">
        <f ca="1">IF($C115-M$1&lt;År1,0,L114*(1-VLOOKUP($A115,[1]Hugst!$R$5:$W$9,MATCH(ROUNDUP((M$1)/10,0)*10,[1]Hugst!$R$4:$W$4,0))))</f>
        <v>812.52736644471383</v>
      </c>
      <c r="N115" s="168">
        <f ca="1">IF($C115-N$1&lt;År1,0,M114*(1-VLOOKUP($A115,[1]Hugst!$R$5:$W$9,MATCH(ROUNDUP((N$1)/10,0)*10,[1]Hugst!$R$4:$W$4,0))))</f>
        <v>748.51465984543336</v>
      </c>
      <c r="O115" s="168">
        <f ca="1">IF($C115-O$1&lt;År1,0,N114*(1-VLOOKUP($A115,[1]Hugst!$R$5:$W$9,MATCH(ROUNDUP((O$1)/10,0)*10,[1]Hugst!$R$4:$W$4,0))))</f>
        <v>656.90278869975259</v>
      </c>
      <c r="P115" s="168">
        <f ca="1">IF($C115-P$1&lt;År1,0,O114*(1-VLOOKUP($A115,[1]Hugst!$R$5:$W$9,MATCH(ROUNDUP((P$1)/10,0)*10,[1]Hugst!$R$4:$W$4,0))))</f>
        <v>1668.088504240257</v>
      </c>
      <c r="Q115" s="168">
        <f ca="1">IF($C115-Q$1&lt;År1,0,P114*(1-VLOOKUP($A115,[1]Hugst!$R$5:$W$9,MATCH(ROUNDUP((Q$1)/10,0)*10,[1]Hugst!$R$4:$W$4,0))))</f>
        <v>1666.3505091860623</v>
      </c>
      <c r="R115" s="168">
        <f ca="1">IF($C115-R$1&lt;År1,0,Q114*(1-VLOOKUP($A115,[1]Hugst!$R$5:$W$9,MATCH(ROUNDUP((R$1)/10,0)*10,[1]Hugst!$R$4:$W$4,0))))</f>
        <v>1666.7601673542918</v>
      </c>
      <c r="S115" s="168">
        <f ca="1">IF($C115-S$1&lt;År1,0,R114*(1-VLOOKUP($A115,[1]Hugst!$R$5:$W$9,MATCH(ROUNDUP((S$1)/10,0)*10,[1]Hugst!$R$4:$W$4,0))))</f>
        <v>1667.0295849978297</v>
      </c>
      <c r="T115" s="168">
        <f ca="1">IF($C115-T$1&lt;År1,0,S114*(1-VLOOKUP($A115,[1]Hugst!$R$5:$W$9,MATCH(ROUNDUP((T$1)/10,0)*10,[1]Hugst!$R$4:$W$4,0))))</f>
        <v>1666.9341764311273</v>
      </c>
      <c r="U115" s="168">
        <f ca="1">IF($C115-U$1&lt;År1,0,T114*(1-VLOOKUP($A115,[1]Hugst!$R$5:$W$9,MATCH(ROUNDUP((U$1)/10,0)*10,[1]Hugst!$R$4:$W$4,0))))</f>
        <v>1665.9133008724234</v>
      </c>
      <c r="V115" s="168">
        <f ca="1">IF($C115-V$1&lt;År1,0,U114*(1-VLOOKUP($A115,[1]Hugst!$R$5:$W$9,MATCH(ROUNDUP((V$1)/10,0)*10,[1]Hugst!$R$4:$W$4,0))))</f>
        <v>1662.5674612220573</v>
      </c>
      <c r="W115" s="168">
        <f ca="1">IF($C115-W$1&lt;År1,0,V114*(1-VLOOKUP($A115,[1]Hugst!$R$5:$W$9,MATCH(ROUNDUP((W$1)/10,0)*10,[1]Hugst!$R$4:$W$4,0))))</f>
        <v>1653.4032184697428</v>
      </c>
      <c r="X115" s="168">
        <f ca="1">IF($C115-X$1&lt;År1,0,W114*(1-VLOOKUP($A115,[1]Hugst!$R$5:$W$9,MATCH(ROUNDUP((X$1)/10,0)*10,[1]Hugst!$R$4:$W$4,0))))</f>
        <v>1629.7002640558399</v>
      </c>
      <c r="Y115" s="168">
        <f ca="1">IF($C115-Y$1&lt;År1,0,X114*(1-VLOOKUP($A115,[1]Hugst!$R$5:$W$9,MATCH(ROUNDUP((Y$1)/10,0)*10,[1]Hugst!$R$4:$W$4,0))))</f>
        <v>1569.6910483795368</v>
      </c>
      <c r="Z115" s="168">
        <f ca="1">IF($C115-Z$1&lt;År1,0,Y114*(1-VLOOKUP($A115,[1]Hugst!$R$5:$W$9,MATCH(ROUNDUP((Z$1)/10,0)*10,[1]Hugst!$R$4:$W$4,0))))</f>
        <v>1418.7385722101064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570.70789555573936</v>
      </c>
      <c r="E116" s="168">
        <f t="shared" ca="1" si="2"/>
        <v>28.993941252683726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949.95725653009367</v>
      </c>
      <c r="G116" s="168">
        <f ca="1">IF($C116-G$1&lt;År1,0,F115*(1-VLOOKUP($A116,[1]Hugst!$R$5:$W$9,MATCH(ROUNDUP((G$1)/10,0)*10,[1]Hugst!$R$4:$W$4,0))))</f>
        <v>947.8585395949749</v>
      </c>
      <c r="H116" s="168">
        <f ca="1">IF($C116-H$1&lt;År1,0,G115*(1-VLOOKUP($A116,[1]Hugst!$R$5:$W$9,MATCH(ROUNDUP((H$1)/10,0)*10,[1]Hugst!$R$4:$W$4,0))))</f>
        <v>942.66114331870017</v>
      </c>
      <c r="I116" s="168">
        <f ca="1">IF($C116-I$1&lt;År1,0,H115*(1-VLOOKUP($A116,[1]Hugst!$R$5:$W$9,MATCH(ROUNDUP((I$1)/10,0)*10,[1]Hugst!$R$4:$W$4,0))))</f>
        <v>935.49793709142045</v>
      </c>
      <c r="J116" s="168">
        <f ca="1">IF($C116-J$1&lt;År1,0,I115*(1-VLOOKUP($A116,[1]Hugst!$R$5:$W$9,MATCH(ROUNDUP((J$1)/10,0)*10,[1]Hugst!$R$4:$W$4,0))))</f>
        <v>925.08892721559641</v>
      </c>
      <c r="K116" s="168">
        <f ca="1">IF($C116-K$1&lt;År1,0,J115*(1-VLOOKUP($A116,[1]Hugst!$R$5:$W$9,MATCH(ROUNDUP((K$1)/10,0)*10,[1]Hugst!$R$4:$W$4,0))))</f>
        <v>910.04057918205649</v>
      </c>
      <c r="L116" s="168">
        <f ca="1">IF($C116-L$1&lt;År1,0,K115*(1-VLOOKUP($A116,[1]Hugst!$R$5:$W$9,MATCH(ROUNDUP((L$1)/10,0)*10,[1]Hugst!$R$4:$W$4,0))))</f>
        <v>888.36236144093687</v>
      </c>
      <c r="M116" s="168">
        <f ca="1">IF($C116-M$1&lt;År1,0,L115*(1-VLOOKUP($A116,[1]Hugst!$R$5:$W$9,MATCH(ROUNDUP((M$1)/10,0)*10,[1]Hugst!$R$4:$W$4,0))))</f>
        <v>857.21126142903722</v>
      </c>
      <c r="N116" s="168">
        <f ca="1">IF($C116-N$1&lt;År1,0,M115*(1-VLOOKUP($A116,[1]Hugst!$R$5:$W$9,MATCH(ROUNDUP((N$1)/10,0)*10,[1]Hugst!$R$4:$W$4,0))))</f>
        <v>812.52736644471383</v>
      </c>
      <c r="O116" s="168">
        <f ca="1">IF($C116-O$1&lt;År1,0,N115*(1-VLOOKUP($A116,[1]Hugst!$R$5:$W$9,MATCH(ROUNDUP((O$1)/10,0)*10,[1]Hugst!$R$4:$W$4,0))))</f>
        <v>748.51465984543336</v>
      </c>
      <c r="P116" s="168">
        <f ca="1">IF($C116-P$1&lt;År1,0,O115*(1-VLOOKUP($A116,[1]Hugst!$R$5:$W$9,MATCH(ROUNDUP((P$1)/10,0)*10,[1]Hugst!$R$4:$W$4,0))))</f>
        <v>655.90073359834616</v>
      </c>
      <c r="Q116" s="168">
        <f ca="1">IF($C116-Q$1&lt;År1,0,P115*(1-VLOOKUP($A116,[1]Hugst!$R$5:$W$9,MATCH(ROUNDUP((Q$1)/10,0)*10,[1]Hugst!$R$4:$W$4,0))))</f>
        <v>1665.5439624541277</v>
      </c>
      <c r="R116" s="168">
        <f ca="1">IF($C116-R$1&lt;År1,0,Q115*(1-VLOOKUP($A116,[1]Hugst!$R$5:$W$9,MATCH(ROUNDUP((R$1)/10,0)*10,[1]Hugst!$R$4:$W$4,0))))</f>
        <v>1663.8086185788293</v>
      </c>
      <c r="S116" s="168">
        <f ca="1">IF($C116-S$1&lt;År1,0,R115*(1-VLOOKUP($A116,[1]Hugst!$R$5:$W$9,MATCH(ROUNDUP((S$1)/10,0)*10,[1]Hugst!$R$4:$W$4,0))))</f>
        <v>1664.2176518447682</v>
      </c>
      <c r="T116" s="168">
        <f ca="1">IF($C116-T$1&lt;År1,0,S115*(1-VLOOKUP($A116,[1]Hugst!$R$5:$W$9,MATCH(ROUNDUP((T$1)/10,0)*10,[1]Hugst!$R$4:$W$4,0))))</f>
        <v>1664.4866585122397</v>
      </c>
      <c r="U116" s="168">
        <f ca="1">IF($C116-U$1&lt;År1,0,T115*(1-VLOOKUP($A116,[1]Hugst!$R$5:$W$9,MATCH(ROUNDUP((U$1)/10,0)*10,[1]Hugst!$R$4:$W$4,0))))</f>
        <v>1664.3913954840289</v>
      </c>
      <c r="V116" s="168">
        <f ca="1">IF($C116-V$1&lt;År1,0,U115*(1-VLOOKUP($A116,[1]Hugst!$R$5:$W$9,MATCH(ROUNDUP((V$1)/10,0)*10,[1]Hugst!$R$4:$W$4,0))))</f>
        <v>1663.3720771931264</v>
      </c>
      <c r="W116" s="168">
        <f ca="1">IF($C116-W$1&lt;År1,0,V115*(1-VLOOKUP($A116,[1]Hugst!$R$5:$W$9,MATCH(ROUNDUP((W$1)/10,0)*10,[1]Hugst!$R$4:$W$4,0))))</f>
        <v>1660.0313413659558</v>
      </c>
      <c r="X116" s="168">
        <f ca="1">IF($C116-X$1&lt;År1,0,W115*(1-VLOOKUP($A116,[1]Hugst!$R$5:$W$9,MATCH(ROUNDUP((X$1)/10,0)*10,[1]Hugst!$R$4:$W$4,0))))</f>
        <v>1650.8810779669923</v>
      </c>
      <c r="Y116" s="168">
        <f ca="1">IF($C116-Y$1&lt;År1,0,X115*(1-VLOOKUP($A116,[1]Hugst!$R$5:$W$9,MATCH(ROUNDUP((Y$1)/10,0)*10,[1]Hugst!$R$4:$W$4,0))))</f>
        <v>1627.2142806021952</v>
      </c>
      <c r="Z116" s="168">
        <f ca="1">IF($C116-Z$1&lt;År1,0,Y115*(1-VLOOKUP($A116,[1]Hugst!$R$5:$W$9,MATCH(ROUNDUP((Z$1)/10,0)*10,[1]Hugst!$R$4:$W$4,0))))</f>
        <v>1566.9640427446402</v>
      </c>
      <c r="AA116" s="168">
        <f ca="1">IF($C116-AA$1&lt;År1,0,Z115*(1-VLOOKUP($A116,[1]Hugst!$R$5:$W$9,MATCH(ROUNDUP((AA$1)/10,0)*10,[1]Hugst!$R$4:$W$4,0))))</f>
        <v>1416.2738145210974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570.41382613563053</v>
      </c>
      <c r="E117" s="168">
        <f t="shared" ca="1" si="2"/>
        <v>30.435164068603626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951.10440992590475</v>
      </c>
      <c r="G117" s="168">
        <f ca="1">IF($C117-G$1&lt;År1,0,F116*(1-VLOOKUP($A117,[1]Hugst!$R$5:$W$9,MATCH(ROUNDUP((G$1)/10,0)*10,[1]Hugst!$R$4:$W$4,0))))</f>
        <v>949.95725653009367</v>
      </c>
      <c r="H117" s="168">
        <f ca="1">IF($C117-H$1&lt;År1,0,G116*(1-VLOOKUP($A117,[1]Hugst!$R$5:$W$9,MATCH(ROUNDUP((H$1)/10,0)*10,[1]Hugst!$R$4:$W$4,0))))</f>
        <v>947.8585395949749</v>
      </c>
      <c r="I117" s="168">
        <f ca="1">IF($C117-I$1&lt;År1,0,H116*(1-VLOOKUP($A117,[1]Hugst!$R$5:$W$9,MATCH(ROUNDUP((I$1)/10,0)*10,[1]Hugst!$R$4:$W$4,0))))</f>
        <v>942.66114331870017</v>
      </c>
      <c r="J117" s="168">
        <f ca="1">IF($C117-J$1&lt;År1,0,I116*(1-VLOOKUP($A117,[1]Hugst!$R$5:$W$9,MATCH(ROUNDUP((J$1)/10,0)*10,[1]Hugst!$R$4:$W$4,0))))</f>
        <v>935.49793709142045</v>
      </c>
      <c r="K117" s="168">
        <f ca="1">IF($C117-K$1&lt;År1,0,J116*(1-VLOOKUP($A117,[1]Hugst!$R$5:$W$9,MATCH(ROUNDUP((K$1)/10,0)*10,[1]Hugst!$R$4:$W$4,0))))</f>
        <v>925.08892721559641</v>
      </c>
      <c r="L117" s="168">
        <f ca="1">IF($C117-L$1&lt;År1,0,K116*(1-VLOOKUP($A117,[1]Hugst!$R$5:$W$9,MATCH(ROUNDUP((L$1)/10,0)*10,[1]Hugst!$R$4:$W$4,0))))</f>
        <v>910.04057918205649</v>
      </c>
      <c r="M117" s="168">
        <f ca="1">IF($C117-M$1&lt;År1,0,L116*(1-VLOOKUP($A117,[1]Hugst!$R$5:$W$9,MATCH(ROUNDUP((M$1)/10,0)*10,[1]Hugst!$R$4:$W$4,0))))</f>
        <v>888.36236144093687</v>
      </c>
      <c r="N117" s="168">
        <f ca="1">IF($C117-N$1&lt;År1,0,M116*(1-VLOOKUP($A117,[1]Hugst!$R$5:$W$9,MATCH(ROUNDUP((N$1)/10,0)*10,[1]Hugst!$R$4:$W$4,0))))</f>
        <v>857.21126142903722</v>
      </c>
      <c r="O117" s="168">
        <f ca="1">IF($C117-O$1&lt;År1,0,N116*(1-VLOOKUP($A117,[1]Hugst!$R$5:$W$9,MATCH(ROUNDUP((O$1)/10,0)*10,[1]Hugst!$R$4:$W$4,0))))</f>
        <v>812.52736644471383</v>
      </c>
      <c r="P117" s="168">
        <f ca="1">IF($C117-P$1&lt;År1,0,O116*(1-VLOOKUP($A117,[1]Hugst!$R$5:$W$9,MATCH(ROUNDUP((P$1)/10,0)*10,[1]Hugst!$R$4:$W$4,0))))</f>
        <v>747.37285782194033</v>
      </c>
      <c r="Q117" s="168">
        <f ca="1">IF($C117-Q$1&lt;År1,0,P116*(1-VLOOKUP($A117,[1]Hugst!$R$5:$W$9,MATCH(ROUNDUP((Q$1)/10,0)*10,[1]Hugst!$R$4:$W$4,0))))</f>
        <v>654.90020705556901</v>
      </c>
      <c r="R117" s="168">
        <f ca="1">IF($C117-R$1&lt;År1,0,Q116*(1-VLOOKUP($A117,[1]Hugst!$R$5:$W$9,MATCH(ROUNDUP((R$1)/10,0)*10,[1]Hugst!$R$4:$W$4,0))))</f>
        <v>1663.003302172418</v>
      </c>
      <c r="S117" s="168">
        <f ca="1">IF($C117-S$1&lt;År1,0,R116*(1-VLOOKUP($A117,[1]Hugst!$R$5:$W$9,MATCH(ROUNDUP((S$1)/10,0)*10,[1]Hugst!$R$4:$W$4,0))))</f>
        <v>1661.2706054318446</v>
      </c>
      <c r="T117" s="168">
        <f ca="1">IF($C117-T$1&lt;År1,0,S116*(1-VLOOKUP($A117,[1]Hugst!$R$5:$W$9,MATCH(ROUNDUP((T$1)/10,0)*10,[1]Hugst!$R$4:$W$4,0))))</f>
        <v>1661.6790147487338</v>
      </c>
      <c r="U117" s="168">
        <f ca="1">IF($C117-U$1&lt;År1,0,T116*(1-VLOOKUP($A117,[1]Hugst!$R$5:$W$9,MATCH(ROUNDUP((U$1)/10,0)*10,[1]Hugst!$R$4:$W$4,0))))</f>
        <v>1661.9476110670514</v>
      </c>
      <c r="V117" s="168">
        <f ca="1">IF($C117-V$1&lt;År1,0,U116*(1-VLOOKUP($A117,[1]Hugst!$R$5:$W$9,MATCH(ROUNDUP((V$1)/10,0)*10,[1]Hugst!$R$4:$W$4,0))))</f>
        <v>1661.8524933553244</v>
      </c>
      <c r="W117" s="168">
        <f ca="1">IF($C117-W$1&lt;År1,0,V116*(1-VLOOKUP($A117,[1]Hugst!$R$5:$W$9,MATCH(ROUNDUP((W$1)/10,0)*10,[1]Hugst!$R$4:$W$4,0))))</f>
        <v>1660.8347299567301</v>
      </c>
      <c r="X117" s="168">
        <f ca="1">IF($C117-X$1&lt;År1,0,W116*(1-VLOOKUP($A117,[1]Hugst!$R$5:$W$9,MATCH(ROUNDUP((X$1)/10,0)*10,[1]Hugst!$R$4:$W$4,0))))</f>
        <v>1657.4990901672618</v>
      </c>
      <c r="Y117" s="168">
        <f ca="1">IF($C117-Y$1&lt;År1,0,X116*(1-VLOOKUP($A117,[1]Hugst!$R$5:$W$9,MATCH(ROUNDUP((Y$1)/10,0)*10,[1]Hugst!$R$4:$W$4,0))))</f>
        <v>1648.362784797212</v>
      </c>
      <c r="Z117" s="168">
        <f ca="1">IF($C117-Z$1&lt;År1,0,Y116*(1-VLOOKUP($A117,[1]Hugst!$R$5:$W$9,MATCH(ROUNDUP((Z$1)/10,0)*10,[1]Hugst!$R$4:$W$4,0))))</f>
        <v>1624.387340538437</v>
      </c>
      <c r="AA117" s="168">
        <f ca="1">IF($C117-AA$1&lt;År1,0,Z116*(1-VLOOKUP($A117,[1]Hugst!$R$5:$W$9,MATCH(ROUNDUP((AA$1)/10,0)*10,[1]Hugst!$R$4:$W$4,0))))</f>
        <v>1564.2417747042787</v>
      </c>
      <c r="AB117" s="168">
        <f ca="1">IF($C117-AB$1&lt;År1,0,AA116*(1-VLOOKUP($A117,[1]Hugst!$R$5:$W$9,MATCH(ROUNDUP((AB$1)/10,0)*10,[1]Hugst!$R$4:$W$4,0))))</f>
        <v>1413.8133388263784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569.35338604531182</v>
      </c>
      <c r="E118" s="168">
        <f t="shared" ca="1" si="2"/>
        <v>31.975718508867431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951.58452427584984</v>
      </c>
      <c r="G118" s="168">
        <f ca="1">IF($C118-G$1&lt;År1,0,F117*(1-VLOOKUP($A118,[1]Hugst!$R$5:$W$9,MATCH(ROUNDUP((G$1)/10,0)*10,[1]Hugst!$R$4:$W$4,0))))</f>
        <v>951.10440992590475</v>
      </c>
      <c r="H118" s="168">
        <f ca="1">IF($C118-H$1&lt;År1,0,G117*(1-VLOOKUP($A118,[1]Hugst!$R$5:$W$9,MATCH(ROUNDUP((H$1)/10,0)*10,[1]Hugst!$R$4:$W$4,0))))</f>
        <v>949.95725653009367</v>
      </c>
      <c r="I118" s="168">
        <f ca="1">IF($C118-I$1&lt;År1,0,H117*(1-VLOOKUP($A118,[1]Hugst!$R$5:$W$9,MATCH(ROUNDUP((I$1)/10,0)*10,[1]Hugst!$R$4:$W$4,0))))</f>
        <v>947.8585395949749</v>
      </c>
      <c r="J118" s="168">
        <f ca="1">IF($C118-J$1&lt;År1,0,I117*(1-VLOOKUP($A118,[1]Hugst!$R$5:$W$9,MATCH(ROUNDUP((J$1)/10,0)*10,[1]Hugst!$R$4:$W$4,0))))</f>
        <v>942.66114331870017</v>
      </c>
      <c r="K118" s="168">
        <f ca="1">IF($C118-K$1&lt;År1,0,J117*(1-VLOOKUP($A118,[1]Hugst!$R$5:$W$9,MATCH(ROUNDUP((K$1)/10,0)*10,[1]Hugst!$R$4:$W$4,0))))</f>
        <v>935.49793709142045</v>
      </c>
      <c r="L118" s="168">
        <f ca="1">IF($C118-L$1&lt;År1,0,K117*(1-VLOOKUP($A118,[1]Hugst!$R$5:$W$9,MATCH(ROUNDUP((L$1)/10,0)*10,[1]Hugst!$R$4:$W$4,0))))</f>
        <v>925.08892721559641</v>
      </c>
      <c r="M118" s="168">
        <f ca="1">IF($C118-M$1&lt;År1,0,L117*(1-VLOOKUP($A118,[1]Hugst!$R$5:$W$9,MATCH(ROUNDUP((M$1)/10,0)*10,[1]Hugst!$R$4:$W$4,0))))</f>
        <v>910.04057918205649</v>
      </c>
      <c r="N118" s="168">
        <f ca="1">IF($C118-N$1&lt;År1,0,M117*(1-VLOOKUP($A118,[1]Hugst!$R$5:$W$9,MATCH(ROUNDUP((N$1)/10,0)*10,[1]Hugst!$R$4:$W$4,0))))</f>
        <v>888.36236144093687</v>
      </c>
      <c r="O118" s="168">
        <f ca="1">IF($C118-O$1&lt;År1,0,N117*(1-VLOOKUP($A118,[1]Hugst!$R$5:$W$9,MATCH(ROUNDUP((O$1)/10,0)*10,[1]Hugst!$R$4:$W$4,0))))</f>
        <v>857.21126142903722</v>
      </c>
      <c r="P118" s="168">
        <f ca="1">IF($C118-P$1&lt;År1,0,O117*(1-VLOOKUP($A118,[1]Hugst!$R$5:$W$9,MATCH(ROUNDUP((P$1)/10,0)*10,[1]Hugst!$R$4:$W$4,0))))</f>
        <v>811.28791791962863</v>
      </c>
      <c r="Q118" s="168">
        <f ca="1">IF($C118-Q$1&lt;År1,0,P117*(1-VLOOKUP($A118,[1]Hugst!$R$5:$W$9,MATCH(ROUNDUP((Q$1)/10,0)*10,[1]Hugst!$R$4:$W$4,0))))</f>
        <v>746.23279753034751</v>
      </c>
      <c r="R118" s="168">
        <f ca="1">IF($C118-R$1&lt;År1,0,Q117*(1-VLOOKUP($A118,[1]Hugst!$R$5:$W$9,MATCH(ROUNDUP((R$1)/10,0)*10,[1]Hugst!$R$4:$W$4,0))))</f>
        <v>653.90120673972149</v>
      </c>
      <c r="S118" s="168">
        <f ca="1">IF($C118-S$1&lt;År1,0,R117*(1-VLOOKUP($A118,[1]Hugst!$R$5:$W$9,MATCH(ROUNDUP((S$1)/10,0)*10,[1]Hugst!$R$4:$W$4,0))))</f>
        <v>1660.4665174741888</v>
      </c>
      <c r="T118" s="168">
        <f ca="1">IF($C118-T$1&lt;År1,0,S117*(1-VLOOKUP($A118,[1]Hugst!$R$5:$W$9,MATCH(ROUNDUP((T$1)/10,0)*10,[1]Hugst!$R$4:$W$4,0))))</f>
        <v>1658.7364638303384</v>
      </c>
      <c r="U118" s="168">
        <f ca="1">IF($C118-U$1&lt;År1,0,T117*(1-VLOOKUP($A118,[1]Hugst!$R$5:$W$9,MATCH(ROUNDUP((U$1)/10,0)*10,[1]Hugst!$R$4:$W$4,0))))</f>
        <v>1659.1442501499646</v>
      </c>
      <c r="V118" s="168">
        <f ca="1">IF($C118-V$1&lt;År1,0,U117*(1-VLOOKUP($A118,[1]Hugst!$R$5:$W$9,MATCH(ROUNDUP((V$1)/10,0)*10,[1]Hugst!$R$4:$W$4,0))))</f>
        <v>1659.4124367450847</v>
      </c>
      <c r="W118" s="168">
        <f ca="1">IF($C118-W$1&lt;År1,0,V117*(1-VLOOKUP($A118,[1]Hugst!$R$5:$W$9,MATCH(ROUNDUP((W$1)/10,0)*10,[1]Hugst!$R$4:$W$4,0))))</f>
        <v>1659.3174641281721</v>
      </c>
      <c r="X118" s="168">
        <f ca="1">IF($C118-X$1&lt;År1,0,W117*(1-VLOOKUP($A118,[1]Hugst!$R$5:$W$9,MATCH(ROUNDUP((X$1)/10,0)*10,[1]Hugst!$R$4:$W$4,0))))</f>
        <v>1658.3012532500165</v>
      </c>
      <c r="Y118" s="168">
        <f ca="1">IF($C118-Y$1&lt;År1,0,X117*(1-VLOOKUP($A118,[1]Hugst!$R$5:$W$9,MATCH(ROUNDUP((Y$1)/10,0)*10,[1]Hugst!$R$4:$W$4,0))))</f>
        <v>1654.9707017246337</v>
      </c>
      <c r="Z118" s="168">
        <f ca="1">IF($C118-Z$1&lt;År1,0,Y117*(1-VLOOKUP($A118,[1]Hugst!$R$5:$W$9,MATCH(ROUNDUP((Z$1)/10,0)*10,[1]Hugst!$R$4:$W$4,0))))</f>
        <v>1645.4991036880303</v>
      </c>
      <c r="AA118" s="168">
        <f ca="1">IF($C118-AA$1&lt;År1,0,Z117*(1-VLOOKUP($A118,[1]Hugst!$R$5:$W$9,MATCH(ROUNDUP((AA$1)/10,0)*10,[1]Hugst!$R$4:$W$4,0))))</f>
        <v>1621.5653116841117</v>
      </c>
      <c r="AB118" s="168">
        <f ca="1">IF($C118-AB$1&lt;År1,0,AA117*(1-VLOOKUP($A118,[1]Hugst!$R$5:$W$9,MATCH(ROUNDUP((AB$1)/10,0)*10,[1]Hugst!$R$4:$W$4,0))))</f>
        <v>1561.5242360278855</v>
      </c>
      <c r="AC118" s="168">
        <f ca="1">IF($C118-AC$1&lt;År1,0,AB117*(1-VLOOKUP($A118,[1]Hugst!$R$5:$W$9,MATCH(ROUNDUP((AC$1)/10,0)*10,[1]Hugst!$R$4:$W$4,0))))</f>
        <v>1411.3571376868917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567.76075944334082</v>
      </c>
      <c r="E119" s="168">
        <f t="shared" ca="1" si="2"/>
        <v>33.582881042988447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951.59906020799986</v>
      </c>
      <c r="G119" s="168">
        <f ca="1">IF($C119-G$1&lt;År1,0,F118*(1-VLOOKUP($A119,[1]Hugst!$R$5:$W$9,MATCH(ROUNDUP((G$1)/10,0)*10,[1]Hugst!$R$4:$W$4,0))))</f>
        <v>951.58452427584984</v>
      </c>
      <c r="H119" s="168">
        <f ca="1">IF($C119-H$1&lt;År1,0,G118*(1-VLOOKUP($A119,[1]Hugst!$R$5:$W$9,MATCH(ROUNDUP((H$1)/10,0)*10,[1]Hugst!$R$4:$W$4,0))))</f>
        <v>951.10440992590475</v>
      </c>
      <c r="I119" s="168">
        <f ca="1">IF($C119-I$1&lt;År1,0,H118*(1-VLOOKUP($A119,[1]Hugst!$R$5:$W$9,MATCH(ROUNDUP((I$1)/10,0)*10,[1]Hugst!$R$4:$W$4,0))))</f>
        <v>949.95725653009367</v>
      </c>
      <c r="J119" s="168">
        <f ca="1">IF($C119-J$1&lt;År1,0,I118*(1-VLOOKUP($A119,[1]Hugst!$R$5:$W$9,MATCH(ROUNDUP((J$1)/10,0)*10,[1]Hugst!$R$4:$W$4,0))))</f>
        <v>947.8585395949749</v>
      </c>
      <c r="K119" s="168">
        <f ca="1">IF($C119-K$1&lt;År1,0,J118*(1-VLOOKUP($A119,[1]Hugst!$R$5:$W$9,MATCH(ROUNDUP((K$1)/10,0)*10,[1]Hugst!$R$4:$W$4,0))))</f>
        <v>942.66114331870017</v>
      </c>
      <c r="L119" s="168">
        <f ca="1">IF($C119-L$1&lt;År1,0,K118*(1-VLOOKUP($A119,[1]Hugst!$R$5:$W$9,MATCH(ROUNDUP((L$1)/10,0)*10,[1]Hugst!$R$4:$W$4,0))))</f>
        <v>935.49793709142045</v>
      </c>
      <c r="M119" s="168">
        <f ca="1">IF($C119-M$1&lt;År1,0,L118*(1-VLOOKUP($A119,[1]Hugst!$R$5:$W$9,MATCH(ROUNDUP((M$1)/10,0)*10,[1]Hugst!$R$4:$W$4,0))))</f>
        <v>925.08892721559641</v>
      </c>
      <c r="N119" s="168">
        <f ca="1">IF($C119-N$1&lt;År1,0,M118*(1-VLOOKUP($A119,[1]Hugst!$R$5:$W$9,MATCH(ROUNDUP((N$1)/10,0)*10,[1]Hugst!$R$4:$W$4,0))))</f>
        <v>910.04057918205649</v>
      </c>
      <c r="O119" s="168">
        <f ca="1">IF($C119-O$1&lt;År1,0,N118*(1-VLOOKUP($A119,[1]Hugst!$R$5:$W$9,MATCH(ROUNDUP((O$1)/10,0)*10,[1]Hugst!$R$4:$W$4,0))))</f>
        <v>888.36236144093687</v>
      </c>
      <c r="P119" s="168">
        <f ca="1">IF($C119-P$1&lt;År1,0,O118*(1-VLOOKUP($A119,[1]Hugst!$R$5:$W$9,MATCH(ROUNDUP((P$1)/10,0)*10,[1]Hugst!$R$4:$W$4,0))))</f>
        <v>855.90365103024715</v>
      </c>
      <c r="Q119" s="168">
        <f ca="1">IF($C119-Q$1&lt;År1,0,P118*(1-VLOOKUP($A119,[1]Hugst!$R$5:$W$9,MATCH(ROUNDUP((Q$1)/10,0)*10,[1]Hugst!$R$4:$W$4,0))))</f>
        <v>810.05036007873423</v>
      </c>
      <c r="R119" s="168">
        <f ca="1">IF($C119-R$1&lt;År1,0,Q118*(1-VLOOKUP($A119,[1]Hugst!$R$5:$W$9,MATCH(ROUNDUP((R$1)/10,0)*10,[1]Hugst!$R$4:$W$4,0))))</f>
        <v>745.09447631377577</v>
      </c>
      <c r="S119" s="168">
        <f ca="1">IF($C119-S$1&lt;År1,0,R118*(1-VLOOKUP($A119,[1]Hugst!$R$5:$W$9,MATCH(ROUNDUP((S$1)/10,0)*10,[1]Hugst!$R$4:$W$4,0))))</f>
        <v>652.90373032266086</v>
      </c>
      <c r="T119" s="168">
        <f ca="1">IF($C119-T$1&lt;År1,0,S118*(1-VLOOKUP($A119,[1]Hugst!$R$5:$W$9,MATCH(ROUNDUP((T$1)/10,0)*10,[1]Hugst!$R$4:$W$4,0))))</f>
        <v>1657.9336024475331</v>
      </c>
      <c r="U119" s="168">
        <f ca="1">IF($C119-U$1&lt;År1,0,T118*(1-VLOOKUP($A119,[1]Hugst!$R$5:$W$9,MATCH(ROUNDUP((U$1)/10,0)*10,[1]Hugst!$R$4:$W$4,0))))</f>
        <v>1656.2061878685633</v>
      </c>
      <c r="V119" s="168">
        <f ca="1">IF($C119-V$1&lt;År1,0,U118*(1-VLOOKUP($A119,[1]Hugst!$R$5:$W$9,MATCH(ROUNDUP((V$1)/10,0)*10,[1]Hugst!$R$4:$W$4,0))))</f>
        <v>1656.6133521412612</v>
      </c>
      <c r="W119" s="168">
        <f ca="1">IF($C119-W$1&lt;År1,0,V118*(1-VLOOKUP($A119,[1]Hugst!$R$5:$W$9,MATCH(ROUNDUP((W$1)/10,0)*10,[1]Hugst!$R$4:$W$4,0))))</f>
        <v>1656.8811296381855</v>
      </c>
      <c r="X119" s="168">
        <f ca="1">IF($C119-X$1&lt;År1,0,W118*(1-VLOOKUP($A119,[1]Hugst!$R$5:$W$9,MATCH(ROUNDUP((X$1)/10,0)*10,[1]Hugst!$R$4:$W$4,0))))</f>
        <v>1656.7863018947562</v>
      </c>
      <c r="Y119" s="168">
        <f ca="1">IF($C119-Y$1&lt;År1,0,X118*(1-VLOOKUP($A119,[1]Hugst!$R$5:$W$9,MATCH(ROUNDUP((Y$1)/10,0)*10,[1]Hugst!$R$4:$W$4,0))))</f>
        <v>1655.7716411687877</v>
      </c>
      <c r="Z119" s="168">
        <f ca="1">IF($C119-Z$1&lt;År1,0,Y118*(1-VLOOKUP($A119,[1]Hugst!$R$5:$W$9,MATCH(ROUNDUP((Z$1)/10,0)*10,[1]Hugst!$R$4:$W$4,0))))</f>
        <v>1652.095540759773</v>
      </c>
      <c r="AA119" s="168">
        <f ca="1">IF($C119-AA$1&lt;År1,0,Z118*(1-VLOOKUP($A119,[1]Hugst!$R$5:$W$9,MATCH(ROUNDUP((AA$1)/10,0)*10,[1]Hugst!$R$4:$W$4,0))))</f>
        <v>1642.6403976180638</v>
      </c>
      <c r="AB119" s="168">
        <f ca="1">IF($C119-AB$1&lt;År1,0,AA118*(1-VLOOKUP($A119,[1]Hugst!$R$5:$W$9,MATCH(ROUNDUP((AB$1)/10,0)*10,[1]Hugst!$R$4:$W$4,0))))</f>
        <v>1618.7481855070334</v>
      </c>
      <c r="AC119" s="168">
        <f ca="1">IF($C119-AC$1&lt;År1,0,AB118*(1-VLOOKUP($A119,[1]Hugst!$R$5:$W$9,MATCH(ROUNDUP((AC$1)/10,0)*10,[1]Hugst!$R$4:$W$4,0))))</f>
        <v>1558.811418499193</v>
      </c>
      <c r="AD119" s="168">
        <f ca="1">IF($C119-AD$1&lt;År1,0,AC118*(1-VLOOKUP($A119,[1]Hugst!$R$5:$W$9,MATCH(ROUNDUP((AD$1)/10,0)*10,[1]Hugst!$R$4:$W$4,0))))</f>
        <v>1408.9052036765033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565.79985387589898</v>
      </c>
      <c r="E120" s="168">
        <f t="shared" ca="1" si="2"/>
        <v>35.23467514368167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951.28994874125124</v>
      </c>
      <c r="G120" s="168">
        <f ca="1">IF($C120-G$1&lt;År1,0,F119*(1-VLOOKUP($A120,[1]Hugst!$R$5:$W$9,MATCH(ROUNDUP((G$1)/10,0)*10,[1]Hugst!$R$4:$W$4,0))))</f>
        <v>951.59906020799986</v>
      </c>
      <c r="H120" s="168">
        <f ca="1">IF($C120-H$1&lt;År1,0,G119*(1-VLOOKUP($A120,[1]Hugst!$R$5:$W$9,MATCH(ROUNDUP((H$1)/10,0)*10,[1]Hugst!$R$4:$W$4,0))))</f>
        <v>951.58452427584984</v>
      </c>
      <c r="I120" s="168">
        <f ca="1">IF($C120-I$1&lt;År1,0,H119*(1-VLOOKUP($A120,[1]Hugst!$R$5:$W$9,MATCH(ROUNDUP((I$1)/10,0)*10,[1]Hugst!$R$4:$W$4,0))))</f>
        <v>951.10440992590475</v>
      </c>
      <c r="J120" s="168">
        <f ca="1">IF($C120-J$1&lt;År1,0,I119*(1-VLOOKUP($A120,[1]Hugst!$R$5:$W$9,MATCH(ROUNDUP((J$1)/10,0)*10,[1]Hugst!$R$4:$W$4,0))))</f>
        <v>949.95725653009367</v>
      </c>
      <c r="K120" s="168">
        <f ca="1">IF($C120-K$1&lt;År1,0,J119*(1-VLOOKUP($A120,[1]Hugst!$R$5:$W$9,MATCH(ROUNDUP((K$1)/10,0)*10,[1]Hugst!$R$4:$W$4,0))))</f>
        <v>947.8585395949749</v>
      </c>
      <c r="L120" s="168">
        <f ca="1">IF($C120-L$1&lt;År1,0,K119*(1-VLOOKUP($A120,[1]Hugst!$R$5:$W$9,MATCH(ROUNDUP((L$1)/10,0)*10,[1]Hugst!$R$4:$W$4,0))))</f>
        <v>942.66114331870017</v>
      </c>
      <c r="M120" s="168">
        <f ca="1">IF($C120-M$1&lt;År1,0,L119*(1-VLOOKUP($A120,[1]Hugst!$R$5:$W$9,MATCH(ROUNDUP((M$1)/10,0)*10,[1]Hugst!$R$4:$W$4,0))))</f>
        <v>935.49793709142045</v>
      </c>
      <c r="N120" s="168">
        <f ca="1">IF($C120-N$1&lt;År1,0,M119*(1-VLOOKUP($A120,[1]Hugst!$R$5:$W$9,MATCH(ROUNDUP((N$1)/10,0)*10,[1]Hugst!$R$4:$W$4,0))))</f>
        <v>925.08892721559641</v>
      </c>
      <c r="O120" s="168">
        <f ca="1">IF($C120-O$1&lt;År1,0,N119*(1-VLOOKUP($A120,[1]Hugst!$R$5:$W$9,MATCH(ROUNDUP((O$1)/10,0)*10,[1]Hugst!$R$4:$W$4,0))))</f>
        <v>910.04057918205649</v>
      </c>
      <c r="P120" s="168">
        <f ca="1">IF($C120-P$1&lt;År1,0,O119*(1-VLOOKUP($A120,[1]Hugst!$R$5:$W$9,MATCH(ROUNDUP((P$1)/10,0)*10,[1]Hugst!$R$4:$W$4,0))))</f>
        <v>887.00723241500998</v>
      </c>
      <c r="Q120" s="168">
        <f ca="1">IF($C120-Q$1&lt;År1,0,P119*(1-VLOOKUP($A120,[1]Hugst!$R$5:$W$9,MATCH(ROUNDUP((Q$1)/10,0)*10,[1]Hugst!$R$4:$W$4,0))))</f>
        <v>854.59803529138742</v>
      </c>
      <c r="R120" s="168">
        <f ca="1">IF($C120-R$1&lt;År1,0,Q119*(1-VLOOKUP($A120,[1]Hugst!$R$5:$W$9,MATCH(ROUNDUP((R$1)/10,0)*10,[1]Hugst!$R$4:$W$4,0))))</f>
        <v>808.81469003793609</v>
      </c>
      <c r="S120" s="168">
        <f ca="1">IF($C120-S$1&lt;År1,0,R119*(1-VLOOKUP($A120,[1]Hugst!$R$5:$W$9,MATCH(ROUNDUP((S$1)/10,0)*10,[1]Hugst!$R$4:$W$4,0))))</f>
        <v>743.9578915193988</v>
      </c>
      <c r="T120" s="168">
        <f ca="1">IF($C120-T$1&lt;År1,0,S119*(1-VLOOKUP($A120,[1]Hugst!$R$5:$W$9,MATCH(ROUNDUP((T$1)/10,0)*10,[1]Hugst!$R$4:$W$4,0))))</f>
        <v>651.90777547979576</v>
      </c>
      <c r="U120" s="168">
        <f ca="1">IF($C120-U$1&lt;År1,0,T119*(1-VLOOKUP($A120,[1]Hugst!$R$5:$W$9,MATCH(ROUNDUP((U$1)/10,0)*10,[1]Hugst!$R$4:$W$4,0))))</f>
        <v>1655.4045511895622</v>
      </c>
      <c r="V120" s="168">
        <f ca="1">IF($C120-V$1&lt;År1,0,U119*(1-VLOOKUP($A120,[1]Hugst!$R$5:$W$9,MATCH(ROUNDUP((V$1)/10,0)*10,[1]Hugst!$R$4:$W$4,0))))</f>
        <v>1653.6797716497808</v>
      </c>
      <c r="W120" s="168">
        <f ca="1">IF($C120-W$1&lt;År1,0,V119*(1-VLOOKUP($A120,[1]Hugst!$R$5:$W$9,MATCH(ROUNDUP((W$1)/10,0)*10,[1]Hugst!$R$4:$W$4,0))))</f>
        <v>1654.0863148244355</v>
      </c>
      <c r="X120" s="168">
        <f ca="1">IF($C120-X$1&lt;År1,0,W119*(1-VLOOKUP($A120,[1]Hugst!$R$5:$W$9,MATCH(ROUNDUP((X$1)/10,0)*10,[1]Hugst!$R$4:$W$4,0))))</f>
        <v>1654.3536838472119</v>
      </c>
      <c r="Y120" s="168">
        <f ca="1">IF($C120-Y$1&lt;År1,0,X119*(1-VLOOKUP($A120,[1]Hugst!$R$5:$W$9,MATCH(ROUNDUP((Y$1)/10,0)*10,[1]Hugst!$R$4:$W$4,0))))</f>
        <v>1654.2590007562726</v>
      </c>
      <c r="Z120" s="168">
        <f ca="1">IF($C120-Z$1&lt;År1,0,Y119*(1-VLOOKUP($A120,[1]Hugst!$R$5:$W$9,MATCH(ROUNDUP((Z$1)/10,0)*10,[1]Hugst!$R$4:$W$4,0))))</f>
        <v>1652.8950887413334</v>
      </c>
      <c r="AA120" s="168">
        <f ca="1">IF($C120-AA$1&lt;År1,0,Z119*(1-VLOOKUP($A120,[1]Hugst!$R$5:$W$9,MATCH(ROUNDUP((AA$1)/10,0)*10,[1]Hugst!$R$4:$W$4,0))))</f>
        <v>1649.2253747779446</v>
      </c>
      <c r="AB120" s="168">
        <f ca="1">IF($C120-AB$1&lt;År1,0,AA119*(1-VLOOKUP($A120,[1]Hugst!$R$5:$W$9,MATCH(ROUNDUP((AB$1)/10,0)*10,[1]Hugst!$R$4:$W$4,0))))</f>
        <v>1639.7866579442357</v>
      </c>
      <c r="AC120" s="168">
        <f ca="1">IF($C120-AC$1&lt;År1,0,AB119*(1-VLOOKUP($A120,[1]Hugst!$R$5:$W$9,MATCH(ROUNDUP((AC$1)/10,0)*10,[1]Hugst!$R$4:$W$4,0))))</f>
        <v>1615.935953489839</v>
      </c>
      <c r="AD120" s="168">
        <f ca="1">IF($C120-AD$1&lt;År1,0,AC119*(1-VLOOKUP($A120,[1]Hugst!$R$5:$W$9,MATCH(ROUNDUP((AD$1)/10,0)*10,[1]Hugst!$R$4:$W$4,0))))</f>
        <v>1556.1033139162071</v>
      </c>
      <c r="AE120" s="168">
        <f ca="1">IF($C120-AE$1&lt;År1,0,AD119*(1-VLOOKUP($A120,[1]Hugst!$R$5:$W$9,MATCH(ROUNDUP((AE$1)/10,0)*10,[1]Hugst!$R$4:$W$4,0))))</f>
        <v>1406.4575293819805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563.58538336737161</v>
      </c>
      <c r="E121" s="168">
        <f t="shared" ca="1" si="2"/>
        <v>36.916093160794844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950.75689624983715</v>
      </c>
      <c r="G121" s="168">
        <f ca="1">IF($C121-G$1&lt;År1,0,F120*(1-VLOOKUP($A121,[1]Hugst!$R$5:$W$9,MATCH(ROUNDUP((G$1)/10,0)*10,[1]Hugst!$R$4:$W$4,0))))</f>
        <v>951.28994874125124</v>
      </c>
      <c r="H121" s="168">
        <f ca="1">IF($C121-H$1&lt;År1,0,G120*(1-VLOOKUP($A121,[1]Hugst!$R$5:$W$9,MATCH(ROUNDUP((H$1)/10,0)*10,[1]Hugst!$R$4:$W$4,0))))</f>
        <v>951.59906020799986</v>
      </c>
      <c r="I121" s="168">
        <f ca="1">IF($C121-I$1&lt;År1,0,H120*(1-VLOOKUP($A121,[1]Hugst!$R$5:$W$9,MATCH(ROUNDUP((I$1)/10,0)*10,[1]Hugst!$R$4:$W$4,0))))</f>
        <v>951.58452427584984</v>
      </c>
      <c r="J121" s="168">
        <f ca="1">IF($C121-J$1&lt;År1,0,I120*(1-VLOOKUP($A121,[1]Hugst!$R$5:$W$9,MATCH(ROUNDUP((J$1)/10,0)*10,[1]Hugst!$R$4:$W$4,0))))</f>
        <v>951.10440992590475</v>
      </c>
      <c r="K121" s="168">
        <f ca="1">IF($C121-K$1&lt;År1,0,J120*(1-VLOOKUP($A121,[1]Hugst!$R$5:$W$9,MATCH(ROUNDUP((K$1)/10,0)*10,[1]Hugst!$R$4:$W$4,0))))</f>
        <v>949.95725653009367</v>
      </c>
      <c r="L121" s="168">
        <f ca="1">IF($C121-L$1&lt;År1,0,K120*(1-VLOOKUP($A121,[1]Hugst!$R$5:$W$9,MATCH(ROUNDUP((L$1)/10,0)*10,[1]Hugst!$R$4:$W$4,0))))</f>
        <v>947.8585395949749</v>
      </c>
      <c r="M121" s="168">
        <f ca="1">IF($C121-M$1&lt;År1,0,L120*(1-VLOOKUP($A121,[1]Hugst!$R$5:$W$9,MATCH(ROUNDUP((M$1)/10,0)*10,[1]Hugst!$R$4:$W$4,0))))</f>
        <v>942.66114331870017</v>
      </c>
      <c r="N121" s="168">
        <f ca="1">IF($C121-N$1&lt;År1,0,M120*(1-VLOOKUP($A121,[1]Hugst!$R$5:$W$9,MATCH(ROUNDUP((N$1)/10,0)*10,[1]Hugst!$R$4:$W$4,0))))</f>
        <v>935.49793709142045</v>
      </c>
      <c r="O121" s="168">
        <f ca="1">IF($C121-O$1&lt;År1,0,N120*(1-VLOOKUP($A121,[1]Hugst!$R$5:$W$9,MATCH(ROUNDUP((O$1)/10,0)*10,[1]Hugst!$R$4:$W$4,0))))</f>
        <v>925.08892721559641</v>
      </c>
      <c r="P121" s="168">
        <f ca="1">IF($C121-P$1&lt;År1,0,O120*(1-VLOOKUP($A121,[1]Hugst!$R$5:$W$9,MATCH(ROUNDUP((P$1)/10,0)*10,[1]Hugst!$R$4:$W$4,0))))</f>
        <v>908.65238168838891</v>
      </c>
      <c r="Q121" s="168">
        <f ca="1">IF($C121-Q$1&lt;År1,0,P120*(1-VLOOKUP($A121,[1]Hugst!$R$5:$W$9,MATCH(ROUNDUP((Q$1)/10,0)*10,[1]Hugst!$R$4:$W$4,0))))</f>
        <v>885.65417053505485</v>
      </c>
      <c r="R121" s="168">
        <f ca="1">IF($C121-R$1&lt;År1,0,Q120*(1-VLOOKUP($A121,[1]Hugst!$R$5:$W$9,MATCH(ROUNDUP((R$1)/10,0)*10,[1]Hugst!$R$4:$W$4,0))))</f>
        <v>853.29441116975647</v>
      </c>
      <c r="S121" s="168">
        <f ca="1">IF($C121-S$1&lt;År1,0,R120*(1-VLOOKUP($A121,[1]Hugst!$R$5:$W$9,MATCH(ROUNDUP((S$1)/10,0)*10,[1]Hugst!$R$4:$W$4,0))))</f>
        <v>807.58090491753921</v>
      </c>
      <c r="T121" s="168">
        <f ca="1">IF($C121-T$1&lt;År1,0,S120*(1-VLOOKUP($A121,[1]Hugst!$R$5:$W$9,MATCH(ROUNDUP((T$1)/10,0)*10,[1]Hugst!$R$4:$W$4,0))))</f>
        <v>742.82304049843697</v>
      </c>
      <c r="U121" s="168">
        <f ca="1">IF($C121-U$1&lt;År1,0,T120*(1-VLOOKUP($A121,[1]Hugst!$R$5:$W$9,MATCH(ROUNDUP((U$1)/10,0)*10,[1]Hugst!$R$4:$W$4,0))))</f>
        <v>650.91333989008081</v>
      </c>
      <c r="V121" s="168">
        <f ca="1">IF($C121-V$1&lt;År1,0,U120*(1-VLOOKUP($A121,[1]Hugst!$R$5:$W$9,MATCH(ROUNDUP((V$1)/10,0)*10,[1]Hugst!$R$4:$W$4,0))))</f>
        <v>1652.8793578063917</v>
      </c>
      <c r="W121" s="168">
        <f ca="1">IF($C121-W$1&lt;År1,0,V120*(1-VLOOKUP($A121,[1]Hugst!$R$5:$W$9,MATCH(ROUNDUP((W$1)/10,0)*10,[1]Hugst!$R$4:$W$4,0))))</f>
        <v>1651.1572092862473</v>
      </c>
      <c r="X121" s="168">
        <f ca="1">IF($C121-X$1&lt;År1,0,W120*(1-VLOOKUP($A121,[1]Hugst!$R$5:$W$9,MATCH(ROUNDUP((X$1)/10,0)*10,[1]Hugst!$R$4:$W$4,0))))</f>
        <v>1651.5631323102964</v>
      </c>
      <c r="Y121" s="168">
        <f ca="1">IF($C121-Y$1&lt;År1,0,X120*(1-VLOOKUP($A121,[1]Hugst!$R$5:$W$9,MATCH(ROUNDUP((Y$1)/10,0)*10,[1]Hugst!$R$4:$W$4,0))))</f>
        <v>1651.8300934820211</v>
      </c>
      <c r="Z121" s="168">
        <f ca="1">IF($C121-Z$1&lt;År1,0,Y120*(1-VLOOKUP($A121,[1]Hugst!$R$5:$W$9,MATCH(ROUNDUP((Z$1)/10,0)*10,[1]Hugst!$R$4:$W$4,0))))</f>
        <v>1651.3850762210604</v>
      </c>
      <c r="AA121" s="168">
        <f ca="1">IF($C121-AA$1&lt;År1,0,Z120*(1-VLOOKUP($A121,[1]Hugst!$R$5:$W$9,MATCH(ROUNDUP((AA$1)/10,0)*10,[1]Hugst!$R$4:$W$4,0))))</f>
        <v>1650.0235337142828</v>
      </c>
      <c r="AB121" s="168">
        <f ca="1">IF($C121-AB$1&lt;År1,0,AA120*(1-VLOOKUP($A121,[1]Hugst!$R$5:$W$9,MATCH(ROUNDUP((AB$1)/10,0)*10,[1]Hugst!$R$4:$W$4,0))))</f>
        <v>1646.3601951014234</v>
      </c>
      <c r="AC121" s="168">
        <f ca="1">IF($C121-AC$1&lt;År1,0,AB120*(1-VLOOKUP($A121,[1]Hugst!$R$5:$W$9,MATCH(ROUNDUP((AC$1)/10,0)*10,[1]Hugst!$R$4:$W$4,0))))</f>
        <v>1636.937876038485</v>
      </c>
      <c r="AD121" s="168">
        <f ca="1">IF($C121-AD$1&lt;År1,0,AC120*(1-VLOOKUP($A121,[1]Hugst!$R$5:$W$9,MATCH(ROUNDUP((AD$1)/10,0)*10,[1]Hugst!$R$4:$W$4,0))))</f>
        <v>1613.1286071299626</v>
      </c>
      <c r="AE121" s="168">
        <f ca="1">IF($C121-AE$1&lt;År1,0,AD120*(1-VLOOKUP($A121,[1]Hugst!$R$5:$W$9,MATCH(ROUNDUP((AE$1)/10,0)*10,[1]Hugst!$R$4:$W$4,0))))</f>
        <v>1553.3999140911831</v>
      </c>
      <c r="AF121" s="168">
        <f ca="1">IF($C121-AF$1&lt;År1,0,AE120*(1-VLOOKUP($A121,[1]Hugst!$R$5:$W$9,MATCH(ROUNDUP((AF$1)/10,0)*10,[1]Hugst!$R$4:$W$4,0))))</f>
        <v>1404.0141074029693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561.19762658311686</v>
      </c>
      <c r="E122" s="168">
        <f t="shared" ca="1" si="2"/>
        <v>38.616784027202812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950.06983033199026</v>
      </c>
      <c r="G122" s="168">
        <f ca="1">IF($C122-G$1&lt;År1,0,F121*(1-VLOOKUP($A122,[1]Hugst!$R$5:$W$9,MATCH(ROUNDUP((G$1)/10,0)*10,[1]Hugst!$R$4:$W$4,0))))</f>
        <v>950.75689624983715</v>
      </c>
      <c r="H122" s="168">
        <f ca="1">IF($C122-H$1&lt;År1,0,G121*(1-VLOOKUP($A122,[1]Hugst!$R$5:$W$9,MATCH(ROUNDUP((H$1)/10,0)*10,[1]Hugst!$R$4:$W$4,0))))</f>
        <v>951.28994874125124</v>
      </c>
      <c r="I122" s="168">
        <f ca="1">IF($C122-I$1&lt;År1,0,H121*(1-VLOOKUP($A122,[1]Hugst!$R$5:$W$9,MATCH(ROUNDUP((I$1)/10,0)*10,[1]Hugst!$R$4:$W$4,0))))</f>
        <v>951.59906020799986</v>
      </c>
      <c r="J122" s="168">
        <f ca="1">IF($C122-J$1&lt;År1,0,I121*(1-VLOOKUP($A122,[1]Hugst!$R$5:$W$9,MATCH(ROUNDUP((J$1)/10,0)*10,[1]Hugst!$R$4:$W$4,0))))</f>
        <v>951.58452427584984</v>
      </c>
      <c r="K122" s="168">
        <f ca="1">IF($C122-K$1&lt;År1,0,J121*(1-VLOOKUP($A122,[1]Hugst!$R$5:$W$9,MATCH(ROUNDUP((K$1)/10,0)*10,[1]Hugst!$R$4:$W$4,0))))</f>
        <v>951.10440992590475</v>
      </c>
      <c r="L122" s="168">
        <f ca="1">IF($C122-L$1&lt;År1,0,K121*(1-VLOOKUP($A122,[1]Hugst!$R$5:$W$9,MATCH(ROUNDUP((L$1)/10,0)*10,[1]Hugst!$R$4:$W$4,0))))</f>
        <v>949.95725653009367</v>
      </c>
      <c r="M122" s="168">
        <f ca="1">IF($C122-M$1&lt;År1,0,L121*(1-VLOOKUP($A122,[1]Hugst!$R$5:$W$9,MATCH(ROUNDUP((M$1)/10,0)*10,[1]Hugst!$R$4:$W$4,0))))</f>
        <v>947.8585395949749</v>
      </c>
      <c r="N122" s="168">
        <f ca="1">IF($C122-N$1&lt;År1,0,M121*(1-VLOOKUP($A122,[1]Hugst!$R$5:$W$9,MATCH(ROUNDUP((N$1)/10,0)*10,[1]Hugst!$R$4:$W$4,0))))</f>
        <v>942.66114331870017</v>
      </c>
      <c r="O122" s="168">
        <f ca="1">IF($C122-O$1&lt;År1,0,N121*(1-VLOOKUP($A122,[1]Hugst!$R$5:$W$9,MATCH(ROUNDUP((O$1)/10,0)*10,[1]Hugst!$R$4:$W$4,0))))</f>
        <v>935.49793709142045</v>
      </c>
      <c r="P122" s="168">
        <f ca="1">IF($C122-P$1&lt;År1,0,O121*(1-VLOOKUP($A122,[1]Hugst!$R$5:$W$9,MATCH(ROUNDUP((P$1)/10,0)*10,[1]Hugst!$R$4:$W$4,0))))</f>
        <v>923.67777461475907</v>
      </c>
      <c r="Q122" s="168">
        <f ca="1">IF($C122-Q$1&lt;År1,0,P121*(1-VLOOKUP($A122,[1]Hugst!$R$5:$W$9,MATCH(ROUNDUP((Q$1)/10,0)*10,[1]Hugst!$R$4:$W$4,0))))</f>
        <v>907.26630178411847</v>
      </c>
      <c r="R122" s="168">
        <f ca="1">IF($C122-R$1&lt;År1,0,Q121*(1-VLOOKUP($A122,[1]Hugst!$R$5:$W$9,MATCH(ROUNDUP((R$1)/10,0)*10,[1]Hugst!$R$4:$W$4,0))))</f>
        <v>884.30317264779796</v>
      </c>
      <c r="S122" s="168">
        <f ca="1">IF($C122-S$1&lt;År1,0,R121*(1-VLOOKUP($A122,[1]Hugst!$R$5:$W$9,MATCH(ROUNDUP((S$1)/10,0)*10,[1]Hugst!$R$4:$W$4,0))))</f>
        <v>851.99277562729412</v>
      </c>
      <c r="T122" s="168">
        <f ca="1">IF($C122-T$1&lt;År1,0,S121*(1-VLOOKUP($A122,[1]Hugst!$R$5:$W$9,MATCH(ROUNDUP((T$1)/10,0)*10,[1]Hugst!$R$4:$W$4,0))))</f>
        <v>806.34900184224125</v>
      </c>
      <c r="U122" s="168">
        <f ca="1">IF($C122-U$1&lt;År1,0,T121*(1-VLOOKUP($A122,[1]Hugst!$R$5:$W$9,MATCH(ROUNDUP((U$1)/10,0)*10,[1]Hugst!$R$4:$W$4,0))))</f>
        <v>741.68992060615119</v>
      </c>
      <c r="V122" s="168">
        <f ca="1">IF($C122-V$1&lt;År1,0,U121*(1-VLOOKUP($A122,[1]Hugst!$R$5:$W$9,MATCH(ROUNDUP((V$1)/10,0)*10,[1]Hugst!$R$4:$W$4,0))))</f>
        <v>649.92042123601118</v>
      </c>
      <c r="W122" s="168">
        <f ca="1">IF($C122-W$1&lt;År1,0,V121*(1-VLOOKUP($A122,[1]Hugst!$R$5:$W$9,MATCH(ROUNDUP((W$1)/10,0)*10,[1]Hugst!$R$4:$W$4,0))))</f>
        <v>1650.3580164131276</v>
      </c>
      <c r="X122" s="168">
        <f ca="1">IF($C122-X$1&lt;År1,0,W121*(1-VLOOKUP($A122,[1]Hugst!$R$5:$W$9,MATCH(ROUNDUP((X$1)/10,0)*10,[1]Hugst!$R$4:$W$4,0))))</f>
        <v>1648.6384948992004</v>
      </c>
      <c r="Y122" s="168">
        <f ca="1">IF($C122-Y$1&lt;År1,0,X121*(1-VLOOKUP($A122,[1]Hugst!$R$5:$W$9,MATCH(ROUNDUP((Y$1)/10,0)*10,[1]Hugst!$R$4:$W$4,0))))</f>
        <v>1649.0437987186365</v>
      </c>
      <c r="Z122" s="168">
        <f ca="1">IF($C122-Z$1&lt;År1,0,Y121*(1-VLOOKUP($A122,[1]Hugst!$R$5:$W$9,MATCH(ROUNDUP((Z$1)/10,0)*10,[1]Hugst!$R$4:$W$4,0))))</f>
        <v>1648.960388658599</v>
      </c>
      <c r="AA122" s="168">
        <f ca="1">IF($C122-AA$1&lt;År1,0,Z121*(1-VLOOKUP($A122,[1]Hugst!$R$5:$W$9,MATCH(ROUNDUP((AA$1)/10,0)*10,[1]Hugst!$R$4:$W$4,0))))</f>
        <v>1648.5161445208457</v>
      </c>
      <c r="AB122" s="168">
        <f ca="1">IF($C122-AB$1&lt;År1,0,AA121*(1-VLOOKUP($A122,[1]Hugst!$R$5:$W$9,MATCH(ROUNDUP((AB$1)/10,0)*10,[1]Hugst!$R$4:$W$4,0))))</f>
        <v>1647.1569674057114</v>
      </c>
      <c r="AC122" s="168">
        <f ca="1">IF($C122-AC$1&lt;År1,0,AB121*(1-VLOOKUP($A122,[1]Hugst!$R$5:$W$9,MATCH(ROUNDUP((AC$1)/10,0)*10,[1]Hugst!$R$4:$W$4,0))))</f>
        <v>1643.4999930675608</v>
      </c>
      <c r="AD122" s="168">
        <f ca="1">IF($C122-AD$1&lt;År1,0,AC121*(1-VLOOKUP($A122,[1]Hugst!$R$5:$W$9,MATCH(ROUNDUP((AD$1)/10,0)*10,[1]Hugst!$R$4:$W$4,0))))</f>
        <v>1634.0940432877401</v>
      </c>
      <c r="AE122" s="168">
        <f ca="1">IF($C122-AE$1&lt;År1,0,AD121*(1-VLOOKUP($A122,[1]Hugst!$R$5:$W$9,MATCH(ROUNDUP((AE$1)/10,0)*10,[1]Hugst!$R$4:$W$4,0))))</f>
        <v>1610.3261379396097</v>
      </c>
      <c r="AF122" s="168">
        <f ca="1">IF($C122-AF$1&lt;År1,0,AE121*(1-VLOOKUP($A122,[1]Hugst!$R$5:$W$9,MATCH(ROUNDUP((AF$1)/10,0)*10,[1]Hugst!$R$4:$W$4,0))))</f>
        <v>1550.7012108506008</v>
      </c>
      <c r="AG122" s="168">
        <f ca="1">IF($C122-AG$1&lt;År1,0,AF121*(1-VLOOKUP($A122,[1]Hugst!$R$5:$W$9,MATCH(ROUNDUP((AG$1)/10,0)*10,[1]Hugst!$R$4:$W$4,0))))</f>
        <v>1401.5749303519726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558.69275754301418</v>
      </c>
      <c r="E123" s="168">
        <f t="shared" ca="1" si="2"/>
        <v>40.329567610606318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949.27774487529109</v>
      </c>
      <c r="G123" s="168">
        <f ca="1">IF($C123-G$1&lt;År1,0,F122*(1-VLOOKUP($A123,[1]Hugst!$R$5:$W$9,MATCH(ROUNDUP((G$1)/10,0)*10,[1]Hugst!$R$4:$W$4,0))))</f>
        <v>950.06983033199026</v>
      </c>
      <c r="H123" s="168">
        <f ca="1">IF($C123-H$1&lt;År1,0,G122*(1-VLOOKUP($A123,[1]Hugst!$R$5:$W$9,MATCH(ROUNDUP((H$1)/10,0)*10,[1]Hugst!$R$4:$W$4,0))))</f>
        <v>950.75689624983715</v>
      </c>
      <c r="I123" s="168">
        <f ca="1">IF($C123-I$1&lt;År1,0,H122*(1-VLOOKUP($A123,[1]Hugst!$R$5:$W$9,MATCH(ROUNDUP((I$1)/10,0)*10,[1]Hugst!$R$4:$W$4,0))))</f>
        <v>951.28994874125124</v>
      </c>
      <c r="J123" s="168">
        <f ca="1">IF($C123-J$1&lt;År1,0,I122*(1-VLOOKUP($A123,[1]Hugst!$R$5:$W$9,MATCH(ROUNDUP((J$1)/10,0)*10,[1]Hugst!$R$4:$W$4,0))))</f>
        <v>951.59906020799986</v>
      </c>
      <c r="K123" s="168">
        <f ca="1">IF($C123-K$1&lt;År1,0,J122*(1-VLOOKUP($A123,[1]Hugst!$R$5:$W$9,MATCH(ROUNDUP((K$1)/10,0)*10,[1]Hugst!$R$4:$W$4,0))))</f>
        <v>951.58452427584984</v>
      </c>
      <c r="L123" s="168">
        <f ca="1">IF($C123-L$1&lt;År1,0,K122*(1-VLOOKUP($A123,[1]Hugst!$R$5:$W$9,MATCH(ROUNDUP((L$1)/10,0)*10,[1]Hugst!$R$4:$W$4,0))))</f>
        <v>951.10440992590475</v>
      </c>
      <c r="M123" s="168">
        <f ca="1">IF($C123-M$1&lt;År1,0,L122*(1-VLOOKUP($A123,[1]Hugst!$R$5:$W$9,MATCH(ROUNDUP((M$1)/10,0)*10,[1]Hugst!$R$4:$W$4,0))))</f>
        <v>949.95725653009367</v>
      </c>
      <c r="N123" s="168">
        <f ca="1">IF($C123-N$1&lt;År1,0,M122*(1-VLOOKUP($A123,[1]Hugst!$R$5:$W$9,MATCH(ROUNDUP((N$1)/10,0)*10,[1]Hugst!$R$4:$W$4,0))))</f>
        <v>947.8585395949749</v>
      </c>
      <c r="O123" s="168">
        <f ca="1">IF($C123-O$1&lt;År1,0,N122*(1-VLOOKUP($A123,[1]Hugst!$R$5:$W$9,MATCH(ROUNDUP((O$1)/10,0)*10,[1]Hugst!$R$4:$W$4,0))))</f>
        <v>942.66114331870017</v>
      </c>
      <c r="P123" s="168">
        <f ca="1">IF($C123-P$1&lt;År1,0,O122*(1-VLOOKUP($A123,[1]Hugst!$R$5:$W$9,MATCH(ROUNDUP((P$1)/10,0)*10,[1]Hugst!$R$4:$W$4,0))))</f>
        <v>934.07090633992505</v>
      </c>
      <c r="Q123" s="168">
        <f ca="1">IF($C123-Q$1&lt;År1,0,P122*(1-VLOOKUP($A123,[1]Hugst!$R$5:$W$9,MATCH(ROUNDUP((Q$1)/10,0)*10,[1]Hugst!$R$4:$W$4,0))))</f>
        <v>922.26877461958395</v>
      </c>
      <c r="R123" s="168">
        <f ca="1">IF($C123-R$1&lt;År1,0,Q122*(1-VLOOKUP($A123,[1]Hugst!$R$5:$W$9,MATCH(ROUNDUP((R$1)/10,0)*10,[1]Hugst!$R$4:$W$4,0))))</f>
        <v>905.88233623902397</v>
      </c>
      <c r="S123" s="168">
        <f ca="1">IF($C123-S$1&lt;År1,0,R122*(1-VLOOKUP($A123,[1]Hugst!$R$5:$W$9,MATCH(ROUNDUP((S$1)/10,0)*10,[1]Hugst!$R$4:$W$4,0))))</f>
        <v>882.95423560477582</v>
      </c>
      <c r="T123" s="168">
        <f ca="1">IF($C123-T$1&lt;År1,0,S122*(1-VLOOKUP($A123,[1]Hugst!$R$5:$W$9,MATCH(ROUNDUP((T$1)/10,0)*10,[1]Hugst!$R$4:$W$4,0))))</f>
        <v>850.69312563057451</v>
      </c>
      <c r="U123" s="168">
        <f ca="1">IF($C123-U$1&lt;År1,0,T122*(1-VLOOKUP($A123,[1]Hugst!$R$5:$W$9,MATCH(ROUNDUP((U$1)/10,0)*10,[1]Hugst!$R$4:$W$4,0))))</f>
        <v>805.11897794112599</v>
      </c>
      <c r="V123" s="168">
        <f ca="1">IF($C123-V$1&lt;År1,0,U122*(1-VLOOKUP($A123,[1]Hugst!$R$5:$W$9,MATCH(ROUNDUP((V$1)/10,0)*10,[1]Hugst!$R$4:$W$4,0))))</f>
        <v>740.55852920183668</v>
      </c>
      <c r="W123" s="168">
        <f ca="1">IF($C123-W$1&lt;År1,0,V122*(1-VLOOKUP($A123,[1]Hugst!$R$5:$W$9,MATCH(ROUNDUP((W$1)/10,0)*10,[1]Hugst!$R$4:$W$4,0))))</f>
        <v>648.92901720361726</v>
      </c>
      <c r="X123" s="168">
        <f ca="1">IF($C123-X$1&lt;År1,0,W122*(1-VLOOKUP($A123,[1]Hugst!$R$5:$W$9,MATCH(ROUNDUP((X$1)/10,0)*10,[1]Hugst!$R$4:$W$4,0))))</f>
        <v>1647.8405211338534</v>
      </c>
      <c r="Y123" s="168">
        <f ca="1">IF($C123-Y$1&lt;År1,0,X122*(1-VLOOKUP($A123,[1]Hugst!$R$5:$W$9,MATCH(ROUNDUP((Y$1)/10,0)*10,[1]Hugst!$R$4:$W$4,0))))</f>
        <v>1646.1236226188457</v>
      </c>
      <c r="Z123" s="168">
        <f ca="1">IF($C123-Z$1&lt;År1,0,Y122*(1-VLOOKUP($A123,[1]Hugst!$R$5:$W$9,MATCH(ROUNDUP((Z$1)/10,0)*10,[1]Hugst!$R$4:$W$4,0))))</f>
        <v>1646.1789344920489</v>
      </c>
      <c r="AA123" s="168">
        <f ca="1">IF($C123-AA$1&lt;År1,0,Z122*(1-VLOOKUP($A123,[1]Hugst!$R$5:$W$9,MATCH(ROUNDUP((AA$1)/10,0)*10,[1]Hugst!$R$4:$W$4,0))))</f>
        <v>1646.0956693393191</v>
      </c>
      <c r="AB123" s="168">
        <f ca="1">IF($C123-AB$1&lt;År1,0,AA122*(1-VLOOKUP($A123,[1]Hugst!$R$5:$W$9,MATCH(ROUNDUP((AB$1)/10,0)*10,[1]Hugst!$R$4:$W$4,0))))</f>
        <v>1645.6521969816358</v>
      </c>
      <c r="AC123" s="168">
        <f ca="1">IF($C123-AC$1&lt;År1,0,AB122*(1-VLOOKUP($A123,[1]Hugst!$R$5:$W$9,MATCH(ROUNDUP((AC$1)/10,0)*10,[1]Hugst!$R$4:$W$4,0))))</f>
        <v>1644.2953811487776</v>
      </c>
      <c r="AD123" s="168">
        <f ca="1">IF($C123-AD$1&lt;År1,0,AC122*(1-VLOOKUP($A123,[1]Hugst!$R$5:$W$9,MATCH(ROUNDUP((AD$1)/10,0)*10,[1]Hugst!$R$4:$W$4,0))))</f>
        <v>1640.644760028757</v>
      </c>
      <c r="AE123" s="168">
        <f ca="1">IF($C123-AE$1&lt;År1,0,AD122*(1-VLOOKUP($A123,[1]Hugst!$R$5:$W$9,MATCH(ROUNDUP((AE$1)/10,0)*10,[1]Hugst!$R$4:$W$4,0))))</f>
        <v>1631.2551510938927</v>
      </c>
      <c r="AF123" s="168">
        <f ca="1">IF($C123-AF$1&lt;År1,0,AE122*(1-VLOOKUP($A123,[1]Hugst!$R$5:$W$9,MATCH(ROUNDUP((AF$1)/10,0)*10,[1]Hugst!$R$4:$W$4,0))))</f>
        <v>1607.5285374457314</v>
      </c>
      <c r="AG123" s="168">
        <f ca="1">IF($C123-AG$1&lt;År1,0,AF122*(1-VLOOKUP($A123,[1]Hugst!$R$5:$W$9,MATCH(ROUNDUP((AG$1)/10,0)*10,[1]Hugst!$R$4:$W$4,0))))</f>
        <v>1548.0071960351399</v>
      </c>
      <c r="AH123" s="168">
        <f ca="1">IF($C123-AH$1&lt;År1,0,AG122*(1-VLOOKUP($A123,[1]Hugst!$R$5:$W$9,MATCH(ROUNDUP((AH$1)/10,0)*10,[1]Hugst!$R$4:$W$4,0))))</f>
        <v>1399.1399908543272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556.11007712027333</v>
      </c>
      <c r="E124" s="168">
        <f t="shared" ca="1" si="2"/>
        <v>42.049447943318228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948.41494478526215</v>
      </c>
      <c r="G124" s="168">
        <f ca="1">IF($C124-G$1&lt;År1,0,F123*(1-VLOOKUP($A124,[1]Hugst!$R$5:$W$9,MATCH(ROUNDUP((G$1)/10,0)*10,[1]Hugst!$R$4:$W$4,0))))</f>
        <v>949.27774487529109</v>
      </c>
      <c r="H124" s="168">
        <f ca="1">IF($C124-H$1&lt;År1,0,G123*(1-VLOOKUP($A124,[1]Hugst!$R$5:$W$9,MATCH(ROUNDUP((H$1)/10,0)*10,[1]Hugst!$R$4:$W$4,0))))</f>
        <v>950.06983033199026</v>
      </c>
      <c r="I124" s="168">
        <f ca="1">IF($C124-I$1&lt;År1,0,H123*(1-VLOOKUP($A124,[1]Hugst!$R$5:$W$9,MATCH(ROUNDUP((I$1)/10,0)*10,[1]Hugst!$R$4:$W$4,0))))</f>
        <v>950.75689624983715</v>
      </c>
      <c r="J124" s="168">
        <f ca="1">IF($C124-J$1&lt;År1,0,I123*(1-VLOOKUP($A124,[1]Hugst!$R$5:$W$9,MATCH(ROUNDUP((J$1)/10,0)*10,[1]Hugst!$R$4:$W$4,0))))</f>
        <v>951.28994874125124</v>
      </c>
      <c r="K124" s="168">
        <f ca="1">IF($C124-K$1&lt;År1,0,J123*(1-VLOOKUP($A124,[1]Hugst!$R$5:$W$9,MATCH(ROUNDUP((K$1)/10,0)*10,[1]Hugst!$R$4:$W$4,0))))</f>
        <v>951.59906020799986</v>
      </c>
      <c r="L124" s="168">
        <f ca="1">IF($C124-L$1&lt;År1,0,K123*(1-VLOOKUP($A124,[1]Hugst!$R$5:$W$9,MATCH(ROUNDUP((L$1)/10,0)*10,[1]Hugst!$R$4:$W$4,0))))</f>
        <v>951.58452427584984</v>
      </c>
      <c r="M124" s="168">
        <f ca="1">IF($C124-M$1&lt;År1,0,L123*(1-VLOOKUP($A124,[1]Hugst!$R$5:$W$9,MATCH(ROUNDUP((M$1)/10,0)*10,[1]Hugst!$R$4:$W$4,0))))</f>
        <v>951.10440992590475</v>
      </c>
      <c r="N124" s="168">
        <f ca="1">IF($C124-N$1&lt;År1,0,M123*(1-VLOOKUP($A124,[1]Hugst!$R$5:$W$9,MATCH(ROUNDUP((N$1)/10,0)*10,[1]Hugst!$R$4:$W$4,0))))</f>
        <v>949.95725653009367</v>
      </c>
      <c r="O124" s="168">
        <f ca="1">IF($C124-O$1&lt;År1,0,N123*(1-VLOOKUP($A124,[1]Hugst!$R$5:$W$9,MATCH(ROUNDUP((O$1)/10,0)*10,[1]Hugst!$R$4:$W$4,0))))</f>
        <v>947.8585395949749</v>
      </c>
      <c r="P124" s="168">
        <f ca="1">IF($C124-P$1&lt;År1,0,O123*(1-VLOOKUP($A124,[1]Hugst!$R$5:$W$9,MATCH(ROUNDUP((P$1)/10,0)*10,[1]Hugst!$R$4:$W$4,0))))</f>
        <v>941.22318564245131</v>
      </c>
      <c r="Q124" s="168">
        <f ca="1">IF($C124-Q$1&lt;År1,0,P123*(1-VLOOKUP($A124,[1]Hugst!$R$5:$W$9,MATCH(ROUNDUP((Q$1)/10,0)*10,[1]Hugst!$R$4:$W$4,0))))</f>
        <v>932.64605241499976</v>
      </c>
      <c r="R124" s="168">
        <f ca="1">IF($C124-R$1&lt;År1,0,Q123*(1-VLOOKUP($A124,[1]Hugst!$R$5:$W$9,MATCH(ROUNDUP((R$1)/10,0)*10,[1]Hugst!$R$4:$W$4,0))))</f>
        <v>920.86192394643535</v>
      </c>
      <c r="S124" s="168">
        <f ca="1">IF($C124-S$1&lt;År1,0,R123*(1-VLOOKUP($A124,[1]Hugst!$R$5:$W$9,MATCH(ROUNDUP((S$1)/10,0)*10,[1]Hugst!$R$4:$W$4,0))))</f>
        <v>904.50048182781188</v>
      </c>
      <c r="T124" s="168">
        <f ca="1">IF($C124-T$1&lt;År1,0,S123*(1-VLOOKUP($A124,[1]Hugst!$R$5:$W$9,MATCH(ROUNDUP((T$1)/10,0)*10,[1]Hugst!$R$4:$W$4,0))))</f>
        <v>881.60735626232781</v>
      </c>
      <c r="U124" s="168">
        <f ca="1">IF($C124-U$1&lt;År1,0,T123*(1-VLOOKUP($A124,[1]Hugst!$R$5:$W$9,MATCH(ROUNDUP((U$1)/10,0)*10,[1]Hugst!$R$4:$W$4,0))))</f>
        <v>849.39545815079907</v>
      </c>
      <c r="V124" s="168">
        <f ca="1">IF($C124-V$1&lt;År1,0,U123*(1-VLOOKUP($A124,[1]Hugst!$R$5:$W$9,MATCH(ROUNDUP((V$1)/10,0)*10,[1]Hugst!$R$4:$W$4,0))))</f>
        <v>803.89083034765645</v>
      </c>
      <c r="W124" s="168">
        <f ca="1">IF($C124-W$1&lt;År1,0,V123*(1-VLOOKUP($A124,[1]Hugst!$R$5:$W$9,MATCH(ROUNDUP((W$1)/10,0)*10,[1]Hugst!$R$4:$W$4,0))))</f>
        <v>739.4288636488169</v>
      </c>
      <c r="X124" s="168">
        <f ca="1">IF($C124-X$1&lt;År1,0,W123*(1-VLOOKUP($A124,[1]Hugst!$R$5:$W$9,MATCH(ROUNDUP((X$1)/10,0)*10,[1]Hugst!$R$4:$W$4,0))))</f>
        <v>647.93912548245919</v>
      </c>
      <c r="Y124" s="168">
        <f ca="1">IF($C124-Y$1&lt;År1,0,X123*(1-VLOOKUP($A124,[1]Hugst!$R$5:$W$9,MATCH(ROUNDUP((Y$1)/10,0)*10,[1]Hugst!$R$4:$W$4,0))))</f>
        <v>1645.3268661016152</v>
      </c>
      <c r="Z124" s="168">
        <f ca="1">IF($C124-Z$1&lt;År1,0,Y123*(1-VLOOKUP($A124,[1]Hugst!$R$5:$W$9,MATCH(ROUNDUP((Z$1)/10,0)*10,[1]Hugst!$R$4:$W$4,0))))</f>
        <v>1643.2638315795502</v>
      </c>
      <c r="AA124" s="168">
        <f ca="1">IF($C124-AA$1&lt;År1,0,Z123*(1-VLOOKUP($A124,[1]Hugst!$R$5:$W$9,MATCH(ROUNDUP((AA$1)/10,0)*10,[1]Hugst!$R$4:$W$4,0))))</f>
        <v>1643.3190473600923</v>
      </c>
      <c r="AB124" s="168">
        <f ca="1">IF($C124-AB$1&lt;År1,0,AA123*(1-VLOOKUP($A124,[1]Hugst!$R$5:$W$9,MATCH(ROUNDUP((AB$1)/10,0)*10,[1]Hugst!$R$4:$W$4,0))))</f>
        <v>1643.2359268629245</v>
      </c>
      <c r="AC124" s="168">
        <f ca="1">IF($C124-AC$1&lt;År1,0,AB123*(1-VLOOKUP($A124,[1]Hugst!$R$5:$W$9,MATCH(ROUNDUP((AC$1)/10,0)*10,[1]Hugst!$R$4:$W$4,0))))</f>
        <v>1642.7932249445066</v>
      </c>
      <c r="AD124" s="168">
        <f ca="1">IF($C124-AD$1&lt;År1,0,AC123*(1-VLOOKUP($A124,[1]Hugst!$R$5:$W$9,MATCH(ROUNDUP((AD$1)/10,0)*10,[1]Hugst!$R$4:$W$4,0))))</f>
        <v>1641.438766291697</v>
      </c>
      <c r="AE124" s="168">
        <f ca="1">IF($C124-AE$1&lt;År1,0,AD123*(1-VLOOKUP($A124,[1]Hugst!$R$5:$W$9,MATCH(ROUNDUP((AE$1)/10,0)*10,[1]Hugst!$R$4:$W$4,0))))</f>
        <v>1637.7944873524357</v>
      </c>
      <c r="AF124" s="168">
        <f ca="1">IF($C124-AF$1&lt;År1,0,AE123*(1-VLOOKUP($A124,[1]Hugst!$R$5:$W$9,MATCH(ROUNDUP((AF$1)/10,0)*10,[1]Hugst!$R$4:$W$4,0))))</f>
        <v>1628.4211908737718</v>
      </c>
      <c r="AG124" s="168">
        <f ca="1">IF($C124-AG$1&lt;År1,0,AF123*(1-VLOOKUP($A124,[1]Hugst!$R$5:$W$9,MATCH(ROUNDUP((AG$1)/10,0)*10,[1]Hugst!$R$4:$W$4,0))))</f>
        <v>1604.7357971899994</v>
      </c>
      <c r="AH124" s="168">
        <f ca="1">IF($C124-AH$1&lt;År1,0,AG123*(1-VLOOKUP($A124,[1]Hugst!$R$5:$W$9,MATCH(ROUNDUP((AH$1)/10,0)*10,[1]Hugst!$R$4:$W$4,0))))</f>
        <v>1545.317861499655</v>
      </c>
      <c r="AI124" s="168">
        <f ca="1">IF($C124-AI$1&lt;År1,0,AH123*(1-VLOOKUP($A124,[1]Hugst!$R$5:$W$9,MATCH(ROUNDUP((AI$1)/10,0)*10,[1]Hugst!$R$4:$W$4,0))))</f>
        <v>1396.7092815481819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553.47707509015345</v>
      </c>
      <c r="E125" s="168">
        <f ca="1">IF(C125=2020,SUM(G125:AJ125),SUM(F124:AJ124)-SUM(G125:AJ125))</f>
        <v>42.590215565171093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946.32271037699525</v>
      </c>
      <c r="G125" s="168">
        <f ca="1">IF($C125-G$1&lt;År1,0,F124*(1-VLOOKUP($A125,[1]Hugst!$R$5:$W$9,MATCH(ROUNDUP((G$1)/10,0)*10,[1]Hugst!$R$4:$W$4,0))))</f>
        <v>948.41494478526215</v>
      </c>
      <c r="H125" s="168">
        <f ca="1">IF($C125-H$1&lt;År1,0,G124*(1-VLOOKUP($A125,[1]Hugst!$R$5:$W$9,MATCH(ROUNDUP((H$1)/10,0)*10,[1]Hugst!$R$4:$W$4,0))))</f>
        <v>949.27774487529109</v>
      </c>
      <c r="I125" s="168">
        <f ca="1">IF($C125-I$1&lt;År1,0,H124*(1-VLOOKUP($A125,[1]Hugst!$R$5:$W$9,MATCH(ROUNDUP((I$1)/10,0)*10,[1]Hugst!$R$4:$W$4,0))))</f>
        <v>950.06983033199026</v>
      </c>
      <c r="J125" s="168">
        <f ca="1">IF($C125-J$1&lt;År1,0,I124*(1-VLOOKUP($A125,[1]Hugst!$R$5:$W$9,MATCH(ROUNDUP((J$1)/10,0)*10,[1]Hugst!$R$4:$W$4,0))))</f>
        <v>950.75689624983715</v>
      </c>
      <c r="K125" s="168">
        <f ca="1">IF($C125-K$1&lt;År1,0,J124*(1-VLOOKUP($A125,[1]Hugst!$R$5:$W$9,MATCH(ROUNDUP((K$1)/10,0)*10,[1]Hugst!$R$4:$W$4,0))))</f>
        <v>951.28994874125124</v>
      </c>
      <c r="L125" s="168">
        <f ca="1">IF($C125-L$1&lt;År1,0,K124*(1-VLOOKUP($A125,[1]Hugst!$R$5:$W$9,MATCH(ROUNDUP((L$1)/10,0)*10,[1]Hugst!$R$4:$W$4,0))))</f>
        <v>951.59906020799986</v>
      </c>
      <c r="M125" s="168">
        <f ca="1">IF($C125-M$1&lt;År1,0,L124*(1-VLOOKUP($A125,[1]Hugst!$R$5:$W$9,MATCH(ROUNDUP((M$1)/10,0)*10,[1]Hugst!$R$4:$W$4,0))))</f>
        <v>951.58452427584984</v>
      </c>
      <c r="N125" s="168">
        <f ca="1">IF($C125-N$1&lt;År1,0,M124*(1-VLOOKUP($A125,[1]Hugst!$R$5:$W$9,MATCH(ROUNDUP((N$1)/10,0)*10,[1]Hugst!$R$4:$W$4,0))))</f>
        <v>951.10440992590475</v>
      </c>
      <c r="O125" s="168">
        <f ca="1">IF($C125-O$1&lt;År1,0,N124*(1-VLOOKUP($A125,[1]Hugst!$R$5:$W$9,MATCH(ROUNDUP((O$1)/10,0)*10,[1]Hugst!$R$4:$W$4,0))))</f>
        <v>949.95725653009367</v>
      </c>
      <c r="P125" s="168">
        <f ca="1">IF($C125-P$1&lt;År1,0,O124*(1-VLOOKUP($A125,[1]Hugst!$R$5:$W$9,MATCH(ROUNDUP((P$1)/10,0)*10,[1]Hugst!$R$4:$W$4,0))))</f>
        <v>946.41265368711811</v>
      </c>
      <c r="Q125" s="168">
        <f ca="1">IF($C125-Q$1&lt;År1,0,P124*(1-VLOOKUP($A125,[1]Hugst!$R$5:$W$9,MATCH(ROUNDUP((Q$1)/10,0)*10,[1]Hugst!$R$4:$W$4,0))))</f>
        <v>939.78742146096283</v>
      </c>
      <c r="R125" s="168">
        <f ca="1">IF($C125-R$1&lt;År1,0,Q124*(1-VLOOKUP($A125,[1]Hugst!$R$5:$W$9,MATCH(ROUNDUP((R$1)/10,0)*10,[1]Hugst!$R$4:$W$4,0))))</f>
        <v>931.22337199606159</v>
      </c>
      <c r="S125" s="168">
        <f ca="1">IF($C125-S$1&lt;År1,0,R124*(1-VLOOKUP($A125,[1]Hugst!$R$5:$W$9,MATCH(ROUNDUP((S$1)/10,0)*10,[1]Hugst!$R$4:$W$4,0))))</f>
        <v>919.45721931668652</v>
      </c>
      <c r="T125" s="168">
        <f ca="1">IF($C125-T$1&lt;År1,0,S124*(1-VLOOKUP($A125,[1]Hugst!$R$5:$W$9,MATCH(ROUNDUP((T$1)/10,0)*10,[1]Hugst!$R$4:$W$4,0))))</f>
        <v>903.12073533010846</v>
      </c>
      <c r="U125" s="168">
        <f ca="1">IF($C125-U$1&lt;År1,0,T124*(1-VLOOKUP($A125,[1]Hugst!$R$5:$W$9,MATCH(ROUNDUP((U$1)/10,0)*10,[1]Hugst!$R$4:$W$4,0))))</f>
        <v>880.26253148158867</v>
      </c>
      <c r="V125" s="168">
        <f ca="1">IF($C125-V$1&lt;År1,0,U124*(1-VLOOKUP($A125,[1]Hugst!$R$5:$W$9,MATCH(ROUNDUP((V$1)/10,0)*10,[1]Hugst!$R$4:$W$4,0))))</f>
        <v>848.09977016378934</v>
      </c>
      <c r="W125" s="168">
        <f ca="1">IF($C125-W$1&lt;År1,0,V124*(1-VLOOKUP($A125,[1]Hugst!$R$5:$W$9,MATCH(ROUNDUP((W$1)/10,0)*10,[1]Hugst!$R$4:$W$4,0))))</f>
        <v>802.66455619966848</v>
      </c>
      <c r="X125" s="168">
        <f ca="1">IF($C125-X$1&lt;År1,0,W124*(1-VLOOKUP($A125,[1]Hugst!$R$5:$W$9,MATCH(ROUNDUP((X$1)/10,0)*10,[1]Hugst!$R$4:$W$4,0))))</f>
        <v>738.30092131443735</v>
      </c>
      <c r="Y125" s="168">
        <f ca="1">IF($C125-Y$1&lt;År1,0,X124*(1-VLOOKUP($A125,[1]Hugst!$R$5:$W$9,MATCH(ROUNDUP((Y$1)/10,0)*10,[1]Hugst!$R$4:$W$4,0))))</f>
        <v>646.9507437656215</v>
      </c>
      <c r="Z125" s="168">
        <f ca="1">IF($C125-Z$1&lt;År1,0,Y124*(1-VLOOKUP($A125,[1]Hugst!$R$5:$W$9,MATCH(ROUNDUP((Z$1)/10,0)*10,[1]Hugst!$R$4:$W$4,0))))</f>
        <v>1642.468459257964</v>
      </c>
      <c r="AA125" s="168">
        <f ca="1">IF($C125-AA$1&lt;År1,0,Z124*(1-VLOOKUP($A125,[1]Hugst!$R$5:$W$9,MATCH(ROUNDUP((AA$1)/10,0)*10,[1]Hugst!$R$4:$W$4,0))))</f>
        <v>1640.4090088212977</v>
      </c>
      <c r="AB125" s="168">
        <f ca="1">IF($C125-AB$1&lt;År1,0,AA124*(1-VLOOKUP($A125,[1]Hugst!$R$5:$W$9,MATCH(ROUNDUP((AB$1)/10,0)*10,[1]Hugst!$R$4:$W$4,0))))</f>
        <v>1640.4641286761191</v>
      </c>
      <c r="AC125" s="168">
        <f ca="1">IF($C125-AC$1&lt;År1,0,AB124*(1-VLOOKUP($A125,[1]Hugst!$R$5:$W$9,MATCH(ROUNDUP((AC$1)/10,0)*10,[1]Hugst!$R$4:$W$4,0))))</f>
        <v>1640.381152583205</v>
      </c>
      <c r="AD125" s="168">
        <f ca="1">IF($C125-AD$1&lt;År1,0,AC124*(1-VLOOKUP($A125,[1]Hugst!$R$5:$W$9,MATCH(ROUNDUP((AD$1)/10,0)*10,[1]Hugst!$R$4:$W$4,0))))</f>
        <v>1639.9392197655775</v>
      </c>
      <c r="AE125" s="168">
        <f ca="1">IF($C125-AE$1&lt;År1,0,AD124*(1-VLOOKUP($A125,[1]Hugst!$R$5:$W$9,MATCH(ROUNDUP((AE$1)/10,0)*10,[1]Hugst!$R$4:$W$4,0))))</f>
        <v>1638.5871141977157</v>
      </c>
      <c r="AF125" s="168">
        <f ca="1">IF($C125-AF$1&lt;År1,0,AE124*(1-VLOOKUP($A125,[1]Hugst!$R$5:$W$9,MATCH(ROUNDUP((AF$1)/10,0)*10,[1]Hugst!$R$4:$W$4,0))))</f>
        <v>1634.9491664210182</v>
      </c>
      <c r="AG125" s="168">
        <f ca="1">IF($C125-AG$1&lt;År1,0,AF124*(1-VLOOKUP($A125,[1]Hugst!$R$5:$W$9,MATCH(ROUNDUP((AG$1)/10,0)*10,[1]Hugst!$R$4:$W$4,0))))</f>
        <v>1625.5921540591182</v>
      </c>
      <c r="AH125" s="168">
        <f ca="1">IF($C125-AH$1&lt;År1,0,AG124*(1-VLOOKUP($A125,[1]Hugst!$R$5:$W$9,MATCH(ROUNDUP((AH$1)/10,0)*10,[1]Hugst!$R$4:$W$4,0))))</f>
        <v>1601.9479087287793</v>
      </c>
      <c r="AI125" s="168">
        <f ca="1">IF($C125-AI$1&lt;År1,0,AH124*(1-VLOOKUP($A125,[1]Hugst!$R$5:$W$9,MATCH(ROUNDUP((AI$1)/10,0)*10,[1]Hugst!$R$4:$W$4,0))))</f>
        <v>1542.6331991131512</v>
      </c>
      <c r="AJ125" s="168">
        <f ca="1">IF($C125-AJ$1&lt;År1,0,AI124*(1-VLOOKUP($A125,[1]Hugst!$R$5:$W$9,MATCH(ROUNDUP((AJ$1)/10,0)*10,[1]Hugst!$R$4:$W$4,0))))</f>
        <v>1395.4664470179907</v>
      </c>
      <c r="AL125" s="168">
        <f ca="1">SUM(F125:AJ125)</f>
        <v>35699.495209658453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748196.44114477152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5074.9629037056475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7241.4592905578666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4469.265508445983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6635.761895298202</v>
      </c>
      <c r="G138" s="168">
        <f ca="1">IF($C138-G$1&lt;År1,0,F137*(1-VLOOKUP($A138,[1]Hugst!$R$5:$W$9,MATCH(ROUNDUP((G$1)/10,0)*10,[1]Hugst!$R$4:$W$4,0))))</f>
        <v>7241.4592905578666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3982.6611163108487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6149.1575031630673</v>
      </c>
      <c r="G139" s="168">
        <f ca="1">IF($C139-G$1&lt;År1,0,F138*(1-VLOOKUP($A139,[1]Hugst!$R$5:$W$9,MATCH(ROUNDUP((G$1)/10,0)*10,[1]Hugst!$R$4:$W$4,0))))</f>
        <v>6635.761895298202</v>
      </c>
      <c r="H139" s="168">
        <f ca="1">IF($C139-H$1&lt;År1,0,G138*(1-VLOOKUP($A139,[1]Hugst!$R$5:$W$9,MATCH(ROUNDUP((H$1)/10,0)*10,[1]Hugst!$R$4:$W$4,0))))</f>
        <v>7241.4592905578666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3591.341359054974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5757.8377459071926</v>
      </c>
      <c r="G140" s="168">
        <f ca="1">IF($C140-G$1&lt;År1,0,F139*(1-VLOOKUP($A140,[1]Hugst!$R$5:$W$9,MATCH(ROUNDUP((G$1)/10,0)*10,[1]Hugst!$R$4:$W$4,0))))</f>
        <v>6149.1575031630673</v>
      </c>
      <c r="H140" s="168">
        <f ca="1">IF($C140-H$1&lt;År1,0,G139*(1-VLOOKUP($A140,[1]Hugst!$R$5:$W$9,MATCH(ROUNDUP((H$1)/10,0)*10,[1]Hugst!$R$4:$W$4,0))))</f>
        <v>6635.761895298202</v>
      </c>
      <c r="I140" s="168">
        <f ca="1">IF($C140-I$1&lt;År1,0,H139*(1-VLOOKUP($A140,[1]Hugst!$R$5:$W$9,MATCH(ROUNDUP((I$1)/10,0)*10,[1]Hugst!$R$4:$W$4,0))))</f>
        <v>7241.4592905578666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3276.2594909202417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5442.7558777724607</v>
      </c>
      <c r="G141" s="168">
        <f ca="1">IF($C141-G$1&lt;År1,0,F140*(1-VLOOKUP($A141,[1]Hugst!$R$5:$W$9,MATCH(ROUNDUP((G$1)/10,0)*10,[1]Hugst!$R$4:$W$4,0))))</f>
        <v>5757.8377459071926</v>
      </c>
      <c r="H141" s="168">
        <f ca="1">IF($C141-H$1&lt;År1,0,G140*(1-VLOOKUP($A141,[1]Hugst!$R$5:$W$9,MATCH(ROUNDUP((H$1)/10,0)*10,[1]Hugst!$R$4:$W$4,0))))</f>
        <v>6149.1575031630673</v>
      </c>
      <c r="I141" s="168">
        <f ca="1">IF($C141-I$1&lt;År1,0,H140*(1-VLOOKUP($A141,[1]Hugst!$R$5:$W$9,MATCH(ROUNDUP((I$1)/10,0)*10,[1]Hugst!$R$4:$W$4,0))))</f>
        <v>6635.761895298202</v>
      </c>
      <c r="J141" s="168">
        <f ca="1">IF($C141-J$1&lt;År1,0,I140*(1-VLOOKUP($A141,[1]Hugst!$R$5:$W$9,MATCH(ROUNDUP((J$1)/10,0)*10,[1]Hugst!$R$4:$W$4,0))))</f>
        <v>7241.4592905578666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3022.178064394076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5188.6744512462956</v>
      </c>
      <c r="G142" s="168">
        <f ca="1">IF($C142-G$1&lt;År1,0,F141*(1-VLOOKUP($A142,[1]Hugst!$R$5:$W$9,MATCH(ROUNDUP((G$1)/10,0)*10,[1]Hugst!$R$4:$W$4,0))))</f>
        <v>5442.7558777724607</v>
      </c>
      <c r="H142" s="168">
        <f ca="1">IF($C142-H$1&lt;År1,0,G141*(1-VLOOKUP($A142,[1]Hugst!$R$5:$W$9,MATCH(ROUNDUP((H$1)/10,0)*10,[1]Hugst!$R$4:$W$4,0))))</f>
        <v>5757.8377459071926</v>
      </c>
      <c r="I142" s="168">
        <f ca="1">IF($C142-I$1&lt;År1,0,H141*(1-VLOOKUP($A142,[1]Hugst!$R$5:$W$9,MATCH(ROUNDUP((I$1)/10,0)*10,[1]Hugst!$R$4:$W$4,0))))</f>
        <v>6149.1575031630673</v>
      </c>
      <c r="J142" s="168">
        <f ca="1">IF($C142-J$1&lt;År1,0,I141*(1-VLOOKUP($A142,[1]Hugst!$R$5:$W$9,MATCH(ROUNDUP((J$1)/10,0)*10,[1]Hugst!$R$4:$W$4,0))))</f>
        <v>6635.761895298202</v>
      </c>
      <c r="K142" s="168">
        <f ca="1">IF($C142-K$1&lt;År1,0,J141*(1-VLOOKUP($A142,[1]Hugst!$R$5:$W$9,MATCH(ROUNDUP((K$1)/10,0)*10,[1]Hugst!$R$4:$W$4,0))))</f>
        <v>7241.4592905578666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2816.9070708148556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4983.4034576670747</v>
      </c>
      <c r="G143" s="168">
        <f ca="1">IF($C143-G$1&lt;År1,0,F142*(1-VLOOKUP($A143,[1]Hugst!$R$5:$W$9,MATCH(ROUNDUP((G$1)/10,0)*10,[1]Hugst!$R$4:$W$4,0))))</f>
        <v>5188.6744512462956</v>
      </c>
      <c r="H143" s="168">
        <f ca="1">IF($C143-H$1&lt;År1,0,G142*(1-VLOOKUP($A143,[1]Hugst!$R$5:$W$9,MATCH(ROUNDUP((H$1)/10,0)*10,[1]Hugst!$R$4:$W$4,0))))</f>
        <v>5442.7558777724607</v>
      </c>
      <c r="I143" s="168">
        <f ca="1">IF($C143-I$1&lt;År1,0,H142*(1-VLOOKUP($A143,[1]Hugst!$R$5:$W$9,MATCH(ROUNDUP((I$1)/10,0)*10,[1]Hugst!$R$4:$W$4,0))))</f>
        <v>5757.8377459071926</v>
      </c>
      <c r="J143" s="168">
        <f ca="1">IF($C143-J$1&lt;År1,0,I142*(1-VLOOKUP($A143,[1]Hugst!$R$5:$W$9,MATCH(ROUNDUP((J$1)/10,0)*10,[1]Hugst!$R$4:$W$4,0))))</f>
        <v>6149.1575031630673</v>
      </c>
      <c r="K143" s="168">
        <f ca="1">IF($C143-K$1&lt;År1,0,J142*(1-VLOOKUP($A143,[1]Hugst!$R$5:$W$9,MATCH(ROUNDUP((K$1)/10,0)*10,[1]Hugst!$R$4:$W$4,0))))</f>
        <v>6635.761895298202</v>
      </c>
      <c r="L143" s="168">
        <f ca="1">IF($C143-L$1&lt;År1,0,K142*(1-VLOOKUP($A143,[1]Hugst!$R$5:$W$9,MATCH(ROUNDUP((L$1)/10,0)*10,[1]Hugst!$R$4:$W$4,0))))</f>
        <v>7241.4592905578666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2650.6944528549839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4817.1908397072029</v>
      </c>
      <c r="G144" s="168">
        <f ca="1">IF($C144-G$1&lt;År1,0,F143*(1-VLOOKUP($A144,[1]Hugst!$R$5:$W$9,MATCH(ROUNDUP((G$1)/10,0)*10,[1]Hugst!$R$4:$W$4,0))))</f>
        <v>4983.4034576670747</v>
      </c>
      <c r="H144" s="168">
        <f ca="1">IF($C144-H$1&lt;År1,0,G143*(1-VLOOKUP($A144,[1]Hugst!$R$5:$W$9,MATCH(ROUNDUP((H$1)/10,0)*10,[1]Hugst!$R$4:$W$4,0))))</f>
        <v>5188.6744512462956</v>
      </c>
      <c r="I144" s="168">
        <f ca="1">IF($C144-I$1&lt;År1,0,H143*(1-VLOOKUP($A144,[1]Hugst!$R$5:$W$9,MATCH(ROUNDUP((I$1)/10,0)*10,[1]Hugst!$R$4:$W$4,0))))</f>
        <v>5442.7558777724607</v>
      </c>
      <c r="J144" s="168">
        <f ca="1">IF($C144-J$1&lt;År1,0,I143*(1-VLOOKUP($A144,[1]Hugst!$R$5:$W$9,MATCH(ROUNDUP((J$1)/10,0)*10,[1]Hugst!$R$4:$W$4,0))))</f>
        <v>5757.8377459071926</v>
      </c>
      <c r="K144" s="168">
        <f ca="1">IF($C144-K$1&lt;År1,0,J143*(1-VLOOKUP($A144,[1]Hugst!$R$5:$W$9,MATCH(ROUNDUP((K$1)/10,0)*10,[1]Hugst!$R$4:$W$4,0))))</f>
        <v>6149.1575031630673</v>
      </c>
      <c r="L144" s="168">
        <f ca="1">IF($C144-L$1&lt;År1,0,K143*(1-VLOOKUP($A144,[1]Hugst!$R$5:$W$9,MATCH(ROUNDUP((L$1)/10,0)*10,[1]Hugst!$R$4:$W$4,0))))</f>
        <v>6635.761895298202</v>
      </c>
      <c r="M144" s="168">
        <f ca="1">IF($C144-M$1&lt;År1,0,L143*(1-VLOOKUP($A144,[1]Hugst!$R$5:$W$9,MATCH(ROUNDUP((M$1)/10,0)*10,[1]Hugst!$R$4:$W$4,0))))</f>
        <v>7241.4592905578666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2515.7385145060525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4682.2349013582716</v>
      </c>
      <c r="G145" s="168">
        <f ca="1">IF($C145-G$1&lt;År1,0,F144*(1-VLOOKUP($A145,[1]Hugst!$R$5:$W$9,MATCH(ROUNDUP((G$1)/10,0)*10,[1]Hugst!$R$4:$W$4,0))))</f>
        <v>4817.1908397072029</v>
      </c>
      <c r="H145" s="168">
        <f ca="1">IF($C145-H$1&lt;År1,0,G144*(1-VLOOKUP($A145,[1]Hugst!$R$5:$W$9,MATCH(ROUNDUP((H$1)/10,0)*10,[1]Hugst!$R$4:$W$4,0))))</f>
        <v>4983.4034576670747</v>
      </c>
      <c r="I145" s="168">
        <f ca="1">IF($C145-I$1&lt;År1,0,H144*(1-VLOOKUP($A145,[1]Hugst!$R$5:$W$9,MATCH(ROUNDUP((I$1)/10,0)*10,[1]Hugst!$R$4:$W$4,0))))</f>
        <v>5188.6744512462956</v>
      </c>
      <c r="J145" s="168">
        <f ca="1">IF($C145-J$1&lt;År1,0,I144*(1-VLOOKUP($A145,[1]Hugst!$R$5:$W$9,MATCH(ROUNDUP((J$1)/10,0)*10,[1]Hugst!$R$4:$W$4,0))))</f>
        <v>5442.7558777724607</v>
      </c>
      <c r="K145" s="168">
        <f ca="1">IF($C145-K$1&lt;År1,0,J144*(1-VLOOKUP($A145,[1]Hugst!$R$5:$W$9,MATCH(ROUNDUP((K$1)/10,0)*10,[1]Hugst!$R$4:$W$4,0))))</f>
        <v>5757.8377459071926</v>
      </c>
      <c r="L145" s="168">
        <f ca="1">IF($C145-L$1&lt;År1,0,K144*(1-VLOOKUP($A145,[1]Hugst!$R$5:$W$9,MATCH(ROUNDUP((L$1)/10,0)*10,[1]Hugst!$R$4:$W$4,0))))</f>
        <v>6149.1575031630673</v>
      </c>
      <c r="M145" s="168">
        <f ca="1">IF($C145-M$1&lt;År1,0,L144*(1-VLOOKUP($A145,[1]Hugst!$R$5:$W$9,MATCH(ROUNDUP((M$1)/10,0)*10,[1]Hugst!$R$4:$W$4,0))))</f>
        <v>6635.761895298202</v>
      </c>
      <c r="N145" s="168">
        <f ca="1">IF($C145-N$1&lt;År1,0,M144*(1-VLOOKUP($A145,[1]Hugst!$R$5:$W$9,MATCH(ROUNDUP((N$1)/10,0)*10,[1]Hugst!$R$4:$W$4,0))))</f>
        <v>7241.4592905578666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2405.7978490658093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4572.2942359180288</v>
      </c>
      <c r="G146" s="168">
        <f ca="1">IF($C146-G$1&lt;År1,0,F145*(1-VLOOKUP($A146,[1]Hugst!$R$5:$W$9,MATCH(ROUNDUP((G$1)/10,0)*10,[1]Hugst!$R$4:$W$4,0))))</f>
        <v>4682.2349013582716</v>
      </c>
      <c r="H146" s="168">
        <f ca="1">IF($C146-H$1&lt;År1,0,G145*(1-VLOOKUP($A146,[1]Hugst!$R$5:$W$9,MATCH(ROUNDUP((H$1)/10,0)*10,[1]Hugst!$R$4:$W$4,0))))</f>
        <v>4817.1908397072029</v>
      </c>
      <c r="I146" s="168">
        <f ca="1">IF($C146-I$1&lt;År1,0,H145*(1-VLOOKUP($A146,[1]Hugst!$R$5:$W$9,MATCH(ROUNDUP((I$1)/10,0)*10,[1]Hugst!$R$4:$W$4,0))))</f>
        <v>4983.4034576670747</v>
      </c>
      <c r="J146" s="168">
        <f ca="1">IF($C146-J$1&lt;År1,0,I145*(1-VLOOKUP($A146,[1]Hugst!$R$5:$W$9,MATCH(ROUNDUP((J$1)/10,0)*10,[1]Hugst!$R$4:$W$4,0))))</f>
        <v>5188.6744512462956</v>
      </c>
      <c r="K146" s="168">
        <f ca="1">IF($C146-K$1&lt;År1,0,J145*(1-VLOOKUP($A146,[1]Hugst!$R$5:$W$9,MATCH(ROUNDUP((K$1)/10,0)*10,[1]Hugst!$R$4:$W$4,0))))</f>
        <v>5442.7558777724607</v>
      </c>
      <c r="L146" s="168">
        <f ca="1">IF($C146-L$1&lt;År1,0,K145*(1-VLOOKUP($A146,[1]Hugst!$R$5:$W$9,MATCH(ROUNDUP((L$1)/10,0)*10,[1]Hugst!$R$4:$W$4,0))))</f>
        <v>5757.8377459071926</v>
      </c>
      <c r="M146" s="168">
        <f ca="1">IF($C146-M$1&lt;År1,0,L145*(1-VLOOKUP($A146,[1]Hugst!$R$5:$W$9,MATCH(ROUNDUP((M$1)/10,0)*10,[1]Hugst!$R$4:$W$4,0))))</f>
        <v>6149.1575031630673</v>
      </c>
      <c r="N146" s="168">
        <f ca="1">IF($C146-N$1&lt;År1,0,M145*(1-VLOOKUP($A146,[1]Hugst!$R$5:$W$9,MATCH(ROUNDUP((N$1)/10,0)*10,[1]Hugst!$R$4:$W$4,0))))</f>
        <v>6635.761895298202</v>
      </c>
      <c r="O146" s="168">
        <f ca="1">IF($C146-O$1&lt;År1,0,N145*(1-VLOOKUP($A146,[1]Hugst!$R$5:$W$9,MATCH(ROUNDUP((O$1)/10,0)*10,[1]Hugst!$R$4:$W$4,0))))</f>
        <v>7241.4592905578666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2315.8792815263123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4482.3756683785314</v>
      </c>
      <c r="G147" s="168">
        <f ca="1">IF($C147-G$1&lt;År1,0,F146*(1-VLOOKUP($A147,[1]Hugst!$R$5:$W$9,MATCH(ROUNDUP((G$1)/10,0)*10,[1]Hugst!$R$4:$W$4,0))))</f>
        <v>4572.2942359180288</v>
      </c>
      <c r="H147" s="168">
        <f ca="1">IF($C147-H$1&lt;År1,0,G146*(1-VLOOKUP($A147,[1]Hugst!$R$5:$W$9,MATCH(ROUNDUP((H$1)/10,0)*10,[1]Hugst!$R$4:$W$4,0))))</f>
        <v>4682.2349013582716</v>
      </c>
      <c r="I147" s="168">
        <f ca="1">IF($C147-I$1&lt;År1,0,H146*(1-VLOOKUP($A147,[1]Hugst!$R$5:$W$9,MATCH(ROUNDUP((I$1)/10,0)*10,[1]Hugst!$R$4:$W$4,0))))</f>
        <v>4817.1908397072029</v>
      </c>
      <c r="J147" s="168">
        <f ca="1">IF($C147-J$1&lt;År1,0,I146*(1-VLOOKUP($A147,[1]Hugst!$R$5:$W$9,MATCH(ROUNDUP((J$1)/10,0)*10,[1]Hugst!$R$4:$W$4,0))))</f>
        <v>4983.4034576670747</v>
      </c>
      <c r="K147" s="168">
        <f ca="1">IF($C147-K$1&lt;År1,0,J146*(1-VLOOKUP($A147,[1]Hugst!$R$5:$W$9,MATCH(ROUNDUP((K$1)/10,0)*10,[1]Hugst!$R$4:$W$4,0))))</f>
        <v>5188.6744512462956</v>
      </c>
      <c r="L147" s="168">
        <f ca="1">IF($C147-L$1&lt;År1,0,K146*(1-VLOOKUP($A147,[1]Hugst!$R$5:$W$9,MATCH(ROUNDUP((L$1)/10,0)*10,[1]Hugst!$R$4:$W$4,0))))</f>
        <v>5442.7558777724607</v>
      </c>
      <c r="M147" s="168">
        <f ca="1">IF($C147-M$1&lt;År1,0,L146*(1-VLOOKUP($A147,[1]Hugst!$R$5:$W$9,MATCH(ROUNDUP((M$1)/10,0)*10,[1]Hugst!$R$4:$W$4,0))))</f>
        <v>5757.8377459071926</v>
      </c>
      <c r="N147" s="168">
        <f ca="1">IF($C147-N$1&lt;År1,0,M146*(1-VLOOKUP($A147,[1]Hugst!$R$5:$W$9,MATCH(ROUNDUP((N$1)/10,0)*10,[1]Hugst!$R$4:$W$4,0))))</f>
        <v>6149.1575031630673</v>
      </c>
      <c r="O147" s="168">
        <f ca="1">IF($C147-O$1&lt;År1,0,N146*(1-VLOOKUP($A147,[1]Hugst!$R$5:$W$9,MATCH(ROUNDUP((O$1)/10,0)*10,[1]Hugst!$R$4:$W$4,0))))</f>
        <v>6635.761895298202</v>
      </c>
      <c r="P147" s="168">
        <f ca="1">IF($C147-P$1&lt;År1,0,O146*(1-VLOOKUP($A147,[1]Hugst!$R$5:$W$9,MATCH(ROUNDUP((P$1)/10,0)*10,[1]Hugst!$R$4:$W$4,0))))</f>
        <v>7241.4592905578666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2241.9882224833564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4408.4846093355754</v>
      </c>
      <c r="G148" s="168">
        <f ca="1">IF($C148-G$1&lt;År1,0,F147*(1-VLOOKUP($A148,[1]Hugst!$R$5:$W$9,MATCH(ROUNDUP((G$1)/10,0)*10,[1]Hugst!$R$4:$W$4,0))))</f>
        <v>4482.3756683785314</v>
      </c>
      <c r="H148" s="168">
        <f ca="1">IF($C148-H$1&lt;År1,0,G147*(1-VLOOKUP($A148,[1]Hugst!$R$5:$W$9,MATCH(ROUNDUP((H$1)/10,0)*10,[1]Hugst!$R$4:$W$4,0))))</f>
        <v>4572.2942359180288</v>
      </c>
      <c r="I148" s="168">
        <f ca="1">IF($C148-I$1&lt;År1,0,H147*(1-VLOOKUP($A148,[1]Hugst!$R$5:$W$9,MATCH(ROUNDUP((I$1)/10,0)*10,[1]Hugst!$R$4:$W$4,0))))</f>
        <v>4682.2349013582716</v>
      </c>
      <c r="J148" s="168">
        <f ca="1">IF($C148-J$1&lt;År1,0,I147*(1-VLOOKUP($A148,[1]Hugst!$R$5:$W$9,MATCH(ROUNDUP((J$1)/10,0)*10,[1]Hugst!$R$4:$W$4,0))))</f>
        <v>4817.1908397072029</v>
      </c>
      <c r="K148" s="168">
        <f ca="1">IF($C148-K$1&lt;År1,0,J147*(1-VLOOKUP($A148,[1]Hugst!$R$5:$W$9,MATCH(ROUNDUP((K$1)/10,0)*10,[1]Hugst!$R$4:$W$4,0))))</f>
        <v>4983.4034576670747</v>
      </c>
      <c r="L148" s="168">
        <f ca="1">IF($C148-L$1&lt;År1,0,K147*(1-VLOOKUP($A148,[1]Hugst!$R$5:$W$9,MATCH(ROUNDUP((L$1)/10,0)*10,[1]Hugst!$R$4:$W$4,0))))</f>
        <v>5188.6744512462956</v>
      </c>
      <c r="M148" s="168">
        <f ca="1">IF($C148-M$1&lt;År1,0,L147*(1-VLOOKUP($A148,[1]Hugst!$R$5:$W$9,MATCH(ROUNDUP((M$1)/10,0)*10,[1]Hugst!$R$4:$W$4,0))))</f>
        <v>5442.7558777724607</v>
      </c>
      <c r="N148" s="168">
        <f ca="1">IF($C148-N$1&lt;År1,0,M147*(1-VLOOKUP($A148,[1]Hugst!$R$5:$W$9,MATCH(ROUNDUP((N$1)/10,0)*10,[1]Hugst!$R$4:$W$4,0))))</f>
        <v>5757.8377459071926</v>
      </c>
      <c r="O148" s="168">
        <f ca="1">IF($C148-O$1&lt;År1,0,N147*(1-VLOOKUP($A148,[1]Hugst!$R$5:$W$9,MATCH(ROUNDUP((O$1)/10,0)*10,[1]Hugst!$R$4:$W$4,0))))</f>
        <v>6149.1575031630673</v>
      </c>
      <c r="P148" s="168">
        <f ca="1">IF($C148-P$1&lt;År1,0,O147*(1-VLOOKUP($A148,[1]Hugst!$R$5:$W$9,MATCH(ROUNDUP((P$1)/10,0)*10,[1]Hugst!$R$4:$W$4,0))))</f>
        <v>6635.761895298202</v>
      </c>
      <c r="Q148" s="168">
        <f ca="1">IF($C148-Q$1&lt;År1,0,P147*(1-VLOOKUP($A148,[1]Hugst!$R$5:$W$9,MATCH(ROUNDUP((Q$1)/10,0)*10,[1]Hugst!$R$4:$W$4,0))))</f>
        <v>7241.4592905578666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2180.9289512626597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4347.4253381148792</v>
      </c>
      <c r="G149" s="168">
        <f ca="1">IF($C149-G$1&lt;År1,0,F148*(1-VLOOKUP($A149,[1]Hugst!$R$5:$W$9,MATCH(ROUNDUP((G$1)/10,0)*10,[1]Hugst!$R$4:$W$4,0))))</f>
        <v>4408.4846093355754</v>
      </c>
      <c r="H149" s="168">
        <f ca="1">IF($C149-H$1&lt;År1,0,G148*(1-VLOOKUP($A149,[1]Hugst!$R$5:$W$9,MATCH(ROUNDUP((H$1)/10,0)*10,[1]Hugst!$R$4:$W$4,0))))</f>
        <v>4482.3756683785314</v>
      </c>
      <c r="I149" s="168">
        <f ca="1">IF($C149-I$1&lt;År1,0,H148*(1-VLOOKUP($A149,[1]Hugst!$R$5:$W$9,MATCH(ROUNDUP((I$1)/10,0)*10,[1]Hugst!$R$4:$W$4,0))))</f>
        <v>4572.2942359180288</v>
      </c>
      <c r="J149" s="168">
        <f ca="1">IF($C149-J$1&lt;År1,0,I148*(1-VLOOKUP($A149,[1]Hugst!$R$5:$W$9,MATCH(ROUNDUP((J$1)/10,0)*10,[1]Hugst!$R$4:$W$4,0))))</f>
        <v>4682.2349013582716</v>
      </c>
      <c r="K149" s="168">
        <f ca="1">IF($C149-K$1&lt;År1,0,J148*(1-VLOOKUP($A149,[1]Hugst!$R$5:$W$9,MATCH(ROUNDUP((K$1)/10,0)*10,[1]Hugst!$R$4:$W$4,0))))</f>
        <v>4817.1908397072029</v>
      </c>
      <c r="L149" s="168">
        <f ca="1">IF($C149-L$1&lt;År1,0,K148*(1-VLOOKUP($A149,[1]Hugst!$R$5:$W$9,MATCH(ROUNDUP((L$1)/10,0)*10,[1]Hugst!$R$4:$W$4,0))))</f>
        <v>4983.4034576670747</v>
      </c>
      <c r="M149" s="168">
        <f ca="1">IF($C149-M$1&lt;År1,0,L148*(1-VLOOKUP($A149,[1]Hugst!$R$5:$W$9,MATCH(ROUNDUP((M$1)/10,0)*10,[1]Hugst!$R$4:$W$4,0))))</f>
        <v>5188.6744512462956</v>
      </c>
      <c r="N149" s="168">
        <f ca="1">IF($C149-N$1&lt;År1,0,M148*(1-VLOOKUP($A149,[1]Hugst!$R$5:$W$9,MATCH(ROUNDUP((N$1)/10,0)*10,[1]Hugst!$R$4:$W$4,0))))</f>
        <v>5442.7558777724607</v>
      </c>
      <c r="O149" s="168">
        <f ca="1">IF($C149-O$1&lt;År1,0,N148*(1-VLOOKUP($A149,[1]Hugst!$R$5:$W$9,MATCH(ROUNDUP((O$1)/10,0)*10,[1]Hugst!$R$4:$W$4,0))))</f>
        <v>5757.8377459071926</v>
      </c>
      <c r="P149" s="168">
        <f ca="1">IF($C149-P$1&lt;År1,0,O148*(1-VLOOKUP($A149,[1]Hugst!$R$5:$W$9,MATCH(ROUNDUP((P$1)/10,0)*10,[1]Hugst!$R$4:$W$4,0))))</f>
        <v>6149.1575031630673</v>
      </c>
      <c r="Q149" s="168">
        <f ca="1">IF($C149-Q$1&lt;År1,0,P148*(1-VLOOKUP($A149,[1]Hugst!$R$5:$W$9,MATCH(ROUNDUP((Q$1)/10,0)*10,[1]Hugst!$R$4:$W$4,0))))</f>
        <v>6635.761895298202</v>
      </c>
      <c r="R149" s="168">
        <f ca="1">IF($C149-R$1&lt;År1,0,Q148*(1-VLOOKUP($A149,[1]Hugst!$R$5:$W$9,MATCH(ROUNDUP((R$1)/10,0)*10,[1]Hugst!$R$4:$W$4,0))))</f>
        <v>7241.4592905578666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2130.1448424197297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4296.6412292719488</v>
      </c>
      <c r="G150" s="168">
        <f ca="1">IF($C150-G$1&lt;År1,0,F149*(1-VLOOKUP($A150,[1]Hugst!$R$5:$W$9,MATCH(ROUNDUP((G$1)/10,0)*10,[1]Hugst!$R$4:$W$4,0))))</f>
        <v>4347.4253381148792</v>
      </c>
      <c r="H150" s="168">
        <f ca="1">IF($C150-H$1&lt;År1,0,G149*(1-VLOOKUP($A150,[1]Hugst!$R$5:$W$9,MATCH(ROUNDUP((H$1)/10,0)*10,[1]Hugst!$R$4:$W$4,0))))</f>
        <v>4408.4846093355754</v>
      </c>
      <c r="I150" s="168">
        <f ca="1">IF($C150-I$1&lt;År1,0,H149*(1-VLOOKUP($A150,[1]Hugst!$R$5:$W$9,MATCH(ROUNDUP((I$1)/10,0)*10,[1]Hugst!$R$4:$W$4,0))))</f>
        <v>4482.3756683785314</v>
      </c>
      <c r="J150" s="168">
        <f ca="1">IF($C150-J$1&lt;År1,0,I149*(1-VLOOKUP($A150,[1]Hugst!$R$5:$W$9,MATCH(ROUNDUP((J$1)/10,0)*10,[1]Hugst!$R$4:$W$4,0))))</f>
        <v>4572.2942359180288</v>
      </c>
      <c r="K150" s="168">
        <f ca="1">IF($C150-K$1&lt;År1,0,J149*(1-VLOOKUP($A150,[1]Hugst!$R$5:$W$9,MATCH(ROUNDUP((K$1)/10,0)*10,[1]Hugst!$R$4:$W$4,0))))</f>
        <v>4682.2349013582716</v>
      </c>
      <c r="L150" s="168">
        <f ca="1">IF($C150-L$1&lt;År1,0,K149*(1-VLOOKUP($A150,[1]Hugst!$R$5:$W$9,MATCH(ROUNDUP((L$1)/10,0)*10,[1]Hugst!$R$4:$W$4,0))))</f>
        <v>4817.1908397072029</v>
      </c>
      <c r="M150" s="168">
        <f ca="1">IF($C150-M$1&lt;År1,0,L149*(1-VLOOKUP($A150,[1]Hugst!$R$5:$W$9,MATCH(ROUNDUP((M$1)/10,0)*10,[1]Hugst!$R$4:$W$4,0))))</f>
        <v>4983.4034576670747</v>
      </c>
      <c r="N150" s="168">
        <f ca="1">IF($C150-N$1&lt;År1,0,M149*(1-VLOOKUP($A150,[1]Hugst!$R$5:$W$9,MATCH(ROUNDUP((N$1)/10,0)*10,[1]Hugst!$R$4:$W$4,0))))</f>
        <v>5188.6744512462956</v>
      </c>
      <c r="O150" s="168">
        <f ca="1">IF($C150-O$1&lt;År1,0,N149*(1-VLOOKUP($A150,[1]Hugst!$R$5:$W$9,MATCH(ROUNDUP((O$1)/10,0)*10,[1]Hugst!$R$4:$W$4,0))))</f>
        <v>5442.7558777724607</v>
      </c>
      <c r="P150" s="168">
        <f ca="1">IF($C150-P$1&lt;År1,0,O149*(1-VLOOKUP($A150,[1]Hugst!$R$5:$W$9,MATCH(ROUNDUP((P$1)/10,0)*10,[1]Hugst!$R$4:$W$4,0))))</f>
        <v>5757.8377459071926</v>
      </c>
      <c r="Q150" s="168">
        <f ca="1">IF($C150-Q$1&lt;År1,0,P149*(1-VLOOKUP($A150,[1]Hugst!$R$5:$W$9,MATCH(ROUNDUP((Q$1)/10,0)*10,[1]Hugst!$R$4:$W$4,0))))</f>
        <v>6149.1575031630673</v>
      </c>
      <c r="R150" s="168">
        <f ca="1">IF($C150-R$1&lt;År1,0,Q149*(1-VLOOKUP($A150,[1]Hugst!$R$5:$W$9,MATCH(ROUNDUP((R$1)/10,0)*10,[1]Hugst!$R$4:$W$4,0))))</f>
        <v>6635.761895298202</v>
      </c>
      <c r="S150" s="168">
        <f ca="1">IF($C150-S$1&lt;År1,0,R149*(1-VLOOKUP($A150,[1]Hugst!$R$5:$W$9,MATCH(ROUNDUP((S$1)/10,0)*10,[1]Hugst!$R$4:$W$4,0))))</f>
        <v>7241.4592905578666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2087.5905469383347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4254.0869337905533</v>
      </c>
      <c r="G151" s="168">
        <f ca="1">IF($C151-G$1&lt;År1,0,F150*(1-VLOOKUP($A151,[1]Hugst!$R$5:$W$9,MATCH(ROUNDUP((G$1)/10,0)*10,[1]Hugst!$R$4:$W$4,0))))</f>
        <v>4296.6412292719488</v>
      </c>
      <c r="H151" s="168">
        <f ca="1">IF($C151-H$1&lt;År1,0,G150*(1-VLOOKUP($A151,[1]Hugst!$R$5:$W$9,MATCH(ROUNDUP((H$1)/10,0)*10,[1]Hugst!$R$4:$W$4,0))))</f>
        <v>4347.4253381148792</v>
      </c>
      <c r="I151" s="168">
        <f ca="1">IF($C151-I$1&lt;År1,0,H150*(1-VLOOKUP($A151,[1]Hugst!$R$5:$W$9,MATCH(ROUNDUP((I$1)/10,0)*10,[1]Hugst!$R$4:$W$4,0))))</f>
        <v>4408.4846093355754</v>
      </c>
      <c r="J151" s="168">
        <f ca="1">IF($C151-J$1&lt;År1,0,I150*(1-VLOOKUP($A151,[1]Hugst!$R$5:$W$9,MATCH(ROUNDUP((J$1)/10,0)*10,[1]Hugst!$R$4:$W$4,0))))</f>
        <v>4482.3756683785314</v>
      </c>
      <c r="K151" s="168">
        <f ca="1">IF($C151-K$1&lt;År1,0,J150*(1-VLOOKUP($A151,[1]Hugst!$R$5:$W$9,MATCH(ROUNDUP((K$1)/10,0)*10,[1]Hugst!$R$4:$W$4,0))))</f>
        <v>4572.2942359180288</v>
      </c>
      <c r="L151" s="168">
        <f ca="1">IF($C151-L$1&lt;År1,0,K150*(1-VLOOKUP($A151,[1]Hugst!$R$5:$W$9,MATCH(ROUNDUP((L$1)/10,0)*10,[1]Hugst!$R$4:$W$4,0))))</f>
        <v>4682.2349013582716</v>
      </c>
      <c r="M151" s="168">
        <f ca="1">IF($C151-M$1&lt;År1,0,L150*(1-VLOOKUP($A151,[1]Hugst!$R$5:$W$9,MATCH(ROUNDUP((M$1)/10,0)*10,[1]Hugst!$R$4:$W$4,0))))</f>
        <v>4817.1908397072029</v>
      </c>
      <c r="N151" s="168">
        <f ca="1">IF($C151-N$1&lt;År1,0,M150*(1-VLOOKUP($A151,[1]Hugst!$R$5:$W$9,MATCH(ROUNDUP((N$1)/10,0)*10,[1]Hugst!$R$4:$W$4,0))))</f>
        <v>4983.4034576670747</v>
      </c>
      <c r="O151" s="168">
        <f ca="1">IF($C151-O$1&lt;År1,0,N150*(1-VLOOKUP($A151,[1]Hugst!$R$5:$W$9,MATCH(ROUNDUP((O$1)/10,0)*10,[1]Hugst!$R$4:$W$4,0))))</f>
        <v>5188.6744512462956</v>
      </c>
      <c r="P151" s="168">
        <f ca="1">IF($C151-P$1&lt;År1,0,O150*(1-VLOOKUP($A151,[1]Hugst!$R$5:$W$9,MATCH(ROUNDUP((P$1)/10,0)*10,[1]Hugst!$R$4:$W$4,0))))</f>
        <v>5442.7558777724607</v>
      </c>
      <c r="Q151" s="168">
        <f ca="1">IF($C151-Q$1&lt;År1,0,P150*(1-VLOOKUP($A151,[1]Hugst!$R$5:$W$9,MATCH(ROUNDUP((Q$1)/10,0)*10,[1]Hugst!$R$4:$W$4,0))))</f>
        <v>5757.8377459071926</v>
      </c>
      <c r="R151" s="168">
        <f ca="1">IF($C151-R$1&lt;År1,0,Q150*(1-VLOOKUP($A151,[1]Hugst!$R$5:$W$9,MATCH(ROUNDUP((R$1)/10,0)*10,[1]Hugst!$R$4:$W$4,0))))</f>
        <v>6149.1575031630673</v>
      </c>
      <c r="S151" s="168">
        <f ca="1">IF($C151-S$1&lt;År1,0,R150*(1-VLOOKUP($A151,[1]Hugst!$R$5:$W$9,MATCH(ROUNDUP((S$1)/10,0)*10,[1]Hugst!$R$4:$W$4,0))))</f>
        <v>6635.761895298202</v>
      </c>
      <c r="T151" s="168">
        <f ca="1">IF($C151-T$1&lt;År1,0,S150*(1-VLOOKUP($A151,[1]Hugst!$R$5:$W$9,MATCH(ROUNDUP((T$1)/10,0)*10,[1]Hugst!$R$4:$W$4,0))))</f>
        <v>7241.4592905578666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2051.6297371882174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4218.1261240404365</v>
      </c>
      <c r="G152" s="168">
        <f ca="1">IF($C152-G$1&lt;År1,0,F151*(1-VLOOKUP($A152,[1]Hugst!$R$5:$W$9,MATCH(ROUNDUP((G$1)/10,0)*10,[1]Hugst!$R$4:$W$4,0))))</f>
        <v>4254.0869337905533</v>
      </c>
      <c r="H152" s="168">
        <f ca="1">IF($C152-H$1&lt;År1,0,G151*(1-VLOOKUP($A152,[1]Hugst!$R$5:$W$9,MATCH(ROUNDUP((H$1)/10,0)*10,[1]Hugst!$R$4:$W$4,0))))</f>
        <v>4296.6412292719488</v>
      </c>
      <c r="I152" s="168">
        <f ca="1">IF($C152-I$1&lt;År1,0,H151*(1-VLOOKUP($A152,[1]Hugst!$R$5:$W$9,MATCH(ROUNDUP((I$1)/10,0)*10,[1]Hugst!$R$4:$W$4,0))))</f>
        <v>4347.4253381148792</v>
      </c>
      <c r="J152" s="168">
        <f ca="1">IF($C152-J$1&lt;År1,0,I151*(1-VLOOKUP($A152,[1]Hugst!$R$5:$W$9,MATCH(ROUNDUP((J$1)/10,0)*10,[1]Hugst!$R$4:$W$4,0))))</f>
        <v>4408.4846093355754</v>
      </c>
      <c r="K152" s="168">
        <f ca="1">IF($C152-K$1&lt;År1,0,J151*(1-VLOOKUP($A152,[1]Hugst!$R$5:$W$9,MATCH(ROUNDUP((K$1)/10,0)*10,[1]Hugst!$R$4:$W$4,0))))</f>
        <v>4482.3756683785314</v>
      </c>
      <c r="L152" s="168">
        <f ca="1">IF($C152-L$1&lt;År1,0,K151*(1-VLOOKUP($A152,[1]Hugst!$R$5:$W$9,MATCH(ROUNDUP((L$1)/10,0)*10,[1]Hugst!$R$4:$W$4,0))))</f>
        <v>4572.2942359180288</v>
      </c>
      <c r="M152" s="168">
        <f ca="1">IF($C152-M$1&lt;År1,0,L151*(1-VLOOKUP($A152,[1]Hugst!$R$5:$W$9,MATCH(ROUNDUP((M$1)/10,0)*10,[1]Hugst!$R$4:$W$4,0))))</f>
        <v>4682.2349013582716</v>
      </c>
      <c r="N152" s="168">
        <f ca="1">IF($C152-N$1&lt;År1,0,M151*(1-VLOOKUP($A152,[1]Hugst!$R$5:$W$9,MATCH(ROUNDUP((N$1)/10,0)*10,[1]Hugst!$R$4:$W$4,0))))</f>
        <v>4817.1908397072029</v>
      </c>
      <c r="O152" s="168">
        <f ca="1">IF($C152-O$1&lt;År1,0,N151*(1-VLOOKUP($A152,[1]Hugst!$R$5:$W$9,MATCH(ROUNDUP((O$1)/10,0)*10,[1]Hugst!$R$4:$W$4,0))))</f>
        <v>4983.4034576670747</v>
      </c>
      <c r="P152" s="168">
        <f ca="1">IF($C152-P$1&lt;År1,0,O151*(1-VLOOKUP($A152,[1]Hugst!$R$5:$W$9,MATCH(ROUNDUP((P$1)/10,0)*10,[1]Hugst!$R$4:$W$4,0))))</f>
        <v>5188.6744512462956</v>
      </c>
      <c r="Q152" s="168">
        <f ca="1">IF($C152-Q$1&lt;År1,0,P151*(1-VLOOKUP($A152,[1]Hugst!$R$5:$W$9,MATCH(ROUNDUP((Q$1)/10,0)*10,[1]Hugst!$R$4:$W$4,0))))</f>
        <v>5442.7558777724607</v>
      </c>
      <c r="R152" s="168">
        <f ca="1">IF($C152-R$1&lt;År1,0,Q151*(1-VLOOKUP($A152,[1]Hugst!$R$5:$W$9,MATCH(ROUNDUP((R$1)/10,0)*10,[1]Hugst!$R$4:$W$4,0))))</f>
        <v>5757.8377459071926</v>
      </c>
      <c r="S152" s="168">
        <f ca="1">IF($C152-S$1&lt;År1,0,R151*(1-VLOOKUP($A152,[1]Hugst!$R$5:$W$9,MATCH(ROUNDUP((S$1)/10,0)*10,[1]Hugst!$R$4:$W$4,0))))</f>
        <v>6149.1575031630673</v>
      </c>
      <c r="T152" s="168">
        <f ca="1">IF($C152-T$1&lt;År1,0,S151*(1-VLOOKUP($A152,[1]Hugst!$R$5:$W$9,MATCH(ROUNDUP((T$1)/10,0)*10,[1]Hugst!$R$4:$W$4,0))))</f>
        <v>6635.761895298202</v>
      </c>
      <c r="U152" s="168">
        <f ca="1">IF($C152-U$1&lt;År1,0,T151*(1-VLOOKUP($A152,[1]Hugst!$R$5:$W$9,MATCH(ROUNDUP((U$1)/10,0)*10,[1]Hugst!$R$4:$W$4,0))))</f>
        <v>7241.4592905578666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2020.9533028899168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4187.4496897421359</v>
      </c>
      <c r="G153" s="168">
        <f ca="1">IF($C153-G$1&lt;År1,0,F152*(1-VLOOKUP($A153,[1]Hugst!$R$5:$W$9,MATCH(ROUNDUP((G$1)/10,0)*10,[1]Hugst!$R$4:$W$4,0))))</f>
        <v>4218.1261240404365</v>
      </c>
      <c r="H153" s="168">
        <f ca="1">IF($C153-H$1&lt;År1,0,G152*(1-VLOOKUP($A153,[1]Hugst!$R$5:$W$9,MATCH(ROUNDUP((H$1)/10,0)*10,[1]Hugst!$R$4:$W$4,0))))</f>
        <v>4254.0869337905533</v>
      </c>
      <c r="I153" s="168">
        <f ca="1">IF($C153-I$1&lt;År1,0,H152*(1-VLOOKUP($A153,[1]Hugst!$R$5:$W$9,MATCH(ROUNDUP((I$1)/10,0)*10,[1]Hugst!$R$4:$W$4,0))))</f>
        <v>4296.6412292719488</v>
      </c>
      <c r="J153" s="168">
        <f ca="1">IF($C153-J$1&lt;År1,0,I152*(1-VLOOKUP($A153,[1]Hugst!$R$5:$W$9,MATCH(ROUNDUP((J$1)/10,0)*10,[1]Hugst!$R$4:$W$4,0))))</f>
        <v>4347.4253381148792</v>
      </c>
      <c r="K153" s="168">
        <f ca="1">IF($C153-K$1&lt;År1,0,J152*(1-VLOOKUP($A153,[1]Hugst!$R$5:$W$9,MATCH(ROUNDUP((K$1)/10,0)*10,[1]Hugst!$R$4:$W$4,0))))</f>
        <v>4408.4846093355754</v>
      </c>
      <c r="L153" s="168">
        <f ca="1">IF($C153-L$1&lt;År1,0,K152*(1-VLOOKUP($A153,[1]Hugst!$R$5:$W$9,MATCH(ROUNDUP((L$1)/10,0)*10,[1]Hugst!$R$4:$W$4,0))))</f>
        <v>4482.3756683785314</v>
      </c>
      <c r="M153" s="168">
        <f ca="1">IF($C153-M$1&lt;År1,0,L152*(1-VLOOKUP($A153,[1]Hugst!$R$5:$W$9,MATCH(ROUNDUP((M$1)/10,0)*10,[1]Hugst!$R$4:$W$4,0))))</f>
        <v>4572.2942359180288</v>
      </c>
      <c r="N153" s="168">
        <f ca="1">IF($C153-N$1&lt;År1,0,M152*(1-VLOOKUP($A153,[1]Hugst!$R$5:$W$9,MATCH(ROUNDUP((N$1)/10,0)*10,[1]Hugst!$R$4:$W$4,0))))</f>
        <v>4682.2349013582716</v>
      </c>
      <c r="O153" s="168">
        <f ca="1">IF($C153-O$1&lt;År1,0,N152*(1-VLOOKUP($A153,[1]Hugst!$R$5:$W$9,MATCH(ROUNDUP((O$1)/10,0)*10,[1]Hugst!$R$4:$W$4,0))))</f>
        <v>4817.1908397072029</v>
      </c>
      <c r="P153" s="168">
        <f ca="1">IF($C153-P$1&lt;År1,0,O152*(1-VLOOKUP($A153,[1]Hugst!$R$5:$W$9,MATCH(ROUNDUP((P$1)/10,0)*10,[1]Hugst!$R$4:$W$4,0))))</f>
        <v>4983.4034576670747</v>
      </c>
      <c r="Q153" s="168">
        <f ca="1">IF($C153-Q$1&lt;År1,0,P152*(1-VLOOKUP($A153,[1]Hugst!$R$5:$W$9,MATCH(ROUNDUP((Q$1)/10,0)*10,[1]Hugst!$R$4:$W$4,0))))</f>
        <v>5188.6744512462956</v>
      </c>
      <c r="R153" s="168">
        <f ca="1">IF($C153-R$1&lt;År1,0,Q152*(1-VLOOKUP($A153,[1]Hugst!$R$5:$W$9,MATCH(ROUNDUP((R$1)/10,0)*10,[1]Hugst!$R$4:$W$4,0))))</f>
        <v>5442.7558777724607</v>
      </c>
      <c r="S153" s="168">
        <f ca="1">IF($C153-S$1&lt;År1,0,R152*(1-VLOOKUP($A153,[1]Hugst!$R$5:$W$9,MATCH(ROUNDUP((S$1)/10,0)*10,[1]Hugst!$R$4:$W$4,0))))</f>
        <v>5757.8377459071926</v>
      </c>
      <c r="T153" s="168">
        <f ca="1">IF($C153-T$1&lt;År1,0,S152*(1-VLOOKUP($A153,[1]Hugst!$R$5:$W$9,MATCH(ROUNDUP((T$1)/10,0)*10,[1]Hugst!$R$4:$W$4,0))))</f>
        <v>6149.1575031630673</v>
      </c>
      <c r="U153" s="168">
        <f ca="1">IF($C153-U$1&lt;År1,0,T152*(1-VLOOKUP($A153,[1]Hugst!$R$5:$W$9,MATCH(ROUNDUP((U$1)/10,0)*10,[1]Hugst!$R$4:$W$4,0))))</f>
        <v>6635.761895298202</v>
      </c>
      <c r="V153" s="168">
        <f ca="1">IF($C153-V$1&lt;År1,0,U152*(1-VLOOKUP($A153,[1]Hugst!$R$5:$W$9,MATCH(ROUNDUP((V$1)/10,0)*10,[1]Hugst!$R$4:$W$4,0))))</f>
        <v>7241.4592905578666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1994.5139078855864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4161.0102947378055</v>
      </c>
      <c r="G154" s="168">
        <f ca="1">IF($C154-G$1&lt;År1,0,F153*(1-VLOOKUP($A154,[1]Hugst!$R$5:$W$9,MATCH(ROUNDUP((G$1)/10,0)*10,[1]Hugst!$R$4:$W$4,0))))</f>
        <v>4187.4496897421359</v>
      </c>
      <c r="H154" s="168">
        <f ca="1">IF($C154-H$1&lt;År1,0,G153*(1-VLOOKUP($A154,[1]Hugst!$R$5:$W$9,MATCH(ROUNDUP((H$1)/10,0)*10,[1]Hugst!$R$4:$W$4,0))))</f>
        <v>4218.1261240404365</v>
      </c>
      <c r="I154" s="168">
        <f ca="1">IF($C154-I$1&lt;År1,0,H153*(1-VLOOKUP($A154,[1]Hugst!$R$5:$W$9,MATCH(ROUNDUP((I$1)/10,0)*10,[1]Hugst!$R$4:$W$4,0))))</f>
        <v>4254.0869337905533</v>
      </c>
      <c r="J154" s="168">
        <f ca="1">IF($C154-J$1&lt;År1,0,I153*(1-VLOOKUP($A154,[1]Hugst!$R$5:$W$9,MATCH(ROUNDUP((J$1)/10,0)*10,[1]Hugst!$R$4:$W$4,0))))</f>
        <v>4296.6412292719488</v>
      </c>
      <c r="K154" s="168">
        <f ca="1">IF($C154-K$1&lt;År1,0,J153*(1-VLOOKUP($A154,[1]Hugst!$R$5:$W$9,MATCH(ROUNDUP((K$1)/10,0)*10,[1]Hugst!$R$4:$W$4,0))))</f>
        <v>4347.4253381148792</v>
      </c>
      <c r="L154" s="168">
        <f ca="1">IF($C154-L$1&lt;År1,0,K153*(1-VLOOKUP($A154,[1]Hugst!$R$5:$W$9,MATCH(ROUNDUP((L$1)/10,0)*10,[1]Hugst!$R$4:$W$4,0))))</f>
        <v>4408.4846093355754</v>
      </c>
      <c r="M154" s="168">
        <f ca="1">IF($C154-M$1&lt;År1,0,L153*(1-VLOOKUP($A154,[1]Hugst!$R$5:$W$9,MATCH(ROUNDUP((M$1)/10,0)*10,[1]Hugst!$R$4:$W$4,0))))</f>
        <v>4482.3756683785314</v>
      </c>
      <c r="N154" s="168">
        <f ca="1">IF($C154-N$1&lt;År1,0,M153*(1-VLOOKUP($A154,[1]Hugst!$R$5:$W$9,MATCH(ROUNDUP((N$1)/10,0)*10,[1]Hugst!$R$4:$W$4,0))))</f>
        <v>4572.2942359180288</v>
      </c>
      <c r="O154" s="168">
        <f ca="1">IF($C154-O$1&lt;År1,0,N153*(1-VLOOKUP($A154,[1]Hugst!$R$5:$W$9,MATCH(ROUNDUP((O$1)/10,0)*10,[1]Hugst!$R$4:$W$4,0))))</f>
        <v>4682.2349013582716</v>
      </c>
      <c r="P154" s="168">
        <f ca="1">IF($C154-P$1&lt;År1,0,O153*(1-VLOOKUP($A154,[1]Hugst!$R$5:$W$9,MATCH(ROUNDUP((P$1)/10,0)*10,[1]Hugst!$R$4:$W$4,0))))</f>
        <v>4817.1908397072029</v>
      </c>
      <c r="Q154" s="168">
        <f ca="1">IF($C154-Q$1&lt;År1,0,P153*(1-VLOOKUP($A154,[1]Hugst!$R$5:$W$9,MATCH(ROUNDUP((Q$1)/10,0)*10,[1]Hugst!$R$4:$W$4,0))))</f>
        <v>4983.4034576670747</v>
      </c>
      <c r="R154" s="168">
        <f ca="1">IF($C154-R$1&lt;År1,0,Q153*(1-VLOOKUP($A154,[1]Hugst!$R$5:$W$9,MATCH(ROUNDUP((R$1)/10,0)*10,[1]Hugst!$R$4:$W$4,0))))</f>
        <v>5188.6744512462956</v>
      </c>
      <c r="S154" s="168">
        <f ca="1">IF($C154-S$1&lt;År1,0,R153*(1-VLOOKUP($A154,[1]Hugst!$R$5:$W$9,MATCH(ROUNDUP((S$1)/10,0)*10,[1]Hugst!$R$4:$W$4,0))))</f>
        <v>5442.7558777724607</v>
      </c>
      <c r="T154" s="168">
        <f ca="1">IF($C154-T$1&lt;År1,0,S153*(1-VLOOKUP($A154,[1]Hugst!$R$5:$W$9,MATCH(ROUNDUP((T$1)/10,0)*10,[1]Hugst!$R$4:$W$4,0))))</f>
        <v>5757.8377459071926</v>
      </c>
      <c r="U154" s="168">
        <f ca="1">IF($C154-U$1&lt;År1,0,T153*(1-VLOOKUP($A154,[1]Hugst!$R$5:$W$9,MATCH(ROUNDUP((U$1)/10,0)*10,[1]Hugst!$R$4:$W$4,0))))</f>
        <v>6149.1575031630673</v>
      </c>
      <c r="V154" s="168">
        <f ca="1">IF($C154-V$1&lt;År1,0,U153*(1-VLOOKUP($A154,[1]Hugst!$R$5:$W$9,MATCH(ROUNDUP((V$1)/10,0)*10,[1]Hugst!$R$4:$W$4,0))))</f>
        <v>6635.761895298202</v>
      </c>
      <c r="W154" s="168">
        <f ca="1">IF($C154-W$1&lt;År1,0,V153*(1-VLOOKUP($A154,[1]Hugst!$R$5:$W$9,MATCH(ROUNDUP((W$1)/10,0)*10,[1]Hugst!$R$4:$W$4,0))))</f>
        <v>7241.4592905578666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1971.4736355542673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4137.9700224064864</v>
      </c>
      <c r="G155" s="168">
        <f ca="1">IF($C155-G$1&lt;År1,0,F154*(1-VLOOKUP($A155,[1]Hugst!$R$5:$W$9,MATCH(ROUNDUP((G$1)/10,0)*10,[1]Hugst!$R$4:$W$4,0))))</f>
        <v>4161.0102947378055</v>
      </c>
      <c r="H155" s="168">
        <f ca="1">IF($C155-H$1&lt;År1,0,G154*(1-VLOOKUP($A155,[1]Hugst!$R$5:$W$9,MATCH(ROUNDUP((H$1)/10,0)*10,[1]Hugst!$R$4:$W$4,0))))</f>
        <v>4187.4496897421359</v>
      </c>
      <c r="I155" s="168">
        <f ca="1">IF($C155-I$1&lt;År1,0,H154*(1-VLOOKUP($A155,[1]Hugst!$R$5:$W$9,MATCH(ROUNDUP((I$1)/10,0)*10,[1]Hugst!$R$4:$W$4,0))))</f>
        <v>4218.1261240404365</v>
      </c>
      <c r="J155" s="168">
        <f ca="1">IF($C155-J$1&lt;År1,0,I154*(1-VLOOKUP($A155,[1]Hugst!$R$5:$W$9,MATCH(ROUNDUP((J$1)/10,0)*10,[1]Hugst!$R$4:$W$4,0))))</f>
        <v>4254.0869337905533</v>
      </c>
      <c r="K155" s="168">
        <f ca="1">IF($C155-K$1&lt;År1,0,J154*(1-VLOOKUP($A155,[1]Hugst!$R$5:$W$9,MATCH(ROUNDUP((K$1)/10,0)*10,[1]Hugst!$R$4:$W$4,0))))</f>
        <v>4296.6412292719488</v>
      </c>
      <c r="L155" s="168">
        <f ca="1">IF($C155-L$1&lt;År1,0,K154*(1-VLOOKUP($A155,[1]Hugst!$R$5:$W$9,MATCH(ROUNDUP((L$1)/10,0)*10,[1]Hugst!$R$4:$W$4,0))))</f>
        <v>4347.4253381148792</v>
      </c>
      <c r="M155" s="168">
        <f ca="1">IF($C155-M$1&lt;År1,0,L154*(1-VLOOKUP($A155,[1]Hugst!$R$5:$W$9,MATCH(ROUNDUP((M$1)/10,0)*10,[1]Hugst!$R$4:$W$4,0))))</f>
        <v>4408.4846093355754</v>
      </c>
      <c r="N155" s="168">
        <f ca="1">IF($C155-N$1&lt;År1,0,M154*(1-VLOOKUP($A155,[1]Hugst!$R$5:$W$9,MATCH(ROUNDUP((N$1)/10,0)*10,[1]Hugst!$R$4:$W$4,0))))</f>
        <v>4482.3756683785314</v>
      </c>
      <c r="O155" s="168">
        <f ca="1">IF($C155-O$1&lt;År1,0,N154*(1-VLOOKUP($A155,[1]Hugst!$R$5:$W$9,MATCH(ROUNDUP((O$1)/10,0)*10,[1]Hugst!$R$4:$W$4,0))))</f>
        <v>4572.2942359180288</v>
      </c>
      <c r="P155" s="168">
        <f ca="1">IF($C155-P$1&lt;År1,0,O154*(1-VLOOKUP($A155,[1]Hugst!$R$5:$W$9,MATCH(ROUNDUP((P$1)/10,0)*10,[1]Hugst!$R$4:$W$4,0))))</f>
        <v>4682.2349013582716</v>
      </c>
      <c r="Q155" s="168">
        <f ca="1">IF($C155-Q$1&lt;År1,0,P154*(1-VLOOKUP($A155,[1]Hugst!$R$5:$W$9,MATCH(ROUNDUP((Q$1)/10,0)*10,[1]Hugst!$R$4:$W$4,0))))</f>
        <v>4817.1908397072029</v>
      </c>
      <c r="R155" s="168">
        <f ca="1">IF($C155-R$1&lt;År1,0,Q154*(1-VLOOKUP($A155,[1]Hugst!$R$5:$W$9,MATCH(ROUNDUP((R$1)/10,0)*10,[1]Hugst!$R$4:$W$4,0))))</f>
        <v>4983.4034576670747</v>
      </c>
      <c r="S155" s="168">
        <f ca="1">IF($C155-S$1&lt;År1,0,R154*(1-VLOOKUP($A155,[1]Hugst!$R$5:$W$9,MATCH(ROUNDUP((S$1)/10,0)*10,[1]Hugst!$R$4:$W$4,0))))</f>
        <v>5188.6744512462956</v>
      </c>
      <c r="T155" s="168">
        <f ca="1">IF($C155-T$1&lt;År1,0,S154*(1-VLOOKUP($A155,[1]Hugst!$R$5:$W$9,MATCH(ROUNDUP((T$1)/10,0)*10,[1]Hugst!$R$4:$W$4,0))))</f>
        <v>5442.7558777724607</v>
      </c>
      <c r="U155" s="168">
        <f ca="1">IF($C155-U$1&lt;År1,0,T154*(1-VLOOKUP($A155,[1]Hugst!$R$5:$W$9,MATCH(ROUNDUP((U$1)/10,0)*10,[1]Hugst!$R$4:$W$4,0))))</f>
        <v>5757.8377459071926</v>
      </c>
      <c r="V155" s="168">
        <f ca="1">IF($C155-V$1&lt;År1,0,U154*(1-VLOOKUP($A155,[1]Hugst!$R$5:$W$9,MATCH(ROUNDUP((V$1)/10,0)*10,[1]Hugst!$R$4:$W$4,0))))</f>
        <v>6149.1575031630673</v>
      </c>
      <c r="W155" s="168">
        <f ca="1">IF($C155-W$1&lt;År1,0,V154*(1-VLOOKUP($A155,[1]Hugst!$R$5:$W$9,MATCH(ROUNDUP((W$1)/10,0)*10,[1]Hugst!$R$4:$W$4,0))))</f>
        <v>6635.761895298202</v>
      </c>
      <c r="X155" s="168">
        <f ca="1">IF($C155-X$1&lt;År1,0,W154*(1-VLOOKUP($A155,[1]Hugst!$R$5:$W$9,MATCH(ROUNDUP((X$1)/10,0)*10,[1]Hugst!$R$4:$W$4,0))))</f>
        <v>7241.4592905578666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1951.1621051429743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4117.6584919951929</v>
      </c>
      <c r="G156" s="168">
        <f ca="1">IF($C156-G$1&lt;År1,0,F155*(1-VLOOKUP($A156,[1]Hugst!$R$5:$W$9,MATCH(ROUNDUP((G$1)/10,0)*10,[1]Hugst!$R$4:$W$4,0))))</f>
        <v>4137.9700224064864</v>
      </c>
      <c r="H156" s="168">
        <f ca="1">IF($C156-H$1&lt;År1,0,G155*(1-VLOOKUP($A156,[1]Hugst!$R$5:$W$9,MATCH(ROUNDUP((H$1)/10,0)*10,[1]Hugst!$R$4:$W$4,0))))</f>
        <v>4161.0102947378055</v>
      </c>
      <c r="I156" s="168">
        <f ca="1">IF($C156-I$1&lt;År1,0,H155*(1-VLOOKUP($A156,[1]Hugst!$R$5:$W$9,MATCH(ROUNDUP((I$1)/10,0)*10,[1]Hugst!$R$4:$W$4,0))))</f>
        <v>4187.4496897421359</v>
      </c>
      <c r="J156" s="168">
        <f ca="1">IF($C156-J$1&lt;År1,0,I155*(1-VLOOKUP($A156,[1]Hugst!$R$5:$W$9,MATCH(ROUNDUP((J$1)/10,0)*10,[1]Hugst!$R$4:$W$4,0))))</f>
        <v>4218.1261240404365</v>
      </c>
      <c r="K156" s="168">
        <f ca="1">IF($C156-K$1&lt;År1,0,J155*(1-VLOOKUP($A156,[1]Hugst!$R$5:$W$9,MATCH(ROUNDUP((K$1)/10,0)*10,[1]Hugst!$R$4:$W$4,0))))</f>
        <v>4254.0869337905533</v>
      </c>
      <c r="L156" s="168">
        <f ca="1">IF($C156-L$1&lt;År1,0,K155*(1-VLOOKUP($A156,[1]Hugst!$R$5:$W$9,MATCH(ROUNDUP((L$1)/10,0)*10,[1]Hugst!$R$4:$W$4,0))))</f>
        <v>4296.6412292719488</v>
      </c>
      <c r="M156" s="168">
        <f ca="1">IF($C156-M$1&lt;År1,0,L155*(1-VLOOKUP($A156,[1]Hugst!$R$5:$W$9,MATCH(ROUNDUP((M$1)/10,0)*10,[1]Hugst!$R$4:$W$4,0))))</f>
        <v>4347.4253381148792</v>
      </c>
      <c r="N156" s="168">
        <f ca="1">IF($C156-N$1&lt;År1,0,M155*(1-VLOOKUP($A156,[1]Hugst!$R$5:$W$9,MATCH(ROUNDUP((N$1)/10,0)*10,[1]Hugst!$R$4:$W$4,0))))</f>
        <v>4408.4846093355754</v>
      </c>
      <c r="O156" s="168">
        <f ca="1">IF($C156-O$1&lt;År1,0,N155*(1-VLOOKUP($A156,[1]Hugst!$R$5:$W$9,MATCH(ROUNDUP((O$1)/10,0)*10,[1]Hugst!$R$4:$W$4,0))))</f>
        <v>4482.3756683785314</v>
      </c>
      <c r="P156" s="168">
        <f ca="1">IF($C156-P$1&lt;År1,0,O155*(1-VLOOKUP($A156,[1]Hugst!$R$5:$W$9,MATCH(ROUNDUP((P$1)/10,0)*10,[1]Hugst!$R$4:$W$4,0))))</f>
        <v>4572.2942359180288</v>
      </c>
      <c r="Q156" s="168">
        <f ca="1">IF($C156-Q$1&lt;År1,0,P155*(1-VLOOKUP($A156,[1]Hugst!$R$5:$W$9,MATCH(ROUNDUP((Q$1)/10,0)*10,[1]Hugst!$R$4:$W$4,0))))</f>
        <v>4682.2349013582716</v>
      </c>
      <c r="R156" s="168">
        <f ca="1">IF($C156-R$1&lt;År1,0,Q155*(1-VLOOKUP($A156,[1]Hugst!$R$5:$W$9,MATCH(ROUNDUP((R$1)/10,0)*10,[1]Hugst!$R$4:$W$4,0))))</f>
        <v>4817.1908397072029</v>
      </c>
      <c r="S156" s="168">
        <f ca="1">IF($C156-S$1&lt;År1,0,R155*(1-VLOOKUP($A156,[1]Hugst!$R$5:$W$9,MATCH(ROUNDUP((S$1)/10,0)*10,[1]Hugst!$R$4:$W$4,0))))</f>
        <v>4983.4034576670747</v>
      </c>
      <c r="T156" s="168">
        <f ca="1">IF($C156-T$1&lt;År1,0,S155*(1-VLOOKUP($A156,[1]Hugst!$R$5:$W$9,MATCH(ROUNDUP((T$1)/10,0)*10,[1]Hugst!$R$4:$W$4,0))))</f>
        <v>5188.6744512462956</v>
      </c>
      <c r="U156" s="168">
        <f ca="1">IF($C156-U$1&lt;År1,0,T155*(1-VLOOKUP($A156,[1]Hugst!$R$5:$W$9,MATCH(ROUNDUP((U$1)/10,0)*10,[1]Hugst!$R$4:$W$4,0))))</f>
        <v>5442.7558777724607</v>
      </c>
      <c r="V156" s="168">
        <f ca="1">IF($C156-V$1&lt;År1,0,U155*(1-VLOOKUP($A156,[1]Hugst!$R$5:$W$9,MATCH(ROUNDUP((V$1)/10,0)*10,[1]Hugst!$R$4:$W$4,0))))</f>
        <v>5757.8377459071926</v>
      </c>
      <c r="W156" s="168">
        <f ca="1">IF($C156-W$1&lt;År1,0,V155*(1-VLOOKUP($A156,[1]Hugst!$R$5:$W$9,MATCH(ROUNDUP((W$1)/10,0)*10,[1]Hugst!$R$4:$W$4,0))))</f>
        <v>6149.1575031630673</v>
      </c>
      <c r="X156" s="168">
        <f ca="1">IF($C156-X$1&lt;År1,0,W155*(1-VLOOKUP($A156,[1]Hugst!$R$5:$W$9,MATCH(ROUNDUP((X$1)/10,0)*10,[1]Hugst!$R$4:$W$4,0))))</f>
        <v>6635.761895298202</v>
      </c>
      <c r="Y156" s="168">
        <f ca="1">IF($C156-Y$1&lt;År1,0,X155*(1-VLOOKUP($A156,[1]Hugst!$R$5:$W$9,MATCH(ROUNDUP((Y$1)/10,0)*10,[1]Hugst!$R$4:$W$4,0))))</f>
        <v>7241.4592905578666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1485.4660552567891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1718.9696684045696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1308.1755139291472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1541.6791270769277</v>
      </c>
      <c r="G169" s="168">
        <f ca="1">IF($C169-G$1&lt;År1,0,F168*(1-VLOOKUP($A169,[1]Hugst!$R$5:$W$9,MATCH(ROUNDUP((G$1)/10,0)*10,[1]Hugst!$R$4:$W$4,0))))</f>
        <v>1718.9696684045696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1165.7440675184146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1399.247680666195</v>
      </c>
      <c r="G170" s="168">
        <f ca="1">IF($C170-G$1&lt;År1,0,F169*(1-VLOOKUP($A170,[1]Hugst!$R$5:$W$9,MATCH(ROUNDUP((G$1)/10,0)*10,[1]Hugst!$R$4:$W$4,0))))</f>
        <v>1541.6791270769277</v>
      </c>
      <c r="H170" s="168">
        <f ca="1">IF($C170-H$1&lt;År1,0,G169*(1-VLOOKUP($A170,[1]Hugst!$R$5:$W$9,MATCH(ROUNDUP((H$1)/10,0)*10,[1]Hugst!$R$4:$W$4,0))))</f>
        <v>1718.9696684045696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1051.2028921079525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1284.706505255733</v>
      </c>
      <c r="G171" s="168">
        <f ca="1">IF($C171-G$1&lt;År1,0,F170*(1-VLOOKUP($A171,[1]Hugst!$R$5:$W$9,MATCH(ROUNDUP((G$1)/10,0)*10,[1]Hugst!$R$4:$W$4,0))))</f>
        <v>1399.247680666195</v>
      </c>
      <c r="H171" s="168">
        <f ca="1">IF($C171-H$1&lt;År1,0,G170*(1-VLOOKUP($A171,[1]Hugst!$R$5:$W$9,MATCH(ROUNDUP((H$1)/10,0)*10,[1]Hugst!$R$4:$W$4,0))))</f>
        <v>1541.6791270769277</v>
      </c>
      <c r="I171" s="168">
        <f ca="1">IF($C171-I$1&lt;År1,0,H170*(1-VLOOKUP($A171,[1]Hugst!$R$5:$W$9,MATCH(ROUNDUP((I$1)/10,0)*10,[1]Hugst!$R$4:$W$4,0))))</f>
        <v>1718.9696684045696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958.97691358912107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1192.4805267369015</v>
      </c>
      <c r="G172" s="168">
        <f ca="1">IF($C172-G$1&lt;År1,0,F171*(1-VLOOKUP($A172,[1]Hugst!$R$5:$W$9,MATCH(ROUNDUP((G$1)/10,0)*10,[1]Hugst!$R$4:$W$4,0))))</f>
        <v>1284.706505255733</v>
      </c>
      <c r="H172" s="168">
        <f ca="1">IF($C172-H$1&lt;År1,0,G171*(1-VLOOKUP($A172,[1]Hugst!$R$5:$W$9,MATCH(ROUNDUP((H$1)/10,0)*10,[1]Hugst!$R$4:$W$4,0))))</f>
        <v>1399.247680666195</v>
      </c>
      <c r="I172" s="168">
        <f ca="1">IF($C172-I$1&lt;År1,0,H171*(1-VLOOKUP($A172,[1]Hugst!$R$5:$W$9,MATCH(ROUNDUP((I$1)/10,0)*10,[1]Hugst!$R$4:$W$4,0))))</f>
        <v>1541.6791270769277</v>
      </c>
      <c r="J172" s="168">
        <f ca="1">IF($C172-J$1&lt;År1,0,I171*(1-VLOOKUP($A172,[1]Hugst!$R$5:$W$9,MATCH(ROUNDUP((J$1)/10,0)*10,[1]Hugst!$R$4:$W$4,0))))</f>
        <v>1718.9696684045696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884.60605777453679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1118.1096709223173</v>
      </c>
      <c r="G173" s="168">
        <f ca="1">IF($C173-G$1&lt;År1,0,F172*(1-VLOOKUP($A173,[1]Hugst!$R$5:$W$9,MATCH(ROUNDUP((G$1)/10,0)*10,[1]Hugst!$R$4:$W$4,0))))</f>
        <v>1192.4805267369015</v>
      </c>
      <c r="H173" s="168">
        <f ca="1">IF($C173-H$1&lt;År1,0,G172*(1-VLOOKUP($A173,[1]Hugst!$R$5:$W$9,MATCH(ROUNDUP((H$1)/10,0)*10,[1]Hugst!$R$4:$W$4,0))))</f>
        <v>1284.706505255733</v>
      </c>
      <c r="I173" s="168">
        <f ca="1">IF($C173-I$1&lt;År1,0,H172*(1-VLOOKUP($A173,[1]Hugst!$R$5:$W$9,MATCH(ROUNDUP((I$1)/10,0)*10,[1]Hugst!$R$4:$W$4,0))))</f>
        <v>1399.247680666195</v>
      </c>
      <c r="J173" s="168">
        <f ca="1">IF($C173-J$1&lt;År1,0,I172*(1-VLOOKUP($A173,[1]Hugst!$R$5:$W$9,MATCH(ROUNDUP((J$1)/10,0)*10,[1]Hugst!$R$4:$W$4,0))))</f>
        <v>1541.6791270769277</v>
      </c>
      <c r="K173" s="168">
        <f ca="1">IF($C173-K$1&lt;År1,0,J172*(1-VLOOKUP($A173,[1]Hugst!$R$5:$W$9,MATCH(ROUNDUP((K$1)/10,0)*10,[1]Hugst!$R$4:$W$4,0))))</f>
        <v>1718.9696684045696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824.52225048835635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1058.0258636361368</v>
      </c>
      <c r="G174" s="168">
        <f ca="1">IF($C174-G$1&lt;År1,0,F173*(1-VLOOKUP($A174,[1]Hugst!$R$5:$W$9,MATCH(ROUNDUP((G$1)/10,0)*10,[1]Hugst!$R$4:$W$4,0))))</f>
        <v>1118.1096709223173</v>
      </c>
      <c r="H174" s="168">
        <f ca="1">IF($C174-H$1&lt;År1,0,G173*(1-VLOOKUP($A174,[1]Hugst!$R$5:$W$9,MATCH(ROUNDUP((H$1)/10,0)*10,[1]Hugst!$R$4:$W$4,0))))</f>
        <v>1192.4805267369015</v>
      </c>
      <c r="I174" s="168">
        <f ca="1">IF($C174-I$1&lt;År1,0,H173*(1-VLOOKUP($A174,[1]Hugst!$R$5:$W$9,MATCH(ROUNDUP((I$1)/10,0)*10,[1]Hugst!$R$4:$W$4,0))))</f>
        <v>1284.706505255733</v>
      </c>
      <c r="J174" s="168">
        <f ca="1">IF($C174-J$1&lt;År1,0,I173*(1-VLOOKUP($A174,[1]Hugst!$R$5:$W$9,MATCH(ROUNDUP((J$1)/10,0)*10,[1]Hugst!$R$4:$W$4,0))))</f>
        <v>1399.247680666195</v>
      </c>
      <c r="K174" s="168">
        <f ca="1">IF($C174-K$1&lt;År1,0,J173*(1-VLOOKUP($A174,[1]Hugst!$R$5:$W$9,MATCH(ROUNDUP((K$1)/10,0)*10,[1]Hugst!$R$4:$W$4,0))))</f>
        <v>1541.6791270769277</v>
      </c>
      <c r="L174" s="168">
        <f ca="1">IF($C174-L$1&lt;År1,0,K173*(1-VLOOKUP($A174,[1]Hugst!$R$5:$W$9,MATCH(ROUNDUP((L$1)/10,0)*10,[1]Hugst!$R$4:$W$4,0))))</f>
        <v>1718.9696684045696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775.8710176380697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1009.3746307858502</v>
      </c>
      <c r="G175" s="168">
        <f ca="1">IF($C175-G$1&lt;År1,0,F174*(1-VLOOKUP($A175,[1]Hugst!$R$5:$W$9,MATCH(ROUNDUP((G$1)/10,0)*10,[1]Hugst!$R$4:$W$4,0))))</f>
        <v>1058.0258636361368</v>
      </c>
      <c r="H175" s="168">
        <f ca="1">IF($C175-H$1&lt;År1,0,G174*(1-VLOOKUP($A175,[1]Hugst!$R$5:$W$9,MATCH(ROUNDUP((H$1)/10,0)*10,[1]Hugst!$R$4:$W$4,0))))</f>
        <v>1118.1096709223173</v>
      </c>
      <c r="I175" s="168">
        <f ca="1">IF($C175-I$1&lt;År1,0,H174*(1-VLOOKUP($A175,[1]Hugst!$R$5:$W$9,MATCH(ROUNDUP((I$1)/10,0)*10,[1]Hugst!$R$4:$W$4,0))))</f>
        <v>1192.4805267369015</v>
      </c>
      <c r="J175" s="168">
        <f ca="1">IF($C175-J$1&lt;År1,0,I174*(1-VLOOKUP($A175,[1]Hugst!$R$5:$W$9,MATCH(ROUNDUP((J$1)/10,0)*10,[1]Hugst!$R$4:$W$4,0))))</f>
        <v>1284.706505255733</v>
      </c>
      <c r="K175" s="168">
        <f ca="1">IF($C175-K$1&lt;År1,0,J174*(1-VLOOKUP($A175,[1]Hugst!$R$5:$W$9,MATCH(ROUNDUP((K$1)/10,0)*10,[1]Hugst!$R$4:$W$4,0))))</f>
        <v>1399.247680666195</v>
      </c>
      <c r="L175" s="168">
        <f ca="1">IF($C175-L$1&lt;År1,0,K174*(1-VLOOKUP($A175,[1]Hugst!$R$5:$W$9,MATCH(ROUNDUP((L$1)/10,0)*10,[1]Hugst!$R$4:$W$4,0))))</f>
        <v>1541.6791270769277</v>
      </c>
      <c r="M175" s="168">
        <f ca="1">IF($C175-M$1&lt;År1,0,L174*(1-VLOOKUP($A175,[1]Hugst!$R$5:$W$9,MATCH(ROUNDUP((M$1)/10,0)*10,[1]Hugst!$R$4:$W$4,0))))</f>
        <v>1718.9696684045696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736.3687652716003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969.87237841938077</v>
      </c>
      <c r="G176" s="168">
        <f ca="1">IF($C176-G$1&lt;År1,0,F175*(1-VLOOKUP($A176,[1]Hugst!$R$5:$W$9,MATCH(ROUNDUP((G$1)/10,0)*10,[1]Hugst!$R$4:$W$4,0))))</f>
        <v>1009.3746307858502</v>
      </c>
      <c r="H176" s="168">
        <f ca="1">IF($C176-H$1&lt;År1,0,G175*(1-VLOOKUP($A176,[1]Hugst!$R$5:$W$9,MATCH(ROUNDUP((H$1)/10,0)*10,[1]Hugst!$R$4:$W$4,0))))</f>
        <v>1058.0258636361368</v>
      </c>
      <c r="I176" s="168">
        <f ca="1">IF($C176-I$1&lt;År1,0,H175*(1-VLOOKUP($A176,[1]Hugst!$R$5:$W$9,MATCH(ROUNDUP((I$1)/10,0)*10,[1]Hugst!$R$4:$W$4,0))))</f>
        <v>1118.1096709223173</v>
      </c>
      <c r="J176" s="168">
        <f ca="1">IF($C176-J$1&lt;År1,0,I175*(1-VLOOKUP($A176,[1]Hugst!$R$5:$W$9,MATCH(ROUNDUP((J$1)/10,0)*10,[1]Hugst!$R$4:$W$4,0))))</f>
        <v>1192.4805267369015</v>
      </c>
      <c r="K176" s="168">
        <f ca="1">IF($C176-K$1&lt;År1,0,J175*(1-VLOOKUP($A176,[1]Hugst!$R$5:$W$9,MATCH(ROUNDUP((K$1)/10,0)*10,[1]Hugst!$R$4:$W$4,0))))</f>
        <v>1284.706505255733</v>
      </c>
      <c r="L176" s="168">
        <f ca="1">IF($C176-L$1&lt;År1,0,K175*(1-VLOOKUP($A176,[1]Hugst!$R$5:$W$9,MATCH(ROUNDUP((L$1)/10,0)*10,[1]Hugst!$R$4:$W$4,0))))</f>
        <v>1399.247680666195</v>
      </c>
      <c r="M176" s="168">
        <f ca="1">IF($C176-M$1&lt;År1,0,L175*(1-VLOOKUP($A176,[1]Hugst!$R$5:$W$9,MATCH(ROUNDUP((M$1)/10,0)*10,[1]Hugst!$R$4:$W$4,0))))</f>
        <v>1541.6791270769277</v>
      </c>
      <c r="N176" s="168">
        <f ca="1">IF($C176-N$1&lt;År1,0,M175*(1-VLOOKUP($A176,[1]Hugst!$R$5:$W$9,MATCH(ROUNDUP((N$1)/10,0)*10,[1]Hugst!$R$4:$W$4,0))))</f>
        <v>1718.9696684045696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704.18860362261807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937.69221677039855</v>
      </c>
      <c r="G177" s="168">
        <f ca="1">IF($C177-G$1&lt;År1,0,F176*(1-VLOOKUP($A177,[1]Hugst!$R$5:$W$9,MATCH(ROUNDUP((G$1)/10,0)*10,[1]Hugst!$R$4:$W$4,0))))</f>
        <v>969.87237841938077</v>
      </c>
      <c r="H177" s="168">
        <f ca="1">IF($C177-H$1&lt;År1,0,G176*(1-VLOOKUP($A177,[1]Hugst!$R$5:$W$9,MATCH(ROUNDUP((H$1)/10,0)*10,[1]Hugst!$R$4:$W$4,0))))</f>
        <v>1009.3746307858502</v>
      </c>
      <c r="I177" s="168">
        <f ca="1">IF($C177-I$1&lt;År1,0,H176*(1-VLOOKUP($A177,[1]Hugst!$R$5:$W$9,MATCH(ROUNDUP((I$1)/10,0)*10,[1]Hugst!$R$4:$W$4,0))))</f>
        <v>1058.0258636361368</v>
      </c>
      <c r="J177" s="168">
        <f ca="1">IF($C177-J$1&lt;År1,0,I176*(1-VLOOKUP($A177,[1]Hugst!$R$5:$W$9,MATCH(ROUNDUP((J$1)/10,0)*10,[1]Hugst!$R$4:$W$4,0))))</f>
        <v>1118.1096709223173</v>
      </c>
      <c r="K177" s="168">
        <f ca="1">IF($C177-K$1&lt;År1,0,J176*(1-VLOOKUP($A177,[1]Hugst!$R$5:$W$9,MATCH(ROUNDUP((K$1)/10,0)*10,[1]Hugst!$R$4:$W$4,0))))</f>
        <v>1192.4805267369015</v>
      </c>
      <c r="L177" s="168">
        <f ca="1">IF($C177-L$1&lt;År1,0,K176*(1-VLOOKUP($A177,[1]Hugst!$R$5:$W$9,MATCH(ROUNDUP((L$1)/10,0)*10,[1]Hugst!$R$4:$W$4,0))))</f>
        <v>1284.706505255733</v>
      </c>
      <c r="M177" s="168">
        <f ca="1">IF($C177-M$1&lt;År1,0,L176*(1-VLOOKUP($A177,[1]Hugst!$R$5:$W$9,MATCH(ROUNDUP((M$1)/10,0)*10,[1]Hugst!$R$4:$W$4,0))))</f>
        <v>1399.247680666195</v>
      </c>
      <c r="N177" s="168">
        <f ca="1">IF($C177-N$1&lt;År1,0,M176*(1-VLOOKUP($A177,[1]Hugst!$R$5:$W$9,MATCH(ROUNDUP((N$1)/10,0)*10,[1]Hugst!$R$4:$W$4,0))))</f>
        <v>1541.6791270769277</v>
      </c>
      <c r="O177" s="168">
        <f ca="1">IF($C177-O$1&lt;År1,0,N176*(1-VLOOKUP($A177,[1]Hugst!$R$5:$W$9,MATCH(ROUNDUP((O$1)/10,0)*10,[1]Hugst!$R$4:$W$4,0))))</f>
        <v>1718.9696684045696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677.86900634640551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911.37261949418598</v>
      </c>
      <c r="G178" s="168">
        <f ca="1">IF($C178-G$1&lt;År1,0,F177*(1-VLOOKUP($A178,[1]Hugst!$R$5:$W$9,MATCH(ROUNDUP((G$1)/10,0)*10,[1]Hugst!$R$4:$W$4,0))))</f>
        <v>937.69221677039855</v>
      </c>
      <c r="H178" s="168">
        <f ca="1">IF($C178-H$1&lt;År1,0,G177*(1-VLOOKUP($A178,[1]Hugst!$R$5:$W$9,MATCH(ROUNDUP((H$1)/10,0)*10,[1]Hugst!$R$4:$W$4,0))))</f>
        <v>969.87237841938077</v>
      </c>
      <c r="I178" s="168">
        <f ca="1">IF($C178-I$1&lt;År1,0,H177*(1-VLOOKUP($A178,[1]Hugst!$R$5:$W$9,MATCH(ROUNDUP((I$1)/10,0)*10,[1]Hugst!$R$4:$W$4,0))))</f>
        <v>1009.3746307858502</v>
      </c>
      <c r="J178" s="168">
        <f ca="1">IF($C178-J$1&lt;År1,0,I177*(1-VLOOKUP($A178,[1]Hugst!$R$5:$W$9,MATCH(ROUNDUP((J$1)/10,0)*10,[1]Hugst!$R$4:$W$4,0))))</f>
        <v>1058.0258636361368</v>
      </c>
      <c r="K178" s="168">
        <f ca="1">IF($C178-K$1&lt;År1,0,J177*(1-VLOOKUP($A178,[1]Hugst!$R$5:$W$9,MATCH(ROUNDUP((K$1)/10,0)*10,[1]Hugst!$R$4:$W$4,0))))</f>
        <v>1118.1096709223173</v>
      </c>
      <c r="L178" s="168">
        <f ca="1">IF($C178-L$1&lt;År1,0,K177*(1-VLOOKUP($A178,[1]Hugst!$R$5:$W$9,MATCH(ROUNDUP((L$1)/10,0)*10,[1]Hugst!$R$4:$W$4,0))))</f>
        <v>1192.4805267369015</v>
      </c>
      <c r="M178" s="168">
        <f ca="1">IF($C178-M$1&lt;År1,0,L177*(1-VLOOKUP($A178,[1]Hugst!$R$5:$W$9,MATCH(ROUNDUP((M$1)/10,0)*10,[1]Hugst!$R$4:$W$4,0))))</f>
        <v>1284.706505255733</v>
      </c>
      <c r="N178" s="168">
        <f ca="1">IF($C178-N$1&lt;År1,0,M177*(1-VLOOKUP($A178,[1]Hugst!$R$5:$W$9,MATCH(ROUNDUP((N$1)/10,0)*10,[1]Hugst!$R$4:$W$4,0))))</f>
        <v>1399.247680666195</v>
      </c>
      <c r="O178" s="168">
        <f ca="1">IF($C178-O$1&lt;År1,0,N177*(1-VLOOKUP($A178,[1]Hugst!$R$5:$W$9,MATCH(ROUNDUP((O$1)/10,0)*10,[1]Hugst!$R$4:$W$4,0))))</f>
        <v>1541.6791270769277</v>
      </c>
      <c r="P178" s="168">
        <f ca="1">IF($C178-P$1&lt;År1,0,O177*(1-VLOOKUP($A178,[1]Hugst!$R$5:$W$9,MATCH(ROUNDUP((P$1)/10,0)*10,[1]Hugst!$R$4:$W$4,0))))</f>
        <v>1718.9696684045696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656.24073790819966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889.74435105598013</v>
      </c>
      <c r="G179" s="168">
        <f ca="1">IF($C179-G$1&lt;År1,0,F178*(1-VLOOKUP($A179,[1]Hugst!$R$5:$W$9,MATCH(ROUNDUP((G$1)/10,0)*10,[1]Hugst!$R$4:$W$4,0))))</f>
        <v>911.37261949418598</v>
      </c>
      <c r="H179" s="168">
        <f ca="1">IF($C179-H$1&lt;År1,0,G178*(1-VLOOKUP($A179,[1]Hugst!$R$5:$W$9,MATCH(ROUNDUP((H$1)/10,0)*10,[1]Hugst!$R$4:$W$4,0))))</f>
        <v>937.69221677039855</v>
      </c>
      <c r="I179" s="168">
        <f ca="1">IF($C179-I$1&lt;År1,0,H178*(1-VLOOKUP($A179,[1]Hugst!$R$5:$W$9,MATCH(ROUNDUP((I$1)/10,0)*10,[1]Hugst!$R$4:$W$4,0))))</f>
        <v>969.87237841938077</v>
      </c>
      <c r="J179" s="168">
        <f ca="1">IF($C179-J$1&lt;År1,0,I178*(1-VLOOKUP($A179,[1]Hugst!$R$5:$W$9,MATCH(ROUNDUP((J$1)/10,0)*10,[1]Hugst!$R$4:$W$4,0))))</f>
        <v>1009.3746307858502</v>
      </c>
      <c r="K179" s="168">
        <f ca="1">IF($C179-K$1&lt;År1,0,J178*(1-VLOOKUP($A179,[1]Hugst!$R$5:$W$9,MATCH(ROUNDUP((K$1)/10,0)*10,[1]Hugst!$R$4:$W$4,0))))</f>
        <v>1058.0258636361368</v>
      </c>
      <c r="L179" s="168">
        <f ca="1">IF($C179-L$1&lt;År1,0,K178*(1-VLOOKUP($A179,[1]Hugst!$R$5:$W$9,MATCH(ROUNDUP((L$1)/10,0)*10,[1]Hugst!$R$4:$W$4,0))))</f>
        <v>1118.1096709223173</v>
      </c>
      <c r="M179" s="168">
        <f ca="1">IF($C179-M$1&lt;År1,0,L178*(1-VLOOKUP($A179,[1]Hugst!$R$5:$W$9,MATCH(ROUNDUP((M$1)/10,0)*10,[1]Hugst!$R$4:$W$4,0))))</f>
        <v>1192.4805267369015</v>
      </c>
      <c r="N179" s="168">
        <f ca="1">IF($C179-N$1&lt;År1,0,M178*(1-VLOOKUP($A179,[1]Hugst!$R$5:$W$9,MATCH(ROUNDUP((N$1)/10,0)*10,[1]Hugst!$R$4:$W$4,0))))</f>
        <v>1284.706505255733</v>
      </c>
      <c r="O179" s="168">
        <f ca="1">IF($C179-O$1&lt;År1,0,N178*(1-VLOOKUP($A179,[1]Hugst!$R$5:$W$9,MATCH(ROUNDUP((O$1)/10,0)*10,[1]Hugst!$R$4:$W$4,0))))</f>
        <v>1399.247680666195</v>
      </c>
      <c r="P179" s="168">
        <f ca="1">IF($C179-P$1&lt;År1,0,O178*(1-VLOOKUP($A179,[1]Hugst!$R$5:$W$9,MATCH(ROUNDUP((P$1)/10,0)*10,[1]Hugst!$R$4:$W$4,0))))</f>
        <v>1541.6791270769277</v>
      </c>
      <c r="Q179" s="168">
        <f ca="1">IF($C179-Q$1&lt;År1,0,P178*(1-VLOOKUP($A179,[1]Hugst!$R$5:$W$9,MATCH(ROUNDUP((Q$1)/10,0)*10,[1]Hugst!$R$4:$W$4,0))))</f>
        <v>1718.9696684045696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638.3683954934736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871.87200864125407</v>
      </c>
      <c r="G180" s="168">
        <f ca="1">IF($C180-G$1&lt;År1,0,F179*(1-VLOOKUP($A180,[1]Hugst!$R$5:$W$9,MATCH(ROUNDUP((G$1)/10,0)*10,[1]Hugst!$R$4:$W$4,0))))</f>
        <v>889.74435105598013</v>
      </c>
      <c r="H180" s="168">
        <f ca="1">IF($C180-H$1&lt;År1,0,G179*(1-VLOOKUP($A180,[1]Hugst!$R$5:$W$9,MATCH(ROUNDUP((H$1)/10,0)*10,[1]Hugst!$R$4:$W$4,0))))</f>
        <v>911.37261949418598</v>
      </c>
      <c r="I180" s="168">
        <f ca="1">IF($C180-I$1&lt;År1,0,H179*(1-VLOOKUP($A180,[1]Hugst!$R$5:$W$9,MATCH(ROUNDUP((I$1)/10,0)*10,[1]Hugst!$R$4:$W$4,0))))</f>
        <v>937.69221677039855</v>
      </c>
      <c r="J180" s="168">
        <f ca="1">IF($C180-J$1&lt;År1,0,I179*(1-VLOOKUP($A180,[1]Hugst!$R$5:$W$9,MATCH(ROUNDUP((J$1)/10,0)*10,[1]Hugst!$R$4:$W$4,0))))</f>
        <v>969.87237841938077</v>
      </c>
      <c r="K180" s="168">
        <f ca="1">IF($C180-K$1&lt;År1,0,J179*(1-VLOOKUP($A180,[1]Hugst!$R$5:$W$9,MATCH(ROUNDUP((K$1)/10,0)*10,[1]Hugst!$R$4:$W$4,0))))</f>
        <v>1009.3746307858502</v>
      </c>
      <c r="L180" s="168">
        <f ca="1">IF($C180-L$1&lt;År1,0,K179*(1-VLOOKUP($A180,[1]Hugst!$R$5:$W$9,MATCH(ROUNDUP((L$1)/10,0)*10,[1]Hugst!$R$4:$W$4,0))))</f>
        <v>1058.0258636361368</v>
      </c>
      <c r="M180" s="168">
        <f ca="1">IF($C180-M$1&lt;År1,0,L179*(1-VLOOKUP($A180,[1]Hugst!$R$5:$W$9,MATCH(ROUNDUP((M$1)/10,0)*10,[1]Hugst!$R$4:$W$4,0))))</f>
        <v>1118.1096709223173</v>
      </c>
      <c r="N180" s="168">
        <f ca="1">IF($C180-N$1&lt;År1,0,M179*(1-VLOOKUP($A180,[1]Hugst!$R$5:$W$9,MATCH(ROUNDUP((N$1)/10,0)*10,[1]Hugst!$R$4:$W$4,0))))</f>
        <v>1192.4805267369015</v>
      </c>
      <c r="O180" s="168">
        <f ca="1">IF($C180-O$1&lt;År1,0,N179*(1-VLOOKUP($A180,[1]Hugst!$R$5:$W$9,MATCH(ROUNDUP((O$1)/10,0)*10,[1]Hugst!$R$4:$W$4,0))))</f>
        <v>1284.706505255733</v>
      </c>
      <c r="P180" s="168">
        <f ca="1">IF($C180-P$1&lt;År1,0,O179*(1-VLOOKUP($A180,[1]Hugst!$R$5:$W$9,MATCH(ROUNDUP((P$1)/10,0)*10,[1]Hugst!$R$4:$W$4,0))))</f>
        <v>1399.247680666195</v>
      </c>
      <c r="Q180" s="168">
        <f ca="1">IF($C180-Q$1&lt;År1,0,P179*(1-VLOOKUP($A180,[1]Hugst!$R$5:$W$9,MATCH(ROUNDUP((Q$1)/10,0)*10,[1]Hugst!$R$4:$W$4,0))))</f>
        <v>1541.6791270769277</v>
      </c>
      <c r="R180" s="168">
        <f ca="1">IF($C180-R$1&lt;År1,0,Q179*(1-VLOOKUP($A180,[1]Hugst!$R$5:$W$9,MATCH(ROUNDUP((R$1)/10,0)*10,[1]Hugst!$R$4:$W$4,0))))</f>
        <v>1718.9696684045696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623.50364253586054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857.00725568364101</v>
      </c>
      <c r="G181" s="168">
        <f ca="1">IF($C181-G$1&lt;År1,0,F180*(1-VLOOKUP($A181,[1]Hugst!$R$5:$W$9,MATCH(ROUNDUP((G$1)/10,0)*10,[1]Hugst!$R$4:$W$4,0))))</f>
        <v>871.87200864125407</v>
      </c>
      <c r="H181" s="168">
        <f ca="1">IF($C181-H$1&lt;År1,0,G180*(1-VLOOKUP($A181,[1]Hugst!$R$5:$W$9,MATCH(ROUNDUP((H$1)/10,0)*10,[1]Hugst!$R$4:$W$4,0))))</f>
        <v>889.74435105598013</v>
      </c>
      <c r="I181" s="168">
        <f ca="1">IF($C181-I$1&lt;År1,0,H180*(1-VLOOKUP($A181,[1]Hugst!$R$5:$W$9,MATCH(ROUNDUP((I$1)/10,0)*10,[1]Hugst!$R$4:$W$4,0))))</f>
        <v>911.37261949418598</v>
      </c>
      <c r="J181" s="168">
        <f ca="1">IF($C181-J$1&lt;År1,0,I180*(1-VLOOKUP($A181,[1]Hugst!$R$5:$W$9,MATCH(ROUNDUP((J$1)/10,0)*10,[1]Hugst!$R$4:$W$4,0))))</f>
        <v>937.69221677039855</v>
      </c>
      <c r="K181" s="168">
        <f ca="1">IF($C181-K$1&lt;År1,0,J180*(1-VLOOKUP($A181,[1]Hugst!$R$5:$W$9,MATCH(ROUNDUP((K$1)/10,0)*10,[1]Hugst!$R$4:$W$4,0))))</f>
        <v>969.87237841938077</v>
      </c>
      <c r="L181" s="168">
        <f ca="1">IF($C181-L$1&lt;År1,0,K180*(1-VLOOKUP($A181,[1]Hugst!$R$5:$W$9,MATCH(ROUNDUP((L$1)/10,0)*10,[1]Hugst!$R$4:$W$4,0))))</f>
        <v>1009.3746307858502</v>
      </c>
      <c r="M181" s="168">
        <f ca="1">IF($C181-M$1&lt;År1,0,L180*(1-VLOOKUP($A181,[1]Hugst!$R$5:$W$9,MATCH(ROUNDUP((M$1)/10,0)*10,[1]Hugst!$R$4:$W$4,0))))</f>
        <v>1058.0258636361368</v>
      </c>
      <c r="N181" s="168">
        <f ca="1">IF($C181-N$1&lt;År1,0,M180*(1-VLOOKUP($A181,[1]Hugst!$R$5:$W$9,MATCH(ROUNDUP((N$1)/10,0)*10,[1]Hugst!$R$4:$W$4,0))))</f>
        <v>1118.1096709223173</v>
      </c>
      <c r="O181" s="168">
        <f ca="1">IF($C181-O$1&lt;År1,0,N180*(1-VLOOKUP($A181,[1]Hugst!$R$5:$W$9,MATCH(ROUNDUP((O$1)/10,0)*10,[1]Hugst!$R$4:$W$4,0))))</f>
        <v>1192.4805267369015</v>
      </c>
      <c r="P181" s="168">
        <f ca="1">IF($C181-P$1&lt;År1,0,O180*(1-VLOOKUP($A181,[1]Hugst!$R$5:$W$9,MATCH(ROUNDUP((P$1)/10,0)*10,[1]Hugst!$R$4:$W$4,0))))</f>
        <v>1284.706505255733</v>
      </c>
      <c r="Q181" s="168">
        <f ca="1">IF($C181-Q$1&lt;År1,0,P180*(1-VLOOKUP($A181,[1]Hugst!$R$5:$W$9,MATCH(ROUNDUP((Q$1)/10,0)*10,[1]Hugst!$R$4:$W$4,0))))</f>
        <v>1399.247680666195</v>
      </c>
      <c r="R181" s="168">
        <f ca="1">IF($C181-R$1&lt;År1,0,Q180*(1-VLOOKUP($A181,[1]Hugst!$R$5:$W$9,MATCH(ROUNDUP((R$1)/10,0)*10,[1]Hugst!$R$4:$W$4,0))))</f>
        <v>1541.6791270769277</v>
      </c>
      <c r="S181" s="168">
        <f ca="1">IF($C181-S$1&lt;År1,0,R180*(1-VLOOKUP($A181,[1]Hugst!$R$5:$W$9,MATCH(ROUNDUP((S$1)/10,0)*10,[1]Hugst!$R$4:$W$4,0))))</f>
        <v>1718.9696684045696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611.04779553906189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844.55140868684236</v>
      </c>
      <c r="G182" s="168">
        <f ca="1">IF($C182-G$1&lt;År1,0,F181*(1-VLOOKUP($A182,[1]Hugst!$R$5:$W$9,MATCH(ROUNDUP((G$1)/10,0)*10,[1]Hugst!$R$4:$W$4,0))))</f>
        <v>857.00725568364101</v>
      </c>
      <c r="H182" s="168">
        <f ca="1">IF($C182-H$1&lt;År1,0,G181*(1-VLOOKUP($A182,[1]Hugst!$R$5:$W$9,MATCH(ROUNDUP((H$1)/10,0)*10,[1]Hugst!$R$4:$W$4,0))))</f>
        <v>871.87200864125407</v>
      </c>
      <c r="I182" s="168">
        <f ca="1">IF($C182-I$1&lt;År1,0,H181*(1-VLOOKUP($A182,[1]Hugst!$R$5:$W$9,MATCH(ROUNDUP((I$1)/10,0)*10,[1]Hugst!$R$4:$W$4,0))))</f>
        <v>889.74435105598013</v>
      </c>
      <c r="J182" s="168">
        <f ca="1">IF($C182-J$1&lt;År1,0,I181*(1-VLOOKUP($A182,[1]Hugst!$R$5:$W$9,MATCH(ROUNDUP((J$1)/10,0)*10,[1]Hugst!$R$4:$W$4,0))))</f>
        <v>911.37261949418598</v>
      </c>
      <c r="K182" s="168">
        <f ca="1">IF($C182-K$1&lt;År1,0,J181*(1-VLOOKUP($A182,[1]Hugst!$R$5:$W$9,MATCH(ROUNDUP((K$1)/10,0)*10,[1]Hugst!$R$4:$W$4,0))))</f>
        <v>937.69221677039855</v>
      </c>
      <c r="L182" s="168">
        <f ca="1">IF($C182-L$1&lt;År1,0,K181*(1-VLOOKUP($A182,[1]Hugst!$R$5:$W$9,MATCH(ROUNDUP((L$1)/10,0)*10,[1]Hugst!$R$4:$W$4,0))))</f>
        <v>969.87237841938077</v>
      </c>
      <c r="M182" s="168">
        <f ca="1">IF($C182-M$1&lt;År1,0,L181*(1-VLOOKUP($A182,[1]Hugst!$R$5:$W$9,MATCH(ROUNDUP((M$1)/10,0)*10,[1]Hugst!$R$4:$W$4,0))))</f>
        <v>1009.3746307858502</v>
      </c>
      <c r="N182" s="168">
        <f ca="1">IF($C182-N$1&lt;År1,0,M181*(1-VLOOKUP($A182,[1]Hugst!$R$5:$W$9,MATCH(ROUNDUP((N$1)/10,0)*10,[1]Hugst!$R$4:$W$4,0))))</f>
        <v>1058.0258636361368</v>
      </c>
      <c r="O182" s="168">
        <f ca="1">IF($C182-O$1&lt;År1,0,N181*(1-VLOOKUP($A182,[1]Hugst!$R$5:$W$9,MATCH(ROUNDUP((O$1)/10,0)*10,[1]Hugst!$R$4:$W$4,0))))</f>
        <v>1118.1096709223173</v>
      </c>
      <c r="P182" s="168">
        <f ca="1">IF($C182-P$1&lt;År1,0,O181*(1-VLOOKUP($A182,[1]Hugst!$R$5:$W$9,MATCH(ROUNDUP((P$1)/10,0)*10,[1]Hugst!$R$4:$W$4,0))))</f>
        <v>1192.4805267369015</v>
      </c>
      <c r="Q182" s="168">
        <f ca="1">IF($C182-Q$1&lt;År1,0,P181*(1-VLOOKUP($A182,[1]Hugst!$R$5:$W$9,MATCH(ROUNDUP((Q$1)/10,0)*10,[1]Hugst!$R$4:$W$4,0))))</f>
        <v>1284.706505255733</v>
      </c>
      <c r="R182" s="168">
        <f ca="1">IF($C182-R$1&lt;År1,0,Q181*(1-VLOOKUP($A182,[1]Hugst!$R$5:$W$9,MATCH(ROUNDUP((R$1)/10,0)*10,[1]Hugst!$R$4:$W$4,0))))</f>
        <v>1399.247680666195</v>
      </c>
      <c r="S182" s="168">
        <f ca="1">IF($C182-S$1&lt;År1,0,R181*(1-VLOOKUP($A182,[1]Hugst!$R$5:$W$9,MATCH(ROUNDUP((S$1)/10,0)*10,[1]Hugst!$R$4:$W$4,0))))</f>
        <v>1541.6791270769277</v>
      </c>
      <c r="T182" s="168">
        <f ca="1">IF($C182-T$1&lt;År1,0,S181*(1-VLOOKUP($A182,[1]Hugst!$R$5:$W$9,MATCH(ROUNDUP((T$1)/10,0)*10,[1]Hugst!$R$4:$W$4,0))))</f>
        <v>1718.9696684045696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600.52189353407778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834.02550668185825</v>
      </c>
      <c r="G183" s="168">
        <f ca="1">IF($C183-G$1&lt;År1,0,F182*(1-VLOOKUP($A183,[1]Hugst!$R$5:$W$9,MATCH(ROUNDUP((G$1)/10,0)*10,[1]Hugst!$R$4:$W$4,0))))</f>
        <v>844.55140868684236</v>
      </c>
      <c r="H183" s="168">
        <f ca="1">IF($C183-H$1&lt;År1,0,G182*(1-VLOOKUP($A183,[1]Hugst!$R$5:$W$9,MATCH(ROUNDUP((H$1)/10,0)*10,[1]Hugst!$R$4:$W$4,0))))</f>
        <v>857.00725568364101</v>
      </c>
      <c r="I183" s="168">
        <f ca="1">IF($C183-I$1&lt;År1,0,H182*(1-VLOOKUP($A183,[1]Hugst!$R$5:$W$9,MATCH(ROUNDUP((I$1)/10,0)*10,[1]Hugst!$R$4:$W$4,0))))</f>
        <v>871.87200864125407</v>
      </c>
      <c r="J183" s="168">
        <f ca="1">IF($C183-J$1&lt;År1,0,I182*(1-VLOOKUP($A183,[1]Hugst!$R$5:$W$9,MATCH(ROUNDUP((J$1)/10,0)*10,[1]Hugst!$R$4:$W$4,0))))</f>
        <v>889.74435105598013</v>
      </c>
      <c r="K183" s="168">
        <f ca="1">IF($C183-K$1&lt;År1,0,J182*(1-VLOOKUP($A183,[1]Hugst!$R$5:$W$9,MATCH(ROUNDUP((K$1)/10,0)*10,[1]Hugst!$R$4:$W$4,0))))</f>
        <v>911.37261949418598</v>
      </c>
      <c r="L183" s="168">
        <f ca="1">IF($C183-L$1&lt;År1,0,K182*(1-VLOOKUP($A183,[1]Hugst!$R$5:$W$9,MATCH(ROUNDUP((L$1)/10,0)*10,[1]Hugst!$R$4:$W$4,0))))</f>
        <v>937.69221677039855</v>
      </c>
      <c r="M183" s="168">
        <f ca="1">IF($C183-M$1&lt;År1,0,L182*(1-VLOOKUP($A183,[1]Hugst!$R$5:$W$9,MATCH(ROUNDUP((M$1)/10,0)*10,[1]Hugst!$R$4:$W$4,0))))</f>
        <v>969.87237841938077</v>
      </c>
      <c r="N183" s="168">
        <f ca="1">IF($C183-N$1&lt;År1,0,M182*(1-VLOOKUP($A183,[1]Hugst!$R$5:$W$9,MATCH(ROUNDUP((N$1)/10,0)*10,[1]Hugst!$R$4:$W$4,0))))</f>
        <v>1009.3746307858502</v>
      </c>
      <c r="O183" s="168">
        <f ca="1">IF($C183-O$1&lt;År1,0,N182*(1-VLOOKUP($A183,[1]Hugst!$R$5:$W$9,MATCH(ROUNDUP((O$1)/10,0)*10,[1]Hugst!$R$4:$W$4,0))))</f>
        <v>1058.0258636361368</v>
      </c>
      <c r="P183" s="168">
        <f ca="1">IF($C183-P$1&lt;År1,0,O182*(1-VLOOKUP($A183,[1]Hugst!$R$5:$W$9,MATCH(ROUNDUP((P$1)/10,0)*10,[1]Hugst!$R$4:$W$4,0))))</f>
        <v>1118.1096709223173</v>
      </c>
      <c r="Q183" s="168">
        <f ca="1">IF($C183-Q$1&lt;År1,0,P182*(1-VLOOKUP($A183,[1]Hugst!$R$5:$W$9,MATCH(ROUNDUP((Q$1)/10,0)*10,[1]Hugst!$R$4:$W$4,0))))</f>
        <v>1192.4805267369015</v>
      </c>
      <c r="R183" s="168">
        <f ca="1">IF($C183-R$1&lt;År1,0,Q182*(1-VLOOKUP($A183,[1]Hugst!$R$5:$W$9,MATCH(ROUNDUP((R$1)/10,0)*10,[1]Hugst!$R$4:$W$4,0))))</f>
        <v>1284.706505255733</v>
      </c>
      <c r="S183" s="168">
        <f ca="1">IF($C183-S$1&lt;År1,0,R182*(1-VLOOKUP($A183,[1]Hugst!$R$5:$W$9,MATCH(ROUNDUP((S$1)/10,0)*10,[1]Hugst!$R$4:$W$4,0))))</f>
        <v>1399.247680666195</v>
      </c>
      <c r="T183" s="168">
        <f ca="1">IF($C183-T$1&lt;År1,0,S182*(1-VLOOKUP($A183,[1]Hugst!$R$5:$W$9,MATCH(ROUNDUP((T$1)/10,0)*10,[1]Hugst!$R$4:$W$4,0))))</f>
        <v>1541.6791270769277</v>
      </c>
      <c r="U183" s="168">
        <f ca="1">IF($C183-U$1&lt;År1,0,T182*(1-VLOOKUP($A183,[1]Hugst!$R$5:$W$9,MATCH(ROUNDUP((U$1)/10,0)*10,[1]Hugst!$R$4:$W$4,0))))</f>
        <v>1718.9696684045696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591.54275364456669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825.04636679234716</v>
      </c>
      <c r="G184" s="168">
        <f ca="1">IF($C184-G$1&lt;År1,0,F183*(1-VLOOKUP($A184,[1]Hugst!$R$5:$W$9,MATCH(ROUNDUP((G$1)/10,0)*10,[1]Hugst!$R$4:$W$4,0))))</f>
        <v>834.02550668185825</v>
      </c>
      <c r="H184" s="168">
        <f ca="1">IF($C184-H$1&lt;År1,0,G183*(1-VLOOKUP($A184,[1]Hugst!$R$5:$W$9,MATCH(ROUNDUP((H$1)/10,0)*10,[1]Hugst!$R$4:$W$4,0))))</f>
        <v>844.55140868684236</v>
      </c>
      <c r="I184" s="168">
        <f ca="1">IF($C184-I$1&lt;År1,0,H183*(1-VLOOKUP($A184,[1]Hugst!$R$5:$W$9,MATCH(ROUNDUP((I$1)/10,0)*10,[1]Hugst!$R$4:$W$4,0))))</f>
        <v>857.00725568364101</v>
      </c>
      <c r="J184" s="168">
        <f ca="1">IF($C184-J$1&lt;År1,0,I183*(1-VLOOKUP($A184,[1]Hugst!$R$5:$W$9,MATCH(ROUNDUP((J$1)/10,0)*10,[1]Hugst!$R$4:$W$4,0))))</f>
        <v>871.87200864125407</v>
      </c>
      <c r="K184" s="168">
        <f ca="1">IF($C184-K$1&lt;År1,0,J183*(1-VLOOKUP($A184,[1]Hugst!$R$5:$W$9,MATCH(ROUNDUP((K$1)/10,0)*10,[1]Hugst!$R$4:$W$4,0))))</f>
        <v>889.74435105598013</v>
      </c>
      <c r="L184" s="168">
        <f ca="1">IF($C184-L$1&lt;År1,0,K183*(1-VLOOKUP($A184,[1]Hugst!$R$5:$W$9,MATCH(ROUNDUP((L$1)/10,0)*10,[1]Hugst!$R$4:$W$4,0))))</f>
        <v>911.37261949418598</v>
      </c>
      <c r="M184" s="168">
        <f ca="1">IF($C184-M$1&lt;År1,0,L183*(1-VLOOKUP($A184,[1]Hugst!$R$5:$W$9,MATCH(ROUNDUP((M$1)/10,0)*10,[1]Hugst!$R$4:$W$4,0))))</f>
        <v>937.69221677039855</v>
      </c>
      <c r="N184" s="168">
        <f ca="1">IF($C184-N$1&lt;År1,0,M183*(1-VLOOKUP($A184,[1]Hugst!$R$5:$W$9,MATCH(ROUNDUP((N$1)/10,0)*10,[1]Hugst!$R$4:$W$4,0))))</f>
        <v>969.87237841938077</v>
      </c>
      <c r="O184" s="168">
        <f ca="1">IF($C184-O$1&lt;År1,0,N183*(1-VLOOKUP($A184,[1]Hugst!$R$5:$W$9,MATCH(ROUNDUP((O$1)/10,0)*10,[1]Hugst!$R$4:$W$4,0))))</f>
        <v>1009.3746307858502</v>
      </c>
      <c r="P184" s="168">
        <f ca="1">IF($C184-P$1&lt;År1,0,O183*(1-VLOOKUP($A184,[1]Hugst!$R$5:$W$9,MATCH(ROUNDUP((P$1)/10,0)*10,[1]Hugst!$R$4:$W$4,0))))</f>
        <v>1058.0258636361368</v>
      </c>
      <c r="Q184" s="168">
        <f ca="1">IF($C184-Q$1&lt;År1,0,P183*(1-VLOOKUP($A184,[1]Hugst!$R$5:$W$9,MATCH(ROUNDUP((Q$1)/10,0)*10,[1]Hugst!$R$4:$W$4,0))))</f>
        <v>1118.1096709223173</v>
      </c>
      <c r="R184" s="168">
        <f ca="1">IF($C184-R$1&lt;År1,0,Q183*(1-VLOOKUP($A184,[1]Hugst!$R$5:$W$9,MATCH(ROUNDUP((R$1)/10,0)*10,[1]Hugst!$R$4:$W$4,0))))</f>
        <v>1192.4805267369015</v>
      </c>
      <c r="S184" s="168">
        <f ca="1">IF($C184-S$1&lt;År1,0,R183*(1-VLOOKUP($A184,[1]Hugst!$R$5:$W$9,MATCH(ROUNDUP((S$1)/10,0)*10,[1]Hugst!$R$4:$W$4,0))))</f>
        <v>1284.706505255733</v>
      </c>
      <c r="T184" s="168">
        <f ca="1">IF($C184-T$1&lt;År1,0,S183*(1-VLOOKUP($A184,[1]Hugst!$R$5:$W$9,MATCH(ROUNDUP((T$1)/10,0)*10,[1]Hugst!$R$4:$W$4,0))))</f>
        <v>1399.247680666195</v>
      </c>
      <c r="U184" s="168">
        <f ca="1">IF($C184-U$1&lt;År1,0,T183*(1-VLOOKUP($A184,[1]Hugst!$R$5:$W$9,MATCH(ROUNDUP((U$1)/10,0)*10,[1]Hugst!$R$4:$W$4,0))))</f>
        <v>1541.6791270769277</v>
      </c>
      <c r="V184" s="168">
        <f ca="1">IF($C184-V$1&lt;År1,0,U183*(1-VLOOKUP($A184,[1]Hugst!$R$5:$W$9,MATCH(ROUNDUP((V$1)/10,0)*10,[1]Hugst!$R$4:$W$4,0))))</f>
        <v>1718.9696684045696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583.80381553887491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817.30742868665538</v>
      </c>
      <c r="G185" s="168">
        <f ca="1">IF($C185-G$1&lt;År1,0,F184*(1-VLOOKUP($A185,[1]Hugst!$R$5:$W$9,MATCH(ROUNDUP((G$1)/10,0)*10,[1]Hugst!$R$4:$W$4,0))))</f>
        <v>825.04636679234716</v>
      </c>
      <c r="H185" s="168">
        <f ca="1">IF($C185-H$1&lt;År1,0,G184*(1-VLOOKUP($A185,[1]Hugst!$R$5:$W$9,MATCH(ROUNDUP((H$1)/10,0)*10,[1]Hugst!$R$4:$W$4,0))))</f>
        <v>834.02550668185825</v>
      </c>
      <c r="I185" s="168">
        <f ca="1">IF($C185-I$1&lt;År1,0,H184*(1-VLOOKUP($A185,[1]Hugst!$R$5:$W$9,MATCH(ROUNDUP((I$1)/10,0)*10,[1]Hugst!$R$4:$W$4,0))))</f>
        <v>844.55140868684236</v>
      </c>
      <c r="J185" s="168">
        <f ca="1">IF($C185-J$1&lt;År1,0,I184*(1-VLOOKUP($A185,[1]Hugst!$R$5:$W$9,MATCH(ROUNDUP((J$1)/10,0)*10,[1]Hugst!$R$4:$W$4,0))))</f>
        <v>857.00725568364101</v>
      </c>
      <c r="K185" s="168">
        <f ca="1">IF($C185-K$1&lt;År1,0,J184*(1-VLOOKUP($A185,[1]Hugst!$R$5:$W$9,MATCH(ROUNDUP((K$1)/10,0)*10,[1]Hugst!$R$4:$W$4,0))))</f>
        <v>871.87200864125407</v>
      </c>
      <c r="L185" s="168">
        <f ca="1">IF($C185-L$1&lt;År1,0,K184*(1-VLOOKUP($A185,[1]Hugst!$R$5:$W$9,MATCH(ROUNDUP((L$1)/10,0)*10,[1]Hugst!$R$4:$W$4,0))))</f>
        <v>889.74435105598013</v>
      </c>
      <c r="M185" s="168">
        <f ca="1">IF($C185-M$1&lt;År1,0,L184*(1-VLOOKUP($A185,[1]Hugst!$R$5:$W$9,MATCH(ROUNDUP((M$1)/10,0)*10,[1]Hugst!$R$4:$W$4,0))))</f>
        <v>911.37261949418598</v>
      </c>
      <c r="N185" s="168">
        <f ca="1">IF($C185-N$1&lt;År1,0,M184*(1-VLOOKUP($A185,[1]Hugst!$R$5:$W$9,MATCH(ROUNDUP((N$1)/10,0)*10,[1]Hugst!$R$4:$W$4,0))))</f>
        <v>937.69221677039855</v>
      </c>
      <c r="O185" s="168">
        <f ca="1">IF($C185-O$1&lt;År1,0,N184*(1-VLOOKUP($A185,[1]Hugst!$R$5:$W$9,MATCH(ROUNDUP((O$1)/10,0)*10,[1]Hugst!$R$4:$W$4,0))))</f>
        <v>969.87237841938077</v>
      </c>
      <c r="P185" s="168">
        <f ca="1">IF($C185-P$1&lt;År1,0,O184*(1-VLOOKUP($A185,[1]Hugst!$R$5:$W$9,MATCH(ROUNDUP((P$1)/10,0)*10,[1]Hugst!$R$4:$W$4,0))))</f>
        <v>1009.3746307858502</v>
      </c>
      <c r="Q185" s="168">
        <f ca="1">IF($C185-Q$1&lt;År1,0,P184*(1-VLOOKUP($A185,[1]Hugst!$R$5:$W$9,MATCH(ROUNDUP((Q$1)/10,0)*10,[1]Hugst!$R$4:$W$4,0))))</f>
        <v>1058.0258636361368</v>
      </c>
      <c r="R185" s="168">
        <f ca="1">IF($C185-R$1&lt;År1,0,Q184*(1-VLOOKUP($A185,[1]Hugst!$R$5:$W$9,MATCH(ROUNDUP((R$1)/10,0)*10,[1]Hugst!$R$4:$W$4,0))))</f>
        <v>1118.1096709223173</v>
      </c>
      <c r="S185" s="168">
        <f ca="1">IF($C185-S$1&lt;År1,0,R184*(1-VLOOKUP($A185,[1]Hugst!$R$5:$W$9,MATCH(ROUNDUP((S$1)/10,0)*10,[1]Hugst!$R$4:$W$4,0))))</f>
        <v>1192.4805267369015</v>
      </c>
      <c r="T185" s="168">
        <f ca="1">IF($C185-T$1&lt;År1,0,S184*(1-VLOOKUP($A185,[1]Hugst!$R$5:$W$9,MATCH(ROUNDUP((T$1)/10,0)*10,[1]Hugst!$R$4:$W$4,0))))</f>
        <v>1284.706505255733</v>
      </c>
      <c r="U185" s="168">
        <f ca="1">IF($C185-U$1&lt;År1,0,T184*(1-VLOOKUP($A185,[1]Hugst!$R$5:$W$9,MATCH(ROUNDUP((U$1)/10,0)*10,[1]Hugst!$R$4:$W$4,0))))</f>
        <v>1399.247680666195</v>
      </c>
      <c r="V185" s="168">
        <f ca="1">IF($C185-V$1&lt;År1,0,U184*(1-VLOOKUP($A185,[1]Hugst!$R$5:$W$9,MATCH(ROUNDUP((V$1)/10,0)*10,[1]Hugst!$R$4:$W$4,0))))</f>
        <v>1541.6791270769277</v>
      </c>
      <c r="W185" s="168">
        <f ca="1">IF($C185-W$1&lt;År1,0,V184*(1-VLOOKUP($A185,[1]Hugst!$R$5:$W$9,MATCH(ROUNDUP((W$1)/10,0)*10,[1]Hugst!$R$4:$W$4,0))))</f>
        <v>1718.9696684045696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577.059816991209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810.56343013898947</v>
      </c>
      <c r="G186" s="168">
        <f ca="1">IF($C186-G$1&lt;År1,0,F185*(1-VLOOKUP($A186,[1]Hugst!$R$5:$W$9,MATCH(ROUNDUP((G$1)/10,0)*10,[1]Hugst!$R$4:$W$4,0))))</f>
        <v>817.30742868665538</v>
      </c>
      <c r="H186" s="168">
        <f ca="1">IF($C186-H$1&lt;År1,0,G185*(1-VLOOKUP($A186,[1]Hugst!$R$5:$W$9,MATCH(ROUNDUP((H$1)/10,0)*10,[1]Hugst!$R$4:$W$4,0))))</f>
        <v>825.04636679234716</v>
      </c>
      <c r="I186" s="168">
        <f ca="1">IF($C186-I$1&lt;År1,0,H185*(1-VLOOKUP($A186,[1]Hugst!$R$5:$W$9,MATCH(ROUNDUP((I$1)/10,0)*10,[1]Hugst!$R$4:$W$4,0))))</f>
        <v>834.02550668185825</v>
      </c>
      <c r="J186" s="168">
        <f ca="1">IF($C186-J$1&lt;År1,0,I185*(1-VLOOKUP($A186,[1]Hugst!$R$5:$W$9,MATCH(ROUNDUP((J$1)/10,0)*10,[1]Hugst!$R$4:$W$4,0))))</f>
        <v>844.55140868684236</v>
      </c>
      <c r="K186" s="168">
        <f ca="1">IF($C186-K$1&lt;År1,0,J185*(1-VLOOKUP($A186,[1]Hugst!$R$5:$W$9,MATCH(ROUNDUP((K$1)/10,0)*10,[1]Hugst!$R$4:$W$4,0))))</f>
        <v>857.00725568364101</v>
      </c>
      <c r="L186" s="168">
        <f ca="1">IF($C186-L$1&lt;År1,0,K185*(1-VLOOKUP($A186,[1]Hugst!$R$5:$W$9,MATCH(ROUNDUP((L$1)/10,0)*10,[1]Hugst!$R$4:$W$4,0))))</f>
        <v>871.87200864125407</v>
      </c>
      <c r="M186" s="168">
        <f ca="1">IF($C186-M$1&lt;År1,0,L185*(1-VLOOKUP($A186,[1]Hugst!$R$5:$W$9,MATCH(ROUNDUP((M$1)/10,0)*10,[1]Hugst!$R$4:$W$4,0))))</f>
        <v>889.74435105598013</v>
      </c>
      <c r="N186" s="168">
        <f ca="1">IF($C186-N$1&lt;År1,0,M185*(1-VLOOKUP($A186,[1]Hugst!$R$5:$W$9,MATCH(ROUNDUP((N$1)/10,0)*10,[1]Hugst!$R$4:$W$4,0))))</f>
        <v>911.37261949418598</v>
      </c>
      <c r="O186" s="168">
        <f ca="1">IF($C186-O$1&lt;År1,0,N185*(1-VLOOKUP($A186,[1]Hugst!$R$5:$W$9,MATCH(ROUNDUP((O$1)/10,0)*10,[1]Hugst!$R$4:$W$4,0))))</f>
        <v>937.69221677039855</v>
      </c>
      <c r="P186" s="168">
        <f ca="1">IF($C186-P$1&lt;År1,0,O185*(1-VLOOKUP($A186,[1]Hugst!$R$5:$W$9,MATCH(ROUNDUP((P$1)/10,0)*10,[1]Hugst!$R$4:$W$4,0))))</f>
        <v>969.87237841938077</v>
      </c>
      <c r="Q186" s="168">
        <f ca="1">IF($C186-Q$1&lt;År1,0,P185*(1-VLOOKUP($A186,[1]Hugst!$R$5:$W$9,MATCH(ROUNDUP((Q$1)/10,0)*10,[1]Hugst!$R$4:$W$4,0))))</f>
        <v>1009.3746307858502</v>
      </c>
      <c r="R186" s="168">
        <f ca="1">IF($C186-R$1&lt;År1,0,Q185*(1-VLOOKUP($A186,[1]Hugst!$R$5:$W$9,MATCH(ROUNDUP((R$1)/10,0)*10,[1]Hugst!$R$4:$W$4,0))))</f>
        <v>1058.0258636361368</v>
      </c>
      <c r="S186" s="168">
        <f ca="1">IF($C186-S$1&lt;År1,0,R185*(1-VLOOKUP($A186,[1]Hugst!$R$5:$W$9,MATCH(ROUNDUP((S$1)/10,0)*10,[1]Hugst!$R$4:$W$4,0))))</f>
        <v>1118.1096709223173</v>
      </c>
      <c r="T186" s="168">
        <f ca="1">IF($C186-T$1&lt;År1,0,S185*(1-VLOOKUP($A186,[1]Hugst!$R$5:$W$9,MATCH(ROUNDUP((T$1)/10,0)*10,[1]Hugst!$R$4:$W$4,0))))</f>
        <v>1192.4805267369015</v>
      </c>
      <c r="U186" s="168">
        <f ca="1">IF($C186-U$1&lt;År1,0,T185*(1-VLOOKUP($A186,[1]Hugst!$R$5:$W$9,MATCH(ROUNDUP((U$1)/10,0)*10,[1]Hugst!$R$4:$W$4,0))))</f>
        <v>1284.706505255733</v>
      </c>
      <c r="V186" s="168">
        <f ca="1">IF($C186-V$1&lt;År1,0,U185*(1-VLOOKUP($A186,[1]Hugst!$R$5:$W$9,MATCH(ROUNDUP((V$1)/10,0)*10,[1]Hugst!$R$4:$W$4,0))))</f>
        <v>1399.247680666195</v>
      </c>
      <c r="W186" s="168">
        <f ca="1">IF($C186-W$1&lt;År1,0,V185*(1-VLOOKUP($A186,[1]Hugst!$R$5:$W$9,MATCH(ROUNDUP((W$1)/10,0)*10,[1]Hugst!$R$4:$W$4,0))))</f>
        <v>1541.6791270769277</v>
      </c>
      <c r="X186" s="168">
        <f ca="1">IF($C186-X$1&lt;År1,0,W185*(1-VLOOKUP($A186,[1]Hugst!$R$5:$W$9,MATCH(ROUNDUP((X$1)/10,0)*10,[1]Hugst!$R$4:$W$4,0))))</f>
        <v>1718.9696684045696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571.11453433027566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804.61814747805613</v>
      </c>
      <c r="G187" s="168">
        <f ca="1">IF($C187-G$1&lt;År1,0,F186*(1-VLOOKUP($A187,[1]Hugst!$R$5:$W$9,MATCH(ROUNDUP((G$1)/10,0)*10,[1]Hugst!$R$4:$W$4,0))))</f>
        <v>810.56343013898947</v>
      </c>
      <c r="H187" s="168">
        <f ca="1">IF($C187-H$1&lt;År1,0,G186*(1-VLOOKUP($A187,[1]Hugst!$R$5:$W$9,MATCH(ROUNDUP((H$1)/10,0)*10,[1]Hugst!$R$4:$W$4,0))))</f>
        <v>817.30742868665538</v>
      </c>
      <c r="I187" s="168">
        <f ca="1">IF($C187-I$1&lt;År1,0,H186*(1-VLOOKUP($A187,[1]Hugst!$R$5:$W$9,MATCH(ROUNDUP((I$1)/10,0)*10,[1]Hugst!$R$4:$W$4,0))))</f>
        <v>825.04636679234716</v>
      </c>
      <c r="J187" s="168">
        <f ca="1">IF($C187-J$1&lt;År1,0,I186*(1-VLOOKUP($A187,[1]Hugst!$R$5:$W$9,MATCH(ROUNDUP((J$1)/10,0)*10,[1]Hugst!$R$4:$W$4,0))))</f>
        <v>834.02550668185825</v>
      </c>
      <c r="K187" s="168">
        <f ca="1">IF($C187-K$1&lt;År1,0,J186*(1-VLOOKUP($A187,[1]Hugst!$R$5:$W$9,MATCH(ROUNDUP((K$1)/10,0)*10,[1]Hugst!$R$4:$W$4,0))))</f>
        <v>844.55140868684236</v>
      </c>
      <c r="L187" s="168">
        <f ca="1">IF($C187-L$1&lt;År1,0,K186*(1-VLOOKUP($A187,[1]Hugst!$R$5:$W$9,MATCH(ROUNDUP((L$1)/10,0)*10,[1]Hugst!$R$4:$W$4,0))))</f>
        <v>857.00725568364101</v>
      </c>
      <c r="M187" s="168">
        <f ca="1">IF($C187-M$1&lt;År1,0,L186*(1-VLOOKUP($A187,[1]Hugst!$R$5:$W$9,MATCH(ROUNDUP((M$1)/10,0)*10,[1]Hugst!$R$4:$W$4,0))))</f>
        <v>871.87200864125407</v>
      </c>
      <c r="N187" s="168">
        <f ca="1">IF($C187-N$1&lt;År1,0,M186*(1-VLOOKUP($A187,[1]Hugst!$R$5:$W$9,MATCH(ROUNDUP((N$1)/10,0)*10,[1]Hugst!$R$4:$W$4,0))))</f>
        <v>889.74435105598013</v>
      </c>
      <c r="O187" s="168">
        <f ca="1">IF($C187-O$1&lt;År1,0,N186*(1-VLOOKUP($A187,[1]Hugst!$R$5:$W$9,MATCH(ROUNDUP((O$1)/10,0)*10,[1]Hugst!$R$4:$W$4,0))))</f>
        <v>911.37261949418598</v>
      </c>
      <c r="P187" s="168">
        <f ca="1">IF($C187-P$1&lt;År1,0,O186*(1-VLOOKUP($A187,[1]Hugst!$R$5:$W$9,MATCH(ROUNDUP((P$1)/10,0)*10,[1]Hugst!$R$4:$W$4,0))))</f>
        <v>937.69221677039855</v>
      </c>
      <c r="Q187" s="168">
        <f ca="1">IF($C187-Q$1&lt;År1,0,P186*(1-VLOOKUP($A187,[1]Hugst!$R$5:$W$9,MATCH(ROUNDUP((Q$1)/10,0)*10,[1]Hugst!$R$4:$W$4,0))))</f>
        <v>969.87237841938077</v>
      </c>
      <c r="R187" s="168">
        <f ca="1">IF($C187-R$1&lt;År1,0,Q186*(1-VLOOKUP($A187,[1]Hugst!$R$5:$W$9,MATCH(ROUNDUP((R$1)/10,0)*10,[1]Hugst!$R$4:$W$4,0))))</f>
        <v>1009.3746307858502</v>
      </c>
      <c r="S187" s="168">
        <f ca="1">IF($C187-S$1&lt;År1,0,R186*(1-VLOOKUP($A187,[1]Hugst!$R$5:$W$9,MATCH(ROUNDUP((S$1)/10,0)*10,[1]Hugst!$R$4:$W$4,0))))</f>
        <v>1058.0258636361368</v>
      </c>
      <c r="T187" s="168">
        <f ca="1">IF($C187-T$1&lt;År1,0,S186*(1-VLOOKUP($A187,[1]Hugst!$R$5:$W$9,MATCH(ROUNDUP((T$1)/10,0)*10,[1]Hugst!$R$4:$W$4,0))))</f>
        <v>1118.1096709223173</v>
      </c>
      <c r="U187" s="168">
        <f ca="1">IF($C187-U$1&lt;År1,0,T186*(1-VLOOKUP($A187,[1]Hugst!$R$5:$W$9,MATCH(ROUNDUP((U$1)/10,0)*10,[1]Hugst!$R$4:$W$4,0))))</f>
        <v>1192.4805267369015</v>
      </c>
      <c r="V187" s="168">
        <f ca="1">IF($C187-V$1&lt;År1,0,U186*(1-VLOOKUP($A187,[1]Hugst!$R$5:$W$9,MATCH(ROUNDUP((V$1)/10,0)*10,[1]Hugst!$R$4:$W$4,0))))</f>
        <v>1284.706505255733</v>
      </c>
      <c r="W187" s="168">
        <f ca="1">IF($C187-W$1&lt;År1,0,V186*(1-VLOOKUP($A187,[1]Hugst!$R$5:$W$9,MATCH(ROUNDUP((W$1)/10,0)*10,[1]Hugst!$R$4:$W$4,0))))</f>
        <v>1399.247680666195</v>
      </c>
      <c r="X187" s="168">
        <f ca="1">IF($C187-X$1&lt;År1,0,W186*(1-VLOOKUP($A187,[1]Hugst!$R$5:$W$9,MATCH(ROUNDUP((X$1)/10,0)*10,[1]Hugst!$R$4:$W$4,0))))</f>
        <v>1541.6791270769277</v>
      </c>
      <c r="Y187" s="168">
        <f ca="1">IF($C187-Y$1&lt;År1,0,X186*(1-VLOOKUP($A187,[1]Hugst!$R$5:$W$9,MATCH(ROUNDUP((Y$1)/10,0)*10,[1]Hugst!$R$4:$W$4,0))))</f>
        <v>1718.9696684045696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869.33999999999071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7434.4805662188392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1386.5972999999906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7951.7378662188385</v>
      </c>
      <c r="G189" s="168">
        <f ca="1">IF($C189-G$1&lt;År1,0,F188*(1-VLOOKUP($A189,[1]Hugst!$R$5:$W$9,MATCH(ROUNDUP((G$1)/10,0)*10,[1]Hugst!$R$4:$W$4,0))))</f>
        <v>7434.4805662188392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1692.6267135000126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8257.7672797188607</v>
      </c>
      <c r="G190" s="168">
        <f ca="1">IF($C190-G$1&lt;År1,0,F189*(1-VLOOKUP($A190,[1]Hugst!$R$5:$W$9,MATCH(ROUNDUP((G$1)/10,0)*10,[1]Hugst!$R$4:$W$4,0))))</f>
        <v>7951.7378662188385</v>
      </c>
      <c r="H190" s="168">
        <f ca="1">IF($C190-H$1&lt;År1,0,G189*(1-VLOOKUP($A190,[1]Hugst!$R$5:$W$9,MATCH(ROUNDUP((H$1)/10,0)*10,[1]Hugst!$R$4:$W$4,0))))</f>
        <v>7434.4805662188392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1871.9410199324857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8437.0815861513329</v>
      </c>
      <c r="G191" s="168">
        <f ca="1">IF($C191-G$1&lt;År1,0,F190*(1-VLOOKUP($A191,[1]Hugst!$R$5:$W$9,MATCH(ROUNDUP((G$1)/10,0)*10,[1]Hugst!$R$4:$W$4,0))))</f>
        <v>8257.7672797188607</v>
      </c>
      <c r="H191" s="168">
        <f ca="1">IF($C191-H$1&lt;År1,0,G190*(1-VLOOKUP($A191,[1]Hugst!$R$5:$W$9,MATCH(ROUNDUP((H$1)/10,0)*10,[1]Hugst!$R$4:$W$4,0))))</f>
        <v>7951.7378662188385</v>
      </c>
      <c r="I191" s="168">
        <f ca="1">IF($C191-I$1&lt;År1,0,H190*(1-VLOOKUP($A191,[1]Hugst!$R$5:$W$9,MATCH(ROUNDUP((I$1)/10,0)*10,[1]Hugst!$R$4:$W$4,0))))</f>
        <v>7434.4805662188392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1975.2477788328299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8540.3883450516787</v>
      </c>
      <c r="G192" s="168">
        <f ca="1">IF($C192-G$1&lt;År1,0,F191*(1-VLOOKUP($A192,[1]Hugst!$R$5:$W$9,MATCH(ROUNDUP((G$1)/10,0)*10,[1]Hugst!$R$4:$W$4,0))))</f>
        <v>8437.0815861513329</v>
      </c>
      <c r="H192" s="168">
        <f ca="1">IF($C192-H$1&lt;År1,0,G191*(1-VLOOKUP($A192,[1]Hugst!$R$5:$W$9,MATCH(ROUNDUP((H$1)/10,0)*10,[1]Hugst!$R$4:$W$4,0))))</f>
        <v>8257.7672797188607</v>
      </c>
      <c r="I192" s="168">
        <f ca="1">IF($C192-I$1&lt;År1,0,H191*(1-VLOOKUP($A192,[1]Hugst!$R$5:$W$9,MATCH(ROUNDUP((I$1)/10,0)*10,[1]Hugst!$R$4:$W$4,0))))</f>
        <v>7951.7378662188385</v>
      </c>
      <c r="J192" s="168">
        <f ca="1">IF($C192-J$1&lt;År1,0,I191*(1-VLOOKUP($A192,[1]Hugst!$R$5:$W$9,MATCH(ROUNDUP((J$1)/10,0)*10,[1]Hugst!$R$4:$W$4,0))))</f>
        <v>7434.4805662188392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2032.971418338662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8598.1119845575104</v>
      </c>
      <c r="G193" s="168">
        <f ca="1">IF($C193-G$1&lt;År1,0,F192*(1-VLOOKUP($A193,[1]Hugst!$R$5:$W$9,MATCH(ROUNDUP((G$1)/10,0)*10,[1]Hugst!$R$4:$W$4,0))))</f>
        <v>8540.3883450516787</v>
      </c>
      <c r="H193" s="168">
        <f ca="1">IF($C193-H$1&lt;År1,0,G192*(1-VLOOKUP($A193,[1]Hugst!$R$5:$W$9,MATCH(ROUNDUP((H$1)/10,0)*10,[1]Hugst!$R$4:$W$4,0))))</f>
        <v>8437.0815861513329</v>
      </c>
      <c r="I193" s="168">
        <f ca="1">IF($C193-I$1&lt;År1,0,H192*(1-VLOOKUP($A193,[1]Hugst!$R$5:$W$9,MATCH(ROUNDUP((I$1)/10,0)*10,[1]Hugst!$R$4:$W$4,0))))</f>
        <v>8257.7672797188607</v>
      </c>
      <c r="J193" s="168">
        <f ca="1">IF($C193-J$1&lt;År1,0,I192*(1-VLOOKUP($A193,[1]Hugst!$R$5:$W$9,MATCH(ROUNDUP((J$1)/10,0)*10,[1]Hugst!$R$4:$W$4,0))))</f>
        <v>7951.7378662188385</v>
      </c>
      <c r="K193" s="168">
        <f ca="1">IF($C193-K$1&lt;År1,0,J192*(1-VLOOKUP($A193,[1]Hugst!$R$5:$W$9,MATCH(ROUNDUP((K$1)/10,0)*10,[1]Hugst!$R$4:$W$4,0))))</f>
        <v>7434.4805662188392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2063.3664882869862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8628.5070545058334</v>
      </c>
      <c r="G194" s="168">
        <f ca="1">IF($C194-G$1&lt;År1,0,F193*(1-VLOOKUP($A194,[1]Hugst!$R$5:$W$9,MATCH(ROUNDUP((G$1)/10,0)*10,[1]Hugst!$R$4:$W$4,0))))</f>
        <v>8598.1119845575104</v>
      </c>
      <c r="H194" s="168">
        <f ca="1">IF($C194-H$1&lt;År1,0,G193*(1-VLOOKUP($A194,[1]Hugst!$R$5:$W$9,MATCH(ROUNDUP((H$1)/10,0)*10,[1]Hugst!$R$4:$W$4,0))))</f>
        <v>8540.3883450516787</v>
      </c>
      <c r="I194" s="168">
        <f ca="1">IF($C194-I$1&lt;År1,0,H193*(1-VLOOKUP($A194,[1]Hugst!$R$5:$W$9,MATCH(ROUNDUP((I$1)/10,0)*10,[1]Hugst!$R$4:$W$4,0))))</f>
        <v>8437.0815861513329</v>
      </c>
      <c r="J194" s="168">
        <f ca="1">IF($C194-J$1&lt;År1,0,I193*(1-VLOOKUP($A194,[1]Hugst!$R$5:$W$9,MATCH(ROUNDUP((J$1)/10,0)*10,[1]Hugst!$R$4:$W$4,0))))</f>
        <v>8257.7672797188607</v>
      </c>
      <c r="K194" s="168">
        <f ca="1">IF($C194-K$1&lt;År1,0,J193*(1-VLOOKUP($A194,[1]Hugst!$R$5:$W$9,MATCH(ROUNDUP((K$1)/10,0)*10,[1]Hugst!$R$4:$W$4,0))))</f>
        <v>7951.7378662188385</v>
      </c>
      <c r="L194" s="168">
        <f ca="1">IF($C194-L$1&lt;År1,0,K193*(1-VLOOKUP($A194,[1]Hugst!$R$5:$W$9,MATCH(ROUNDUP((L$1)/10,0)*10,[1]Hugst!$R$4:$W$4,0))))</f>
        <v>7434.4805662188392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2077.385612069555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8642.5261782884027</v>
      </c>
      <c r="G195" s="168">
        <f ca="1">IF($C195-G$1&lt;År1,0,F194*(1-VLOOKUP($A195,[1]Hugst!$R$5:$W$9,MATCH(ROUNDUP((G$1)/10,0)*10,[1]Hugst!$R$4:$W$4,0))))</f>
        <v>8628.5070545058334</v>
      </c>
      <c r="H195" s="168">
        <f ca="1">IF($C195-H$1&lt;År1,0,G194*(1-VLOOKUP($A195,[1]Hugst!$R$5:$W$9,MATCH(ROUNDUP((H$1)/10,0)*10,[1]Hugst!$R$4:$W$4,0))))</f>
        <v>8598.1119845575104</v>
      </c>
      <c r="I195" s="168">
        <f ca="1">IF($C195-I$1&lt;År1,0,H194*(1-VLOOKUP($A195,[1]Hugst!$R$5:$W$9,MATCH(ROUNDUP((I$1)/10,0)*10,[1]Hugst!$R$4:$W$4,0))))</f>
        <v>8540.3883450516787</v>
      </c>
      <c r="J195" s="168">
        <f ca="1">IF($C195-J$1&lt;År1,0,I194*(1-VLOOKUP($A195,[1]Hugst!$R$5:$W$9,MATCH(ROUNDUP((J$1)/10,0)*10,[1]Hugst!$R$4:$W$4,0))))</f>
        <v>8437.0815861513329</v>
      </c>
      <c r="K195" s="168">
        <f ca="1">IF($C195-K$1&lt;År1,0,J194*(1-VLOOKUP($A195,[1]Hugst!$R$5:$W$9,MATCH(ROUNDUP((K$1)/10,0)*10,[1]Hugst!$R$4:$W$4,0))))</f>
        <v>8257.7672797188607</v>
      </c>
      <c r="L195" s="168">
        <f ca="1">IF($C195-L$1&lt;År1,0,K194*(1-VLOOKUP($A195,[1]Hugst!$R$5:$W$9,MATCH(ROUNDUP((L$1)/10,0)*10,[1]Hugst!$R$4:$W$4,0))))</f>
        <v>7951.7378662188385</v>
      </c>
      <c r="M195" s="168">
        <f ca="1">IF($C195-M$1&lt;År1,0,L194*(1-VLOOKUP($A195,[1]Hugst!$R$5:$W$9,MATCH(ROUNDUP((M$1)/10,0)*10,[1]Hugst!$R$4:$W$4,0))))</f>
        <v>7434.4805662188392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2081.6002577435947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8646.7408239624419</v>
      </c>
      <c r="G196" s="168">
        <f ca="1">IF($C196-G$1&lt;År1,0,F195*(1-VLOOKUP($A196,[1]Hugst!$R$5:$W$9,MATCH(ROUNDUP((G$1)/10,0)*10,[1]Hugst!$R$4:$W$4,0))))</f>
        <v>8642.5261782884027</v>
      </c>
      <c r="H196" s="168">
        <f ca="1">IF($C196-H$1&lt;År1,0,G195*(1-VLOOKUP($A196,[1]Hugst!$R$5:$W$9,MATCH(ROUNDUP((H$1)/10,0)*10,[1]Hugst!$R$4:$W$4,0))))</f>
        <v>8628.5070545058334</v>
      </c>
      <c r="I196" s="168">
        <f ca="1">IF($C196-I$1&lt;År1,0,H195*(1-VLOOKUP($A196,[1]Hugst!$R$5:$W$9,MATCH(ROUNDUP((I$1)/10,0)*10,[1]Hugst!$R$4:$W$4,0))))</f>
        <v>8598.1119845575104</v>
      </c>
      <c r="J196" s="168">
        <f ca="1">IF($C196-J$1&lt;År1,0,I195*(1-VLOOKUP($A196,[1]Hugst!$R$5:$W$9,MATCH(ROUNDUP((J$1)/10,0)*10,[1]Hugst!$R$4:$W$4,0))))</f>
        <v>8540.3883450516787</v>
      </c>
      <c r="K196" s="168">
        <f ca="1">IF($C196-K$1&lt;År1,0,J195*(1-VLOOKUP($A196,[1]Hugst!$R$5:$W$9,MATCH(ROUNDUP((K$1)/10,0)*10,[1]Hugst!$R$4:$W$4,0))))</f>
        <v>8437.0815861513329</v>
      </c>
      <c r="L196" s="168">
        <f ca="1">IF($C196-L$1&lt;År1,0,K195*(1-VLOOKUP($A196,[1]Hugst!$R$5:$W$9,MATCH(ROUNDUP((L$1)/10,0)*10,[1]Hugst!$R$4:$W$4,0))))</f>
        <v>8257.7672797188607</v>
      </c>
      <c r="M196" s="168">
        <f ca="1">IF($C196-M$1&lt;År1,0,L195*(1-VLOOKUP($A196,[1]Hugst!$R$5:$W$9,MATCH(ROUNDUP((M$1)/10,0)*10,[1]Hugst!$R$4:$W$4,0))))</f>
        <v>7951.7378662188385</v>
      </c>
      <c r="N196" s="168">
        <f ca="1">IF($C196-N$1&lt;År1,0,M195*(1-VLOOKUP($A196,[1]Hugst!$R$5:$W$9,MATCH(ROUNDUP((N$1)/10,0)*10,[1]Hugst!$R$4:$W$4,0))))</f>
        <v>7434.4805662188392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2079.953200695511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8645.0937669143586</v>
      </c>
      <c r="G197" s="168">
        <f ca="1">IF($C197-G$1&lt;År1,0,F196*(1-VLOOKUP($A197,[1]Hugst!$R$5:$W$9,MATCH(ROUNDUP((G$1)/10,0)*10,[1]Hugst!$R$4:$W$4,0))))</f>
        <v>8646.7408239624419</v>
      </c>
      <c r="H197" s="168">
        <f ca="1">IF($C197-H$1&lt;År1,0,G196*(1-VLOOKUP($A197,[1]Hugst!$R$5:$W$9,MATCH(ROUNDUP((H$1)/10,0)*10,[1]Hugst!$R$4:$W$4,0))))</f>
        <v>8642.5261782884027</v>
      </c>
      <c r="I197" s="168">
        <f ca="1">IF($C197-I$1&lt;År1,0,H196*(1-VLOOKUP($A197,[1]Hugst!$R$5:$W$9,MATCH(ROUNDUP((I$1)/10,0)*10,[1]Hugst!$R$4:$W$4,0))))</f>
        <v>8628.5070545058334</v>
      </c>
      <c r="J197" s="168">
        <f ca="1">IF($C197-J$1&lt;År1,0,I196*(1-VLOOKUP($A197,[1]Hugst!$R$5:$W$9,MATCH(ROUNDUP((J$1)/10,0)*10,[1]Hugst!$R$4:$W$4,0))))</f>
        <v>8598.1119845575104</v>
      </c>
      <c r="K197" s="168">
        <f ca="1">IF($C197-K$1&lt;År1,0,J196*(1-VLOOKUP($A197,[1]Hugst!$R$5:$W$9,MATCH(ROUNDUP((K$1)/10,0)*10,[1]Hugst!$R$4:$W$4,0))))</f>
        <v>8540.3883450516787</v>
      </c>
      <c r="L197" s="168">
        <f ca="1">IF($C197-L$1&lt;År1,0,K196*(1-VLOOKUP($A197,[1]Hugst!$R$5:$W$9,MATCH(ROUNDUP((L$1)/10,0)*10,[1]Hugst!$R$4:$W$4,0))))</f>
        <v>8437.0815861513329</v>
      </c>
      <c r="M197" s="168">
        <f ca="1">IF($C197-M$1&lt;År1,0,L196*(1-VLOOKUP($A197,[1]Hugst!$R$5:$W$9,MATCH(ROUNDUP((M$1)/10,0)*10,[1]Hugst!$R$4:$W$4,0))))</f>
        <v>8257.7672797188607</v>
      </c>
      <c r="N197" s="168">
        <f ca="1">IF($C197-N$1&lt;År1,0,M196*(1-VLOOKUP($A197,[1]Hugst!$R$5:$W$9,MATCH(ROUNDUP((N$1)/10,0)*10,[1]Hugst!$R$4:$W$4,0))))</f>
        <v>7951.7378662188385</v>
      </c>
      <c r="O197" s="168">
        <f ca="1">IF($C197-O$1&lt;År1,0,N196*(1-VLOOKUP($A197,[1]Hugst!$R$5:$W$9,MATCH(ROUNDUP((O$1)/10,0)*10,[1]Hugst!$R$4:$W$4,0))))</f>
        <v>7434.4805662188392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2074.8100012364434</v>
      </c>
      <c r="E198" s="168">
        <f t="shared" ca="1" si="4"/>
        <v>16.319591486826539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8656.2701589421176</v>
      </c>
      <c r="G198" s="168">
        <f ca="1">IF($C198-G$1&lt;År1,0,F197*(1-VLOOKUP($A198,[1]Hugst!$R$5:$W$9,MATCH(ROUNDUP((G$1)/10,0)*10,[1]Hugst!$R$4:$W$4,0))))</f>
        <v>8645.0937669143586</v>
      </c>
      <c r="H198" s="168">
        <f ca="1">IF($C198-H$1&lt;År1,0,G197*(1-VLOOKUP($A198,[1]Hugst!$R$5:$W$9,MATCH(ROUNDUP((H$1)/10,0)*10,[1]Hugst!$R$4:$W$4,0))))</f>
        <v>8646.7408239624419</v>
      </c>
      <c r="I198" s="168">
        <f ca="1">IF($C198-I$1&lt;År1,0,H197*(1-VLOOKUP($A198,[1]Hugst!$R$5:$W$9,MATCH(ROUNDUP((I$1)/10,0)*10,[1]Hugst!$R$4:$W$4,0))))</f>
        <v>8642.5261782884027</v>
      </c>
      <c r="J198" s="168">
        <f ca="1">IF($C198-J$1&lt;År1,0,I197*(1-VLOOKUP($A198,[1]Hugst!$R$5:$W$9,MATCH(ROUNDUP((J$1)/10,0)*10,[1]Hugst!$R$4:$W$4,0))))</f>
        <v>8628.5070545058334</v>
      </c>
      <c r="K198" s="168">
        <f ca="1">IF($C198-K$1&lt;År1,0,J197*(1-VLOOKUP($A198,[1]Hugst!$R$5:$W$9,MATCH(ROUNDUP((K$1)/10,0)*10,[1]Hugst!$R$4:$W$4,0))))</f>
        <v>8598.1119845575104</v>
      </c>
      <c r="L198" s="168">
        <f ca="1">IF($C198-L$1&lt;År1,0,K197*(1-VLOOKUP($A198,[1]Hugst!$R$5:$W$9,MATCH(ROUNDUP((L$1)/10,0)*10,[1]Hugst!$R$4:$W$4,0))))</f>
        <v>8540.3883450516787</v>
      </c>
      <c r="M198" s="168">
        <f ca="1">IF($C198-M$1&lt;År1,0,L197*(1-VLOOKUP($A198,[1]Hugst!$R$5:$W$9,MATCH(ROUNDUP((M$1)/10,0)*10,[1]Hugst!$R$4:$W$4,0))))</f>
        <v>8437.0815861513329</v>
      </c>
      <c r="N198" s="168">
        <f ca="1">IF($C198-N$1&lt;År1,0,M197*(1-VLOOKUP($A198,[1]Hugst!$R$5:$W$9,MATCH(ROUNDUP((N$1)/10,0)*10,[1]Hugst!$R$4:$W$4,0))))</f>
        <v>8257.7672797188607</v>
      </c>
      <c r="O198" s="168">
        <f ca="1">IF($C198-O$1&lt;År1,0,N197*(1-VLOOKUP($A198,[1]Hugst!$R$5:$W$9,MATCH(ROUNDUP((O$1)/10,0)*10,[1]Hugst!$R$4:$W$4,0))))</f>
        <v>7951.7378662188385</v>
      </c>
      <c r="P198" s="168">
        <f ca="1">IF($C198-P$1&lt;År1,0,O197*(1-VLOOKUP($A198,[1]Hugst!$R$5:$W$9,MATCH(ROUNDUP((P$1)/10,0)*10,[1]Hugst!$R$4:$W$4,0))))</f>
        <v>7418.1609747320172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1550.6924183676504</v>
      </c>
      <c r="E199" s="168">
        <f t="shared" ca="1" si="4"/>
        <v>33.738802333798958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4834.1758009797777</v>
      </c>
      <c r="G199" s="168">
        <f ca="1">IF($C199-G$1&lt;År1,0,F198*(1-VLOOKUP($A199,[1]Hugst!$R$5:$W$9,MATCH(ROUNDUP((G$1)/10,0)*10,[1]Hugst!$R$4:$W$4,0))))</f>
        <v>8656.2701589421176</v>
      </c>
      <c r="H199" s="168">
        <f ca="1">IF($C199-H$1&lt;År1,0,G198*(1-VLOOKUP($A199,[1]Hugst!$R$5:$W$9,MATCH(ROUNDUP((H$1)/10,0)*10,[1]Hugst!$R$4:$W$4,0))))</f>
        <v>8645.0937669143586</v>
      </c>
      <c r="I199" s="168">
        <f ca="1">IF($C199-I$1&lt;År1,0,H198*(1-VLOOKUP($A199,[1]Hugst!$R$5:$W$9,MATCH(ROUNDUP((I$1)/10,0)*10,[1]Hugst!$R$4:$W$4,0))))</f>
        <v>8646.7408239624419</v>
      </c>
      <c r="J199" s="168">
        <f ca="1">IF($C199-J$1&lt;År1,0,I198*(1-VLOOKUP($A199,[1]Hugst!$R$5:$W$9,MATCH(ROUNDUP((J$1)/10,0)*10,[1]Hugst!$R$4:$W$4,0))))</f>
        <v>8642.5261782884027</v>
      </c>
      <c r="K199" s="168">
        <f ca="1">IF($C199-K$1&lt;År1,0,J198*(1-VLOOKUP($A199,[1]Hugst!$R$5:$W$9,MATCH(ROUNDUP((K$1)/10,0)*10,[1]Hugst!$R$4:$W$4,0))))</f>
        <v>8628.5070545058334</v>
      </c>
      <c r="L199" s="168">
        <f ca="1">IF($C199-L$1&lt;År1,0,K198*(1-VLOOKUP($A199,[1]Hugst!$R$5:$W$9,MATCH(ROUNDUP((L$1)/10,0)*10,[1]Hugst!$R$4:$W$4,0))))</f>
        <v>8598.1119845575104</v>
      </c>
      <c r="M199" s="168">
        <f ca="1">IF($C199-M$1&lt;År1,0,L198*(1-VLOOKUP($A199,[1]Hugst!$R$5:$W$9,MATCH(ROUNDUP((M$1)/10,0)*10,[1]Hugst!$R$4:$W$4,0))))</f>
        <v>8540.3883450516787</v>
      </c>
      <c r="N199" s="168">
        <f ca="1">IF($C199-N$1&lt;År1,0,M198*(1-VLOOKUP($A199,[1]Hugst!$R$5:$W$9,MATCH(ROUNDUP((N$1)/10,0)*10,[1]Hugst!$R$4:$W$4,0))))</f>
        <v>8437.0815861513329</v>
      </c>
      <c r="O199" s="168">
        <f ca="1">IF($C199-O$1&lt;År1,0,N198*(1-VLOOKUP($A199,[1]Hugst!$R$5:$W$9,MATCH(ROUNDUP((O$1)/10,0)*10,[1]Hugst!$R$4:$W$4,0))))</f>
        <v>8257.7672797188607</v>
      </c>
      <c r="P199" s="168">
        <f ca="1">IF($C199-P$1&lt;År1,0,O198*(1-VLOOKUP($A199,[1]Hugst!$R$5:$W$9,MATCH(ROUNDUP((P$1)/10,0)*10,[1]Hugst!$R$4:$W$4,0))))</f>
        <v>7934.2828318783577</v>
      </c>
      <c r="Q199" s="168">
        <f ca="1">IF($C199-Q$1&lt;År1,0,P198*(1-VLOOKUP($A199,[1]Hugst!$R$5:$W$9,MATCH(ROUNDUP((Q$1)/10,0)*10,[1]Hugst!$R$4:$W$4,0))))</f>
        <v>7401.8772067387026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1699.4274710795544</v>
      </c>
      <c r="E200" s="168">
        <f t="shared" ca="1" si="4"/>
        <v>51.791547771950718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5000.9635991298337</v>
      </c>
      <c r="G200" s="168">
        <f ca="1">IF($C200-G$1&lt;År1,0,F199*(1-VLOOKUP($A200,[1]Hugst!$R$5:$W$9,MATCH(ROUNDUP((G$1)/10,0)*10,[1]Hugst!$R$4:$W$4,0))))</f>
        <v>4834.1758009797777</v>
      </c>
      <c r="H200" s="168">
        <f ca="1">IF($C200-H$1&lt;År1,0,G199*(1-VLOOKUP($A200,[1]Hugst!$R$5:$W$9,MATCH(ROUNDUP((H$1)/10,0)*10,[1]Hugst!$R$4:$W$4,0))))</f>
        <v>8656.2701589421176</v>
      </c>
      <c r="I200" s="168">
        <f ca="1">IF($C200-I$1&lt;År1,0,H199*(1-VLOOKUP($A200,[1]Hugst!$R$5:$W$9,MATCH(ROUNDUP((I$1)/10,0)*10,[1]Hugst!$R$4:$W$4,0))))</f>
        <v>8645.0937669143586</v>
      </c>
      <c r="J200" s="168">
        <f ca="1">IF($C200-J$1&lt;År1,0,I199*(1-VLOOKUP($A200,[1]Hugst!$R$5:$W$9,MATCH(ROUNDUP((J$1)/10,0)*10,[1]Hugst!$R$4:$W$4,0))))</f>
        <v>8646.7408239624419</v>
      </c>
      <c r="K200" s="168">
        <f ca="1">IF($C200-K$1&lt;År1,0,J199*(1-VLOOKUP($A200,[1]Hugst!$R$5:$W$9,MATCH(ROUNDUP((K$1)/10,0)*10,[1]Hugst!$R$4:$W$4,0))))</f>
        <v>8642.5261782884027</v>
      </c>
      <c r="L200" s="168">
        <f ca="1">IF($C200-L$1&lt;År1,0,K199*(1-VLOOKUP($A200,[1]Hugst!$R$5:$W$9,MATCH(ROUNDUP((L$1)/10,0)*10,[1]Hugst!$R$4:$W$4,0))))</f>
        <v>8628.5070545058334</v>
      </c>
      <c r="M200" s="168">
        <f ca="1">IF($C200-M$1&lt;År1,0,L199*(1-VLOOKUP($A200,[1]Hugst!$R$5:$W$9,MATCH(ROUNDUP((M$1)/10,0)*10,[1]Hugst!$R$4:$W$4,0))))</f>
        <v>8598.1119845575104</v>
      </c>
      <c r="N200" s="168">
        <f ca="1">IF($C200-N$1&lt;År1,0,M199*(1-VLOOKUP($A200,[1]Hugst!$R$5:$W$9,MATCH(ROUNDUP((N$1)/10,0)*10,[1]Hugst!$R$4:$W$4,0))))</f>
        <v>8540.3883450516787</v>
      </c>
      <c r="O200" s="168">
        <f ca="1">IF($C200-O$1&lt;År1,0,N199*(1-VLOOKUP($A200,[1]Hugst!$R$5:$W$9,MATCH(ROUNDUP((O$1)/10,0)*10,[1]Hugst!$R$4:$W$4,0))))</f>
        <v>8437.0815861513329</v>
      </c>
      <c r="P200" s="168">
        <f ca="1">IF($C200-P$1&lt;År1,0,O199*(1-VLOOKUP($A200,[1]Hugst!$R$5:$W$9,MATCH(ROUNDUP((P$1)/10,0)*10,[1]Hugst!$R$4:$W$4,0))))</f>
        <v>8239.6404734950884</v>
      </c>
      <c r="Q200" s="168">
        <f ca="1">IF($C200-Q$1&lt;År1,0,P199*(1-VLOOKUP($A200,[1]Hugst!$R$5:$W$9,MATCH(ROUNDUP((Q$1)/10,0)*10,[1]Hugst!$R$4:$W$4,0))))</f>
        <v>7916.8661134669173</v>
      </c>
      <c r="R200" s="168">
        <f ca="1">IF($C200-R$1&lt;År1,0,Q199*(1-VLOOKUP($A200,[1]Hugst!$R$5:$W$9,MATCH(ROUNDUP((R$1)/10,0)*10,[1]Hugst!$R$4:$W$4,0))))</f>
        <v>7385.6291836019591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1800.4722940867814</v>
      </c>
      <c r="E201" s="168">
        <f t="shared" ca="1" si="4"/>
        <v>70.198282002558699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5120.4151563676687</v>
      </c>
      <c r="G201" s="168">
        <f ca="1">IF($C201-G$1&lt;År1,0,F200*(1-VLOOKUP($A201,[1]Hugst!$R$5:$W$9,MATCH(ROUNDUP((G$1)/10,0)*10,[1]Hugst!$R$4:$W$4,0))))</f>
        <v>5000.9635991298337</v>
      </c>
      <c r="H201" s="168">
        <f ca="1">IF($C201-H$1&lt;År1,0,G200*(1-VLOOKUP($A201,[1]Hugst!$R$5:$W$9,MATCH(ROUNDUP((H$1)/10,0)*10,[1]Hugst!$R$4:$W$4,0))))</f>
        <v>4834.1758009797777</v>
      </c>
      <c r="I201" s="168">
        <f ca="1">IF($C201-I$1&lt;År1,0,H200*(1-VLOOKUP($A201,[1]Hugst!$R$5:$W$9,MATCH(ROUNDUP((I$1)/10,0)*10,[1]Hugst!$R$4:$W$4,0))))</f>
        <v>8656.2701589421176</v>
      </c>
      <c r="J201" s="168">
        <f ca="1">IF($C201-J$1&lt;År1,0,I200*(1-VLOOKUP($A201,[1]Hugst!$R$5:$W$9,MATCH(ROUNDUP((J$1)/10,0)*10,[1]Hugst!$R$4:$W$4,0))))</f>
        <v>8645.0937669143586</v>
      </c>
      <c r="K201" s="168">
        <f ca="1">IF($C201-K$1&lt;År1,0,J200*(1-VLOOKUP($A201,[1]Hugst!$R$5:$W$9,MATCH(ROUNDUP((K$1)/10,0)*10,[1]Hugst!$R$4:$W$4,0))))</f>
        <v>8646.7408239624419</v>
      </c>
      <c r="L201" s="168">
        <f ca="1">IF($C201-L$1&lt;År1,0,K200*(1-VLOOKUP($A201,[1]Hugst!$R$5:$W$9,MATCH(ROUNDUP((L$1)/10,0)*10,[1]Hugst!$R$4:$W$4,0))))</f>
        <v>8642.5261782884027</v>
      </c>
      <c r="M201" s="168">
        <f ca="1">IF($C201-M$1&lt;År1,0,L200*(1-VLOOKUP($A201,[1]Hugst!$R$5:$W$9,MATCH(ROUNDUP((M$1)/10,0)*10,[1]Hugst!$R$4:$W$4,0))))</f>
        <v>8628.5070545058334</v>
      </c>
      <c r="N201" s="168">
        <f ca="1">IF($C201-N$1&lt;År1,0,M200*(1-VLOOKUP($A201,[1]Hugst!$R$5:$W$9,MATCH(ROUNDUP((N$1)/10,0)*10,[1]Hugst!$R$4:$W$4,0))))</f>
        <v>8598.1119845575104</v>
      </c>
      <c r="O201" s="168">
        <f ca="1">IF($C201-O$1&lt;År1,0,N200*(1-VLOOKUP($A201,[1]Hugst!$R$5:$W$9,MATCH(ROUNDUP((O$1)/10,0)*10,[1]Hugst!$R$4:$W$4,0))))</f>
        <v>8540.3883450516787</v>
      </c>
      <c r="P201" s="168">
        <f ca="1">IF($C201-P$1&lt;År1,0,O200*(1-VLOOKUP($A201,[1]Hugst!$R$5:$W$9,MATCH(ROUNDUP((P$1)/10,0)*10,[1]Hugst!$R$4:$W$4,0))))</f>
        <v>8418.5611631573429</v>
      </c>
      <c r="Q201" s="168">
        <f ca="1">IF($C201-Q$1&lt;År1,0,P200*(1-VLOOKUP($A201,[1]Hugst!$R$5:$W$9,MATCH(ROUNDUP((Q$1)/10,0)*10,[1]Hugst!$R$4:$W$4,0))))</f>
        <v>8221.5534578215629</v>
      </c>
      <c r="R201" s="168">
        <f ca="1">IF($C201-R$1&lt;År1,0,Q200*(1-VLOOKUP($A201,[1]Hugst!$R$5:$W$9,MATCH(ROUNDUP((R$1)/10,0)*10,[1]Hugst!$R$4:$W$4,0))))</f>
        <v>7899.4876268763801</v>
      </c>
      <c r="S201" s="168">
        <f ca="1">IF($C201-S$1&lt;År1,0,R200*(1-VLOOKUP($A201,[1]Hugst!$R$5:$W$9,MATCH(ROUNDUP((S$1)/10,0)*10,[1]Hugst!$R$4:$W$4,0))))</f>
        <v>7369.4168268574667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1868.1493048701893</v>
      </c>
      <c r="E202" s="168">
        <f t="shared" ca="1" si="4"/>
        <v>88.791382140931091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5206.6852672894493</v>
      </c>
      <c r="G202" s="168">
        <f ca="1">IF($C202-G$1&lt;År1,0,F201*(1-VLOOKUP($A202,[1]Hugst!$R$5:$W$9,MATCH(ROUNDUP((G$1)/10,0)*10,[1]Hugst!$R$4:$W$4,0))))</f>
        <v>5120.4151563676687</v>
      </c>
      <c r="H202" s="168">
        <f ca="1">IF($C202-H$1&lt;År1,0,G201*(1-VLOOKUP($A202,[1]Hugst!$R$5:$W$9,MATCH(ROUNDUP((H$1)/10,0)*10,[1]Hugst!$R$4:$W$4,0))))</f>
        <v>5000.9635991298337</v>
      </c>
      <c r="I202" s="168">
        <f ca="1">IF($C202-I$1&lt;År1,0,H201*(1-VLOOKUP($A202,[1]Hugst!$R$5:$W$9,MATCH(ROUNDUP((I$1)/10,0)*10,[1]Hugst!$R$4:$W$4,0))))</f>
        <v>4834.1758009797777</v>
      </c>
      <c r="J202" s="168">
        <f ca="1">IF($C202-J$1&lt;År1,0,I201*(1-VLOOKUP($A202,[1]Hugst!$R$5:$W$9,MATCH(ROUNDUP((J$1)/10,0)*10,[1]Hugst!$R$4:$W$4,0))))</f>
        <v>8656.2701589421176</v>
      </c>
      <c r="K202" s="168">
        <f ca="1">IF($C202-K$1&lt;År1,0,J201*(1-VLOOKUP($A202,[1]Hugst!$R$5:$W$9,MATCH(ROUNDUP((K$1)/10,0)*10,[1]Hugst!$R$4:$W$4,0))))</f>
        <v>8645.0937669143586</v>
      </c>
      <c r="L202" s="168">
        <f ca="1">IF($C202-L$1&lt;År1,0,K201*(1-VLOOKUP($A202,[1]Hugst!$R$5:$W$9,MATCH(ROUNDUP((L$1)/10,0)*10,[1]Hugst!$R$4:$W$4,0))))</f>
        <v>8646.7408239624419</v>
      </c>
      <c r="M202" s="168">
        <f ca="1">IF($C202-M$1&lt;År1,0,L201*(1-VLOOKUP($A202,[1]Hugst!$R$5:$W$9,MATCH(ROUNDUP((M$1)/10,0)*10,[1]Hugst!$R$4:$W$4,0))))</f>
        <v>8642.5261782884027</v>
      </c>
      <c r="N202" s="168">
        <f ca="1">IF($C202-N$1&lt;År1,0,M201*(1-VLOOKUP($A202,[1]Hugst!$R$5:$W$9,MATCH(ROUNDUP((N$1)/10,0)*10,[1]Hugst!$R$4:$W$4,0))))</f>
        <v>8628.5070545058334</v>
      </c>
      <c r="O202" s="168">
        <f ca="1">IF($C202-O$1&lt;År1,0,N201*(1-VLOOKUP($A202,[1]Hugst!$R$5:$W$9,MATCH(ROUNDUP((O$1)/10,0)*10,[1]Hugst!$R$4:$W$4,0))))</f>
        <v>8598.1119845575104</v>
      </c>
      <c r="P202" s="168">
        <f ca="1">IF($C202-P$1&lt;År1,0,O201*(1-VLOOKUP($A202,[1]Hugst!$R$5:$W$9,MATCH(ROUNDUP((P$1)/10,0)*10,[1]Hugst!$R$4:$W$4,0))))</f>
        <v>8521.6411511235165</v>
      </c>
      <c r="Q202" s="168">
        <f ca="1">IF($C202-Q$1&lt;År1,0,P201*(1-VLOOKUP($A202,[1]Hugst!$R$5:$W$9,MATCH(ROUNDUP((Q$1)/10,0)*10,[1]Hugst!$R$4:$W$4,0))))</f>
        <v>8400.0813947504121</v>
      </c>
      <c r="R202" s="168">
        <f ca="1">IF($C202-R$1&lt;År1,0,Q201*(1-VLOOKUP($A202,[1]Hugst!$R$5:$W$9,MATCH(ROUNDUP((R$1)/10,0)*10,[1]Hugst!$R$4:$W$4,0))))</f>
        <v>8203.5061453531744</v>
      </c>
      <c r="S202" s="168">
        <f ca="1">IF($C202-S$1&lt;År1,0,R201*(1-VLOOKUP($A202,[1]Hugst!$R$5:$W$9,MATCH(ROUNDUP((S$1)/10,0)*10,[1]Hugst!$R$4:$W$4,0))))</f>
        <v>7882.1472881832369</v>
      </c>
      <c r="T202" s="168">
        <f ca="1">IF($C202-T$1&lt;År1,0,S201*(1-VLOOKUP($A202,[1]Hugst!$R$5:$W$9,MATCH(ROUNDUP((T$1)/10,0)*10,[1]Hugst!$R$4:$W$4,0))))</f>
        <v>7353.2400582131459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1912.4841189235258</v>
      </c>
      <c r="E203" s="168">
        <f t="shared" ca="1" si="4"/>
        <v>107.47037858526164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5269.699077787116</v>
      </c>
      <c r="G203" s="168">
        <f ca="1">IF($C203-G$1&lt;År1,0,F202*(1-VLOOKUP($A203,[1]Hugst!$R$5:$W$9,MATCH(ROUNDUP((G$1)/10,0)*10,[1]Hugst!$R$4:$W$4,0))))</f>
        <v>5206.6852672894493</v>
      </c>
      <c r="H203" s="168">
        <f ca="1">IF($C203-H$1&lt;År1,0,G202*(1-VLOOKUP($A203,[1]Hugst!$R$5:$W$9,MATCH(ROUNDUP((H$1)/10,0)*10,[1]Hugst!$R$4:$W$4,0))))</f>
        <v>5120.4151563676687</v>
      </c>
      <c r="I203" s="168">
        <f ca="1">IF($C203-I$1&lt;År1,0,H202*(1-VLOOKUP($A203,[1]Hugst!$R$5:$W$9,MATCH(ROUNDUP((I$1)/10,0)*10,[1]Hugst!$R$4:$W$4,0))))</f>
        <v>5000.9635991298337</v>
      </c>
      <c r="J203" s="168">
        <f ca="1">IF($C203-J$1&lt;År1,0,I202*(1-VLOOKUP($A203,[1]Hugst!$R$5:$W$9,MATCH(ROUNDUP((J$1)/10,0)*10,[1]Hugst!$R$4:$W$4,0))))</f>
        <v>4834.1758009797777</v>
      </c>
      <c r="K203" s="168">
        <f ca="1">IF($C203-K$1&lt;År1,0,J202*(1-VLOOKUP($A203,[1]Hugst!$R$5:$W$9,MATCH(ROUNDUP((K$1)/10,0)*10,[1]Hugst!$R$4:$W$4,0))))</f>
        <v>8656.2701589421176</v>
      </c>
      <c r="L203" s="168">
        <f ca="1">IF($C203-L$1&lt;År1,0,K202*(1-VLOOKUP($A203,[1]Hugst!$R$5:$W$9,MATCH(ROUNDUP((L$1)/10,0)*10,[1]Hugst!$R$4:$W$4,0))))</f>
        <v>8645.0937669143586</v>
      </c>
      <c r="M203" s="168">
        <f ca="1">IF($C203-M$1&lt;År1,0,L202*(1-VLOOKUP($A203,[1]Hugst!$R$5:$W$9,MATCH(ROUNDUP((M$1)/10,0)*10,[1]Hugst!$R$4:$W$4,0))))</f>
        <v>8646.7408239624419</v>
      </c>
      <c r="N203" s="168">
        <f ca="1">IF($C203-N$1&lt;År1,0,M202*(1-VLOOKUP($A203,[1]Hugst!$R$5:$W$9,MATCH(ROUNDUP((N$1)/10,0)*10,[1]Hugst!$R$4:$W$4,0))))</f>
        <v>8642.5261782884027</v>
      </c>
      <c r="O203" s="168">
        <f ca="1">IF($C203-O$1&lt;År1,0,N202*(1-VLOOKUP($A203,[1]Hugst!$R$5:$W$9,MATCH(ROUNDUP((O$1)/10,0)*10,[1]Hugst!$R$4:$W$4,0))))</f>
        <v>8628.5070545058334</v>
      </c>
      <c r="P203" s="168">
        <f ca="1">IF($C203-P$1&lt;År1,0,O202*(1-VLOOKUP($A203,[1]Hugst!$R$5:$W$9,MATCH(ROUNDUP((P$1)/10,0)*10,[1]Hugst!$R$4:$W$4,0))))</f>
        <v>8579.2380802011648</v>
      </c>
      <c r="Q203" s="168">
        <f ca="1">IF($C203-Q$1&lt;År1,0,P202*(1-VLOOKUP($A203,[1]Hugst!$R$5:$W$9,MATCH(ROUNDUP((Q$1)/10,0)*10,[1]Hugst!$R$4:$W$4,0))))</f>
        <v>8502.9351095722704</v>
      </c>
      <c r="R203" s="168">
        <f ca="1">IF($C203-R$1&lt;År1,0,Q202*(1-VLOOKUP($A203,[1]Hugst!$R$5:$W$9,MATCH(ROUNDUP((R$1)/10,0)*10,[1]Hugst!$R$4:$W$4,0))))</f>
        <v>8381.6421916887648</v>
      </c>
      <c r="S203" s="168">
        <f ca="1">IF($C203-S$1&lt;År1,0,R202*(1-VLOOKUP($A203,[1]Hugst!$R$5:$W$9,MATCH(ROUNDUP((S$1)/10,0)*10,[1]Hugst!$R$4:$W$4,0))))</f>
        <v>8185.4984489365452</v>
      </c>
      <c r="T203" s="168">
        <f ca="1">IF($C203-T$1&lt;År1,0,S202*(1-VLOOKUP($A203,[1]Hugst!$R$5:$W$9,MATCH(ROUNDUP((T$1)/10,0)*10,[1]Hugst!$R$4:$W$4,0))))</f>
        <v>7864.8450136482006</v>
      </c>
      <c r="U203" s="168">
        <f ca="1">IF($C203-U$1&lt;År1,0,T202*(1-VLOOKUP($A203,[1]Hugst!$R$5:$W$9,MATCH(ROUNDUP((U$1)/10,0)*10,[1]Hugst!$R$4:$W$4,0))))</f>
        <v>7337.0987995487758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1940.4945907332915</v>
      </c>
      <c r="E204" s="168">
        <f t="shared" ca="1" si="4"/>
        <v>126.17509323974082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5316.4142642513607</v>
      </c>
      <c r="G204" s="168">
        <f ca="1">IF($C204-G$1&lt;År1,0,F203*(1-VLOOKUP($A204,[1]Hugst!$R$5:$W$9,MATCH(ROUNDUP((G$1)/10,0)*10,[1]Hugst!$R$4:$W$4,0))))</f>
        <v>5269.699077787116</v>
      </c>
      <c r="H204" s="168">
        <f ca="1">IF($C204-H$1&lt;År1,0,G203*(1-VLOOKUP($A204,[1]Hugst!$R$5:$W$9,MATCH(ROUNDUP((H$1)/10,0)*10,[1]Hugst!$R$4:$W$4,0))))</f>
        <v>5206.6852672894493</v>
      </c>
      <c r="I204" s="168">
        <f ca="1">IF($C204-I$1&lt;År1,0,H203*(1-VLOOKUP($A204,[1]Hugst!$R$5:$W$9,MATCH(ROUNDUP((I$1)/10,0)*10,[1]Hugst!$R$4:$W$4,0))))</f>
        <v>5120.4151563676687</v>
      </c>
      <c r="J204" s="168">
        <f ca="1">IF($C204-J$1&lt;År1,0,I203*(1-VLOOKUP($A204,[1]Hugst!$R$5:$W$9,MATCH(ROUNDUP((J$1)/10,0)*10,[1]Hugst!$R$4:$W$4,0))))</f>
        <v>5000.9635991298337</v>
      </c>
      <c r="K204" s="168">
        <f ca="1">IF($C204-K$1&lt;År1,0,J203*(1-VLOOKUP($A204,[1]Hugst!$R$5:$W$9,MATCH(ROUNDUP((K$1)/10,0)*10,[1]Hugst!$R$4:$W$4,0))))</f>
        <v>4834.1758009797777</v>
      </c>
      <c r="L204" s="168">
        <f ca="1">IF($C204-L$1&lt;År1,0,K203*(1-VLOOKUP($A204,[1]Hugst!$R$5:$W$9,MATCH(ROUNDUP((L$1)/10,0)*10,[1]Hugst!$R$4:$W$4,0))))</f>
        <v>8656.2701589421176</v>
      </c>
      <c r="M204" s="168">
        <f ca="1">IF($C204-M$1&lt;År1,0,L203*(1-VLOOKUP($A204,[1]Hugst!$R$5:$W$9,MATCH(ROUNDUP((M$1)/10,0)*10,[1]Hugst!$R$4:$W$4,0))))</f>
        <v>8645.0937669143586</v>
      </c>
      <c r="N204" s="168">
        <f ca="1">IF($C204-N$1&lt;År1,0,M203*(1-VLOOKUP($A204,[1]Hugst!$R$5:$W$9,MATCH(ROUNDUP((N$1)/10,0)*10,[1]Hugst!$R$4:$W$4,0))))</f>
        <v>8646.7408239624419</v>
      </c>
      <c r="O204" s="168">
        <f ca="1">IF($C204-O$1&lt;År1,0,N203*(1-VLOOKUP($A204,[1]Hugst!$R$5:$W$9,MATCH(ROUNDUP((O$1)/10,0)*10,[1]Hugst!$R$4:$W$4,0))))</f>
        <v>8642.5261782884027</v>
      </c>
      <c r="P204" s="168">
        <f ca="1">IF($C204-P$1&lt;År1,0,O203*(1-VLOOKUP($A204,[1]Hugst!$R$5:$W$9,MATCH(ROUNDUP((P$1)/10,0)*10,[1]Hugst!$R$4:$W$4,0))))</f>
        <v>8609.5664292642359</v>
      </c>
      <c r="Q204" s="168">
        <f ca="1">IF($C204-Q$1&lt;År1,0,P203*(1-VLOOKUP($A204,[1]Hugst!$R$5:$W$9,MATCH(ROUNDUP((Q$1)/10,0)*10,[1]Hugst!$R$4:$W$4,0))))</f>
        <v>8560.4056063665776</v>
      </c>
      <c r="R204" s="168">
        <f ca="1">IF($C204-R$1&lt;År1,0,Q203*(1-VLOOKUP($A204,[1]Hugst!$R$5:$W$9,MATCH(ROUNDUP((R$1)/10,0)*10,[1]Hugst!$R$4:$W$4,0))))</f>
        <v>8484.2701300634526</v>
      </c>
      <c r="S204" s="168">
        <f ca="1">IF($C204-S$1&lt;År1,0,R203*(1-VLOOKUP($A204,[1]Hugst!$R$5:$W$9,MATCH(ROUNDUP((S$1)/10,0)*10,[1]Hugst!$R$4:$W$4,0))))</f>
        <v>8363.2434649265215</v>
      </c>
      <c r="T204" s="168">
        <f ca="1">IF($C204-T$1&lt;År1,0,S203*(1-VLOOKUP($A204,[1]Hugst!$R$5:$W$9,MATCH(ROUNDUP((T$1)/10,0)*10,[1]Hugst!$R$4:$W$4,0))))</f>
        <v>8167.5302816096109</v>
      </c>
      <c r="U204" s="168">
        <f ca="1">IF($C204-U$1&lt;År1,0,T203*(1-VLOOKUP($A204,[1]Hugst!$R$5:$W$9,MATCH(ROUNDUP((U$1)/10,0)*10,[1]Hugst!$R$4:$W$4,0))))</f>
        <v>7847.5807197158019</v>
      </c>
      <c r="V204" s="168">
        <f ca="1">IF($C204-V$1&lt;År1,0,U203*(1-VLOOKUP($A204,[1]Hugst!$R$5:$W$9,MATCH(ROUNDUP((V$1)/10,0)*10,[1]Hugst!$R$4:$W$4,0))))</f>
        <v>7320.9929729156202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1957.0931424626963</v>
      </c>
      <c r="E205" s="168">
        <f t="shared" ca="1" si="4"/>
        <v>144.86952245079738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5351.707245191822</v>
      </c>
      <c r="G205" s="168">
        <f ca="1">IF($C205-G$1&lt;År1,0,F204*(1-VLOOKUP($A205,[1]Hugst!$R$5:$W$9,MATCH(ROUNDUP((G$1)/10,0)*10,[1]Hugst!$R$4:$W$4,0))))</f>
        <v>5316.4142642513607</v>
      </c>
      <c r="H205" s="168">
        <f ca="1">IF($C205-H$1&lt;År1,0,G204*(1-VLOOKUP($A205,[1]Hugst!$R$5:$W$9,MATCH(ROUNDUP((H$1)/10,0)*10,[1]Hugst!$R$4:$W$4,0))))</f>
        <v>5269.699077787116</v>
      </c>
      <c r="I205" s="168">
        <f ca="1">IF($C205-I$1&lt;År1,0,H204*(1-VLOOKUP($A205,[1]Hugst!$R$5:$W$9,MATCH(ROUNDUP((I$1)/10,0)*10,[1]Hugst!$R$4:$W$4,0))))</f>
        <v>5206.6852672894493</v>
      </c>
      <c r="J205" s="168">
        <f ca="1">IF($C205-J$1&lt;År1,0,I204*(1-VLOOKUP($A205,[1]Hugst!$R$5:$W$9,MATCH(ROUNDUP((J$1)/10,0)*10,[1]Hugst!$R$4:$W$4,0))))</f>
        <v>5120.4151563676687</v>
      </c>
      <c r="K205" s="168">
        <f ca="1">IF($C205-K$1&lt;År1,0,J204*(1-VLOOKUP($A205,[1]Hugst!$R$5:$W$9,MATCH(ROUNDUP((K$1)/10,0)*10,[1]Hugst!$R$4:$W$4,0))))</f>
        <v>5000.9635991298337</v>
      </c>
      <c r="L205" s="168">
        <f ca="1">IF($C205-L$1&lt;År1,0,K204*(1-VLOOKUP($A205,[1]Hugst!$R$5:$W$9,MATCH(ROUNDUP((L$1)/10,0)*10,[1]Hugst!$R$4:$W$4,0))))</f>
        <v>4834.1758009797777</v>
      </c>
      <c r="M205" s="168">
        <f ca="1">IF($C205-M$1&lt;År1,0,L204*(1-VLOOKUP($A205,[1]Hugst!$R$5:$W$9,MATCH(ROUNDUP((M$1)/10,0)*10,[1]Hugst!$R$4:$W$4,0))))</f>
        <v>8656.2701589421176</v>
      </c>
      <c r="N205" s="168">
        <f ca="1">IF($C205-N$1&lt;År1,0,M204*(1-VLOOKUP($A205,[1]Hugst!$R$5:$W$9,MATCH(ROUNDUP((N$1)/10,0)*10,[1]Hugst!$R$4:$W$4,0))))</f>
        <v>8645.0937669143586</v>
      </c>
      <c r="O205" s="168">
        <f ca="1">IF($C205-O$1&lt;År1,0,N204*(1-VLOOKUP($A205,[1]Hugst!$R$5:$W$9,MATCH(ROUNDUP((O$1)/10,0)*10,[1]Hugst!$R$4:$W$4,0))))</f>
        <v>8646.7408239624419</v>
      </c>
      <c r="P205" s="168">
        <f ca="1">IF($C205-P$1&lt;År1,0,O204*(1-VLOOKUP($A205,[1]Hugst!$R$5:$W$9,MATCH(ROUNDUP((P$1)/10,0)*10,[1]Hugst!$R$4:$W$4,0))))</f>
        <v>8623.5547793604528</v>
      </c>
      <c r="Q205" s="168">
        <f ca="1">IF($C205-Q$1&lt;År1,0,P204*(1-VLOOKUP($A205,[1]Hugst!$R$5:$W$9,MATCH(ROUNDUP((Q$1)/10,0)*10,[1]Hugst!$R$4:$W$4,0))))</f>
        <v>8590.667381004876</v>
      </c>
      <c r="R205" s="168">
        <f ca="1">IF($C205-R$1&lt;År1,0,Q204*(1-VLOOKUP($A205,[1]Hugst!$R$5:$W$9,MATCH(ROUNDUP((R$1)/10,0)*10,[1]Hugst!$R$4:$W$4,0))))</f>
        <v>8541.6144721087003</v>
      </c>
      <c r="S205" s="168">
        <f ca="1">IF($C205-S$1&lt;År1,0,R204*(1-VLOOKUP($A205,[1]Hugst!$R$5:$W$9,MATCH(ROUNDUP((S$1)/10,0)*10,[1]Hugst!$R$4:$W$4,0))))</f>
        <v>8465.6461224608738</v>
      </c>
      <c r="T205" s="168">
        <f ca="1">IF($C205-T$1&lt;År1,0,S204*(1-VLOOKUP($A205,[1]Hugst!$R$5:$W$9,MATCH(ROUNDUP((T$1)/10,0)*10,[1]Hugst!$R$4:$W$4,0))))</f>
        <v>8344.8851256132675</v>
      </c>
      <c r="U205" s="168">
        <f ca="1">IF($C205-U$1&lt;År1,0,T204*(1-VLOOKUP($A205,[1]Hugst!$R$5:$W$9,MATCH(ROUNDUP((U$1)/10,0)*10,[1]Hugst!$R$4:$W$4,0))))</f>
        <v>8149.6015566011993</v>
      </c>
      <c r="V205" s="168">
        <f ca="1">IF($C205-V$1&lt;År1,0,U204*(1-VLOOKUP($A205,[1]Hugst!$R$5:$W$9,MATCH(ROUNDUP((V$1)/10,0)*10,[1]Hugst!$R$4:$W$4,0))))</f>
        <v>7830.3543230139867</v>
      </c>
      <c r="W205" s="168">
        <f ca="1">IF($C205-W$1&lt;År1,0,V204*(1-VLOOKUP($A205,[1]Hugst!$R$5:$W$9,MATCH(ROUNDUP((W$1)/10,0)*10,[1]Hugst!$R$4:$W$4,0))))</f>
        <v>7304.9225005360495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1965.7183940285358</v>
      </c>
      <c r="E206" s="168">
        <f t="shared" ca="1" si="4"/>
        <v>163.53216677122691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5378.9951410780914</v>
      </c>
      <c r="G206" s="168">
        <f ca="1">IF($C206-G$1&lt;År1,0,F205*(1-VLOOKUP($A206,[1]Hugst!$R$5:$W$9,MATCH(ROUNDUP((G$1)/10,0)*10,[1]Hugst!$R$4:$W$4,0))))</f>
        <v>5351.707245191822</v>
      </c>
      <c r="H206" s="168">
        <f ca="1">IF($C206-H$1&lt;År1,0,G205*(1-VLOOKUP($A206,[1]Hugst!$R$5:$W$9,MATCH(ROUNDUP((H$1)/10,0)*10,[1]Hugst!$R$4:$W$4,0))))</f>
        <v>5316.4142642513607</v>
      </c>
      <c r="I206" s="168">
        <f ca="1">IF($C206-I$1&lt;År1,0,H205*(1-VLOOKUP($A206,[1]Hugst!$R$5:$W$9,MATCH(ROUNDUP((I$1)/10,0)*10,[1]Hugst!$R$4:$W$4,0))))</f>
        <v>5269.699077787116</v>
      </c>
      <c r="J206" s="168">
        <f ca="1">IF($C206-J$1&lt;År1,0,I205*(1-VLOOKUP($A206,[1]Hugst!$R$5:$W$9,MATCH(ROUNDUP((J$1)/10,0)*10,[1]Hugst!$R$4:$W$4,0))))</f>
        <v>5206.6852672894493</v>
      </c>
      <c r="K206" s="168">
        <f ca="1">IF($C206-K$1&lt;År1,0,J205*(1-VLOOKUP($A206,[1]Hugst!$R$5:$W$9,MATCH(ROUNDUP((K$1)/10,0)*10,[1]Hugst!$R$4:$W$4,0))))</f>
        <v>5120.4151563676687</v>
      </c>
      <c r="L206" s="168">
        <f ca="1">IF($C206-L$1&lt;År1,0,K205*(1-VLOOKUP($A206,[1]Hugst!$R$5:$W$9,MATCH(ROUNDUP((L$1)/10,0)*10,[1]Hugst!$R$4:$W$4,0))))</f>
        <v>5000.9635991298337</v>
      </c>
      <c r="M206" s="168">
        <f ca="1">IF($C206-M$1&lt;År1,0,L205*(1-VLOOKUP($A206,[1]Hugst!$R$5:$W$9,MATCH(ROUNDUP((M$1)/10,0)*10,[1]Hugst!$R$4:$W$4,0))))</f>
        <v>4834.1758009797777</v>
      </c>
      <c r="N206" s="168">
        <f ca="1">IF($C206-N$1&lt;År1,0,M205*(1-VLOOKUP($A206,[1]Hugst!$R$5:$W$9,MATCH(ROUNDUP((N$1)/10,0)*10,[1]Hugst!$R$4:$W$4,0))))</f>
        <v>8656.2701589421176</v>
      </c>
      <c r="O206" s="168">
        <f ca="1">IF($C206-O$1&lt;År1,0,N205*(1-VLOOKUP($A206,[1]Hugst!$R$5:$W$9,MATCH(ROUNDUP((O$1)/10,0)*10,[1]Hugst!$R$4:$W$4,0))))</f>
        <v>8645.0937669143586</v>
      </c>
      <c r="P206" s="168">
        <f ca="1">IF($C206-P$1&lt;År1,0,O205*(1-VLOOKUP($A206,[1]Hugst!$R$5:$W$9,MATCH(ROUNDUP((P$1)/10,0)*10,[1]Hugst!$R$4:$W$4,0))))</f>
        <v>8627.7601733732554</v>
      </c>
      <c r="Q206" s="168">
        <f ca="1">IF($C206-Q$1&lt;År1,0,P205*(1-VLOOKUP($A206,[1]Hugst!$R$5:$W$9,MATCH(ROUNDUP((Q$1)/10,0)*10,[1]Hugst!$R$4:$W$4,0))))</f>
        <v>8604.6250249667355</v>
      </c>
      <c r="R206" s="168">
        <f ca="1">IF($C206-R$1&lt;År1,0,Q205*(1-VLOOKUP($A206,[1]Hugst!$R$5:$W$9,MATCH(ROUNDUP((R$1)/10,0)*10,[1]Hugst!$R$4:$W$4,0))))</f>
        <v>8571.8098184612063</v>
      </c>
      <c r="S206" s="168">
        <f ca="1">IF($C206-S$1&lt;År1,0,R205*(1-VLOOKUP($A206,[1]Hugst!$R$5:$W$9,MATCH(ROUNDUP((S$1)/10,0)*10,[1]Hugst!$R$4:$W$4,0))))</f>
        <v>8522.8645866821207</v>
      </c>
      <c r="T206" s="168">
        <f ca="1">IF($C206-T$1&lt;År1,0,S205*(1-VLOOKUP($A206,[1]Hugst!$R$5:$W$9,MATCH(ROUNDUP((T$1)/10,0)*10,[1]Hugst!$R$4:$W$4,0))))</f>
        <v>8447.0629968262037</v>
      </c>
      <c r="U206" s="168">
        <f ca="1">IF($C206-U$1&lt;År1,0,T205*(1-VLOOKUP($A206,[1]Hugst!$R$5:$W$9,MATCH(ROUNDUP((U$1)/10,0)*10,[1]Hugst!$R$4:$W$4,0))))</f>
        <v>8326.5670850936294</v>
      </c>
      <c r="V206" s="168">
        <f ca="1">IF($C206-V$1&lt;År1,0,U205*(1-VLOOKUP($A206,[1]Hugst!$R$5:$W$9,MATCH(ROUNDUP((V$1)/10,0)*10,[1]Hugst!$R$4:$W$4,0))))</f>
        <v>8131.7121873306114</v>
      </c>
      <c r="W206" s="168">
        <f ca="1">IF($C206-W$1&lt;År1,0,V205*(1-VLOOKUP($A206,[1]Hugst!$R$5:$W$9,MATCH(ROUNDUP((W$1)/10,0)*10,[1]Hugst!$R$4:$W$4,0))))</f>
        <v>7813.165740353712</v>
      </c>
      <c r="X206" s="168">
        <f ca="1">IF($C206-X$1&lt;År1,0,W205*(1-VLOOKUP($A206,[1]Hugst!$R$5:$W$9,MATCH(ROUNDUP((X$1)/10,0)*10,[1]Hugst!$R$4:$W$4,0))))</f>
        <v>7288.8873048031655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1968.7773041530716</v>
      </c>
      <c r="E207" s="168">
        <f t="shared" ca="1" si="4"/>
        <v>182.15022882030462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5400.672113251705</v>
      </c>
      <c r="G207" s="168">
        <f ca="1">IF($C207-G$1&lt;År1,0,F206*(1-VLOOKUP($A207,[1]Hugst!$R$5:$W$9,MATCH(ROUNDUP((G$1)/10,0)*10,[1]Hugst!$R$4:$W$4,0))))</f>
        <v>5378.9951410780914</v>
      </c>
      <c r="H207" s="168">
        <f ca="1">IF($C207-H$1&lt;År1,0,G206*(1-VLOOKUP($A207,[1]Hugst!$R$5:$W$9,MATCH(ROUNDUP((H$1)/10,0)*10,[1]Hugst!$R$4:$W$4,0))))</f>
        <v>5351.707245191822</v>
      </c>
      <c r="I207" s="168">
        <f ca="1">IF($C207-I$1&lt;År1,0,H206*(1-VLOOKUP($A207,[1]Hugst!$R$5:$W$9,MATCH(ROUNDUP((I$1)/10,0)*10,[1]Hugst!$R$4:$W$4,0))))</f>
        <v>5316.4142642513607</v>
      </c>
      <c r="J207" s="168">
        <f ca="1">IF($C207-J$1&lt;År1,0,I206*(1-VLOOKUP($A207,[1]Hugst!$R$5:$W$9,MATCH(ROUNDUP((J$1)/10,0)*10,[1]Hugst!$R$4:$W$4,0))))</f>
        <v>5269.699077787116</v>
      </c>
      <c r="K207" s="168">
        <f ca="1">IF($C207-K$1&lt;År1,0,J206*(1-VLOOKUP($A207,[1]Hugst!$R$5:$W$9,MATCH(ROUNDUP((K$1)/10,0)*10,[1]Hugst!$R$4:$W$4,0))))</f>
        <v>5206.6852672894493</v>
      </c>
      <c r="L207" s="168">
        <f ca="1">IF($C207-L$1&lt;År1,0,K206*(1-VLOOKUP($A207,[1]Hugst!$R$5:$W$9,MATCH(ROUNDUP((L$1)/10,0)*10,[1]Hugst!$R$4:$W$4,0))))</f>
        <v>5120.4151563676687</v>
      </c>
      <c r="M207" s="168">
        <f ca="1">IF($C207-M$1&lt;År1,0,L206*(1-VLOOKUP($A207,[1]Hugst!$R$5:$W$9,MATCH(ROUNDUP((M$1)/10,0)*10,[1]Hugst!$R$4:$W$4,0))))</f>
        <v>5000.9635991298337</v>
      </c>
      <c r="N207" s="168">
        <f ca="1">IF($C207-N$1&lt;År1,0,M206*(1-VLOOKUP($A207,[1]Hugst!$R$5:$W$9,MATCH(ROUNDUP((N$1)/10,0)*10,[1]Hugst!$R$4:$W$4,0))))</f>
        <v>4834.1758009797777</v>
      </c>
      <c r="O207" s="168">
        <f ca="1">IF($C207-O$1&lt;År1,0,N206*(1-VLOOKUP($A207,[1]Hugst!$R$5:$W$9,MATCH(ROUNDUP((O$1)/10,0)*10,[1]Hugst!$R$4:$W$4,0))))</f>
        <v>8656.2701589421176</v>
      </c>
      <c r="P207" s="168">
        <f ca="1">IF($C207-P$1&lt;År1,0,O206*(1-VLOOKUP($A207,[1]Hugst!$R$5:$W$9,MATCH(ROUNDUP((P$1)/10,0)*10,[1]Hugst!$R$4:$W$4,0))))</f>
        <v>8626.1167318162534</v>
      </c>
      <c r="Q207" s="168">
        <f ca="1">IF($C207-Q$1&lt;År1,0,P206*(1-VLOOKUP($A207,[1]Hugst!$R$5:$W$9,MATCH(ROUNDUP((Q$1)/10,0)*10,[1]Hugst!$R$4:$W$4,0))))</f>
        <v>8608.8211876268269</v>
      </c>
      <c r="R207" s="168">
        <f ca="1">IF($C207-R$1&lt;År1,0,Q206*(1-VLOOKUP($A207,[1]Hugst!$R$5:$W$9,MATCH(ROUNDUP((R$1)/10,0)*10,[1]Hugst!$R$4:$W$4,0))))</f>
        <v>8585.7368236924176</v>
      </c>
      <c r="S207" s="168">
        <f ca="1">IF($C207-S$1&lt;År1,0,R206*(1-VLOOKUP($A207,[1]Hugst!$R$5:$W$9,MATCH(ROUNDUP((S$1)/10,0)*10,[1]Hugst!$R$4:$W$4,0))))</f>
        <v>8552.993650567023</v>
      </c>
      <c r="T207" s="168">
        <f ca="1">IF($C207-T$1&lt;År1,0,S206*(1-VLOOKUP($A207,[1]Hugst!$R$5:$W$9,MATCH(ROUNDUP((T$1)/10,0)*10,[1]Hugst!$R$4:$W$4,0))))</f>
        <v>8504.1558595406241</v>
      </c>
      <c r="U207" s="168">
        <f ca="1">IF($C207-U$1&lt;År1,0,T206*(1-VLOOKUP($A207,[1]Hugst!$R$5:$W$9,MATCH(ROUNDUP((U$1)/10,0)*10,[1]Hugst!$R$4:$W$4,0))))</f>
        <v>8428.5206634185361</v>
      </c>
      <c r="V207" s="168">
        <f ca="1">IF($C207-V$1&lt;År1,0,U206*(1-VLOOKUP($A207,[1]Hugst!$R$5:$W$9,MATCH(ROUNDUP((V$1)/10,0)*10,[1]Hugst!$R$4:$W$4,0))))</f>
        <v>8308.2892549068383</v>
      </c>
      <c r="W207" s="168">
        <f ca="1">IF($C207-W$1&lt;År1,0,V206*(1-VLOOKUP($A207,[1]Hugst!$R$5:$W$9,MATCH(ROUNDUP((W$1)/10,0)*10,[1]Hugst!$R$4:$W$4,0))))</f>
        <v>8113.862087407203</v>
      </c>
      <c r="X207" s="168">
        <f ca="1">IF($C207-X$1&lt;År1,0,W206*(1-VLOOKUP($A207,[1]Hugst!$R$5:$W$9,MATCH(ROUNDUP((X$1)/10,0)*10,[1]Hugst!$R$4:$W$4,0))))</f>
        <v>7796.014888728545</v>
      </c>
      <c r="Y207" s="168">
        <f ca="1">IF($C207-Y$1&lt;År1,0,X206*(1-VLOOKUP($A207,[1]Hugst!$R$5:$W$9,MATCH(ROUNDUP((Y$1)/10,0)*10,[1]Hugst!$R$4:$W$4,0))))</f>
        <v>7272.8873082804266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1967.9546690985997</v>
      </c>
      <c r="E208" s="168">
        <f t="shared" ca="1" si="4"/>
        <v>193.65645568323089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5411.3557050601594</v>
      </c>
      <c r="G208" s="168">
        <f ca="1">IF($C208-G$1&lt;År1,0,F207*(1-VLOOKUP($A208,[1]Hugst!$R$5:$W$9,MATCH(ROUNDUP((G$1)/10,0)*10,[1]Hugst!$R$4:$W$4,0))))</f>
        <v>5400.672113251705</v>
      </c>
      <c r="H208" s="168">
        <f ca="1">IF($C208-H$1&lt;År1,0,G207*(1-VLOOKUP($A208,[1]Hugst!$R$5:$W$9,MATCH(ROUNDUP((H$1)/10,0)*10,[1]Hugst!$R$4:$W$4,0))))</f>
        <v>5378.9951410780914</v>
      </c>
      <c r="I208" s="168">
        <f ca="1">IF($C208-I$1&lt;År1,0,H207*(1-VLOOKUP($A208,[1]Hugst!$R$5:$W$9,MATCH(ROUNDUP((I$1)/10,0)*10,[1]Hugst!$R$4:$W$4,0))))</f>
        <v>5351.707245191822</v>
      </c>
      <c r="J208" s="168">
        <f ca="1">IF($C208-J$1&lt;År1,0,I207*(1-VLOOKUP($A208,[1]Hugst!$R$5:$W$9,MATCH(ROUNDUP((J$1)/10,0)*10,[1]Hugst!$R$4:$W$4,0))))</f>
        <v>5316.4142642513607</v>
      </c>
      <c r="K208" s="168">
        <f ca="1">IF($C208-K$1&lt;År1,0,J207*(1-VLOOKUP($A208,[1]Hugst!$R$5:$W$9,MATCH(ROUNDUP((K$1)/10,0)*10,[1]Hugst!$R$4:$W$4,0))))</f>
        <v>5269.699077787116</v>
      </c>
      <c r="L208" s="168">
        <f ca="1">IF($C208-L$1&lt;År1,0,K207*(1-VLOOKUP($A208,[1]Hugst!$R$5:$W$9,MATCH(ROUNDUP((L$1)/10,0)*10,[1]Hugst!$R$4:$W$4,0))))</f>
        <v>5206.6852672894493</v>
      </c>
      <c r="M208" s="168">
        <f ca="1">IF($C208-M$1&lt;År1,0,L207*(1-VLOOKUP($A208,[1]Hugst!$R$5:$W$9,MATCH(ROUNDUP((M$1)/10,0)*10,[1]Hugst!$R$4:$W$4,0))))</f>
        <v>5120.4151563676687</v>
      </c>
      <c r="N208" s="168">
        <f ca="1">IF($C208-N$1&lt;År1,0,M207*(1-VLOOKUP($A208,[1]Hugst!$R$5:$W$9,MATCH(ROUNDUP((N$1)/10,0)*10,[1]Hugst!$R$4:$W$4,0))))</f>
        <v>5000.9635991298337</v>
      </c>
      <c r="O208" s="168">
        <f ca="1">IF($C208-O$1&lt;År1,0,N207*(1-VLOOKUP($A208,[1]Hugst!$R$5:$W$9,MATCH(ROUNDUP((O$1)/10,0)*10,[1]Hugst!$R$4:$W$4,0))))</f>
        <v>4834.1758009797777</v>
      </c>
      <c r="P208" s="168">
        <f ca="1">IF($C208-P$1&lt;År1,0,O207*(1-VLOOKUP($A208,[1]Hugst!$R$5:$W$9,MATCH(ROUNDUP((P$1)/10,0)*10,[1]Hugst!$R$4:$W$4,0))))</f>
        <v>8637.2685903005367</v>
      </c>
      <c r="Q208" s="168">
        <f ca="1">IF($C208-Q$1&lt;År1,0,P207*(1-VLOOKUP($A208,[1]Hugst!$R$5:$W$9,MATCH(ROUNDUP((Q$1)/10,0)*10,[1]Hugst!$R$4:$W$4,0))))</f>
        <v>8607.1813536244608</v>
      </c>
      <c r="R208" s="168">
        <f ca="1">IF($C208-R$1&lt;År1,0,Q207*(1-VLOOKUP($A208,[1]Hugst!$R$5:$W$9,MATCH(ROUNDUP((R$1)/10,0)*10,[1]Hugst!$R$4:$W$4,0))))</f>
        <v>8589.9237752637437</v>
      </c>
      <c r="S208" s="168">
        <f ca="1">IF($C208-S$1&lt;År1,0,R207*(1-VLOOKUP($A208,[1]Hugst!$R$5:$W$9,MATCH(ROUNDUP((S$1)/10,0)*10,[1]Hugst!$R$4:$W$4,0))))</f>
        <v>8566.8900843233369</v>
      </c>
      <c r="T208" s="168">
        <f ca="1">IF($C208-T$1&lt;År1,0,S207*(1-VLOOKUP($A208,[1]Hugst!$R$5:$W$9,MATCH(ROUNDUP((T$1)/10,0)*10,[1]Hugst!$R$4:$W$4,0))))</f>
        <v>8534.2187864560219</v>
      </c>
      <c r="U208" s="168">
        <f ca="1">IF($C208-U$1&lt;År1,0,T207*(1-VLOOKUP($A208,[1]Hugst!$R$5:$W$9,MATCH(ROUNDUP((U$1)/10,0)*10,[1]Hugst!$R$4:$W$4,0))))</f>
        <v>8485.4882003367547</v>
      </c>
      <c r="V208" s="168">
        <f ca="1">IF($C208-V$1&lt;År1,0,U207*(1-VLOOKUP($A208,[1]Hugst!$R$5:$W$9,MATCH(ROUNDUP((V$1)/10,0)*10,[1]Hugst!$R$4:$W$4,0))))</f>
        <v>8410.0190326939592</v>
      </c>
      <c r="W208" s="168">
        <f ca="1">IF($C208-W$1&lt;År1,0,V207*(1-VLOOKUP($A208,[1]Hugst!$R$5:$W$9,MATCH(ROUNDUP((W$1)/10,0)*10,[1]Hugst!$R$4:$W$4,0))))</f>
        <v>8290.0515467863115</v>
      </c>
      <c r="X208" s="168">
        <f ca="1">IF($C208-X$1&lt;År1,0,W207*(1-VLOOKUP($A208,[1]Hugst!$R$5:$W$9,MATCH(ROUNDUP((X$1)/10,0)*10,[1]Hugst!$R$4:$W$4,0))))</f>
        <v>8096.0511706299676</v>
      </c>
      <c r="Y208" s="168">
        <f ca="1">IF($C208-Y$1&lt;År1,0,X207*(1-VLOOKUP($A208,[1]Hugst!$R$5:$W$9,MATCH(ROUNDUP((Y$1)/10,0)*10,[1]Hugst!$R$4:$W$4,0))))</f>
        <v>7778.901685314263</v>
      </c>
      <c r="Z208" s="168">
        <f ca="1">IF($C208-Z$1&lt;År1,0,Y207*(1-VLOOKUP($A208,[1]Hugst!$R$5:$W$9,MATCH(ROUNDUP((Z$1)/10,0)*10,[1]Hugst!$R$4:$W$4,0))))</f>
        <v>7264.0179335142311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1964.4297717795152</v>
      </c>
      <c r="E209" s="168">
        <f t="shared" ca="1" si="4"/>
        <v>196.26244223580579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5410.4367942936497</v>
      </c>
      <c r="G209" s="168">
        <f ca="1">IF($C209-G$1&lt;År1,0,F208*(1-VLOOKUP($A209,[1]Hugst!$R$5:$W$9,MATCH(ROUNDUP((G$1)/10,0)*10,[1]Hugst!$R$4:$W$4,0))))</f>
        <v>5411.3557050601594</v>
      </c>
      <c r="H209" s="168">
        <f ca="1">IF($C209-H$1&lt;År1,0,G208*(1-VLOOKUP($A209,[1]Hugst!$R$5:$W$9,MATCH(ROUNDUP((H$1)/10,0)*10,[1]Hugst!$R$4:$W$4,0))))</f>
        <v>5400.672113251705</v>
      </c>
      <c r="I209" s="168">
        <f ca="1">IF($C209-I$1&lt;År1,0,H208*(1-VLOOKUP($A209,[1]Hugst!$R$5:$W$9,MATCH(ROUNDUP((I$1)/10,0)*10,[1]Hugst!$R$4:$W$4,0))))</f>
        <v>5378.9951410780914</v>
      </c>
      <c r="J209" s="168">
        <f ca="1">IF($C209-J$1&lt;År1,0,I208*(1-VLOOKUP($A209,[1]Hugst!$R$5:$W$9,MATCH(ROUNDUP((J$1)/10,0)*10,[1]Hugst!$R$4:$W$4,0))))</f>
        <v>5351.707245191822</v>
      </c>
      <c r="K209" s="168">
        <f ca="1">IF($C209-K$1&lt;År1,0,J208*(1-VLOOKUP($A209,[1]Hugst!$R$5:$W$9,MATCH(ROUNDUP((K$1)/10,0)*10,[1]Hugst!$R$4:$W$4,0))))</f>
        <v>5316.4142642513607</v>
      </c>
      <c r="L209" s="168">
        <f ca="1">IF($C209-L$1&lt;År1,0,K208*(1-VLOOKUP($A209,[1]Hugst!$R$5:$W$9,MATCH(ROUNDUP((L$1)/10,0)*10,[1]Hugst!$R$4:$W$4,0))))</f>
        <v>5269.699077787116</v>
      </c>
      <c r="M209" s="168">
        <f ca="1">IF($C209-M$1&lt;År1,0,L208*(1-VLOOKUP($A209,[1]Hugst!$R$5:$W$9,MATCH(ROUNDUP((M$1)/10,0)*10,[1]Hugst!$R$4:$W$4,0))))</f>
        <v>5206.6852672894493</v>
      </c>
      <c r="N209" s="168">
        <f ca="1">IF($C209-N$1&lt;År1,0,M208*(1-VLOOKUP($A209,[1]Hugst!$R$5:$W$9,MATCH(ROUNDUP((N$1)/10,0)*10,[1]Hugst!$R$4:$W$4,0))))</f>
        <v>5120.4151563676687</v>
      </c>
      <c r="O209" s="168">
        <f ca="1">IF($C209-O$1&lt;År1,0,N208*(1-VLOOKUP($A209,[1]Hugst!$R$5:$W$9,MATCH(ROUNDUP((O$1)/10,0)*10,[1]Hugst!$R$4:$W$4,0))))</f>
        <v>5000.9635991298337</v>
      </c>
      <c r="P209" s="168">
        <f ca="1">IF($C209-P$1&lt;År1,0,O208*(1-VLOOKUP($A209,[1]Hugst!$R$5:$W$9,MATCH(ROUNDUP((P$1)/10,0)*10,[1]Hugst!$R$4:$W$4,0))))</f>
        <v>4823.5641955629926</v>
      </c>
      <c r="Q209" s="168">
        <f ca="1">IF($C209-Q$1&lt;År1,0,P208*(1-VLOOKUP($A209,[1]Hugst!$R$5:$W$9,MATCH(ROUNDUP((Q$1)/10,0)*10,[1]Hugst!$R$4:$W$4,0))))</f>
        <v>8618.3087324193893</v>
      </c>
      <c r="R209" s="168">
        <f ca="1">IF($C209-R$1&lt;År1,0,Q208*(1-VLOOKUP($A209,[1]Hugst!$R$5:$W$9,MATCH(ROUNDUP((R$1)/10,0)*10,[1]Hugst!$R$4:$W$4,0))))</f>
        <v>8588.2875408969921</v>
      </c>
      <c r="S209" s="168">
        <f ca="1">IF($C209-S$1&lt;År1,0,R208*(1-VLOOKUP($A209,[1]Hugst!$R$5:$W$9,MATCH(ROUNDUP((S$1)/10,0)*10,[1]Hugst!$R$4:$W$4,0))))</f>
        <v>8571.0678450253599</v>
      </c>
      <c r="T209" s="168">
        <f ca="1">IF($C209-T$1&lt;År1,0,S208*(1-VLOOKUP($A209,[1]Hugst!$R$5:$W$9,MATCH(ROUNDUP((T$1)/10,0)*10,[1]Hugst!$R$4:$W$4,0))))</f>
        <v>8548.0847158455545</v>
      </c>
      <c r="U209" s="168">
        <f ca="1">IF($C209-U$1&lt;År1,0,T208*(1-VLOOKUP($A209,[1]Hugst!$R$5:$W$9,MATCH(ROUNDUP((U$1)/10,0)*10,[1]Hugst!$R$4:$W$4,0))))</f>
        <v>8515.485135461362</v>
      </c>
      <c r="V209" s="168">
        <f ca="1">IF($C209-V$1&lt;År1,0,U208*(1-VLOOKUP($A209,[1]Hugst!$R$5:$W$9,MATCH(ROUNDUP((V$1)/10,0)*10,[1]Hugst!$R$4:$W$4,0))))</f>
        <v>8466.8615189213815</v>
      </c>
      <c r="W209" s="168">
        <f ca="1">IF($C209-W$1&lt;År1,0,V208*(1-VLOOKUP($A209,[1]Hugst!$R$5:$W$9,MATCH(ROUNDUP((W$1)/10,0)*10,[1]Hugst!$R$4:$W$4,0))))</f>
        <v>8391.5580153051196</v>
      </c>
      <c r="X209" s="168">
        <f ca="1">IF($C209-X$1&lt;År1,0,W208*(1-VLOOKUP($A209,[1]Hugst!$R$5:$W$9,MATCH(ROUNDUP((X$1)/10,0)*10,[1]Hugst!$R$4:$W$4,0))))</f>
        <v>8271.8538726592196</v>
      </c>
      <c r="Y209" s="168">
        <f ca="1">IF($C209-Y$1&lt;År1,0,X208*(1-VLOOKUP($A209,[1]Hugst!$R$5:$W$9,MATCH(ROUNDUP((Y$1)/10,0)*10,[1]Hugst!$R$4:$W$4,0))))</f>
        <v>8078.2793509871217</v>
      </c>
      <c r="Z209" s="168">
        <f ca="1">IF($C209-Z$1&lt;År1,0,Y208*(1-VLOOKUP($A209,[1]Hugst!$R$5:$W$9,MATCH(ROUNDUP((Z$1)/10,0)*10,[1]Hugst!$R$4:$W$4,0))))</f>
        <v>7769.4152198443671</v>
      </c>
      <c r="AA209" s="168">
        <f ca="1">IF($C209-AA$1&lt;År1,0,Z208*(1-VLOOKUP($A209,[1]Hugst!$R$5:$W$9,MATCH(ROUNDUP((AA$1)/10,0)*10,[1]Hugst!$R$4:$W$4,0))))</f>
        <v>7255.1593750587263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1959.0280361391224</v>
      </c>
      <c r="E210" s="168">
        <f t="shared" ca="1" si="4"/>
        <v>198.94599665133865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5407.7186130687896</v>
      </c>
      <c r="G210" s="168">
        <f ca="1">IF($C210-G$1&lt;År1,0,F209*(1-VLOOKUP($A210,[1]Hugst!$R$5:$W$9,MATCH(ROUNDUP((G$1)/10,0)*10,[1]Hugst!$R$4:$W$4,0))))</f>
        <v>5410.4367942936497</v>
      </c>
      <c r="H210" s="168">
        <f ca="1">IF($C210-H$1&lt;År1,0,G209*(1-VLOOKUP($A210,[1]Hugst!$R$5:$W$9,MATCH(ROUNDUP((H$1)/10,0)*10,[1]Hugst!$R$4:$W$4,0))))</f>
        <v>5411.3557050601594</v>
      </c>
      <c r="I210" s="168">
        <f ca="1">IF($C210-I$1&lt;År1,0,H209*(1-VLOOKUP($A210,[1]Hugst!$R$5:$W$9,MATCH(ROUNDUP((I$1)/10,0)*10,[1]Hugst!$R$4:$W$4,0))))</f>
        <v>5400.672113251705</v>
      </c>
      <c r="J210" s="168">
        <f ca="1">IF($C210-J$1&lt;År1,0,I209*(1-VLOOKUP($A210,[1]Hugst!$R$5:$W$9,MATCH(ROUNDUP((J$1)/10,0)*10,[1]Hugst!$R$4:$W$4,0))))</f>
        <v>5378.9951410780914</v>
      </c>
      <c r="K210" s="168">
        <f ca="1">IF($C210-K$1&lt;År1,0,J209*(1-VLOOKUP($A210,[1]Hugst!$R$5:$W$9,MATCH(ROUNDUP((K$1)/10,0)*10,[1]Hugst!$R$4:$W$4,0))))</f>
        <v>5351.707245191822</v>
      </c>
      <c r="L210" s="168">
        <f ca="1">IF($C210-L$1&lt;År1,0,K209*(1-VLOOKUP($A210,[1]Hugst!$R$5:$W$9,MATCH(ROUNDUP((L$1)/10,0)*10,[1]Hugst!$R$4:$W$4,0))))</f>
        <v>5316.4142642513607</v>
      </c>
      <c r="M210" s="168">
        <f ca="1">IF($C210-M$1&lt;År1,0,L209*(1-VLOOKUP($A210,[1]Hugst!$R$5:$W$9,MATCH(ROUNDUP((M$1)/10,0)*10,[1]Hugst!$R$4:$W$4,0))))</f>
        <v>5269.699077787116</v>
      </c>
      <c r="N210" s="168">
        <f ca="1">IF($C210-N$1&lt;År1,0,M209*(1-VLOOKUP($A210,[1]Hugst!$R$5:$W$9,MATCH(ROUNDUP((N$1)/10,0)*10,[1]Hugst!$R$4:$W$4,0))))</f>
        <v>5206.6852672894493</v>
      </c>
      <c r="O210" s="168">
        <f ca="1">IF($C210-O$1&lt;År1,0,N209*(1-VLOOKUP($A210,[1]Hugst!$R$5:$W$9,MATCH(ROUNDUP((O$1)/10,0)*10,[1]Hugst!$R$4:$W$4,0))))</f>
        <v>5120.4151563676687</v>
      </c>
      <c r="P210" s="168">
        <f ca="1">IF($C210-P$1&lt;År1,0,O209*(1-VLOOKUP($A210,[1]Hugst!$R$5:$W$9,MATCH(ROUNDUP((P$1)/10,0)*10,[1]Hugst!$R$4:$W$4,0))))</f>
        <v>4989.9858741561338</v>
      </c>
      <c r="Q210" s="168">
        <f ca="1">IF($C210-Q$1&lt;År1,0,P209*(1-VLOOKUP($A210,[1]Hugst!$R$5:$W$9,MATCH(ROUNDUP((Q$1)/10,0)*10,[1]Hugst!$R$4:$W$4,0))))</f>
        <v>4812.9758839141959</v>
      </c>
      <c r="R210" s="168">
        <f ca="1">IF($C210-R$1&lt;År1,0,Q209*(1-VLOOKUP($A210,[1]Hugst!$R$5:$W$9,MATCH(ROUNDUP((R$1)/10,0)*10,[1]Hugst!$R$4:$W$4,0))))</f>
        <v>8599.3904937384686</v>
      </c>
      <c r="S210" s="168">
        <f ca="1">IF($C210-S$1&lt;År1,0,R209*(1-VLOOKUP($A210,[1]Hugst!$R$5:$W$9,MATCH(ROUNDUP((S$1)/10,0)*10,[1]Hugst!$R$4:$W$4,0))))</f>
        <v>8569.435202392584</v>
      </c>
      <c r="T210" s="168">
        <f ca="1">IF($C210-T$1&lt;År1,0,S209*(1-VLOOKUP($A210,[1]Hugst!$R$5:$W$9,MATCH(ROUNDUP((T$1)/10,0)*10,[1]Hugst!$R$4:$W$4,0))))</f>
        <v>8552.2533058533536</v>
      </c>
      <c r="U210" s="168">
        <f ca="1">IF($C210-U$1&lt;År1,0,T209*(1-VLOOKUP($A210,[1]Hugst!$R$5:$W$9,MATCH(ROUNDUP((U$1)/10,0)*10,[1]Hugst!$R$4:$W$4,0))))</f>
        <v>8529.3206274449185</v>
      </c>
      <c r="V210" s="168">
        <f ca="1">IF($C210-V$1&lt;År1,0,U209*(1-VLOOKUP($A210,[1]Hugst!$R$5:$W$9,MATCH(ROUNDUP((V$1)/10,0)*10,[1]Hugst!$R$4:$W$4,0))))</f>
        <v>8496.7926071152269</v>
      </c>
      <c r="W210" s="168">
        <f ca="1">IF($C210-W$1&lt;År1,0,V209*(1-VLOOKUP($A210,[1]Hugst!$R$5:$W$9,MATCH(ROUNDUP((W$1)/10,0)*10,[1]Hugst!$R$4:$W$4,0))))</f>
        <v>8448.275725343261</v>
      </c>
      <c r="X210" s="168">
        <f ca="1">IF($C210-X$1&lt;År1,0,W209*(1-VLOOKUP($A210,[1]Hugst!$R$5:$W$9,MATCH(ROUNDUP((X$1)/10,0)*10,[1]Hugst!$R$4:$W$4,0))))</f>
        <v>8373.1375221007911</v>
      </c>
      <c r="Y210" s="168">
        <f ca="1">IF($C210-Y$1&lt;År1,0,X209*(1-VLOOKUP($A210,[1]Hugst!$R$5:$W$9,MATCH(ROUNDUP((Y$1)/10,0)*10,[1]Hugst!$R$4:$W$4,0))))</f>
        <v>8253.6961446460646</v>
      </c>
      <c r="Z210" s="168">
        <f ca="1">IF($C210-Z$1&lt;År1,0,Y209*(1-VLOOKUP($A210,[1]Hugst!$R$5:$W$9,MATCH(ROUNDUP((Z$1)/10,0)*10,[1]Hugst!$R$4:$W$4,0))))</f>
        <v>8068.4277908029908</v>
      </c>
      <c r="AA210" s="168">
        <f ca="1">IF($C210-AA$1&lt;År1,0,Z209*(1-VLOOKUP($A210,[1]Hugst!$R$5:$W$9,MATCH(ROUNDUP((AA$1)/10,0)*10,[1]Hugst!$R$4:$W$4,0))))</f>
        <v>7759.9403232348004</v>
      </c>
      <c r="AB210" s="168">
        <f ca="1">IF($C210-AB$1&lt;År1,0,AA209*(1-VLOOKUP($A210,[1]Hugst!$R$5:$W$9,MATCH(ROUNDUP((AB$1)/10,0)*10,[1]Hugst!$R$4:$W$4,0))))</f>
        <v>7246.3116197232885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1952.327185211348</v>
      </c>
      <c r="E211" s="168">
        <f t="shared" ca="1" si="4"/>
        <v>201.72432218978065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5403.7960876794568</v>
      </c>
      <c r="G211" s="168">
        <f ca="1">IF($C211-G$1&lt;År1,0,F210*(1-VLOOKUP($A211,[1]Hugst!$R$5:$W$9,MATCH(ROUNDUP((G$1)/10,0)*10,[1]Hugst!$R$4:$W$4,0))))</f>
        <v>5407.7186130687896</v>
      </c>
      <c r="H211" s="168">
        <f ca="1">IF($C211-H$1&lt;År1,0,G210*(1-VLOOKUP($A211,[1]Hugst!$R$5:$W$9,MATCH(ROUNDUP((H$1)/10,0)*10,[1]Hugst!$R$4:$W$4,0))))</f>
        <v>5410.4367942936497</v>
      </c>
      <c r="I211" s="168">
        <f ca="1">IF($C211-I$1&lt;År1,0,H210*(1-VLOOKUP($A211,[1]Hugst!$R$5:$W$9,MATCH(ROUNDUP((I$1)/10,0)*10,[1]Hugst!$R$4:$W$4,0))))</f>
        <v>5411.3557050601594</v>
      </c>
      <c r="J211" s="168">
        <f ca="1">IF($C211-J$1&lt;År1,0,I210*(1-VLOOKUP($A211,[1]Hugst!$R$5:$W$9,MATCH(ROUNDUP((J$1)/10,0)*10,[1]Hugst!$R$4:$W$4,0))))</f>
        <v>5400.672113251705</v>
      </c>
      <c r="K211" s="168">
        <f ca="1">IF($C211-K$1&lt;År1,0,J210*(1-VLOOKUP($A211,[1]Hugst!$R$5:$W$9,MATCH(ROUNDUP((K$1)/10,0)*10,[1]Hugst!$R$4:$W$4,0))))</f>
        <v>5378.9951410780914</v>
      </c>
      <c r="L211" s="168">
        <f ca="1">IF($C211-L$1&lt;År1,0,K210*(1-VLOOKUP($A211,[1]Hugst!$R$5:$W$9,MATCH(ROUNDUP((L$1)/10,0)*10,[1]Hugst!$R$4:$W$4,0))))</f>
        <v>5351.707245191822</v>
      </c>
      <c r="M211" s="168">
        <f ca="1">IF($C211-M$1&lt;År1,0,L210*(1-VLOOKUP($A211,[1]Hugst!$R$5:$W$9,MATCH(ROUNDUP((M$1)/10,0)*10,[1]Hugst!$R$4:$W$4,0))))</f>
        <v>5316.4142642513607</v>
      </c>
      <c r="N211" s="168">
        <f ca="1">IF($C211-N$1&lt;År1,0,M210*(1-VLOOKUP($A211,[1]Hugst!$R$5:$W$9,MATCH(ROUNDUP((N$1)/10,0)*10,[1]Hugst!$R$4:$W$4,0))))</f>
        <v>5269.699077787116</v>
      </c>
      <c r="O211" s="168">
        <f ca="1">IF($C211-O$1&lt;År1,0,N210*(1-VLOOKUP($A211,[1]Hugst!$R$5:$W$9,MATCH(ROUNDUP((O$1)/10,0)*10,[1]Hugst!$R$4:$W$4,0))))</f>
        <v>5206.6852672894493</v>
      </c>
      <c r="P211" s="168">
        <f ca="1">IF($C211-P$1&lt;År1,0,O210*(1-VLOOKUP($A211,[1]Hugst!$R$5:$W$9,MATCH(ROUNDUP((P$1)/10,0)*10,[1]Hugst!$R$4:$W$4,0))))</f>
        <v>5109.1752206585688</v>
      </c>
      <c r="Q211" s="168">
        <f ca="1">IF($C211-Q$1&lt;År1,0,P210*(1-VLOOKUP($A211,[1]Hugst!$R$5:$W$9,MATCH(ROUNDUP((Q$1)/10,0)*10,[1]Hugst!$R$4:$W$4,0))))</f>
        <v>4979.0322466274984</v>
      </c>
      <c r="R211" s="168">
        <f ca="1">IF($C211-R$1&lt;År1,0,Q210*(1-VLOOKUP($A211,[1]Hugst!$R$5:$W$9,MATCH(ROUNDUP((R$1)/10,0)*10,[1]Hugst!$R$4:$W$4,0))))</f>
        <v>4802.4108149007261</v>
      </c>
      <c r="S211" s="168">
        <f ca="1">IF($C211-S$1&lt;År1,0,R210*(1-VLOOKUP($A211,[1]Hugst!$R$5:$W$9,MATCH(ROUNDUP((S$1)/10,0)*10,[1]Hugst!$R$4:$W$4,0))))</f>
        <v>8580.5137828985553</v>
      </c>
      <c r="T211" s="168">
        <f ca="1">IF($C211-T$1&lt;År1,0,S210*(1-VLOOKUP($A211,[1]Hugst!$R$5:$W$9,MATCH(ROUNDUP((T$1)/10,0)*10,[1]Hugst!$R$4:$W$4,0))))</f>
        <v>8550.6242470702582</v>
      </c>
      <c r="U211" s="168">
        <f ca="1">IF($C211-U$1&lt;År1,0,T210*(1-VLOOKUP($A211,[1]Hugst!$R$5:$W$9,MATCH(ROUNDUP((U$1)/10,0)*10,[1]Hugst!$R$4:$W$4,0))))</f>
        <v>8533.4800668892858</v>
      </c>
      <c r="V211" s="168">
        <f ca="1">IF($C211-V$1&lt;År1,0,U210*(1-VLOOKUP($A211,[1]Hugst!$R$5:$W$9,MATCH(ROUNDUP((V$1)/10,0)*10,[1]Hugst!$R$4:$W$4,0))))</f>
        <v>8510.5977285066256</v>
      </c>
      <c r="W211" s="168">
        <f ca="1">IF($C211-W$1&lt;År1,0,V210*(1-VLOOKUP($A211,[1]Hugst!$R$5:$W$9,MATCH(ROUNDUP((W$1)/10,0)*10,[1]Hugst!$R$4:$W$4,0))))</f>
        <v>8478.1411111483885</v>
      </c>
      <c r="X211" s="168">
        <f ca="1">IF($C211-X$1&lt;År1,0,W210*(1-VLOOKUP($A211,[1]Hugst!$R$5:$W$9,MATCH(ROUNDUP((X$1)/10,0)*10,[1]Hugst!$R$4:$W$4,0))))</f>
        <v>8429.7307298486048</v>
      </c>
      <c r="Y211" s="168">
        <f ca="1">IF($C211-Y$1&lt;År1,0,X210*(1-VLOOKUP($A211,[1]Hugst!$R$5:$W$9,MATCH(ROUNDUP((Y$1)/10,0)*10,[1]Hugst!$R$4:$W$4,0))))</f>
        <v>8354.7574641254487</v>
      </c>
      <c r="Z211" s="168">
        <f ca="1">IF($C211-Z$1&lt;År1,0,Y210*(1-VLOOKUP($A211,[1]Hugst!$R$5:$W$9,MATCH(ROUNDUP((Z$1)/10,0)*10,[1]Hugst!$R$4:$W$4,0))))</f>
        <v>8243.6306615428384</v>
      </c>
      <c r="AA211" s="168">
        <f ca="1">IF($C211-AA$1&lt;År1,0,Z210*(1-VLOOKUP($A211,[1]Hugst!$R$5:$W$9,MATCH(ROUNDUP((AA$1)/10,0)*10,[1]Hugst!$R$4:$W$4,0))))</f>
        <v>8058.5882447166459</v>
      </c>
      <c r="AB211" s="168">
        <f ca="1">IF($C211-AB$1&lt;År1,0,AA210*(1-VLOOKUP($A211,[1]Hugst!$R$5:$W$9,MATCH(ROUNDUP((AB$1)/10,0)*10,[1]Hugst!$R$4:$W$4,0))))</f>
        <v>7750.4769813771973</v>
      </c>
      <c r="AC211" s="168">
        <f ca="1">IF($C211-AC$1&lt;År1,0,AB210*(1-VLOOKUP($A211,[1]Hugst!$R$5:$W$9,MATCH(ROUNDUP((AC$1)/10,0)*10,[1]Hugst!$R$4:$W$4,0))))</f>
        <v>7237.4746543333822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1944.7315517623465</v>
      </c>
      <c r="E212" s="168">
        <f t="shared" ca="1" si="4"/>
        <v>204.59711243244237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5399.0732444731175</v>
      </c>
      <c r="G212" s="168">
        <f ca="1">IF($C212-G$1&lt;År1,0,F211*(1-VLOOKUP($A212,[1]Hugst!$R$5:$W$9,MATCH(ROUNDUP((G$1)/10,0)*10,[1]Hugst!$R$4:$W$4,0))))</f>
        <v>5403.7960876794568</v>
      </c>
      <c r="H212" s="168">
        <f ca="1">IF($C212-H$1&lt;År1,0,G211*(1-VLOOKUP($A212,[1]Hugst!$R$5:$W$9,MATCH(ROUNDUP((H$1)/10,0)*10,[1]Hugst!$R$4:$W$4,0))))</f>
        <v>5407.7186130687896</v>
      </c>
      <c r="I212" s="168">
        <f ca="1">IF($C212-I$1&lt;År1,0,H211*(1-VLOOKUP($A212,[1]Hugst!$R$5:$W$9,MATCH(ROUNDUP((I$1)/10,0)*10,[1]Hugst!$R$4:$W$4,0))))</f>
        <v>5410.4367942936497</v>
      </c>
      <c r="J212" s="168">
        <f ca="1">IF($C212-J$1&lt;År1,0,I211*(1-VLOOKUP($A212,[1]Hugst!$R$5:$W$9,MATCH(ROUNDUP((J$1)/10,0)*10,[1]Hugst!$R$4:$W$4,0))))</f>
        <v>5411.3557050601594</v>
      </c>
      <c r="K212" s="168">
        <f ca="1">IF($C212-K$1&lt;År1,0,J211*(1-VLOOKUP($A212,[1]Hugst!$R$5:$W$9,MATCH(ROUNDUP((K$1)/10,0)*10,[1]Hugst!$R$4:$W$4,0))))</f>
        <v>5400.672113251705</v>
      </c>
      <c r="L212" s="168">
        <f ca="1">IF($C212-L$1&lt;År1,0,K211*(1-VLOOKUP($A212,[1]Hugst!$R$5:$W$9,MATCH(ROUNDUP((L$1)/10,0)*10,[1]Hugst!$R$4:$W$4,0))))</f>
        <v>5378.9951410780914</v>
      </c>
      <c r="M212" s="168">
        <f ca="1">IF($C212-M$1&lt;År1,0,L211*(1-VLOOKUP($A212,[1]Hugst!$R$5:$W$9,MATCH(ROUNDUP((M$1)/10,0)*10,[1]Hugst!$R$4:$W$4,0))))</f>
        <v>5351.707245191822</v>
      </c>
      <c r="N212" s="168">
        <f ca="1">IF($C212-N$1&lt;År1,0,M211*(1-VLOOKUP($A212,[1]Hugst!$R$5:$W$9,MATCH(ROUNDUP((N$1)/10,0)*10,[1]Hugst!$R$4:$W$4,0))))</f>
        <v>5316.4142642513607</v>
      </c>
      <c r="O212" s="168">
        <f ca="1">IF($C212-O$1&lt;År1,0,N211*(1-VLOOKUP($A212,[1]Hugst!$R$5:$W$9,MATCH(ROUNDUP((O$1)/10,0)*10,[1]Hugst!$R$4:$W$4,0))))</f>
        <v>5269.699077787116</v>
      </c>
      <c r="P212" s="168">
        <f ca="1">IF($C212-P$1&lt;År1,0,O211*(1-VLOOKUP($A212,[1]Hugst!$R$5:$W$9,MATCH(ROUNDUP((P$1)/10,0)*10,[1]Hugst!$R$4:$W$4,0))))</f>
        <v>5195.2559581661308</v>
      </c>
      <c r="Q212" s="168">
        <f ca="1">IF($C212-Q$1&lt;År1,0,P211*(1-VLOOKUP($A212,[1]Hugst!$R$5:$W$9,MATCH(ROUNDUP((Q$1)/10,0)*10,[1]Hugst!$R$4:$W$4,0))))</f>
        <v>5097.9599579790747</v>
      </c>
      <c r="R212" s="168">
        <f ca="1">IF($C212-R$1&lt;År1,0,Q211*(1-VLOOKUP($A212,[1]Hugst!$R$5:$W$9,MATCH(ROUNDUP((R$1)/10,0)*10,[1]Hugst!$R$4:$W$4,0))))</f>
        <v>4968.102663647097</v>
      </c>
      <c r="S212" s="168">
        <f ca="1">IF($C212-S$1&lt;År1,0,R211*(1-VLOOKUP($A212,[1]Hugst!$R$5:$W$9,MATCH(ROUNDUP((S$1)/10,0)*10,[1]Hugst!$R$4:$W$4,0))))</f>
        <v>4791.8689375021631</v>
      </c>
      <c r="T212" s="168">
        <f ca="1">IF($C212-T$1&lt;År1,0,S211*(1-VLOOKUP($A212,[1]Hugst!$R$5:$W$9,MATCH(ROUNDUP((T$1)/10,0)*10,[1]Hugst!$R$4:$W$4,0))))</f>
        <v>8561.6785087409735</v>
      </c>
      <c r="U212" s="168">
        <f ca="1">IF($C212-U$1&lt;År1,0,T211*(1-VLOOKUP($A212,[1]Hugst!$R$5:$W$9,MATCH(ROUNDUP((U$1)/10,0)*10,[1]Hugst!$R$4:$W$4,0))))</f>
        <v>8531.8545840888837</v>
      </c>
      <c r="V212" s="168">
        <f ca="1">IF($C212-V$1&lt;År1,0,U211*(1-VLOOKUP($A212,[1]Hugst!$R$5:$W$9,MATCH(ROUNDUP((V$1)/10,0)*10,[1]Hugst!$R$4:$W$4,0))))</f>
        <v>8514.7480374741626</v>
      </c>
      <c r="W212" s="168">
        <f ca="1">IF($C212-W$1&lt;År1,0,V211*(1-VLOOKUP($A212,[1]Hugst!$R$5:$W$9,MATCH(ROUNDUP((W$1)/10,0)*10,[1]Hugst!$R$4:$W$4,0))))</f>
        <v>8491.9159286147824</v>
      </c>
      <c r="X212" s="168">
        <f ca="1">IF($C212-X$1&lt;År1,0,W211*(1-VLOOKUP($A212,[1]Hugst!$R$5:$W$9,MATCH(ROUNDUP((X$1)/10,0)*10,[1]Hugst!$R$4:$W$4,0))))</f>
        <v>8459.5305574897702</v>
      </c>
      <c r="Y212" s="168">
        <f ca="1">IF($C212-Y$1&lt;År1,0,X211*(1-VLOOKUP($A212,[1]Hugst!$R$5:$W$9,MATCH(ROUNDUP((Y$1)/10,0)*10,[1]Hugst!$R$4:$W$4,0))))</f>
        <v>8411.2264428806448</v>
      </c>
      <c r="Z212" s="168">
        <f ca="1">IF($C212-Z$1&lt;År1,0,Y211*(1-VLOOKUP($A212,[1]Hugst!$R$5:$W$9,MATCH(ROUNDUP((Z$1)/10,0)*10,[1]Hugst!$R$4:$W$4,0))))</f>
        <v>8344.568735510662</v>
      </c>
      <c r="AA212" s="168">
        <f ca="1">IF($C212-AA$1&lt;År1,0,Z211*(1-VLOOKUP($A212,[1]Hugst!$R$5:$W$9,MATCH(ROUNDUP((AA$1)/10,0)*10,[1]Hugst!$R$4:$W$4,0))))</f>
        <v>8233.5774534190059</v>
      </c>
      <c r="AB212" s="168">
        <f ca="1">IF($C212-AB$1&lt;År1,0,AA211*(1-VLOOKUP($A212,[1]Hugst!$R$5:$W$9,MATCH(ROUNDUP((AB$1)/10,0)*10,[1]Hugst!$R$4:$W$4,0))))</f>
        <v>8048.7606980767478</v>
      </c>
      <c r="AC212" s="168">
        <f ca="1">IF($C212-AC$1&lt;År1,0,AB211*(1-VLOOKUP($A212,[1]Hugst!$R$5:$W$9,MATCH(ROUNDUP((AC$1)/10,0)*10,[1]Hugst!$R$4:$W$4,0))))</f>
        <v>7741.0251801803961</v>
      </c>
      <c r="AD212" s="168">
        <f ca="1">IF($C212-AD$1&lt;År1,0,AC211*(1-VLOOKUP($A212,[1]Hugst!$R$5:$W$9,MATCH(ROUNDUP((AD$1)/10,0)*10,[1]Hugst!$R$4:$W$4,0))))</f>
        <v>7228.6484657305364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1936.5240957374699</v>
      </c>
      <c r="E213" s="168">
        <f t="shared" ca="1" si="4"/>
        <v>207.55672262978624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5393.8253986455848</v>
      </c>
      <c r="G213" s="168">
        <f ca="1">IF($C213-G$1&lt;År1,0,F212*(1-VLOOKUP($A213,[1]Hugst!$R$5:$W$9,MATCH(ROUNDUP((G$1)/10,0)*10,[1]Hugst!$R$4:$W$4,0))))</f>
        <v>5399.0732444731175</v>
      </c>
      <c r="H213" s="168">
        <f ca="1">IF($C213-H$1&lt;År1,0,G212*(1-VLOOKUP($A213,[1]Hugst!$R$5:$W$9,MATCH(ROUNDUP((H$1)/10,0)*10,[1]Hugst!$R$4:$W$4,0))))</f>
        <v>5403.7960876794568</v>
      </c>
      <c r="I213" s="168">
        <f ca="1">IF($C213-I$1&lt;År1,0,H212*(1-VLOOKUP($A213,[1]Hugst!$R$5:$W$9,MATCH(ROUNDUP((I$1)/10,0)*10,[1]Hugst!$R$4:$W$4,0))))</f>
        <v>5407.7186130687896</v>
      </c>
      <c r="J213" s="168">
        <f ca="1">IF($C213-J$1&lt;År1,0,I212*(1-VLOOKUP($A213,[1]Hugst!$R$5:$W$9,MATCH(ROUNDUP((J$1)/10,0)*10,[1]Hugst!$R$4:$W$4,0))))</f>
        <v>5410.4367942936497</v>
      </c>
      <c r="K213" s="168">
        <f ca="1">IF($C213-K$1&lt;År1,0,J212*(1-VLOOKUP($A213,[1]Hugst!$R$5:$W$9,MATCH(ROUNDUP((K$1)/10,0)*10,[1]Hugst!$R$4:$W$4,0))))</f>
        <v>5411.3557050601594</v>
      </c>
      <c r="L213" s="168">
        <f ca="1">IF($C213-L$1&lt;År1,0,K212*(1-VLOOKUP($A213,[1]Hugst!$R$5:$W$9,MATCH(ROUNDUP((L$1)/10,0)*10,[1]Hugst!$R$4:$W$4,0))))</f>
        <v>5400.672113251705</v>
      </c>
      <c r="M213" s="168">
        <f ca="1">IF($C213-M$1&lt;År1,0,L212*(1-VLOOKUP($A213,[1]Hugst!$R$5:$W$9,MATCH(ROUNDUP((M$1)/10,0)*10,[1]Hugst!$R$4:$W$4,0))))</f>
        <v>5378.9951410780914</v>
      </c>
      <c r="N213" s="168">
        <f ca="1">IF($C213-N$1&lt;År1,0,M212*(1-VLOOKUP($A213,[1]Hugst!$R$5:$W$9,MATCH(ROUNDUP((N$1)/10,0)*10,[1]Hugst!$R$4:$W$4,0))))</f>
        <v>5351.707245191822</v>
      </c>
      <c r="O213" s="168">
        <f ca="1">IF($C213-O$1&lt;År1,0,N212*(1-VLOOKUP($A213,[1]Hugst!$R$5:$W$9,MATCH(ROUNDUP((O$1)/10,0)*10,[1]Hugst!$R$4:$W$4,0))))</f>
        <v>5316.4142642513607</v>
      </c>
      <c r="P213" s="168">
        <f ca="1">IF($C213-P$1&lt;År1,0,O212*(1-VLOOKUP($A213,[1]Hugst!$R$5:$W$9,MATCH(ROUNDUP((P$1)/10,0)*10,[1]Hugst!$R$4:$W$4,0))))</f>
        <v>5258.1314456651444</v>
      </c>
      <c r="Q213" s="168">
        <f ca="1">IF($C213-Q$1&lt;År1,0,P212*(1-VLOOKUP($A213,[1]Hugst!$R$5:$W$9,MATCH(ROUNDUP((Q$1)/10,0)*10,[1]Hugst!$R$4:$W$4,0))))</f>
        <v>5183.8517377701564</v>
      </c>
      <c r="R213" s="168">
        <f ca="1">IF($C213-R$1&lt;År1,0,Q212*(1-VLOOKUP($A213,[1]Hugst!$R$5:$W$9,MATCH(ROUNDUP((R$1)/10,0)*10,[1]Hugst!$R$4:$W$4,0))))</f>
        <v>5086.7693141688769</v>
      </c>
      <c r="S213" s="168">
        <f ca="1">IF($C213-S$1&lt;År1,0,R212*(1-VLOOKUP($A213,[1]Hugst!$R$5:$W$9,MATCH(ROUNDUP((S$1)/10,0)*10,[1]Hugst!$R$4:$W$4,0))))</f>
        <v>4957.1970724342127</v>
      </c>
      <c r="T213" s="168">
        <f ca="1">IF($C213-T$1&lt;År1,0,S212*(1-VLOOKUP($A213,[1]Hugst!$R$5:$W$9,MATCH(ROUNDUP((T$1)/10,0)*10,[1]Hugst!$R$4:$W$4,0))))</f>
        <v>4781.350200810085</v>
      </c>
      <c r="U213" s="168">
        <f ca="1">IF($C213-U$1&lt;År1,0,T212*(1-VLOOKUP($A213,[1]Hugst!$R$5:$W$9,MATCH(ROUNDUP((U$1)/10,0)*10,[1]Hugst!$R$4:$W$4,0))))</f>
        <v>8542.8845803071526</v>
      </c>
      <c r="V213" s="168">
        <f ca="1">IF($C213-V$1&lt;År1,0,U212*(1-VLOOKUP($A213,[1]Hugst!$R$5:$W$9,MATCH(ROUNDUP((V$1)/10,0)*10,[1]Hugst!$R$4:$W$4,0))))</f>
        <v>8513.1261228067378</v>
      </c>
      <c r="W213" s="168">
        <f ca="1">IF($C213-W$1&lt;År1,0,V212*(1-VLOOKUP($A213,[1]Hugst!$R$5:$W$9,MATCH(ROUNDUP((W$1)/10,0)*10,[1]Hugst!$R$4:$W$4,0))))</f>
        <v>8496.0571271480003</v>
      </c>
      <c r="X213" s="168">
        <f ca="1">IF($C213-X$1&lt;År1,0,W212*(1-VLOOKUP($A213,[1]Hugst!$R$5:$W$9,MATCH(ROUNDUP((X$1)/10,0)*10,[1]Hugst!$R$4:$W$4,0))))</f>
        <v>8473.2751375519692</v>
      </c>
      <c r="Y213" s="168">
        <f ca="1">IF($C213-Y$1&lt;År1,0,X212*(1-VLOOKUP($A213,[1]Hugst!$R$5:$W$9,MATCH(ROUNDUP((Y$1)/10,0)*10,[1]Hugst!$R$4:$W$4,0))))</f>
        <v>8440.9608562660123</v>
      </c>
      <c r="Z213" s="168">
        <f ca="1">IF($C213-Z$1&lt;År1,0,Y212*(1-VLOOKUP($A213,[1]Hugst!$R$5:$W$9,MATCH(ROUNDUP((Z$1)/10,0)*10,[1]Hugst!$R$4:$W$4,0))))</f>
        <v>8400.96884965762</v>
      </c>
      <c r="AA213" s="168">
        <f ca="1">IF($C213-AA$1&lt;År1,0,Z212*(1-VLOOKUP($A213,[1]Hugst!$R$5:$W$9,MATCH(ROUNDUP((AA$1)/10,0)*10,[1]Hugst!$R$4:$W$4,0))))</f>
        <v>8334.3924321746726</v>
      </c>
      <c r="AB213" s="168">
        <f ca="1">IF($C213-AB$1&lt;År1,0,AA212*(1-VLOOKUP($A213,[1]Hugst!$R$5:$W$9,MATCH(ROUNDUP((AB$1)/10,0)*10,[1]Hugst!$R$4:$W$4,0))))</f>
        <v>8223.5365053050809</v>
      </c>
      <c r="AC213" s="168">
        <f ca="1">IF($C213-AC$1&lt;År1,0,AB212*(1-VLOOKUP($A213,[1]Hugst!$R$5:$W$9,MATCH(ROUNDUP((AC$1)/10,0)*10,[1]Hugst!$R$4:$W$4,0))))</f>
        <v>8038.9451362498248</v>
      </c>
      <c r="AD213" s="168">
        <f ca="1">IF($C213-AD$1&lt;År1,0,AC212*(1-VLOOKUP($A213,[1]Hugst!$R$5:$W$9,MATCH(ROUNDUP((AD$1)/10,0)*10,[1]Hugst!$R$4:$W$4,0))))</f>
        <v>7731.5849055704202</v>
      </c>
      <c r="AE213" s="168">
        <f ca="1">IF($C213-AE$1&lt;År1,0,AD212*(1-VLOOKUP($A213,[1]Hugst!$R$5:$W$9,MATCH(ROUNDUP((AE$1)/10,0)*10,[1]Hugst!$R$4:$W$4,0))))</f>
        <v>7219.8330407723288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1927.9028164725539</v>
      </c>
      <c r="E214" s="168">
        <f t="shared" ca="1" si="4"/>
        <v>210.59332235521288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5388.2407191060956</v>
      </c>
      <c r="G214" s="168">
        <f ca="1">IF($C214-G$1&lt;År1,0,F213*(1-VLOOKUP($A214,[1]Hugst!$R$5:$W$9,MATCH(ROUNDUP((G$1)/10,0)*10,[1]Hugst!$R$4:$W$4,0))))</f>
        <v>5393.8253986455848</v>
      </c>
      <c r="H214" s="168">
        <f ca="1">IF($C214-H$1&lt;År1,0,G213*(1-VLOOKUP($A214,[1]Hugst!$R$5:$W$9,MATCH(ROUNDUP((H$1)/10,0)*10,[1]Hugst!$R$4:$W$4,0))))</f>
        <v>5399.0732444731175</v>
      </c>
      <c r="I214" s="168">
        <f ca="1">IF($C214-I$1&lt;År1,0,H213*(1-VLOOKUP($A214,[1]Hugst!$R$5:$W$9,MATCH(ROUNDUP((I$1)/10,0)*10,[1]Hugst!$R$4:$W$4,0))))</f>
        <v>5403.7960876794568</v>
      </c>
      <c r="J214" s="168">
        <f ca="1">IF($C214-J$1&lt;År1,0,I213*(1-VLOOKUP($A214,[1]Hugst!$R$5:$W$9,MATCH(ROUNDUP((J$1)/10,0)*10,[1]Hugst!$R$4:$W$4,0))))</f>
        <v>5407.7186130687896</v>
      </c>
      <c r="K214" s="168">
        <f ca="1">IF($C214-K$1&lt;År1,0,J213*(1-VLOOKUP($A214,[1]Hugst!$R$5:$W$9,MATCH(ROUNDUP((K$1)/10,0)*10,[1]Hugst!$R$4:$W$4,0))))</f>
        <v>5410.4367942936497</v>
      </c>
      <c r="L214" s="168">
        <f ca="1">IF($C214-L$1&lt;År1,0,K213*(1-VLOOKUP($A214,[1]Hugst!$R$5:$W$9,MATCH(ROUNDUP((L$1)/10,0)*10,[1]Hugst!$R$4:$W$4,0))))</f>
        <v>5411.3557050601594</v>
      </c>
      <c r="M214" s="168">
        <f ca="1">IF($C214-M$1&lt;År1,0,L213*(1-VLOOKUP($A214,[1]Hugst!$R$5:$W$9,MATCH(ROUNDUP((M$1)/10,0)*10,[1]Hugst!$R$4:$W$4,0))))</f>
        <v>5400.672113251705</v>
      </c>
      <c r="N214" s="168">
        <f ca="1">IF($C214-N$1&lt;År1,0,M213*(1-VLOOKUP($A214,[1]Hugst!$R$5:$W$9,MATCH(ROUNDUP((N$1)/10,0)*10,[1]Hugst!$R$4:$W$4,0))))</f>
        <v>5378.9951410780914</v>
      </c>
      <c r="O214" s="168">
        <f ca="1">IF($C214-O$1&lt;År1,0,N213*(1-VLOOKUP($A214,[1]Hugst!$R$5:$W$9,MATCH(ROUNDUP((O$1)/10,0)*10,[1]Hugst!$R$4:$W$4,0))))</f>
        <v>5351.707245191822</v>
      </c>
      <c r="P214" s="168">
        <f ca="1">IF($C214-P$1&lt;År1,0,O213*(1-VLOOKUP($A214,[1]Hugst!$R$5:$W$9,MATCH(ROUNDUP((P$1)/10,0)*10,[1]Hugst!$R$4:$W$4,0))))</f>
        <v>5304.7440865981262</v>
      </c>
      <c r="Q214" s="168">
        <f ca="1">IF($C214-Q$1&lt;År1,0,P213*(1-VLOOKUP($A214,[1]Hugst!$R$5:$W$9,MATCH(ROUNDUP((Q$1)/10,0)*10,[1]Hugst!$R$4:$W$4,0))))</f>
        <v>5246.5892059063672</v>
      </c>
      <c r="R214" s="168">
        <f ca="1">IF($C214-R$1&lt;År1,0,Q213*(1-VLOOKUP($A214,[1]Hugst!$R$5:$W$9,MATCH(ROUNDUP((R$1)/10,0)*10,[1]Hugst!$R$4:$W$4,0))))</f>
        <v>5172.4725510287099</v>
      </c>
      <c r="S214" s="168">
        <f ca="1">IF($C214-S$1&lt;År1,0,R213*(1-VLOOKUP($A214,[1]Hugst!$R$5:$W$9,MATCH(ROUNDUP((S$1)/10,0)*10,[1]Hugst!$R$4:$W$4,0))))</f>
        <v>5075.6032351865551</v>
      </c>
      <c r="T214" s="168">
        <f ca="1">IF($C214-T$1&lt;År1,0,S213*(1-VLOOKUP($A214,[1]Hugst!$R$5:$W$9,MATCH(ROUNDUP((T$1)/10,0)*10,[1]Hugst!$R$4:$W$4,0))))</f>
        <v>4946.315420323991</v>
      </c>
      <c r="U214" s="168">
        <f ca="1">IF($C214-U$1&lt;År1,0,T213*(1-VLOOKUP($A214,[1]Hugst!$R$5:$W$9,MATCH(ROUNDUP((U$1)/10,0)*10,[1]Hugst!$R$4:$W$4,0))))</f>
        <v>4770.8545540278192</v>
      </c>
      <c r="V214" s="168">
        <f ca="1">IF($C214-V$1&lt;År1,0,U213*(1-VLOOKUP($A214,[1]Hugst!$R$5:$W$9,MATCH(ROUNDUP((V$1)/10,0)*10,[1]Hugst!$R$4:$W$4,0))))</f>
        <v>8524.1319068381854</v>
      </c>
      <c r="W214" s="168">
        <f ca="1">IF($C214-W$1&lt;År1,0,V213*(1-VLOOKUP($A214,[1]Hugst!$R$5:$W$9,MATCH(ROUNDUP((W$1)/10,0)*10,[1]Hugst!$R$4:$W$4,0))))</f>
        <v>8494.4387727810645</v>
      </c>
      <c r="X214" s="168">
        <f ca="1">IF($C214-X$1&lt;År1,0,W213*(1-VLOOKUP($A214,[1]Hugst!$R$5:$W$9,MATCH(ROUNDUP((X$1)/10,0)*10,[1]Hugst!$R$4:$W$4,0))))</f>
        <v>8477.4072456493832</v>
      </c>
      <c r="Y214" s="168">
        <f ca="1">IF($C214-Y$1&lt;År1,0,X213*(1-VLOOKUP($A214,[1]Hugst!$R$5:$W$9,MATCH(ROUNDUP((Y$1)/10,0)*10,[1]Hugst!$R$4:$W$4,0))))</f>
        <v>8454.6752652988071</v>
      </c>
      <c r="Z214" s="168">
        <f ca="1">IF($C214-Z$1&lt;År1,0,Y213*(1-VLOOKUP($A214,[1]Hugst!$R$5:$W$9,MATCH(ROUNDUP((Z$1)/10,0)*10,[1]Hugst!$R$4:$W$4,0))))</f>
        <v>8430.667001563248</v>
      </c>
      <c r="AA214" s="168">
        <f ca="1">IF($C214-AA$1&lt;År1,0,Z213*(1-VLOOKUP($A214,[1]Hugst!$R$5:$W$9,MATCH(ROUNDUP((AA$1)/10,0)*10,[1]Hugst!$R$4:$W$4,0))))</f>
        <v>8390.7237656946236</v>
      </c>
      <c r="AB214" s="168">
        <f ca="1">IF($C214-AB$1&lt;År1,0,AA213*(1-VLOOKUP($A214,[1]Hugst!$R$5:$W$9,MATCH(ROUNDUP((AB$1)/10,0)*10,[1]Hugst!$R$4:$W$4,0))))</f>
        <v>8324.2285389647041</v>
      </c>
      <c r="AC214" s="168">
        <f ca="1">IF($C214-AC$1&lt;År1,0,AB213*(1-VLOOKUP($A214,[1]Hugst!$R$5:$W$9,MATCH(ROUNDUP((AC$1)/10,0)*10,[1]Hugst!$R$4:$W$4,0))))</f>
        <v>8213.507802249831</v>
      </c>
      <c r="AD214" s="168">
        <f ca="1">IF($C214-AD$1&lt;År1,0,AC213*(1-VLOOKUP($A214,[1]Hugst!$R$5:$W$9,MATCH(ROUNDUP((AD$1)/10,0)*10,[1]Hugst!$R$4:$W$4,0))))</f>
        <v>8029.1415446202518</v>
      </c>
      <c r="AE214" s="168">
        <f ca="1">IF($C214-AE$1&lt;År1,0,AD213*(1-VLOOKUP($A214,[1]Hugst!$R$5:$W$9,MATCH(ROUNDUP((AE$1)/10,0)*10,[1]Hugst!$R$4:$W$4,0))))</f>
        <v>7722.1561434904561</v>
      </c>
      <c r="AF214" s="168">
        <f ca="1">IF($C214-AF$1&lt;År1,0,AE213*(1-VLOOKUP($A214,[1]Hugst!$R$5:$W$9,MATCH(ROUNDUP((AF$1)/10,0)*10,[1]Hugst!$R$4:$W$4,0))))</f>
        <v>7211.0283663323626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1919.0062412398022</v>
      </c>
      <c r="E215" s="168">
        <f t="shared" ca="1" si="4"/>
        <v>213.6973219884967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5382.4481435066273</v>
      </c>
      <c r="G215" s="168">
        <f ca="1">IF($C215-G$1&lt;År1,0,F214*(1-VLOOKUP($A215,[1]Hugst!$R$5:$W$9,MATCH(ROUNDUP((G$1)/10,0)*10,[1]Hugst!$R$4:$W$4,0))))</f>
        <v>5388.2407191060956</v>
      </c>
      <c r="H215" s="168">
        <f ca="1">IF($C215-H$1&lt;År1,0,G214*(1-VLOOKUP($A215,[1]Hugst!$R$5:$W$9,MATCH(ROUNDUP((H$1)/10,0)*10,[1]Hugst!$R$4:$W$4,0))))</f>
        <v>5393.8253986455848</v>
      </c>
      <c r="I215" s="168">
        <f ca="1">IF($C215-I$1&lt;År1,0,H214*(1-VLOOKUP($A215,[1]Hugst!$R$5:$W$9,MATCH(ROUNDUP((I$1)/10,0)*10,[1]Hugst!$R$4:$W$4,0))))</f>
        <v>5399.0732444731175</v>
      </c>
      <c r="J215" s="168">
        <f ca="1">IF($C215-J$1&lt;År1,0,I214*(1-VLOOKUP($A215,[1]Hugst!$R$5:$W$9,MATCH(ROUNDUP((J$1)/10,0)*10,[1]Hugst!$R$4:$W$4,0))))</f>
        <v>5403.7960876794568</v>
      </c>
      <c r="K215" s="168">
        <f ca="1">IF($C215-K$1&lt;År1,0,J214*(1-VLOOKUP($A215,[1]Hugst!$R$5:$W$9,MATCH(ROUNDUP((K$1)/10,0)*10,[1]Hugst!$R$4:$W$4,0))))</f>
        <v>5407.7186130687896</v>
      </c>
      <c r="L215" s="168">
        <f ca="1">IF($C215-L$1&lt;År1,0,K214*(1-VLOOKUP($A215,[1]Hugst!$R$5:$W$9,MATCH(ROUNDUP((L$1)/10,0)*10,[1]Hugst!$R$4:$W$4,0))))</f>
        <v>5410.4367942936497</v>
      </c>
      <c r="M215" s="168">
        <f ca="1">IF($C215-M$1&lt;År1,0,L214*(1-VLOOKUP($A215,[1]Hugst!$R$5:$W$9,MATCH(ROUNDUP((M$1)/10,0)*10,[1]Hugst!$R$4:$W$4,0))))</f>
        <v>5411.3557050601594</v>
      </c>
      <c r="N215" s="168">
        <f ca="1">IF($C215-N$1&lt;År1,0,M214*(1-VLOOKUP($A215,[1]Hugst!$R$5:$W$9,MATCH(ROUNDUP((N$1)/10,0)*10,[1]Hugst!$R$4:$W$4,0))))</f>
        <v>5400.672113251705</v>
      </c>
      <c r="O215" s="168">
        <f ca="1">IF($C215-O$1&lt;År1,0,N214*(1-VLOOKUP($A215,[1]Hugst!$R$5:$W$9,MATCH(ROUNDUP((O$1)/10,0)*10,[1]Hugst!$R$4:$W$4,0))))</f>
        <v>5378.9951410780914</v>
      </c>
      <c r="P215" s="168">
        <f ca="1">IF($C215-P$1&lt;År1,0,O214*(1-VLOOKUP($A215,[1]Hugst!$R$5:$W$9,MATCH(ROUNDUP((P$1)/10,0)*10,[1]Hugst!$R$4:$W$4,0))))</f>
        <v>5339.9595951414012</v>
      </c>
      <c r="Q215" s="168">
        <f ca="1">IF($C215-Q$1&lt;År1,0,P214*(1-VLOOKUP($A215,[1]Hugst!$R$5:$W$9,MATCH(ROUNDUP((Q$1)/10,0)*10,[1]Hugst!$R$4:$W$4,0))))</f>
        <v>5293.0995264080329</v>
      </c>
      <c r="R215" s="168">
        <f ca="1">IF($C215-R$1&lt;År1,0,Q214*(1-VLOOKUP($A215,[1]Hugst!$R$5:$W$9,MATCH(ROUNDUP((R$1)/10,0)*10,[1]Hugst!$R$4:$W$4,0))))</f>
        <v>5235.0723027714512</v>
      </c>
      <c r="S215" s="168">
        <f ca="1">IF($C215-S$1&lt;År1,0,R214*(1-VLOOKUP($A215,[1]Hugst!$R$5:$W$9,MATCH(ROUNDUP((S$1)/10,0)*10,[1]Hugst!$R$4:$W$4,0))))</f>
        <v>5161.1183429898665</v>
      </c>
      <c r="T215" s="168">
        <f ca="1">IF($C215-T$1&lt;År1,0,S214*(1-VLOOKUP($A215,[1]Hugst!$R$5:$W$9,MATCH(ROUNDUP((T$1)/10,0)*10,[1]Hugst!$R$4:$W$4,0))))</f>
        <v>5064.4616671093163</v>
      </c>
      <c r="U215" s="168">
        <f ca="1">IF($C215-U$1&lt;År1,0,T214*(1-VLOOKUP($A215,[1]Hugst!$R$5:$W$9,MATCH(ROUNDUP((U$1)/10,0)*10,[1]Hugst!$R$4:$W$4,0))))</f>
        <v>4935.4576547671822</v>
      </c>
      <c r="V215" s="168">
        <f ca="1">IF($C215-V$1&lt;År1,0,U214*(1-VLOOKUP($A215,[1]Hugst!$R$5:$W$9,MATCH(ROUNDUP((V$1)/10,0)*10,[1]Hugst!$R$4:$W$4,0))))</f>
        <v>4760.3819464701974</v>
      </c>
      <c r="W215" s="168">
        <f ca="1">IF($C215-W$1&lt;År1,0,V214*(1-VLOOKUP($A215,[1]Hugst!$R$5:$W$9,MATCH(ROUNDUP((W$1)/10,0)*10,[1]Hugst!$R$4:$W$4,0))))</f>
        <v>8505.4203977743946</v>
      </c>
      <c r="X215" s="168">
        <f ca="1">IF($C215-X$1&lt;År1,0,W214*(1-VLOOKUP($A215,[1]Hugst!$R$5:$W$9,MATCH(ROUNDUP((X$1)/10,0)*10,[1]Hugst!$R$4:$W$4,0))))</f>
        <v>8475.7924437676429</v>
      </c>
      <c r="Y215" s="168">
        <f ca="1">IF($C215-Y$1&lt;År1,0,X214*(1-VLOOKUP($A215,[1]Hugst!$R$5:$W$9,MATCH(ROUNDUP((Y$1)/10,0)*10,[1]Hugst!$R$4:$W$4,0))))</f>
        <v>8458.7983029150309</v>
      </c>
      <c r="Z215" s="168">
        <f ca="1">IF($C215-Z$1&lt;År1,0,Y214*(1-VLOOKUP($A215,[1]Hugst!$R$5:$W$9,MATCH(ROUNDUP((Z$1)/10,0)*10,[1]Hugst!$R$4:$W$4,0))))</f>
        <v>8444.3646857069798</v>
      </c>
      <c r="AA215" s="168">
        <f ca="1">IF($C215-AA$1&lt;År1,0,Z214*(1-VLOOKUP($A215,[1]Hugst!$R$5:$W$9,MATCH(ROUNDUP((AA$1)/10,0)*10,[1]Hugst!$R$4:$W$4,0))))</f>
        <v>8420.3857003418289</v>
      </c>
      <c r="AB215" s="168">
        <f ca="1">IF($C215-AB$1&lt;År1,0,AA214*(1-VLOOKUP($A215,[1]Hugst!$R$5:$W$9,MATCH(ROUNDUP((AB$1)/10,0)*10,[1]Hugst!$R$4:$W$4,0))))</f>
        <v>8380.4911757364589</v>
      </c>
      <c r="AC215" s="168">
        <f ca="1">IF($C215-AC$1&lt;År1,0,AB214*(1-VLOOKUP($A215,[1]Hugst!$R$5:$W$9,MATCH(ROUNDUP((AC$1)/10,0)*10,[1]Hugst!$R$4:$W$4,0))))</f>
        <v>8314.0770407464552</v>
      </c>
      <c r="AD215" s="168">
        <f ca="1">IF($C215-AD$1&lt;År1,0,AC214*(1-VLOOKUP($A215,[1]Hugst!$R$5:$W$9,MATCH(ROUNDUP((AD$1)/10,0)*10,[1]Hugst!$R$4:$W$4,0))))</f>
        <v>8203.4913293202571</v>
      </c>
      <c r="AE215" s="168">
        <f ca="1">IF($C215-AE$1&lt;År1,0,AD214*(1-VLOOKUP($A215,[1]Hugst!$R$5:$W$9,MATCH(ROUNDUP((AE$1)/10,0)*10,[1]Hugst!$R$4:$W$4,0))))</f>
        <v>8019.3499085902267</v>
      </c>
      <c r="AF215" s="168">
        <f ca="1">IF($C215-AF$1&lt;År1,0,AE214*(1-VLOOKUP($A215,[1]Hugst!$R$5:$W$9,MATCH(ROUNDUP((AF$1)/10,0)*10,[1]Hugst!$R$4:$W$4,0))))</f>
        <v>7712.7388799008331</v>
      </c>
      <c r="AG215" s="168">
        <f ca="1">IF($C215-AG$1&lt;År1,0,AF214*(1-VLOOKUP($A215,[1]Hugst!$R$5:$W$9,MATCH(ROUNDUP((AG$1)/10,0)*10,[1]Hugst!$R$4:$W$4,0))))</f>
        <v>7202.2344293002498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1909.9312672283404</v>
      </c>
      <c r="E216" s="168">
        <f t="shared" ca="1" si="4"/>
        <v>216.86036303100991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5376.5362105376789</v>
      </c>
      <c r="G216" s="168">
        <f ca="1">IF($C216-G$1&lt;År1,0,F215*(1-VLOOKUP($A216,[1]Hugst!$R$5:$W$9,MATCH(ROUNDUP((G$1)/10,0)*10,[1]Hugst!$R$4:$W$4,0))))</f>
        <v>5382.4481435066273</v>
      </c>
      <c r="H216" s="168">
        <f ca="1">IF($C216-H$1&lt;År1,0,G215*(1-VLOOKUP($A216,[1]Hugst!$R$5:$W$9,MATCH(ROUNDUP((H$1)/10,0)*10,[1]Hugst!$R$4:$W$4,0))))</f>
        <v>5388.2407191060956</v>
      </c>
      <c r="I216" s="168">
        <f ca="1">IF($C216-I$1&lt;År1,0,H215*(1-VLOOKUP($A216,[1]Hugst!$R$5:$W$9,MATCH(ROUNDUP((I$1)/10,0)*10,[1]Hugst!$R$4:$W$4,0))))</f>
        <v>5393.8253986455848</v>
      </c>
      <c r="J216" s="168">
        <f ca="1">IF($C216-J$1&lt;År1,0,I215*(1-VLOOKUP($A216,[1]Hugst!$R$5:$W$9,MATCH(ROUNDUP((J$1)/10,0)*10,[1]Hugst!$R$4:$W$4,0))))</f>
        <v>5399.0732444731175</v>
      </c>
      <c r="K216" s="168">
        <f ca="1">IF($C216-K$1&lt;År1,0,J215*(1-VLOOKUP($A216,[1]Hugst!$R$5:$W$9,MATCH(ROUNDUP((K$1)/10,0)*10,[1]Hugst!$R$4:$W$4,0))))</f>
        <v>5403.7960876794568</v>
      </c>
      <c r="L216" s="168">
        <f ca="1">IF($C216-L$1&lt;År1,0,K215*(1-VLOOKUP($A216,[1]Hugst!$R$5:$W$9,MATCH(ROUNDUP((L$1)/10,0)*10,[1]Hugst!$R$4:$W$4,0))))</f>
        <v>5407.7186130687896</v>
      </c>
      <c r="M216" s="168">
        <f ca="1">IF($C216-M$1&lt;År1,0,L215*(1-VLOOKUP($A216,[1]Hugst!$R$5:$W$9,MATCH(ROUNDUP((M$1)/10,0)*10,[1]Hugst!$R$4:$W$4,0))))</f>
        <v>5410.4367942936497</v>
      </c>
      <c r="N216" s="168">
        <f ca="1">IF($C216-N$1&lt;År1,0,M215*(1-VLOOKUP($A216,[1]Hugst!$R$5:$W$9,MATCH(ROUNDUP((N$1)/10,0)*10,[1]Hugst!$R$4:$W$4,0))))</f>
        <v>5411.3557050601594</v>
      </c>
      <c r="O216" s="168">
        <f ca="1">IF($C216-O$1&lt;År1,0,N215*(1-VLOOKUP($A216,[1]Hugst!$R$5:$W$9,MATCH(ROUNDUP((O$1)/10,0)*10,[1]Hugst!$R$4:$W$4,0))))</f>
        <v>5400.672113251705</v>
      </c>
      <c r="P216" s="168">
        <f ca="1">IF($C216-P$1&lt;År1,0,O215*(1-VLOOKUP($A216,[1]Hugst!$R$5:$W$9,MATCH(ROUNDUP((P$1)/10,0)*10,[1]Hugst!$R$4:$W$4,0))))</f>
        <v>5367.187590768408</v>
      </c>
      <c r="Q216" s="168">
        <f ca="1">IF($C216-Q$1&lt;År1,0,P215*(1-VLOOKUP($A216,[1]Hugst!$R$5:$W$9,MATCH(ROUNDUP((Q$1)/10,0)*10,[1]Hugst!$R$4:$W$4,0))))</f>
        <v>5328.237732615481</v>
      </c>
      <c r="R216" s="168">
        <f ca="1">IF($C216-R$1&lt;År1,0,Q215*(1-VLOOKUP($A216,[1]Hugst!$R$5:$W$9,MATCH(ROUNDUP((R$1)/10,0)*10,[1]Hugst!$R$4:$W$4,0))))</f>
        <v>5281.4805274476248</v>
      </c>
      <c r="S216" s="168">
        <f ca="1">IF($C216-S$1&lt;År1,0,R215*(1-VLOOKUP($A216,[1]Hugst!$R$5:$W$9,MATCH(ROUNDUP((S$1)/10,0)*10,[1]Hugst!$R$4:$W$4,0))))</f>
        <v>5223.5806806434166</v>
      </c>
      <c r="T216" s="168">
        <f ca="1">IF($C216-T$1&lt;År1,0,S215*(1-VLOOKUP($A216,[1]Hugst!$R$5:$W$9,MATCH(ROUNDUP((T$1)/10,0)*10,[1]Hugst!$R$4:$W$4,0))))</f>
        <v>5149.7890588223281</v>
      </c>
      <c r="U216" s="168">
        <f ca="1">IF($C216-U$1&lt;År1,0,T215*(1-VLOOKUP($A216,[1]Hugst!$R$5:$W$9,MATCH(ROUNDUP((U$1)/10,0)*10,[1]Hugst!$R$4:$W$4,0))))</f>
        <v>5053.3445561327353</v>
      </c>
      <c r="V216" s="168">
        <f ca="1">IF($C216-V$1&lt;År1,0,U215*(1-VLOOKUP($A216,[1]Hugst!$R$5:$W$9,MATCH(ROUNDUP((V$1)/10,0)*10,[1]Hugst!$R$4:$W$4,0))))</f>
        <v>4924.623723329888</v>
      </c>
      <c r="W216" s="168">
        <f ca="1">IF($C216-W$1&lt;År1,0,V215*(1-VLOOKUP($A216,[1]Hugst!$R$5:$W$9,MATCH(ROUNDUP((W$1)/10,0)*10,[1]Hugst!$R$4:$W$4,0))))</f>
        <v>4749.9323275633114</v>
      </c>
      <c r="X216" s="168">
        <f ca="1">IF($C216-X$1&lt;År1,0,W215*(1-VLOOKUP($A216,[1]Hugst!$R$5:$W$9,MATCH(ROUNDUP((X$1)/10,0)*10,[1]Hugst!$R$4:$W$4,0))))</f>
        <v>8486.7499627548896</v>
      </c>
      <c r="Y216" s="168">
        <f ca="1">IF($C216-Y$1&lt;År1,0,X215*(1-VLOOKUP($A216,[1]Hugst!$R$5:$W$9,MATCH(ROUNDUP((Y$1)/10,0)*10,[1]Hugst!$R$4:$W$4,0))))</f>
        <v>8457.1870457203477</v>
      </c>
      <c r="Z216" s="168">
        <f ca="1">IF($C216-Z$1&lt;År1,0,Y215*(1-VLOOKUP($A216,[1]Hugst!$R$5:$W$9,MATCH(ROUNDUP((Z$1)/10,0)*10,[1]Hugst!$R$4:$W$4,0))))</f>
        <v>8448.4826952285493</v>
      </c>
      <c r="AA216" s="168">
        <f ca="1">IF($C216-AA$1&lt;År1,0,Z215*(1-VLOOKUP($A216,[1]Hugst!$R$5:$W$9,MATCH(ROUNDUP((AA$1)/10,0)*10,[1]Hugst!$R$4:$W$4,0))))</f>
        <v>8434.0666799927021</v>
      </c>
      <c r="AB216" s="168">
        <f ca="1">IF($C216-AB$1&lt;År1,0,AA215*(1-VLOOKUP($A216,[1]Hugst!$R$5:$W$9,MATCH(ROUNDUP((AB$1)/10,0)*10,[1]Hugst!$R$4:$W$4,0))))</f>
        <v>8410.1169372926306</v>
      </c>
      <c r="AC216" s="168">
        <f ca="1">IF($C216-AC$1&lt;År1,0,AB215*(1-VLOOKUP($A216,[1]Hugst!$R$5:$W$9,MATCH(ROUNDUP((AC$1)/10,0)*10,[1]Hugst!$R$4:$W$4,0))))</f>
        <v>8370.2710645465359</v>
      </c>
      <c r="AD216" s="168">
        <f ca="1">IF($C216-AD$1&lt;År1,0,AC215*(1-VLOOKUP($A216,[1]Hugst!$R$5:$W$9,MATCH(ROUNDUP((AD$1)/10,0)*10,[1]Hugst!$R$4:$W$4,0))))</f>
        <v>8303.9379224040822</v>
      </c>
      <c r="AE216" s="168">
        <f ca="1">IF($C216-AE$1&lt;År1,0,AD215*(1-VLOOKUP($A216,[1]Hugst!$R$5:$W$9,MATCH(ROUNDUP((AE$1)/10,0)*10,[1]Hugst!$R$4:$W$4,0))))</f>
        <v>8193.4870716015739</v>
      </c>
      <c r="AF216" s="168">
        <f ca="1">IF($C216-AF$1&lt;År1,0,AE215*(1-VLOOKUP($A216,[1]Hugst!$R$5:$W$9,MATCH(ROUNDUP((AF$1)/10,0)*10,[1]Hugst!$R$4:$W$4,0))))</f>
        <v>8009.570213579751</v>
      </c>
      <c r="AG216" s="168">
        <f ca="1">IF($C216-AG$1&lt;År1,0,AF215*(1-VLOOKUP($A216,[1]Hugst!$R$5:$W$9,MATCH(ROUNDUP((AG$1)/10,0)*10,[1]Hugst!$R$4:$W$4,0))))</f>
        <v>7703.333100779003</v>
      </c>
      <c r="AH216" s="168">
        <f ca="1">IF($C216-AH$1&lt;År1,0,AG215*(1-VLOOKUP($A216,[1]Hugst!$R$5:$W$9,MATCH(ROUNDUP((AH$1)/10,0)*10,[1]Hugst!$R$4:$W$4,0))))</f>
        <v>7193.4512165815913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1900.745650928535</v>
      </c>
      <c r="E217" s="168">
        <f t="shared" ca="1" si="4"/>
        <v>220.07558638995397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5370.5658175968174</v>
      </c>
      <c r="G217" s="168">
        <f ca="1">IF($C217-G$1&lt;År1,0,F216*(1-VLOOKUP($A217,[1]Hugst!$R$5:$W$9,MATCH(ROUNDUP((G$1)/10,0)*10,[1]Hugst!$R$4:$W$4,0))))</f>
        <v>5376.5362105376789</v>
      </c>
      <c r="H217" s="168">
        <f ca="1">IF($C217-H$1&lt;År1,0,G216*(1-VLOOKUP($A217,[1]Hugst!$R$5:$W$9,MATCH(ROUNDUP((H$1)/10,0)*10,[1]Hugst!$R$4:$W$4,0))))</f>
        <v>5382.4481435066273</v>
      </c>
      <c r="I217" s="168">
        <f ca="1">IF($C217-I$1&lt;År1,0,H216*(1-VLOOKUP($A217,[1]Hugst!$R$5:$W$9,MATCH(ROUNDUP((I$1)/10,0)*10,[1]Hugst!$R$4:$W$4,0))))</f>
        <v>5388.2407191060956</v>
      </c>
      <c r="J217" s="168">
        <f ca="1">IF($C217-J$1&lt;År1,0,I216*(1-VLOOKUP($A217,[1]Hugst!$R$5:$W$9,MATCH(ROUNDUP((J$1)/10,0)*10,[1]Hugst!$R$4:$W$4,0))))</f>
        <v>5393.8253986455848</v>
      </c>
      <c r="K217" s="168">
        <f ca="1">IF($C217-K$1&lt;År1,0,J216*(1-VLOOKUP($A217,[1]Hugst!$R$5:$W$9,MATCH(ROUNDUP((K$1)/10,0)*10,[1]Hugst!$R$4:$W$4,0))))</f>
        <v>5399.0732444731175</v>
      </c>
      <c r="L217" s="168">
        <f ca="1">IF($C217-L$1&lt;År1,0,K216*(1-VLOOKUP($A217,[1]Hugst!$R$5:$W$9,MATCH(ROUNDUP((L$1)/10,0)*10,[1]Hugst!$R$4:$W$4,0))))</f>
        <v>5403.7960876794568</v>
      </c>
      <c r="M217" s="168">
        <f ca="1">IF($C217-M$1&lt;År1,0,L216*(1-VLOOKUP($A217,[1]Hugst!$R$5:$W$9,MATCH(ROUNDUP((M$1)/10,0)*10,[1]Hugst!$R$4:$W$4,0))))</f>
        <v>5407.7186130687896</v>
      </c>
      <c r="N217" s="168">
        <f ca="1">IF($C217-N$1&lt;År1,0,M216*(1-VLOOKUP($A217,[1]Hugst!$R$5:$W$9,MATCH(ROUNDUP((N$1)/10,0)*10,[1]Hugst!$R$4:$W$4,0))))</f>
        <v>5410.4367942936497</v>
      </c>
      <c r="O217" s="168">
        <f ca="1">IF($C217-O$1&lt;År1,0,N216*(1-VLOOKUP($A217,[1]Hugst!$R$5:$W$9,MATCH(ROUNDUP((O$1)/10,0)*10,[1]Hugst!$R$4:$W$4,0))))</f>
        <v>5411.3557050601594</v>
      </c>
      <c r="P217" s="168">
        <f ca="1">IF($C217-P$1&lt;År1,0,O216*(1-VLOOKUP($A217,[1]Hugst!$R$5:$W$9,MATCH(ROUNDUP((P$1)/10,0)*10,[1]Hugst!$R$4:$W$4,0))))</f>
        <v>5388.8169793445668</v>
      </c>
      <c r="Q217" s="168">
        <f ca="1">IF($C217-Q$1&lt;År1,0,P216*(1-VLOOKUP($A217,[1]Hugst!$R$5:$W$9,MATCH(ROUNDUP((Q$1)/10,0)*10,[1]Hugst!$R$4:$W$4,0))))</f>
        <v>5355.4059594715991</v>
      </c>
      <c r="R217" s="168">
        <f ca="1">IF($C217-R$1&lt;År1,0,Q216*(1-VLOOKUP($A217,[1]Hugst!$R$5:$W$9,MATCH(ROUNDUP((R$1)/10,0)*10,[1]Hugst!$R$4:$W$4,0))))</f>
        <v>5316.5416010073004</v>
      </c>
      <c r="S217" s="168">
        <f ca="1">IF($C217-S$1&lt;År1,0,R216*(1-VLOOKUP($A217,[1]Hugst!$R$5:$W$9,MATCH(ROUNDUP((S$1)/10,0)*10,[1]Hugst!$R$4:$W$4,0))))</f>
        <v>5269.8870336068858</v>
      </c>
      <c r="T217" s="168">
        <f ca="1">IF($C217-T$1&lt;År1,0,S216*(1-VLOOKUP($A217,[1]Hugst!$R$5:$W$9,MATCH(ROUNDUP((T$1)/10,0)*10,[1]Hugst!$R$4:$W$4,0))))</f>
        <v>5212.1142840273696</v>
      </c>
      <c r="U217" s="168">
        <f ca="1">IF($C217-U$1&lt;År1,0,T216*(1-VLOOKUP($A217,[1]Hugst!$R$5:$W$9,MATCH(ROUNDUP((U$1)/10,0)*10,[1]Hugst!$R$4:$W$4,0))))</f>
        <v>5138.4846438151571</v>
      </c>
      <c r="V217" s="168">
        <f ca="1">IF($C217-V$1&lt;År1,0,U216*(1-VLOOKUP($A217,[1]Hugst!$R$5:$W$9,MATCH(ROUNDUP((V$1)/10,0)*10,[1]Hugst!$R$4:$W$4,0))))</f>
        <v>5042.2518485704923</v>
      </c>
      <c r="W217" s="168">
        <f ca="1">IF($C217-W$1&lt;År1,0,V216*(1-VLOOKUP($A217,[1]Hugst!$R$5:$W$9,MATCH(ROUNDUP((W$1)/10,0)*10,[1]Hugst!$R$4:$W$4,0))))</f>
        <v>4913.81357369331</v>
      </c>
      <c r="X217" s="168">
        <f ca="1">IF($C217-X$1&lt;År1,0,W216*(1-VLOOKUP($A217,[1]Hugst!$R$5:$W$9,MATCH(ROUNDUP((X$1)/10,0)*10,[1]Hugst!$R$4:$W$4,0))))</f>
        <v>4739.5056468442699</v>
      </c>
      <c r="Y217" s="168">
        <f ca="1">IF($C217-Y$1&lt;År1,0,X216*(1-VLOOKUP($A217,[1]Hugst!$R$5:$W$9,MATCH(ROUNDUP((Y$1)/10,0)*10,[1]Hugst!$R$4:$W$4,0))))</f>
        <v>8468.120511617135</v>
      </c>
      <c r="Z217" s="168">
        <f ca="1">IF($C217-Z$1&lt;År1,0,Y216*(1-VLOOKUP($A217,[1]Hugst!$R$5:$W$9,MATCH(ROUNDUP((Z$1)/10,0)*10,[1]Hugst!$R$4:$W$4,0))))</f>
        <v>8446.8734029816642</v>
      </c>
      <c r="AA217" s="168">
        <f ca="1">IF($C217-AA$1&lt;År1,0,Z216*(1-VLOOKUP($A217,[1]Hugst!$R$5:$W$9,MATCH(ROUNDUP((AA$1)/10,0)*10,[1]Hugst!$R$4:$W$4,0))))</f>
        <v>8438.1796675514415</v>
      </c>
      <c r="AB217" s="168">
        <f ca="1">IF($C217-AB$1&lt;År1,0,AA216*(1-VLOOKUP($A217,[1]Hugst!$R$5:$W$9,MATCH(ROUNDUP((AB$1)/10,0)*10,[1]Hugst!$R$4:$W$4,0))))</f>
        <v>8423.7812328219788</v>
      </c>
      <c r="AC217" s="168">
        <f ca="1">IF($C217-AC$1&lt;År1,0,AB216*(1-VLOOKUP($A217,[1]Hugst!$R$5:$W$9,MATCH(ROUNDUP((AC$1)/10,0)*10,[1]Hugst!$R$4:$W$4,0))))</f>
        <v>8399.8606971252011</v>
      </c>
      <c r="AD217" s="168">
        <f ca="1">IF($C217-AD$1&lt;År1,0,AC216*(1-VLOOKUP($A217,[1]Hugst!$R$5:$W$9,MATCH(ROUNDUP((AD$1)/10,0)*10,[1]Hugst!$R$4:$W$4,0))))</f>
        <v>8360.0634169068453</v>
      </c>
      <c r="AE217" s="168">
        <f ca="1">IF($C217-AE$1&lt;År1,0,AD216*(1-VLOOKUP($A217,[1]Hugst!$R$5:$W$9,MATCH(ROUNDUP((AE$1)/10,0)*10,[1]Hugst!$R$4:$W$4,0))))</f>
        <v>8293.811168840175</v>
      </c>
      <c r="AF217" s="168">
        <f ca="1">IF($C217-AF$1&lt;År1,0,AE216*(1-VLOOKUP($A217,[1]Hugst!$R$5:$W$9,MATCH(ROUNDUP((AF$1)/10,0)*10,[1]Hugst!$R$4:$W$4,0))))</f>
        <v>8183.4950141971822</v>
      </c>
      <c r="AG217" s="168">
        <f ca="1">IF($C217-AG$1&lt;År1,0,AF216*(1-VLOOKUP($A217,[1]Hugst!$R$5:$W$9,MATCH(ROUNDUP((AG$1)/10,0)*10,[1]Hugst!$R$4:$W$4,0))))</f>
        <v>7999.8024450266048</v>
      </c>
      <c r="AH217" s="168">
        <f ca="1">IF($C217-AH$1&lt;År1,0,AG216*(1-VLOOKUP($A217,[1]Hugst!$R$5:$W$9,MATCH(ROUNDUP((AH$1)/10,0)*10,[1]Hugst!$R$4:$W$4,0))))</f>
        <v>7693.9387921195166</v>
      </c>
      <c r="AI217" s="168">
        <f ca="1">IF($C217-AI$1&lt;År1,0,AH216*(1-VLOOKUP($A217,[1]Hugst!$R$5:$W$9,MATCH(ROUNDUP((AI$1)/10,0)*10,[1]Hugst!$R$4:$W$4,0))))</f>
        <v>7184.6787150979553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1891.4967506993169</v>
      </c>
      <c r="E218" s="168">
        <f t="shared" ca="1" si="4"/>
        <v>219.36368138814578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5360.6050123657915</v>
      </c>
      <c r="G218" s="168">
        <f ca="1">IF($C218-G$1&lt;År1,0,F217*(1-VLOOKUP($A218,[1]Hugst!$R$5:$W$9,MATCH(ROUNDUP((G$1)/10,0)*10,[1]Hugst!$R$4:$W$4,0))))</f>
        <v>5370.5658175968174</v>
      </c>
      <c r="H218" s="168">
        <f ca="1">IF($C218-H$1&lt;År1,0,G217*(1-VLOOKUP($A218,[1]Hugst!$R$5:$W$9,MATCH(ROUNDUP((H$1)/10,0)*10,[1]Hugst!$R$4:$W$4,0))))</f>
        <v>5376.5362105376789</v>
      </c>
      <c r="I218" s="168">
        <f ca="1">IF($C218-I$1&lt;År1,0,H217*(1-VLOOKUP($A218,[1]Hugst!$R$5:$W$9,MATCH(ROUNDUP((I$1)/10,0)*10,[1]Hugst!$R$4:$W$4,0))))</f>
        <v>5382.4481435066273</v>
      </c>
      <c r="J218" s="168">
        <f ca="1">IF($C218-J$1&lt;År1,0,I217*(1-VLOOKUP($A218,[1]Hugst!$R$5:$W$9,MATCH(ROUNDUP((J$1)/10,0)*10,[1]Hugst!$R$4:$W$4,0))))</f>
        <v>5388.2407191060956</v>
      </c>
      <c r="K218" s="168">
        <f ca="1">IF($C218-K$1&lt;År1,0,J217*(1-VLOOKUP($A218,[1]Hugst!$R$5:$W$9,MATCH(ROUNDUP((K$1)/10,0)*10,[1]Hugst!$R$4:$W$4,0))))</f>
        <v>5393.8253986455848</v>
      </c>
      <c r="L218" s="168">
        <f ca="1">IF($C218-L$1&lt;År1,0,K217*(1-VLOOKUP($A218,[1]Hugst!$R$5:$W$9,MATCH(ROUNDUP((L$1)/10,0)*10,[1]Hugst!$R$4:$W$4,0))))</f>
        <v>5399.0732444731175</v>
      </c>
      <c r="M218" s="168">
        <f ca="1">IF($C218-M$1&lt;År1,0,L217*(1-VLOOKUP($A218,[1]Hugst!$R$5:$W$9,MATCH(ROUNDUP((M$1)/10,0)*10,[1]Hugst!$R$4:$W$4,0))))</f>
        <v>5403.7960876794568</v>
      </c>
      <c r="N218" s="168">
        <f ca="1">IF($C218-N$1&lt;År1,0,M217*(1-VLOOKUP($A218,[1]Hugst!$R$5:$W$9,MATCH(ROUNDUP((N$1)/10,0)*10,[1]Hugst!$R$4:$W$4,0))))</f>
        <v>5407.7186130687896</v>
      </c>
      <c r="O218" s="168">
        <f ca="1">IF($C218-O$1&lt;År1,0,N217*(1-VLOOKUP($A218,[1]Hugst!$R$5:$W$9,MATCH(ROUNDUP((O$1)/10,0)*10,[1]Hugst!$R$4:$W$4,0))))</f>
        <v>5410.4367942936497</v>
      </c>
      <c r="P218" s="168">
        <f ca="1">IF($C218-P$1&lt;År1,0,O217*(1-VLOOKUP($A218,[1]Hugst!$R$5:$W$9,MATCH(ROUNDUP((P$1)/10,0)*10,[1]Hugst!$R$4:$W$4,0))))</f>
        <v>5399.4771193661245</v>
      </c>
      <c r="Q218" s="168">
        <f ca="1">IF($C218-Q$1&lt;År1,0,P217*(1-VLOOKUP($A218,[1]Hugst!$R$5:$W$9,MATCH(ROUNDUP((Q$1)/10,0)*10,[1]Hugst!$R$4:$W$4,0))))</f>
        <v>5376.9878689021034</v>
      </c>
      <c r="R218" s="168">
        <f ca="1">IF($C218-R$1&lt;År1,0,Q217*(1-VLOOKUP($A218,[1]Hugst!$R$5:$W$9,MATCH(ROUNDUP((R$1)/10,0)*10,[1]Hugst!$R$4:$W$4,0))))</f>
        <v>5343.650190292271</v>
      </c>
      <c r="S218" s="168">
        <f ca="1">IF($C218-S$1&lt;År1,0,R217*(1-VLOOKUP($A218,[1]Hugst!$R$5:$W$9,MATCH(ROUNDUP((S$1)/10,0)*10,[1]Hugst!$R$4:$W$4,0))))</f>
        <v>5304.8711438343571</v>
      </c>
      <c r="T218" s="168">
        <f ca="1">IF($C218-T$1&lt;År1,0,S217*(1-VLOOKUP($A218,[1]Hugst!$R$5:$W$9,MATCH(ROUNDUP((T$1)/10,0)*10,[1]Hugst!$R$4:$W$4,0))))</f>
        <v>5258.3189888989682</v>
      </c>
      <c r="U218" s="168">
        <f ca="1">IF($C218-U$1&lt;År1,0,T217*(1-VLOOKUP($A218,[1]Hugst!$R$5:$W$9,MATCH(ROUNDUP((U$1)/10,0)*10,[1]Hugst!$R$4:$W$4,0))))</f>
        <v>5200.6730575502361</v>
      </c>
      <c r="V218" s="168">
        <f ca="1">IF($C218-V$1&lt;År1,0,U217*(1-VLOOKUP($A218,[1]Hugst!$R$5:$W$9,MATCH(ROUNDUP((V$1)/10,0)*10,[1]Hugst!$R$4:$W$4,0))))</f>
        <v>5127.2050433775139</v>
      </c>
      <c r="W218" s="168">
        <f ca="1">IF($C218-W$1&lt;År1,0,V217*(1-VLOOKUP($A218,[1]Hugst!$R$5:$W$9,MATCH(ROUNDUP((W$1)/10,0)*10,[1]Hugst!$R$4:$W$4,0))))</f>
        <v>5031.1834908541177</v>
      </c>
      <c r="X218" s="168">
        <f ca="1">IF($C218-X$1&lt;År1,0,W217*(1-VLOOKUP($A218,[1]Hugst!$R$5:$W$9,MATCH(ROUNDUP((X$1)/10,0)*10,[1]Hugst!$R$4:$W$4,0))))</f>
        <v>4903.0271536534956</v>
      </c>
      <c r="Y218" s="168">
        <f ca="1">IF($C218-Y$1&lt;År1,0,X217*(1-VLOOKUP($A218,[1]Hugst!$R$5:$W$9,MATCH(ROUNDUP((Y$1)/10,0)*10,[1]Hugst!$R$4:$W$4,0))))</f>
        <v>4729.1018539609531</v>
      </c>
      <c r="Z218" s="168">
        <f ca="1">IF($C218-Z$1&lt;År1,0,Y217*(1-VLOOKUP($A218,[1]Hugst!$R$5:$W$9,MATCH(ROUNDUP((Z$1)/10,0)*10,[1]Hugst!$R$4:$W$4,0))))</f>
        <v>8457.7935353834564</v>
      </c>
      <c r="AA218" s="168">
        <f ca="1">IF($C218-AA$1&lt;År1,0,Z217*(1-VLOOKUP($A218,[1]Hugst!$R$5:$W$9,MATCH(ROUNDUP((AA$1)/10,0)*10,[1]Hugst!$R$4:$W$4,0))))</f>
        <v>8436.572337856076</v>
      </c>
      <c r="AB218" s="168">
        <f ca="1">IF($C218-AB$1&lt;År1,0,AA217*(1-VLOOKUP($A218,[1]Hugst!$R$5:$W$9,MATCH(ROUNDUP((AB$1)/10,0)*10,[1]Hugst!$R$4:$W$4,0))))</f>
        <v>8427.8892045422326</v>
      </c>
      <c r="AC218" s="168">
        <f ca="1">IF($C218-AC$1&lt;År1,0,AB217*(1-VLOOKUP($A218,[1]Hugst!$R$5:$W$9,MATCH(ROUNDUP((AC$1)/10,0)*10,[1]Hugst!$R$4:$W$4,0))))</f>
        <v>8413.5083288795122</v>
      </c>
      <c r="AD218" s="168">
        <f ca="1">IF($C218-AD$1&lt;År1,0,AC217*(1-VLOOKUP($A218,[1]Hugst!$R$5:$W$9,MATCH(ROUNDUP((AD$1)/10,0)*10,[1]Hugst!$R$4:$W$4,0))))</f>
        <v>8389.616964567731</v>
      </c>
      <c r="AE218" s="168">
        <f ca="1">IF($C218-AE$1&lt;År1,0,AD217*(1-VLOOKUP($A218,[1]Hugst!$R$5:$W$9,MATCH(ROUNDUP((AE$1)/10,0)*10,[1]Hugst!$R$4:$W$4,0))))</f>
        <v>8349.8682176179336</v>
      </c>
      <c r="AF218" s="168">
        <f ca="1">IF($C218-AF$1&lt;År1,0,AE217*(1-VLOOKUP($A218,[1]Hugst!$R$5:$W$9,MATCH(ROUNDUP((AF$1)/10,0)*10,[1]Hugst!$R$4:$W$4,0))))</f>
        <v>8283.6967649757353</v>
      </c>
      <c r="AG218" s="168">
        <f ca="1">IF($C218-AG$1&lt;År1,0,AF217*(1-VLOOKUP($A218,[1]Hugst!$R$5:$W$9,MATCH(ROUNDUP((AG$1)/10,0)*10,[1]Hugst!$R$4:$W$4,0))))</f>
        <v>8173.515142228649</v>
      </c>
      <c r="AH218" s="168">
        <f ca="1">IF($C218-AH$1&lt;År1,0,AG217*(1-VLOOKUP($A218,[1]Hugst!$R$5:$W$9,MATCH(ROUNDUP((AH$1)/10,0)*10,[1]Hugst!$R$4:$W$4,0))))</f>
        <v>7990.046588386328</v>
      </c>
      <c r="AI218" s="168">
        <f ca="1">IF($C218-AI$1&lt;År1,0,AH217*(1-VLOOKUP($A218,[1]Hugst!$R$5:$W$9,MATCH(ROUNDUP((AI$1)/10,0)*10,[1]Hugst!$R$4:$W$4,0))))</f>
        <v>7684.5559399340054</v>
      </c>
      <c r="AJ218" s="168">
        <f ca="1">IF($C218-AJ$1&lt;År1,0,AI217*(1-VLOOKUP($A218,[1]Hugst!$R$5:$W$9,MATCH(ROUNDUP((AJ$1)/10,0)*10,[1]Hugst!$R$4:$W$4,0))))</f>
        <v>7179.8597232768534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254.45999999999768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962.04670650842286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405.86369999999647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1113.4504065084216</v>
      </c>
      <c r="G220" s="168">
        <f ca="1">IF($C220-G$1&lt;År1,0,F219*(1-VLOOKUP($A220,[1]Hugst!$R$5:$W$9,MATCH(ROUNDUP((G$1)/10,0)*10,[1]Hugst!$R$4:$W$4,0))))</f>
        <v>962.04670650842286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495.43998150000101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1203.0266880084262</v>
      </c>
      <c r="G221" s="168">
        <f ca="1">IF($C221-G$1&lt;År1,0,F220*(1-VLOOKUP($A221,[1]Hugst!$R$5:$W$9,MATCH(ROUNDUP((G$1)/10,0)*10,[1]Hugst!$R$4:$W$4,0))))</f>
        <v>1113.4504065084216</v>
      </c>
      <c r="H221" s="168">
        <f ca="1">IF($C221-H$1&lt;År1,0,G220*(1-VLOOKUP($A221,[1]Hugst!$R$5:$W$9,MATCH(ROUNDUP((H$1)/10,0)*10,[1]Hugst!$R$4:$W$4,0))))</f>
        <v>962.04670650842286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547.92614159250149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1255.5128481009267</v>
      </c>
      <c r="G222" s="168">
        <f ca="1">IF($C222-G$1&lt;År1,0,F221*(1-VLOOKUP($A222,[1]Hugst!$R$5:$W$9,MATCH(ROUNDUP((G$1)/10,0)*10,[1]Hugst!$R$4:$W$4,0))))</f>
        <v>1203.0266880084262</v>
      </c>
      <c r="H222" s="168">
        <f ca="1">IF($C222-H$1&lt;År1,0,G221*(1-VLOOKUP($A222,[1]Hugst!$R$5:$W$9,MATCH(ROUNDUP((H$1)/10,0)*10,[1]Hugst!$R$4:$W$4,0))))</f>
        <v>1113.4504065084216</v>
      </c>
      <c r="I222" s="168">
        <f ca="1">IF($C222-I$1&lt;År1,0,H221*(1-VLOOKUP($A222,[1]Hugst!$R$5:$W$9,MATCH(ROUNDUP((I$1)/10,0)*10,[1]Hugst!$R$4:$W$4,0))))</f>
        <v>962.04670650842286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578.16452688453262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1285.7512333929578</v>
      </c>
      <c r="G223" s="168">
        <f ca="1">IF($C223-G$1&lt;År1,0,F222*(1-VLOOKUP($A223,[1]Hugst!$R$5:$W$9,MATCH(ROUNDUP((G$1)/10,0)*10,[1]Hugst!$R$4:$W$4,0))))</f>
        <v>1255.5128481009267</v>
      </c>
      <c r="H223" s="168">
        <f ca="1">IF($C223-H$1&lt;År1,0,G222*(1-VLOOKUP($A223,[1]Hugst!$R$5:$W$9,MATCH(ROUNDUP((H$1)/10,0)*10,[1]Hugst!$R$4:$W$4,0))))</f>
        <v>1203.0266880084262</v>
      </c>
      <c r="I223" s="168">
        <f ca="1">IF($C223-I$1&lt;År1,0,H222*(1-VLOOKUP($A223,[1]Hugst!$R$5:$W$9,MATCH(ROUNDUP((I$1)/10,0)*10,[1]Hugst!$R$4:$W$4,0))))</f>
        <v>1113.4504065084216</v>
      </c>
      <c r="J223" s="168">
        <f ca="1">IF($C223-J$1&lt;År1,0,I222*(1-VLOOKUP($A223,[1]Hugst!$R$5:$W$9,MATCH(ROUNDUP((J$1)/10,0)*10,[1]Hugst!$R$4:$W$4,0))))</f>
        <v>962.04670650842286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595.06051385011017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1302.6472203585354</v>
      </c>
      <c r="G224" s="168">
        <f ca="1">IF($C224-G$1&lt;År1,0,F223*(1-VLOOKUP($A224,[1]Hugst!$R$5:$W$9,MATCH(ROUNDUP((G$1)/10,0)*10,[1]Hugst!$R$4:$W$4,0))))</f>
        <v>1285.7512333929578</v>
      </c>
      <c r="H224" s="168">
        <f ca="1">IF($C224-H$1&lt;År1,0,G223*(1-VLOOKUP($A224,[1]Hugst!$R$5:$W$9,MATCH(ROUNDUP((H$1)/10,0)*10,[1]Hugst!$R$4:$W$4,0))))</f>
        <v>1255.5128481009267</v>
      </c>
      <c r="I224" s="168">
        <f ca="1">IF($C224-I$1&lt;År1,0,H223*(1-VLOOKUP($A224,[1]Hugst!$R$5:$W$9,MATCH(ROUNDUP((I$1)/10,0)*10,[1]Hugst!$R$4:$W$4,0))))</f>
        <v>1203.0266880084262</v>
      </c>
      <c r="J224" s="168">
        <f ca="1">IF($C224-J$1&lt;År1,0,I223*(1-VLOOKUP($A224,[1]Hugst!$R$5:$W$9,MATCH(ROUNDUP((J$1)/10,0)*10,[1]Hugst!$R$4:$W$4,0))))</f>
        <v>1113.4504065084216</v>
      </c>
      <c r="K224" s="168">
        <f ca="1">IF($C224-K$1&lt;År1,0,J223*(1-VLOOKUP($A224,[1]Hugst!$R$5:$W$9,MATCH(ROUNDUP((K$1)/10,0)*10,[1]Hugst!$R$4:$W$4,0))))</f>
        <v>962.04670650842286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603.95729704086716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1311.5440035492925</v>
      </c>
      <c r="G225" s="168">
        <f ca="1">IF($C225-G$1&lt;År1,0,F224*(1-VLOOKUP($A225,[1]Hugst!$R$5:$W$9,MATCH(ROUNDUP((G$1)/10,0)*10,[1]Hugst!$R$4:$W$4,0))))</f>
        <v>1302.6472203585354</v>
      </c>
      <c r="H225" s="168">
        <f ca="1">IF($C225-H$1&lt;År1,0,G224*(1-VLOOKUP($A225,[1]Hugst!$R$5:$W$9,MATCH(ROUNDUP((H$1)/10,0)*10,[1]Hugst!$R$4:$W$4,0))))</f>
        <v>1285.7512333929578</v>
      </c>
      <c r="I225" s="168">
        <f ca="1">IF($C225-I$1&lt;År1,0,H224*(1-VLOOKUP($A225,[1]Hugst!$R$5:$W$9,MATCH(ROUNDUP((I$1)/10,0)*10,[1]Hugst!$R$4:$W$4,0))))</f>
        <v>1255.5128481009267</v>
      </c>
      <c r="J225" s="168">
        <f ca="1">IF($C225-J$1&lt;År1,0,I224*(1-VLOOKUP($A225,[1]Hugst!$R$5:$W$9,MATCH(ROUNDUP((J$1)/10,0)*10,[1]Hugst!$R$4:$W$4,0))))</f>
        <v>1203.0266880084262</v>
      </c>
      <c r="K225" s="168">
        <f ca="1">IF($C225-K$1&lt;År1,0,J224*(1-VLOOKUP($A225,[1]Hugst!$R$5:$W$9,MATCH(ROUNDUP((K$1)/10,0)*10,[1]Hugst!$R$4:$W$4,0))))</f>
        <v>1113.4504065084216</v>
      </c>
      <c r="L225" s="168">
        <f ca="1">IF($C225-L$1&lt;År1,0,K224*(1-VLOOKUP($A225,[1]Hugst!$R$5:$W$9,MATCH(ROUNDUP((L$1)/10,0)*10,[1]Hugst!$R$4:$W$4,0))))</f>
        <v>962.04670650842286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608.06076201166127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1315.6474685200865</v>
      </c>
      <c r="G226" s="168">
        <f ca="1">IF($C226-G$1&lt;År1,0,F225*(1-VLOOKUP($A226,[1]Hugst!$R$5:$W$9,MATCH(ROUNDUP((G$1)/10,0)*10,[1]Hugst!$R$4:$W$4,0))))</f>
        <v>1311.5440035492925</v>
      </c>
      <c r="H226" s="168">
        <f ca="1">IF($C226-H$1&lt;År1,0,G225*(1-VLOOKUP($A226,[1]Hugst!$R$5:$W$9,MATCH(ROUNDUP((H$1)/10,0)*10,[1]Hugst!$R$4:$W$4,0))))</f>
        <v>1302.6472203585354</v>
      </c>
      <c r="I226" s="168">
        <f ca="1">IF($C226-I$1&lt;År1,0,H225*(1-VLOOKUP($A226,[1]Hugst!$R$5:$W$9,MATCH(ROUNDUP((I$1)/10,0)*10,[1]Hugst!$R$4:$W$4,0))))</f>
        <v>1285.7512333929578</v>
      </c>
      <c r="J226" s="168">
        <f ca="1">IF($C226-J$1&lt;År1,0,I225*(1-VLOOKUP($A226,[1]Hugst!$R$5:$W$9,MATCH(ROUNDUP((J$1)/10,0)*10,[1]Hugst!$R$4:$W$4,0))))</f>
        <v>1255.5128481009267</v>
      </c>
      <c r="K226" s="168">
        <f ca="1">IF($C226-K$1&lt;År1,0,J225*(1-VLOOKUP($A226,[1]Hugst!$R$5:$W$9,MATCH(ROUNDUP((K$1)/10,0)*10,[1]Hugst!$R$4:$W$4,0))))</f>
        <v>1203.0266880084262</v>
      </c>
      <c r="L226" s="168">
        <f ca="1">IF($C226-L$1&lt;År1,0,K225*(1-VLOOKUP($A226,[1]Hugst!$R$5:$W$9,MATCH(ROUNDUP((L$1)/10,0)*10,[1]Hugst!$R$4:$W$4,0))))</f>
        <v>1113.4504065084216</v>
      </c>
      <c r="M226" s="168">
        <f ca="1">IF($C226-M$1&lt;År1,0,L225*(1-VLOOKUP($A226,[1]Hugst!$R$5:$W$9,MATCH(ROUNDUP((M$1)/10,0)*10,[1]Hugst!$R$4:$W$4,0))))</f>
        <v>962.04670650842286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609.29440907520586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1316.8811155836311</v>
      </c>
      <c r="G227" s="168">
        <f ca="1">IF($C227-G$1&lt;År1,0,F226*(1-VLOOKUP($A227,[1]Hugst!$R$5:$W$9,MATCH(ROUNDUP((G$1)/10,0)*10,[1]Hugst!$R$4:$W$4,0))))</f>
        <v>1315.6474685200865</v>
      </c>
      <c r="H227" s="168">
        <f ca="1">IF($C227-H$1&lt;År1,0,G226*(1-VLOOKUP($A227,[1]Hugst!$R$5:$W$9,MATCH(ROUNDUP((H$1)/10,0)*10,[1]Hugst!$R$4:$W$4,0))))</f>
        <v>1311.5440035492925</v>
      </c>
      <c r="I227" s="168">
        <f ca="1">IF($C227-I$1&lt;År1,0,H226*(1-VLOOKUP($A227,[1]Hugst!$R$5:$W$9,MATCH(ROUNDUP((I$1)/10,0)*10,[1]Hugst!$R$4:$W$4,0))))</f>
        <v>1302.6472203585354</v>
      </c>
      <c r="J227" s="168">
        <f ca="1">IF($C227-J$1&lt;År1,0,I226*(1-VLOOKUP($A227,[1]Hugst!$R$5:$W$9,MATCH(ROUNDUP((J$1)/10,0)*10,[1]Hugst!$R$4:$W$4,0))))</f>
        <v>1285.7512333929578</v>
      </c>
      <c r="K227" s="168">
        <f ca="1">IF($C227-K$1&lt;År1,0,J226*(1-VLOOKUP($A227,[1]Hugst!$R$5:$W$9,MATCH(ROUNDUP((K$1)/10,0)*10,[1]Hugst!$R$4:$W$4,0))))</f>
        <v>1255.5128481009267</v>
      </c>
      <c r="L227" s="168">
        <f ca="1">IF($C227-L$1&lt;År1,0,K226*(1-VLOOKUP($A227,[1]Hugst!$R$5:$W$9,MATCH(ROUNDUP((L$1)/10,0)*10,[1]Hugst!$R$4:$W$4,0))))</f>
        <v>1203.0266880084262</v>
      </c>
      <c r="M227" s="168">
        <f ca="1">IF($C227-M$1&lt;År1,0,L226*(1-VLOOKUP($A227,[1]Hugst!$R$5:$W$9,MATCH(ROUNDUP((M$1)/10,0)*10,[1]Hugst!$R$4:$W$4,0))))</f>
        <v>1113.4504065084216</v>
      </c>
      <c r="N227" s="168">
        <f ca="1">IF($C227-N$1&lt;År1,0,M226*(1-VLOOKUP($A227,[1]Hugst!$R$5:$W$9,MATCH(ROUNDUP((N$1)/10,0)*10,[1]Hugst!$R$4:$W$4,0))))</f>
        <v>962.04670650842286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608.81230755398099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1316.3990140624062</v>
      </c>
      <c r="G228" s="168">
        <f ca="1">IF($C228-G$1&lt;År1,0,F227*(1-VLOOKUP($A228,[1]Hugst!$R$5:$W$9,MATCH(ROUNDUP((G$1)/10,0)*10,[1]Hugst!$R$4:$W$4,0))))</f>
        <v>1316.8811155836311</v>
      </c>
      <c r="H228" s="168">
        <f ca="1">IF($C228-H$1&lt;År1,0,G227*(1-VLOOKUP($A228,[1]Hugst!$R$5:$W$9,MATCH(ROUNDUP((H$1)/10,0)*10,[1]Hugst!$R$4:$W$4,0))))</f>
        <v>1315.6474685200865</v>
      </c>
      <c r="I228" s="168">
        <f ca="1">IF($C228-I$1&lt;År1,0,H227*(1-VLOOKUP($A228,[1]Hugst!$R$5:$W$9,MATCH(ROUNDUP((I$1)/10,0)*10,[1]Hugst!$R$4:$W$4,0))))</f>
        <v>1311.5440035492925</v>
      </c>
      <c r="J228" s="168">
        <f ca="1">IF($C228-J$1&lt;År1,0,I227*(1-VLOOKUP($A228,[1]Hugst!$R$5:$W$9,MATCH(ROUNDUP((J$1)/10,0)*10,[1]Hugst!$R$4:$W$4,0))))</f>
        <v>1302.6472203585354</v>
      </c>
      <c r="K228" s="168">
        <f ca="1">IF($C228-K$1&lt;År1,0,J227*(1-VLOOKUP($A228,[1]Hugst!$R$5:$W$9,MATCH(ROUNDUP((K$1)/10,0)*10,[1]Hugst!$R$4:$W$4,0))))</f>
        <v>1285.7512333929578</v>
      </c>
      <c r="L228" s="168">
        <f ca="1">IF($C228-L$1&lt;År1,0,K227*(1-VLOOKUP($A228,[1]Hugst!$R$5:$W$9,MATCH(ROUNDUP((L$1)/10,0)*10,[1]Hugst!$R$4:$W$4,0))))</f>
        <v>1255.5128481009267</v>
      </c>
      <c r="M228" s="168">
        <f ca="1">IF($C228-M$1&lt;År1,0,L227*(1-VLOOKUP($A228,[1]Hugst!$R$5:$W$9,MATCH(ROUNDUP((M$1)/10,0)*10,[1]Hugst!$R$4:$W$4,0))))</f>
        <v>1203.0266880084262</v>
      </c>
      <c r="N228" s="168">
        <f ca="1">IF($C228-N$1&lt;År1,0,M227*(1-VLOOKUP($A228,[1]Hugst!$R$5:$W$9,MATCH(ROUNDUP((N$1)/10,0)*10,[1]Hugst!$R$4:$W$4,0))))</f>
        <v>1113.4504065084216</v>
      </c>
      <c r="O228" s="168">
        <f ca="1">IF($C228-O$1&lt;År1,0,N227*(1-VLOOKUP($A228,[1]Hugst!$R$5:$W$9,MATCH(ROUNDUP((O$1)/10,0)*10,[1]Hugst!$R$4:$W$4,0))))</f>
        <v>962.04670650842286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607.30686833071195</v>
      </c>
      <c r="E229" s="168">
        <f t="shared" ca="1" si="5"/>
        <v>2.1118098435545107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1317.0053846826918</v>
      </c>
      <c r="G229" s="168">
        <f ca="1">IF($C229-G$1&lt;År1,0,F228*(1-VLOOKUP($A229,[1]Hugst!$R$5:$W$9,MATCH(ROUNDUP((G$1)/10,0)*10,[1]Hugst!$R$4:$W$4,0))))</f>
        <v>1316.3990140624062</v>
      </c>
      <c r="H229" s="168">
        <f ca="1">IF($C229-H$1&lt;År1,0,G228*(1-VLOOKUP($A229,[1]Hugst!$R$5:$W$9,MATCH(ROUNDUP((H$1)/10,0)*10,[1]Hugst!$R$4:$W$4,0))))</f>
        <v>1316.8811155836311</v>
      </c>
      <c r="I229" s="168">
        <f ca="1">IF($C229-I$1&lt;År1,0,H228*(1-VLOOKUP($A229,[1]Hugst!$R$5:$W$9,MATCH(ROUNDUP((I$1)/10,0)*10,[1]Hugst!$R$4:$W$4,0))))</f>
        <v>1315.6474685200865</v>
      </c>
      <c r="J229" s="168">
        <f ca="1">IF($C229-J$1&lt;År1,0,I228*(1-VLOOKUP($A229,[1]Hugst!$R$5:$W$9,MATCH(ROUNDUP((J$1)/10,0)*10,[1]Hugst!$R$4:$W$4,0))))</f>
        <v>1311.5440035492925</v>
      </c>
      <c r="K229" s="168">
        <f ca="1">IF($C229-K$1&lt;År1,0,J228*(1-VLOOKUP($A229,[1]Hugst!$R$5:$W$9,MATCH(ROUNDUP((K$1)/10,0)*10,[1]Hugst!$R$4:$W$4,0))))</f>
        <v>1302.6472203585354</v>
      </c>
      <c r="L229" s="168">
        <f ca="1">IF($C229-L$1&lt;År1,0,K228*(1-VLOOKUP($A229,[1]Hugst!$R$5:$W$9,MATCH(ROUNDUP((L$1)/10,0)*10,[1]Hugst!$R$4:$W$4,0))))</f>
        <v>1285.7512333929578</v>
      </c>
      <c r="M229" s="168">
        <f ca="1">IF($C229-M$1&lt;År1,0,L228*(1-VLOOKUP($A229,[1]Hugst!$R$5:$W$9,MATCH(ROUNDUP((M$1)/10,0)*10,[1]Hugst!$R$4:$W$4,0))))</f>
        <v>1255.5128481009267</v>
      </c>
      <c r="N229" s="168">
        <f ca="1">IF($C229-N$1&lt;År1,0,M228*(1-VLOOKUP($A229,[1]Hugst!$R$5:$W$9,MATCH(ROUNDUP((N$1)/10,0)*10,[1]Hugst!$R$4:$W$4,0))))</f>
        <v>1203.0266880084262</v>
      </c>
      <c r="O229" s="168">
        <f ca="1">IF($C229-O$1&lt;År1,0,N228*(1-VLOOKUP($A229,[1]Hugst!$R$5:$W$9,MATCH(ROUNDUP((O$1)/10,0)*10,[1]Hugst!$R$4:$W$4,0))))</f>
        <v>1113.4504065084216</v>
      </c>
      <c r="P229" s="168">
        <f ca="1">IF($C229-P$1&lt;År1,0,O228*(1-VLOOKUP($A229,[1]Hugst!$R$5:$W$9,MATCH(ROUNDUP((P$1)/10,0)*10,[1]Hugst!$R$4:$W$4,0))))</f>
        <v>959.93489666486778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453.89513053331348</v>
      </c>
      <c r="E230" s="168">
        <f t="shared" ca="1" si="5"/>
        <v>4.5513335923333216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808.7018838473175</v>
      </c>
      <c r="G230" s="168">
        <f ca="1">IF($C230-G$1&lt;År1,0,F229*(1-VLOOKUP($A230,[1]Hugst!$R$5:$W$9,MATCH(ROUNDUP((G$1)/10,0)*10,[1]Hugst!$R$4:$W$4,0))))</f>
        <v>1317.0053846826918</v>
      </c>
      <c r="H230" s="168">
        <f ca="1">IF($C230-H$1&lt;År1,0,G229*(1-VLOOKUP($A230,[1]Hugst!$R$5:$W$9,MATCH(ROUNDUP((H$1)/10,0)*10,[1]Hugst!$R$4:$W$4,0))))</f>
        <v>1316.3990140624062</v>
      </c>
      <c r="I230" s="168">
        <f ca="1">IF($C230-I$1&lt;År1,0,H229*(1-VLOOKUP($A230,[1]Hugst!$R$5:$W$9,MATCH(ROUNDUP((I$1)/10,0)*10,[1]Hugst!$R$4:$W$4,0))))</f>
        <v>1316.8811155836311</v>
      </c>
      <c r="J230" s="168">
        <f ca="1">IF($C230-J$1&lt;År1,0,I229*(1-VLOOKUP($A230,[1]Hugst!$R$5:$W$9,MATCH(ROUNDUP((J$1)/10,0)*10,[1]Hugst!$R$4:$W$4,0))))</f>
        <v>1315.6474685200865</v>
      </c>
      <c r="K230" s="168">
        <f ca="1">IF($C230-K$1&lt;År1,0,J229*(1-VLOOKUP($A230,[1]Hugst!$R$5:$W$9,MATCH(ROUNDUP((K$1)/10,0)*10,[1]Hugst!$R$4:$W$4,0))))</f>
        <v>1311.5440035492925</v>
      </c>
      <c r="L230" s="168">
        <f ca="1">IF($C230-L$1&lt;År1,0,K229*(1-VLOOKUP($A230,[1]Hugst!$R$5:$W$9,MATCH(ROUNDUP((L$1)/10,0)*10,[1]Hugst!$R$4:$W$4,0))))</f>
        <v>1302.6472203585354</v>
      </c>
      <c r="M230" s="168">
        <f ca="1">IF($C230-M$1&lt;År1,0,L229*(1-VLOOKUP($A230,[1]Hugst!$R$5:$W$9,MATCH(ROUNDUP((M$1)/10,0)*10,[1]Hugst!$R$4:$W$4,0))))</f>
        <v>1285.7512333929578</v>
      </c>
      <c r="N230" s="168">
        <f ca="1">IF($C230-N$1&lt;År1,0,M229*(1-VLOOKUP($A230,[1]Hugst!$R$5:$W$9,MATCH(ROUNDUP((N$1)/10,0)*10,[1]Hugst!$R$4:$W$4,0))))</f>
        <v>1255.5128481009267</v>
      </c>
      <c r="O230" s="168">
        <f ca="1">IF($C230-O$1&lt;År1,0,N229*(1-VLOOKUP($A230,[1]Hugst!$R$5:$W$9,MATCH(ROUNDUP((O$1)/10,0)*10,[1]Hugst!$R$4:$W$4,0))))</f>
        <v>1203.0266880084262</v>
      </c>
      <c r="P230" s="168">
        <f ca="1">IF($C230-P$1&lt;År1,0,O229*(1-VLOOKUP($A230,[1]Hugst!$R$5:$W$9,MATCH(ROUNDUP((P$1)/10,0)*10,[1]Hugst!$R$4:$W$4,0))))</f>
        <v>1111.0062470795006</v>
      </c>
      <c r="Q230" s="168">
        <f ca="1">IF($C230-Q$1&lt;År1,0,P229*(1-VLOOKUP($A230,[1]Hugst!$R$5:$W$9,MATCH(ROUNDUP((Q$1)/10,0)*10,[1]Hugst!$R$4:$W$4,0))))</f>
        <v>957.82772250145706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497.43059595889372</v>
      </c>
      <c r="E231" s="168">
        <f t="shared" ca="1" si="5"/>
        <v>7.1821331508035655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854.86814883136799</v>
      </c>
      <c r="G231" s="168">
        <f ca="1">IF($C231-G$1&lt;År1,0,F230*(1-VLOOKUP($A231,[1]Hugst!$R$5:$W$9,MATCH(ROUNDUP((G$1)/10,0)*10,[1]Hugst!$R$4:$W$4,0))))</f>
        <v>808.7018838473175</v>
      </c>
      <c r="H231" s="168">
        <f ca="1">IF($C231-H$1&lt;År1,0,G230*(1-VLOOKUP($A231,[1]Hugst!$R$5:$W$9,MATCH(ROUNDUP((H$1)/10,0)*10,[1]Hugst!$R$4:$W$4,0))))</f>
        <v>1317.0053846826918</v>
      </c>
      <c r="I231" s="168">
        <f ca="1">IF($C231-I$1&lt;År1,0,H230*(1-VLOOKUP($A231,[1]Hugst!$R$5:$W$9,MATCH(ROUNDUP((I$1)/10,0)*10,[1]Hugst!$R$4:$W$4,0))))</f>
        <v>1316.3990140624062</v>
      </c>
      <c r="J231" s="168">
        <f ca="1">IF($C231-J$1&lt;År1,0,I230*(1-VLOOKUP($A231,[1]Hugst!$R$5:$W$9,MATCH(ROUNDUP((J$1)/10,0)*10,[1]Hugst!$R$4:$W$4,0))))</f>
        <v>1316.8811155836311</v>
      </c>
      <c r="K231" s="168">
        <f ca="1">IF($C231-K$1&lt;År1,0,J230*(1-VLOOKUP($A231,[1]Hugst!$R$5:$W$9,MATCH(ROUNDUP((K$1)/10,0)*10,[1]Hugst!$R$4:$W$4,0))))</f>
        <v>1315.6474685200865</v>
      </c>
      <c r="L231" s="168">
        <f ca="1">IF($C231-L$1&lt;År1,0,K230*(1-VLOOKUP($A231,[1]Hugst!$R$5:$W$9,MATCH(ROUNDUP((L$1)/10,0)*10,[1]Hugst!$R$4:$W$4,0))))</f>
        <v>1311.5440035492925</v>
      </c>
      <c r="M231" s="168">
        <f ca="1">IF($C231-M$1&lt;År1,0,L230*(1-VLOOKUP($A231,[1]Hugst!$R$5:$W$9,MATCH(ROUNDUP((M$1)/10,0)*10,[1]Hugst!$R$4:$W$4,0))))</f>
        <v>1302.6472203585354</v>
      </c>
      <c r="N231" s="168">
        <f ca="1">IF($C231-N$1&lt;År1,0,M230*(1-VLOOKUP($A231,[1]Hugst!$R$5:$W$9,MATCH(ROUNDUP((N$1)/10,0)*10,[1]Hugst!$R$4:$W$4,0))))</f>
        <v>1285.7512333929578</v>
      </c>
      <c r="O231" s="168">
        <f ca="1">IF($C231-O$1&lt;År1,0,N230*(1-VLOOKUP($A231,[1]Hugst!$R$5:$W$9,MATCH(ROUNDUP((O$1)/10,0)*10,[1]Hugst!$R$4:$W$4,0))))</f>
        <v>1255.5128481009267</v>
      </c>
      <c r="P231" s="168">
        <f ca="1">IF($C231-P$1&lt;År1,0,O230*(1-VLOOKUP($A231,[1]Hugst!$R$5:$W$9,MATCH(ROUNDUP((P$1)/10,0)*10,[1]Hugst!$R$4:$W$4,0))))</f>
        <v>1200.385897717676</v>
      </c>
      <c r="Q231" s="168">
        <f ca="1">IF($C231-Q$1&lt;År1,0,P230*(1-VLOOKUP($A231,[1]Hugst!$R$5:$W$9,MATCH(ROUNDUP((Q$1)/10,0)*10,[1]Hugst!$R$4:$W$4,0))))</f>
        <v>1108.5674528785944</v>
      </c>
      <c r="R231" s="168">
        <f ca="1">IF($C231-R$1&lt;År1,0,Q230*(1-VLOOKUP($A231,[1]Hugst!$R$5:$W$9,MATCH(ROUNDUP((R$1)/10,0)*10,[1]Hugst!$R$4:$W$4,0))))</f>
        <v>955.72517384230753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527.00690173387068</v>
      </c>
      <c r="E232" s="168">
        <f t="shared" ca="1" si="5"/>
        <v>9.9223713055762346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887.1846927611175</v>
      </c>
      <c r="G232" s="168">
        <f ca="1">IF($C232-G$1&lt;År1,0,F231*(1-VLOOKUP($A232,[1]Hugst!$R$5:$W$9,MATCH(ROUNDUP((G$1)/10,0)*10,[1]Hugst!$R$4:$W$4,0))))</f>
        <v>854.86814883136799</v>
      </c>
      <c r="H232" s="168">
        <f ca="1">IF($C232-H$1&lt;År1,0,G231*(1-VLOOKUP($A232,[1]Hugst!$R$5:$W$9,MATCH(ROUNDUP((H$1)/10,0)*10,[1]Hugst!$R$4:$W$4,0))))</f>
        <v>808.7018838473175</v>
      </c>
      <c r="I232" s="168">
        <f ca="1">IF($C232-I$1&lt;År1,0,H231*(1-VLOOKUP($A232,[1]Hugst!$R$5:$W$9,MATCH(ROUNDUP((I$1)/10,0)*10,[1]Hugst!$R$4:$W$4,0))))</f>
        <v>1317.0053846826918</v>
      </c>
      <c r="J232" s="168">
        <f ca="1">IF($C232-J$1&lt;År1,0,I231*(1-VLOOKUP($A232,[1]Hugst!$R$5:$W$9,MATCH(ROUNDUP((J$1)/10,0)*10,[1]Hugst!$R$4:$W$4,0))))</f>
        <v>1316.3990140624062</v>
      </c>
      <c r="K232" s="168">
        <f ca="1">IF($C232-K$1&lt;År1,0,J231*(1-VLOOKUP($A232,[1]Hugst!$R$5:$W$9,MATCH(ROUNDUP((K$1)/10,0)*10,[1]Hugst!$R$4:$W$4,0))))</f>
        <v>1316.8811155836311</v>
      </c>
      <c r="L232" s="168">
        <f ca="1">IF($C232-L$1&lt;År1,0,K231*(1-VLOOKUP($A232,[1]Hugst!$R$5:$W$9,MATCH(ROUNDUP((L$1)/10,0)*10,[1]Hugst!$R$4:$W$4,0))))</f>
        <v>1315.6474685200865</v>
      </c>
      <c r="M232" s="168">
        <f ca="1">IF($C232-M$1&lt;År1,0,L231*(1-VLOOKUP($A232,[1]Hugst!$R$5:$W$9,MATCH(ROUNDUP((M$1)/10,0)*10,[1]Hugst!$R$4:$W$4,0))))</f>
        <v>1311.5440035492925</v>
      </c>
      <c r="N232" s="168">
        <f ca="1">IF($C232-N$1&lt;År1,0,M231*(1-VLOOKUP($A232,[1]Hugst!$R$5:$W$9,MATCH(ROUNDUP((N$1)/10,0)*10,[1]Hugst!$R$4:$W$4,0))))</f>
        <v>1302.6472203585354</v>
      </c>
      <c r="O232" s="168">
        <f ca="1">IF($C232-O$1&lt;År1,0,N231*(1-VLOOKUP($A232,[1]Hugst!$R$5:$W$9,MATCH(ROUNDUP((O$1)/10,0)*10,[1]Hugst!$R$4:$W$4,0))))</f>
        <v>1285.7512333929578</v>
      </c>
      <c r="P232" s="168">
        <f ca="1">IF($C232-P$1&lt;År1,0,O231*(1-VLOOKUP($A232,[1]Hugst!$R$5:$W$9,MATCH(ROUNDUP((P$1)/10,0)*10,[1]Hugst!$R$4:$W$4,0))))</f>
        <v>1252.7568442880222</v>
      </c>
      <c r="Q232" s="168">
        <f ca="1">IF($C232-Q$1&lt;År1,0,P231*(1-VLOOKUP($A232,[1]Hugst!$R$5:$W$9,MATCH(ROUNDUP((Q$1)/10,0)*10,[1]Hugst!$R$4:$W$4,0))))</f>
        <v>1197.7509042836616</v>
      </c>
      <c r="R232" s="168">
        <f ca="1">IF($C232-R$1&lt;År1,0,Q231*(1-VLOOKUP($A232,[1]Hugst!$R$5:$W$9,MATCH(ROUNDUP((R$1)/10,0)*10,[1]Hugst!$R$4:$W$4,0))))</f>
        <v>1106.1340121283731</v>
      </c>
      <c r="S232" s="168">
        <f ca="1">IF($C232-S$1&lt;År1,0,R231*(1-VLOOKUP($A232,[1]Hugst!$R$5:$W$9,MATCH(ROUNDUP((S$1)/10,0)*10,[1]Hugst!$R$4:$W$4,0))))</f>
        <v>953.62724053387319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546.8162883535407</v>
      </c>
      <c r="E233" s="168">
        <f t="shared" ca="1" si="5"/>
        <v>12.722971246741508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909.7946793219528</v>
      </c>
      <c r="G233" s="168">
        <f ca="1">IF($C233-G$1&lt;År1,0,F232*(1-VLOOKUP($A233,[1]Hugst!$R$5:$W$9,MATCH(ROUNDUP((G$1)/10,0)*10,[1]Hugst!$R$4:$W$4,0))))</f>
        <v>887.1846927611175</v>
      </c>
      <c r="H233" s="168">
        <f ca="1">IF($C233-H$1&lt;År1,0,G232*(1-VLOOKUP($A233,[1]Hugst!$R$5:$W$9,MATCH(ROUNDUP((H$1)/10,0)*10,[1]Hugst!$R$4:$W$4,0))))</f>
        <v>854.86814883136799</v>
      </c>
      <c r="I233" s="168">
        <f ca="1">IF($C233-I$1&lt;År1,0,H232*(1-VLOOKUP($A233,[1]Hugst!$R$5:$W$9,MATCH(ROUNDUP((I$1)/10,0)*10,[1]Hugst!$R$4:$W$4,0))))</f>
        <v>808.7018838473175</v>
      </c>
      <c r="J233" s="168">
        <f ca="1">IF($C233-J$1&lt;År1,0,I232*(1-VLOOKUP($A233,[1]Hugst!$R$5:$W$9,MATCH(ROUNDUP((J$1)/10,0)*10,[1]Hugst!$R$4:$W$4,0))))</f>
        <v>1317.0053846826918</v>
      </c>
      <c r="K233" s="168">
        <f ca="1">IF($C233-K$1&lt;År1,0,J232*(1-VLOOKUP($A233,[1]Hugst!$R$5:$W$9,MATCH(ROUNDUP((K$1)/10,0)*10,[1]Hugst!$R$4:$W$4,0))))</f>
        <v>1316.3990140624062</v>
      </c>
      <c r="L233" s="168">
        <f ca="1">IF($C233-L$1&lt;År1,0,K232*(1-VLOOKUP($A233,[1]Hugst!$R$5:$W$9,MATCH(ROUNDUP((L$1)/10,0)*10,[1]Hugst!$R$4:$W$4,0))))</f>
        <v>1316.8811155836311</v>
      </c>
      <c r="M233" s="168">
        <f ca="1">IF($C233-M$1&lt;År1,0,L232*(1-VLOOKUP($A233,[1]Hugst!$R$5:$W$9,MATCH(ROUNDUP((M$1)/10,0)*10,[1]Hugst!$R$4:$W$4,0))))</f>
        <v>1315.6474685200865</v>
      </c>
      <c r="N233" s="168">
        <f ca="1">IF($C233-N$1&lt;År1,0,M232*(1-VLOOKUP($A233,[1]Hugst!$R$5:$W$9,MATCH(ROUNDUP((N$1)/10,0)*10,[1]Hugst!$R$4:$W$4,0))))</f>
        <v>1311.5440035492925</v>
      </c>
      <c r="O233" s="168">
        <f ca="1">IF($C233-O$1&lt;År1,0,N232*(1-VLOOKUP($A233,[1]Hugst!$R$5:$W$9,MATCH(ROUNDUP((O$1)/10,0)*10,[1]Hugst!$R$4:$W$4,0))))</f>
        <v>1302.6472203585354</v>
      </c>
      <c r="P233" s="168">
        <f ca="1">IF($C233-P$1&lt;År1,0,O232*(1-VLOOKUP($A233,[1]Hugst!$R$5:$W$9,MATCH(ROUNDUP((P$1)/10,0)*10,[1]Hugst!$R$4:$W$4,0))))</f>
        <v>1282.9288526367293</v>
      </c>
      <c r="Q233" s="168">
        <f ca="1">IF($C233-Q$1&lt;År1,0,P232*(1-VLOOKUP($A233,[1]Hugst!$R$5:$W$9,MATCH(ROUNDUP((Q$1)/10,0)*10,[1]Hugst!$R$4:$W$4,0))))</f>
        <v>1250.0068902395851</v>
      </c>
      <c r="R233" s="168">
        <f ca="1">IF($C233-R$1&lt;År1,0,Q232*(1-VLOOKUP($A233,[1]Hugst!$R$5:$W$9,MATCH(ROUNDUP((R$1)/10,0)*10,[1]Hugst!$R$4:$W$4,0))))</f>
        <v>1195.1216949815755</v>
      </c>
      <c r="S233" s="168">
        <f ca="1">IF($C233-S$1&lt;År1,0,R232*(1-VLOOKUP($A233,[1]Hugst!$R$5:$W$9,MATCH(ROUNDUP((S$1)/10,0)*10,[1]Hugst!$R$4:$W$4,0))))</f>
        <v>1103.7059130773596</v>
      </c>
      <c r="T233" s="168">
        <f ca="1">IF($C233-T$1&lt;År1,0,S232*(1-VLOOKUP($A233,[1]Hugst!$R$5:$W$9,MATCH(ROUNDUP((T$1)/10,0)*10,[1]Hugst!$R$4:$W$4,0))))</f>
        <v>951.53391244489637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559.79330170161722</v>
      </c>
      <c r="E234" s="168">
        <f t="shared" ca="1" si="5"/>
        <v>15.554512281374627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925.60323370466244</v>
      </c>
      <c r="G234" s="168">
        <f ca="1">IF($C234-G$1&lt;År1,0,F233*(1-VLOOKUP($A234,[1]Hugst!$R$5:$W$9,MATCH(ROUNDUP((G$1)/10,0)*10,[1]Hugst!$R$4:$W$4,0))))</f>
        <v>909.7946793219528</v>
      </c>
      <c r="H234" s="168">
        <f ca="1">IF($C234-H$1&lt;År1,0,G233*(1-VLOOKUP($A234,[1]Hugst!$R$5:$W$9,MATCH(ROUNDUP((H$1)/10,0)*10,[1]Hugst!$R$4:$W$4,0))))</f>
        <v>887.1846927611175</v>
      </c>
      <c r="I234" s="168">
        <f ca="1">IF($C234-I$1&lt;År1,0,H233*(1-VLOOKUP($A234,[1]Hugst!$R$5:$W$9,MATCH(ROUNDUP((I$1)/10,0)*10,[1]Hugst!$R$4:$W$4,0))))</f>
        <v>854.86814883136799</v>
      </c>
      <c r="J234" s="168">
        <f ca="1">IF($C234-J$1&lt;År1,0,I233*(1-VLOOKUP($A234,[1]Hugst!$R$5:$W$9,MATCH(ROUNDUP((J$1)/10,0)*10,[1]Hugst!$R$4:$W$4,0))))</f>
        <v>808.7018838473175</v>
      </c>
      <c r="K234" s="168">
        <f ca="1">IF($C234-K$1&lt;År1,0,J233*(1-VLOOKUP($A234,[1]Hugst!$R$5:$W$9,MATCH(ROUNDUP((K$1)/10,0)*10,[1]Hugst!$R$4:$W$4,0))))</f>
        <v>1317.0053846826918</v>
      </c>
      <c r="L234" s="168">
        <f ca="1">IF($C234-L$1&lt;År1,0,K233*(1-VLOOKUP($A234,[1]Hugst!$R$5:$W$9,MATCH(ROUNDUP((L$1)/10,0)*10,[1]Hugst!$R$4:$W$4,0))))</f>
        <v>1316.3990140624062</v>
      </c>
      <c r="M234" s="168">
        <f ca="1">IF($C234-M$1&lt;År1,0,L233*(1-VLOOKUP($A234,[1]Hugst!$R$5:$W$9,MATCH(ROUNDUP((M$1)/10,0)*10,[1]Hugst!$R$4:$W$4,0))))</f>
        <v>1316.8811155836311</v>
      </c>
      <c r="N234" s="168">
        <f ca="1">IF($C234-N$1&lt;År1,0,M233*(1-VLOOKUP($A234,[1]Hugst!$R$5:$W$9,MATCH(ROUNDUP((N$1)/10,0)*10,[1]Hugst!$R$4:$W$4,0))))</f>
        <v>1315.6474685200865</v>
      </c>
      <c r="O234" s="168">
        <f ca="1">IF($C234-O$1&lt;År1,0,N233*(1-VLOOKUP($A234,[1]Hugst!$R$5:$W$9,MATCH(ROUNDUP((O$1)/10,0)*10,[1]Hugst!$R$4:$W$4,0))))</f>
        <v>1311.5440035492925</v>
      </c>
      <c r="P234" s="168">
        <f ca="1">IF($C234-P$1&lt;År1,0,O233*(1-VLOOKUP($A234,[1]Hugst!$R$5:$W$9,MATCH(ROUNDUP((P$1)/10,0)*10,[1]Hugst!$R$4:$W$4,0))))</f>
        <v>1299.7877508504312</v>
      </c>
      <c r="Q234" s="168">
        <f ca="1">IF($C234-Q$1&lt;År1,0,P233*(1-VLOOKUP($A234,[1]Hugst!$R$5:$W$9,MATCH(ROUNDUP((Q$1)/10,0)*10,[1]Hugst!$R$4:$W$4,0))))</f>
        <v>1280.1126673504536</v>
      </c>
      <c r="R234" s="168">
        <f ca="1">IF($C234-R$1&lt;År1,0,Q233*(1-VLOOKUP($A234,[1]Hugst!$R$5:$W$9,MATCH(ROUNDUP((R$1)/10,0)*10,[1]Hugst!$R$4:$W$4,0))))</f>
        <v>1247.2629726756445</v>
      </c>
      <c r="S234" s="168">
        <f ca="1">IF($C234-S$1&lt;År1,0,R233*(1-VLOOKUP($A234,[1]Hugst!$R$5:$W$9,MATCH(ROUNDUP((S$1)/10,0)*10,[1]Hugst!$R$4:$W$4,0))))</f>
        <v>1192.4982571145429</v>
      </c>
      <c r="T234" s="168">
        <f ca="1">IF($C234-T$1&lt;År1,0,S233*(1-VLOOKUP($A234,[1]Hugst!$R$5:$W$9,MATCH(ROUNDUP((T$1)/10,0)*10,[1]Hugst!$R$4:$W$4,0))))</f>
        <v>1101.2831439998727</v>
      </c>
      <c r="U234" s="168">
        <f ca="1">IF($C234-U$1&lt;År1,0,T233*(1-VLOOKUP($A234,[1]Hugst!$R$5:$W$9,MATCH(ROUNDUP((U$1)/10,0)*10,[1]Hugst!$R$4:$W$4,0))))</f>
        <v>949.44517946635881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567.992101545992</v>
      </c>
      <c r="E235" s="168">
        <f t="shared" ca="1" si="5"/>
        <v>18.399367262209125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936.64688852987183</v>
      </c>
      <c r="G235" s="168">
        <f ca="1">IF($C235-G$1&lt;År1,0,F234*(1-VLOOKUP($A235,[1]Hugst!$R$5:$W$9,MATCH(ROUNDUP((G$1)/10,0)*10,[1]Hugst!$R$4:$W$4,0))))</f>
        <v>925.60323370466244</v>
      </c>
      <c r="H235" s="168">
        <f ca="1">IF($C235-H$1&lt;År1,0,G234*(1-VLOOKUP($A235,[1]Hugst!$R$5:$W$9,MATCH(ROUNDUP((H$1)/10,0)*10,[1]Hugst!$R$4:$W$4,0))))</f>
        <v>909.7946793219528</v>
      </c>
      <c r="I235" s="168">
        <f ca="1">IF($C235-I$1&lt;År1,0,H234*(1-VLOOKUP($A235,[1]Hugst!$R$5:$W$9,MATCH(ROUNDUP((I$1)/10,0)*10,[1]Hugst!$R$4:$W$4,0))))</f>
        <v>887.1846927611175</v>
      </c>
      <c r="J235" s="168">
        <f ca="1">IF($C235-J$1&lt;År1,0,I234*(1-VLOOKUP($A235,[1]Hugst!$R$5:$W$9,MATCH(ROUNDUP((J$1)/10,0)*10,[1]Hugst!$R$4:$W$4,0))))</f>
        <v>854.86814883136799</v>
      </c>
      <c r="K235" s="168">
        <f ca="1">IF($C235-K$1&lt;År1,0,J234*(1-VLOOKUP($A235,[1]Hugst!$R$5:$W$9,MATCH(ROUNDUP((K$1)/10,0)*10,[1]Hugst!$R$4:$W$4,0))))</f>
        <v>808.7018838473175</v>
      </c>
      <c r="L235" s="168">
        <f ca="1">IF($C235-L$1&lt;År1,0,K234*(1-VLOOKUP($A235,[1]Hugst!$R$5:$W$9,MATCH(ROUNDUP((L$1)/10,0)*10,[1]Hugst!$R$4:$W$4,0))))</f>
        <v>1317.0053846826918</v>
      </c>
      <c r="M235" s="168">
        <f ca="1">IF($C235-M$1&lt;År1,0,L234*(1-VLOOKUP($A235,[1]Hugst!$R$5:$W$9,MATCH(ROUNDUP((M$1)/10,0)*10,[1]Hugst!$R$4:$W$4,0))))</f>
        <v>1316.3990140624062</v>
      </c>
      <c r="N235" s="168">
        <f ca="1">IF($C235-N$1&lt;År1,0,M234*(1-VLOOKUP($A235,[1]Hugst!$R$5:$W$9,MATCH(ROUNDUP((N$1)/10,0)*10,[1]Hugst!$R$4:$W$4,0))))</f>
        <v>1316.8811155836311</v>
      </c>
      <c r="O235" s="168">
        <f ca="1">IF($C235-O$1&lt;År1,0,N234*(1-VLOOKUP($A235,[1]Hugst!$R$5:$W$9,MATCH(ROUNDUP((O$1)/10,0)*10,[1]Hugst!$R$4:$W$4,0))))</f>
        <v>1315.6474685200865</v>
      </c>
      <c r="P235" s="168">
        <f ca="1">IF($C235-P$1&lt;År1,0,O234*(1-VLOOKUP($A235,[1]Hugst!$R$5:$W$9,MATCH(ROUNDUP((P$1)/10,0)*10,[1]Hugst!$R$4:$W$4,0))))</f>
        <v>1308.6650045171111</v>
      </c>
      <c r="Q235" s="168">
        <f ca="1">IF($C235-Q$1&lt;År1,0,P234*(1-VLOOKUP($A235,[1]Hugst!$R$5:$W$9,MATCH(ROUNDUP((Q$1)/10,0)*10,[1]Hugst!$R$4:$W$4,0))))</f>
        <v>1296.934558226613</v>
      </c>
      <c r="R235" s="168">
        <f ca="1">IF($C235-R$1&lt;År1,0,Q234*(1-VLOOKUP($A235,[1]Hugst!$R$5:$W$9,MATCH(ROUNDUP((R$1)/10,0)*10,[1]Hugst!$R$4:$W$4,0))))</f>
        <v>1277.3026639343186</v>
      </c>
      <c r="S235" s="168">
        <f ca="1">IF($C235-S$1&lt;År1,0,R234*(1-VLOOKUP($A235,[1]Hugst!$R$5:$W$9,MATCH(ROUNDUP((S$1)/10,0)*10,[1]Hugst!$R$4:$W$4,0))))</f>
        <v>1244.525078345381</v>
      </c>
      <c r="T235" s="168">
        <f ca="1">IF($C235-T$1&lt;År1,0,S234*(1-VLOOKUP($A235,[1]Hugst!$R$5:$W$9,MATCH(ROUNDUP((T$1)/10,0)*10,[1]Hugst!$R$4:$W$4,0))))</f>
        <v>1189.8805780135597</v>
      </c>
      <c r="U235" s="168">
        <f ca="1">IF($C235-U$1&lt;År1,0,T234*(1-VLOOKUP($A235,[1]Hugst!$R$5:$W$9,MATCH(ROUNDUP((U$1)/10,0)*10,[1]Hugst!$R$4:$W$4,0))))</f>
        <v>1098.8656931959706</v>
      </c>
      <c r="V235" s="168">
        <f ca="1">IF($C235-V$1&lt;År1,0,U234*(1-VLOOKUP($A235,[1]Hugst!$R$5:$W$9,MATCH(ROUNDUP((V$1)/10,0)*10,[1]Hugst!$R$4:$W$4,0))))</f>
        <v>947.36103151143266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572.85057748528482</v>
      </c>
      <c r="E236" s="168">
        <f t="shared" ca="1" si="5"/>
        <v>21.24698504546177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944.35298225241718</v>
      </c>
      <c r="G236" s="168">
        <f ca="1">IF($C236-G$1&lt;År1,0,F235*(1-VLOOKUP($A236,[1]Hugst!$R$5:$W$9,MATCH(ROUNDUP((G$1)/10,0)*10,[1]Hugst!$R$4:$W$4,0))))</f>
        <v>936.64688852987183</v>
      </c>
      <c r="H236" s="168">
        <f ca="1">IF($C236-H$1&lt;År1,0,G235*(1-VLOOKUP($A236,[1]Hugst!$R$5:$W$9,MATCH(ROUNDUP((H$1)/10,0)*10,[1]Hugst!$R$4:$W$4,0))))</f>
        <v>925.60323370466244</v>
      </c>
      <c r="I236" s="168">
        <f ca="1">IF($C236-I$1&lt;År1,0,H235*(1-VLOOKUP($A236,[1]Hugst!$R$5:$W$9,MATCH(ROUNDUP((I$1)/10,0)*10,[1]Hugst!$R$4:$W$4,0))))</f>
        <v>909.7946793219528</v>
      </c>
      <c r="J236" s="168">
        <f ca="1">IF($C236-J$1&lt;År1,0,I235*(1-VLOOKUP($A236,[1]Hugst!$R$5:$W$9,MATCH(ROUNDUP((J$1)/10,0)*10,[1]Hugst!$R$4:$W$4,0))))</f>
        <v>887.1846927611175</v>
      </c>
      <c r="K236" s="168">
        <f ca="1">IF($C236-K$1&lt;År1,0,J235*(1-VLOOKUP($A236,[1]Hugst!$R$5:$W$9,MATCH(ROUNDUP((K$1)/10,0)*10,[1]Hugst!$R$4:$W$4,0))))</f>
        <v>854.86814883136799</v>
      </c>
      <c r="L236" s="168">
        <f ca="1">IF($C236-L$1&lt;År1,0,K235*(1-VLOOKUP($A236,[1]Hugst!$R$5:$W$9,MATCH(ROUNDUP((L$1)/10,0)*10,[1]Hugst!$R$4:$W$4,0))))</f>
        <v>808.7018838473175</v>
      </c>
      <c r="M236" s="168">
        <f ca="1">IF($C236-M$1&lt;År1,0,L235*(1-VLOOKUP($A236,[1]Hugst!$R$5:$W$9,MATCH(ROUNDUP((M$1)/10,0)*10,[1]Hugst!$R$4:$W$4,0))))</f>
        <v>1317.0053846826918</v>
      </c>
      <c r="N236" s="168">
        <f ca="1">IF($C236-N$1&lt;År1,0,M235*(1-VLOOKUP($A236,[1]Hugst!$R$5:$W$9,MATCH(ROUNDUP((N$1)/10,0)*10,[1]Hugst!$R$4:$W$4,0))))</f>
        <v>1316.3990140624062</v>
      </c>
      <c r="O236" s="168">
        <f ca="1">IF($C236-O$1&lt;År1,0,N235*(1-VLOOKUP($A236,[1]Hugst!$R$5:$W$9,MATCH(ROUNDUP((O$1)/10,0)*10,[1]Hugst!$R$4:$W$4,0))))</f>
        <v>1316.8811155836311</v>
      </c>
      <c r="P236" s="168">
        <f ca="1">IF($C236-P$1&lt;År1,0,O235*(1-VLOOKUP($A236,[1]Hugst!$R$5:$W$9,MATCH(ROUNDUP((P$1)/10,0)*10,[1]Hugst!$R$4:$W$4,0))))</f>
        <v>1312.7594618818716</v>
      </c>
      <c r="Q236" s="168">
        <f ca="1">IF($C236-Q$1&lt;År1,0,P235*(1-VLOOKUP($A236,[1]Hugst!$R$5:$W$9,MATCH(ROUNDUP((Q$1)/10,0)*10,[1]Hugst!$R$4:$W$4,0))))</f>
        <v>1305.7923252389028</v>
      </c>
      <c r="R236" s="168">
        <f ca="1">IF($C236-R$1&lt;År1,0,Q235*(1-VLOOKUP($A236,[1]Hugst!$R$5:$W$9,MATCH(ROUNDUP((R$1)/10,0)*10,[1]Hugst!$R$4:$W$4,0))))</f>
        <v>1294.0876287085546</v>
      </c>
      <c r="S236" s="168">
        <f ca="1">IF($C236-S$1&lt;År1,0,R235*(1-VLOOKUP($A236,[1]Hugst!$R$5:$W$9,MATCH(ROUNDUP((S$1)/10,0)*10,[1]Hugst!$R$4:$W$4,0))))</f>
        <v>1274.4988288183652</v>
      </c>
      <c r="T236" s="168">
        <f ca="1">IF($C236-T$1&lt;År1,0,S235*(1-VLOOKUP($A236,[1]Hugst!$R$5:$W$9,MATCH(ROUNDUP((T$1)/10,0)*10,[1]Hugst!$R$4:$W$4,0))))</f>
        <v>1241.7931940270619</v>
      </c>
      <c r="U236" s="168">
        <f ca="1">IF($C236-U$1&lt;År1,0,T235*(1-VLOOKUP($A236,[1]Hugst!$R$5:$W$9,MATCH(ROUNDUP((U$1)/10,0)*10,[1]Hugst!$R$4:$W$4,0))))</f>
        <v>1187.2686450374324</v>
      </c>
      <c r="V236" s="168">
        <f ca="1">IF($C236-V$1&lt;År1,0,U235*(1-VLOOKUP($A236,[1]Hugst!$R$5:$W$9,MATCH(ROUNDUP((V$1)/10,0)*10,[1]Hugst!$R$4:$W$4,0))))</f>
        <v>1096.453548991394</v>
      </c>
      <c r="W236" s="168">
        <f ca="1">IF($C236-W$1&lt;År1,0,V235*(1-VLOOKUP($A236,[1]Hugst!$R$5:$W$9,MATCH(ROUNDUP((W$1)/10,0)*10,[1]Hugst!$R$4:$W$4,0))))</f>
        <v>945.28145851543195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575.3752301107761</v>
      </c>
      <c r="E237" s="168">
        <f t="shared" ca="1" si="5"/>
        <v>24.091059966151079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949.72170979859789</v>
      </c>
      <c r="G237" s="168">
        <f ca="1">IF($C237-G$1&lt;År1,0,F236*(1-VLOOKUP($A237,[1]Hugst!$R$5:$W$9,MATCH(ROUNDUP((G$1)/10,0)*10,[1]Hugst!$R$4:$W$4,0))))</f>
        <v>944.35298225241718</v>
      </c>
      <c r="H237" s="168">
        <f ca="1">IF($C237-H$1&lt;År1,0,G236*(1-VLOOKUP($A237,[1]Hugst!$R$5:$W$9,MATCH(ROUNDUP((H$1)/10,0)*10,[1]Hugst!$R$4:$W$4,0))))</f>
        <v>936.64688852987183</v>
      </c>
      <c r="I237" s="168">
        <f ca="1">IF($C237-I$1&lt;År1,0,H236*(1-VLOOKUP($A237,[1]Hugst!$R$5:$W$9,MATCH(ROUNDUP((I$1)/10,0)*10,[1]Hugst!$R$4:$W$4,0))))</f>
        <v>925.60323370466244</v>
      </c>
      <c r="J237" s="168">
        <f ca="1">IF($C237-J$1&lt;År1,0,I236*(1-VLOOKUP($A237,[1]Hugst!$R$5:$W$9,MATCH(ROUNDUP((J$1)/10,0)*10,[1]Hugst!$R$4:$W$4,0))))</f>
        <v>909.7946793219528</v>
      </c>
      <c r="K237" s="168">
        <f ca="1">IF($C237-K$1&lt;År1,0,J236*(1-VLOOKUP($A237,[1]Hugst!$R$5:$W$9,MATCH(ROUNDUP((K$1)/10,0)*10,[1]Hugst!$R$4:$W$4,0))))</f>
        <v>887.1846927611175</v>
      </c>
      <c r="L237" s="168">
        <f ca="1">IF($C237-L$1&lt;År1,0,K236*(1-VLOOKUP($A237,[1]Hugst!$R$5:$W$9,MATCH(ROUNDUP((L$1)/10,0)*10,[1]Hugst!$R$4:$W$4,0))))</f>
        <v>854.86814883136799</v>
      </c>
      <c r="M237" s="168">
        <f ca="1">IF($C237-M$1&lt;År1,0,L236*(1-VLOOKUP($A237,[1]Hugst!$R$5:$W$9,MATCH(ROUNDUP((M$1)/10,0)*10,[1]Hugst!$R$4:$W$4,0))))</f>
        <v>808.7018838473175</v>
      </c>
      <c r="N237" s="168">
        <f ca="1">IF($C237-N$1&lt;År1,0,M236*(1-VLOOKUP($A237,[1]Hugst!$R$5:$W$9,MATCH(ROUNDUP((N$1)/10,0)*10,[1]Hugst!$R$4:$W$4,0))))</f>
        <v>1317.0053846826918</v>
      </c>
      <c r="O237" s="168">
        <f ca="1">IF($C237-O$1&lt;År1,0,N236*(1-VLOOKUP($A237,[1]Hugst!$R$5:$W$9,MATCH(ROUNDUP((O$1)/10,0)*10,[1]Hugst!$R$4:$W$4,0))))</f>
        <v>1316.3990140624062</v>
      </c>
      <c r="P237" s="168">
        <f ca="1">IF($C237-P$1&lt;År1,0,O236*(1-VLOOKUP($A237,[1]Hugst!$R$5:$W$9,MATCH(ROUNDUP((P$1)/10,0)*10,[1]Hugst!$R$4:$W$4,0))))</f>
        <v>1313.9904009396671</v>
      </c>
      <c r="Q237" s="168">
        <f ca="1">IF($C237-Q$1&lt;År1,0,P236*(1-VLOOKUP($A237,[1]Hugst!$R$5:$W$9,MATCH(ROUNDUP((Q$1)/10,0)*10,[1]Hugst!$R$4:$W$4,0))))</f>
        <v>1309.8777947704236</v>
      </c>
      <c r="R237" s="168">
        <f ca="1">IF($C237-R$1&lt;År1,0,Q236*(1-VLOOKUP($A237,[1]Hugst!$R$5:$W$9,MATCH(ROUNDUP((R$1)/10,0)*10,[1]Hugst!$R$4:$W$4,0))))</f>
        <v>1302.925951842037</v>
      </c>
      <c r="S237" s="168">
        <f ca="1">IF($C237-S$1&lt;År1,0,R236*(1-VLOOKUP($A237,[1]Hugst!$R$5:$W$9,MATCH(ROUNDUP((S$1)/10,0)*10,[1]Hugst!$R$4:$W$4,0))))</f>
        <v>1291.2469485479749</v>
      </c>
      <c r="T237" s="168">
        <f ca="1">IF($C237-T$1&lt;År1,0,S236*(1-VLOOKUP($A237,[1]Hugst!$R$5:$W$9,MATCH(ROUNDUP((T$1)/10,0)*10,[1]Hugst!$R$4:$W$4,0))))</f>
        <v>1271.7011484624225</v>
      </c>
      <c r="U237" s="168">
        <f ca="1">IF($C237-U$1&lt;År1,0,T236*(1-VLOOKUP($A237,[1]Hugst!$R$5:$W$9,MATCH(ROUNDUP((U$1)/10,0)*10,[1]Hugst!$R$4:$W$4,0))))</f>
        <v>1239.067306527978</v>
      </c>
      <c r="V237" s="168">
        <f ca="1">IF($C237-V$1&lt;År1,0,U236*(1-VLOOKUP($A237,[1]Hugst!$R$5:$W$9,MATCH(ROUNDUP((V$1)/10,0)*10,[1]Hugst!$R$4:$W$4,0))))</f>
        <v>1184.662445572716</v>
      </c>
      <c r="W237" s="168">
        <f ca="1">IF($C237-W$1&lt;År1,0,V236*(1-VLOOKUP($A237,[1]Hugst!$R$5:$W$9,MATCH(ROUNDUP((W$1)/10,0)*10,[1]Hugst!$R$4:$W$4,0))))</f>
        <v>1094.0466997375104</v>
      </c>
      <c r="X237" s="168">
        <f ca="1">IF($C237-X$1&lt;År1,0,W236*(1-VLOOKUP($A237,[1]Hugst!$R$5:$W$9,MATCH(ROUNDUP((X$1)/10,0)*10,[1]Hugst!$R$4:$W$4,0))))</f>
        <v>943.20645043576394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576.27058781926007</v>
      </c>
      <c r="E238" s="168">
        <f t="shared" ca="1" si="5"/>
        <v>26.927833523921436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953.45384106485221</v>
      </c>
      <c r="G238" s="168">
        <f ca="1">IF($C238-G$1&lt;År1,0,F237*(1-VLOOKUP($A238,[1]Hugst!$R$5:$W$9,MATCH(ROUNDUP((G$1)/10,0)*10,[1]Hugst!$R$4:$W$4,0))))</f>
        <v>949.72170979859789</v>
      </c>
      <c r="H238" s="168">
        <f ca="1">IF($C238-H$1&lt;År1,0,G237*(1-VLOOKUP($A238,[1]Hugst!$R$5:$W$9,MATCH(ROUNDUP((H$1)/10,0)*10,[1]Hugst!$R$4:$W$4,0))))</f>
        <v>944.35298225241718</v>
      </c>
      <c r="I238" s="168">
        <f ca="1">IF($C238-I$1&lt;År1,0,H237*(1-VLOOKUP($A238,[1]Hugst!$R$5:$W$9,MATCH(ROUNDUP((I$1)/10,0)*10,[1]Hugst!$R$4:$W$4,0))))</f>
        <v>936.64688852987183</v>
      </c>
      <c r="J238" s="168">
        <f ca="1">IF($C238-J$1&lt;År1,0,I237*(1-VLOOKUP($A238,[1]Hugst!$R$5:$W$9,MATCH(ROUNDUP((J$1)/10,0)*10,[1]Hugst!$R$4:$W$4,0))))</f>
        <v>925.60323370466244</v>
      </c>
      <c r="K238" s="168">
        <f ca="1">IF($C238-K$1&lt;År1,0,J237*(1-VLOOKUP($A238,[1]Hugst!$R$5:$W$9,MATCH(ROUNDUP((K$1)/10,0)*10,[1]Hugst!$R$4:$W$4,0))))</f>
        <v>909.7946793219528</v>
      </c>
      <c r="L238" s="168">
        <f ca="1">IF($C238-L$1&lt;År1,0,K237*(1-VLOOKUP($A238,[1]Hugst!$R$5:$W$9,MATCH(ROUNDUP((L$1)/10,0)*10,[1]Hugst!$R$4:$W$4,0))))</f>
        <v>887.1846927611175</v>
      </c>
      <c r="M238" s="168">
        <f ca="1">IF($C238-M$1&lt;År1,0,L237*(1-VLOOKUP($A238,[1]Hugst!$R$5:$W$9,MATCH(ROUNDUP((M$1)/10,0)*10,[1]Hugst!$R$4:$W$4,0))))</f>
        <v>854.86814883136799</v>
      </c>
      <c r="N238" s="168">
        <f ca="1">IF($C238-N$1&lt;År1,0,M237*(1-VLOOKUP($A238,[1]Hugst!$R$5:$W$9,MATCH(ROUNDUP((N$1)/10,0)*10,[1]Hugst!$R$4:$W$4,0))))</f>
        <v>808.7018838473175</v>
      </c>
      <c r="O238" s="168">
        <f ca="1">IF($C238-O$1&lt;År1,0,N237*(1-VLOOKUP($A238,[1]Hugst!$R$5:$W$9,MATCH(ROUNDUP((O$1)/10,0)*10,[1]Hugst!$R$4:$W$4,0))))</f>
        <v>1317.0053846826918</v>
      </c>
      <c r="P238" s="168">
        <f ca="1">IF($C238-P$1&lt;År1,0,O237*(1-VLOOKUP($A238,[1]Hugst!$R$5:$W$9,MATCH(ROUNDUP((P$1)/10,0)*10,[1]Hugst!$R$4:$W$4,0))))</f>
        <v>1313.509357690074</v>
      </c>
      <c r="Q238" s="168">
        <f ca="1">IF($C238-Q$1&lt;År1,0,P237*(1-VLOOKUP($A238,[1]Hugst!$R$5:$W$9,MATCH(ROUNDUP((Q$1)/10,0)*10,[1]Hugst!$R$4:$W$4,0))))</f>
        <v>1311.1060317668728</v>
      </c>
      <c r="R238" s="168">
        <f ca="1">IF($C238-R$1&lt;År1,0,Q237*(1-VLOOKUP($A238,[1]Hugst!$R$5:$W$9,MATCH(ROUNDUP((R$1)/10,0)*10,[1]Hugst!$R$4:$W$4,0))))</f>
        <v>1307.002453269708</v>
      </c>
      <c r="S238" s="168">
        <f ca="1">IF($C238-S$1&lt;År1,0,R237*(1-VLOOKUP($A238,[1]Hugst!$R$5:$W$9,MATCH(ROUNDUP((S$1)/10,0)*10,[1]Hugst!$R$4:$W$4,0))))</f>
        <v>1300.0658704843349</v>
      </c>
      <c r="T238" s="168">
        <f ca="1">IF($C238-T$1&lt;År1,0,S237*(1-VLOOKUP($A238,[1]Hugst!$R$5:$W$9,MATCH(ROUNDUP((T$1)/10,0)*10,[1]Hugst!$R$4:$W$4,0))))</f>
        <v>1288.412504026772</v>
      </c>
      <c r="U238" s="168">
        <f ca="1">IF($C238-U$1&lt;År1,0,T237*(1-VLOOKUP($A238,[1]Hugst!$R$5:$W$9,MATCH(ROUNDUP((U$1)/10,0)*10,[1]Hugst!$R$4:$W$4,0))))</f>
        <v>1268.9096093560415</v>
      </c>
      <c r="V238" s="168">
        <f ca="1">IF($C238-V$1&lt;År1,0,U237*(1-VLOOKUP($A238,[1]Hugst!$R$5:$W$9,MATCH(ROUNDUP((V$1)/10,0)*10,[1]Hugst!$R$4:$W$4,0))))</f>
        <v>1236.3474026843799</v>
      </c>
      <c r="W238" s="168">
        <f ca="1">IF($C238-W$1&lt;År1,0,V237*(1-VLOOKUP($A238,[1]Hugst!$R$5:$W$9,MATCH(ROUNDUP((W$1)/10,0)*10,[1]Hugst!$R$4:$W$4,0))))</f>
        <v>1182.0619670336539</v>
      </c>
      <c r="X238" s="168">
        <f ca="1">IF($C238-X$1&lt;År1,0,W237*(1-VLOOKUP($A238,[1]Hugst!$R$5:$W$9,MATCH(ROUNDUP((X$1)/10,0)*10,[1]Hugst!$R$4:$W$4,0))))</f>
        <v>1091.6451338112572</v>
      </c>
      <c r="Y238" s="168">
        <f ca="1">IF($C238-Y$1&lt;År1,0,X237*(1-VLOOKUP($A238,[1]Hugst!$R$5:$W$9,MATCH(ROUNDUP((Y$1)/10,0)*10,[1]Hugst!$R$4:$W$4,0))))</f>
        <v>941.13599725188055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576.02979858148899</v>
      </c>
      <c r="E239" s="168">
        <f t="shared" ca="1" si="5"/>
        <v>28.841529614510364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955.12674791766995</v>
      </c>
      <c r="G239" s="168">
        <f ca="1">IF($C239-G$1&lt;År1,0,F238*(1-VLOOKUP($A239,[1]Hugst!$R$5:$W$9,MATCH(ROUNDUP((G$1)/10,0)*10,[1]Hugst!$R$4:$W$4,0))))</f>
        <v>953.45384106485221</v>
      </c>
      <c r="H239" s="168">
        <f ca="1">IF($C239-H$1&lt;År1,0,G238*(1-VLOOKUP($A239,[1]Hugst!$R$5:$W$9,MATCH(ROUNDUP((H$1)/10,0)*10,[1]Hugst!$R$4:$W$4,0))))</f>
        <v>949.72170979859789</v>
      </c>
      <c r="I239" s="168">
        <f ca="1">IF($C239-I$1&lt;År1,0,H238*(1-VLOOKUP($A239,[1]Hugst!$R$5:$W$9,MATCH(ROUNDUP((I$1)/10,0)*10,[1]Hugst!$R$4:$W$4,0))))</f>
        <v>944.35298225241718</v>
      </c>
      <c r="J239" s="168">
        <f ca="1">IF($C239-J$1&lt;År1,0,I238*(1-VLOOKUP($A239,[1]Hugst!$R$5:$W$9,MATCH(ROUNDUP((J$1)/10,0)*10,[1]Hugst!$R$4:$W$4,0))))</f>
        <v>936.64688852987183</v>
      </c>
      <c r="K239" s="168">
        <f ca="1">IF($C239-K$1&lt;År1,0,J238*(1-VLOOKUP($A239,[1]Hugst!$R$5:$W$9,MATCH(ROUNDUP((K$1)/10,0)*10,[1]Hugst!$R$4:$W$4,0))))</f>
        <v>925.60323370466244</v>
      </c>
      <c r="L239" s="168">
        <f ca="1">IF($C239-L$1&lt;År1,0,K238*(1-VLOOKUP($A239,[1]Hugst!$R$5:$W$9,MATCH(ROUNDUP((L$1)/10,0)*10,[1]Hugst!$R$4:$W$4,0))))</f>
        <v>909.7946793219528</v>
      </c>
      <c r="M239" s="168">
        <f ca="1">IF($C239-M$1&lt;År1,0,L238*(1-VLOOKUP($A239,[1]Hugst!$R$5:$W$9,MATCH(ROUNDUP((M$1)/10,0)*10,[1]Hugst!$R$4:$W$4,0))))</f>
        <v>887.1846927611175</v>
      </c>
      <c r="N239" s="168">
        <f ca="1">IF($C239-N$1&lt;År1,0,M238*(1-VLOOKUP($A239,[1]Hugst!$R$5:$W$9,MATCH(ROUNDUP((N$1)/10,0)*10,[1]Hugst!$R$4:$W$4,0))))</f>
        <v>854.86814883136799</v>
      </c>
      <c r="O239" s="168">
        <f ca="1">IF($C239-O$1&lt;År1,0,N238*(1-VLOOKUP($A239,[1]Hugst!$R$5:$W$9,MATCH(ROUNDUP((O$1)/10,0)*10,[1]Hugst!$R$4:$W$4,0))))</f>
        <v>808.7018838473175</v>
      </c>
      <c r="P239" s="168">
        <f ca="1">IF($C239-P$1&lt;År1,0,O238*(1-VLOOKUP($A239,[1]Hugst!$R$5:$W$9,MATCH(ROUNDUP((P$1)/10,0)*10,[1]Hugst!$R$4:$W$4,0))))</f>
        <v>1314.1143972529005</v>
      </c>
      <c r="Q239" s="168">
        <f ca="1">IF($C239-Q$1&lt;År1,0,P238*(1-VLOOKUP($A239,[1]Hugst!$R$5:$W$9,MATCH(ROUNDUP((Q$1)/10,0)*10,[1]Hugst!$R$4:$W$4,0))))</f>
        <v>1310.6260444658762</v>
      </c>
      <c r="R239" s="168">
        <f ca="1">IF($C239-R$1&lt;År1,0,Q238*(1-VLOOKUP($A239,[1]Hugst!$R$5:$W$9,MATCH(ROUNDUP((R$1)/10,0)*10,[1]Hugst!$R$4:$W$4,0))))</f>
        <v>1308.2279941361651</v>
      </c>
      <c r="S239" s="168">
        <f ca="1">IF($C239-S$1&lt;År1,0,R238*(1-VLOOKUP($A239,[1]Hugst!$R$5:$W$9,MATCH(ROUNDUP((S$1)/10,0)*10,[1]Hugst!$R$4:$W$4,0))))</f>
        <v>1304.1334234942378</v>
      </c>
      <c r="T239" s="168">
        <f ca="1">IF($C239-T$1&lt;År1,0,S238*(1-VLOOKUP($A239,[1]Hugst!$R$5:$W$9,MATCH(ROUNDUP((T$1)/10,0)*10,[1]Hugst!$R$4:$W$4,0))))</f>
        <v>1297.2120673540035</v>
      </c>
      <c r="U239" s="168">
        <f ca="1">IF($C239-U$1&lt;År1,0,T238*(1-VLOOKUP($A239,[1]Hugst!$R$5:$W$9,MATCH(ROUNDUP((U$1)/10,0)*10,[1]Hugst!$R$4:$W$4,0))))</f>
        <v>1285.5842814569571</v>
      </c>
      <c r="V239" s="168">
        <f ca="1">IF($C239-V$1&lt;År1,0,U238*(1-VLOOKUP($A239,[1]Hugst!$R$5:$W$9,MATCH(ROUNDUP((V$1)/10,0)*10,[1]Hugst!$R$4:$W$4,0))))</f>
        <v>1266.1241980184307</v>
      </c>
      <c r="W239" s="168">
        <f ca="1">IF($C239-W$1&lt;År1,0,V238*(1-VLOOKUP($A239,[1]Hugst!$R$5:$W$9,MATCH(ROUNDUP((W$1)/10,0)*10,[1]Hugst!$R$4:$W$4,0))))</f>
        <v>1233.6334693614142</v>
      </c>
      <c r="X239" s="168">
        <f ca="1">IF($C239-X$1&lt;År1,0,W238*(1-VLOOKUP($A239,[1]Hugst!$R$5:$W$9,MATCH(ROUNDUP((X$1)/10,0)*10,[1]Hugst!$R$4:$W$4,0))))</f>
        <v>1179.4671968621167</v>
      </c>
      <c r="Y239" s="168">
        <f ca="1">IF($C239-Y$1&lt;År1,0,X238*(1-VLOOKUP($A239,[1]Hugst!$R$5:$W$9,MATCH(ROUNDUP((Y$1)/10,0)*10,[1]Hugst!$R$4:$W$4,0))))</f>
        <v>1089.2488396150861</v>
      </c>
      <c r="Z239" s="168">
        <f ca="1">IF($C239-Z$1&lt;År1,0,Y238*(1-VLOOKUP($A239,[1]Hugst!$R$5:$W$9,MATCH(ROUNDUP((Z$1)/10,0)*10,[1]Hugst!$R$4:$W$4,0))))</f>
        <v>939.98827042596361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574.99804417950929</v>
      </c>
      <c r="E240" s="168">
        <f t="shared" ca="1" si="5"/>
        <v>29.491856135729904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954.74532003690979</v>
      </c>
      <c r="G240" s="168">
        <f ca="1">IF($C240-G$1&lt;År1,0,F239*(1-VLOOKUP($A240,[1]Hugst!$R$5:$W$9,MATCH(ROUNDUP((G$1)/10,0)*10,[1]Hugst!$R$4:$W$4,0))))</f>
        <v>955.12674791766995</v>
      </c>
      <c r="H240" s="168">
        <f ca="1">IF($C240-H$1&lt;År1,0,G239*(1-VLOOKUP($A240,[1]Hugst!$R$5:$W$9,MATCH(ROUNDUP((H$1)/10,0)*10,[1]Hugst!$R$4:$W$4,0))))</f>
        <v>953.45384106485221</v>
      </c>
      <c r="I240" s="168">
        <f ca="1">IF($C240-I$1&lt;År1,0,H239*(1-VLOOKUP($A240,[1]Hugst!$R$5:$W$9,MATCH(ROUNDUP((I$1)/10,0)*10,[1]Hugst!$R$4:$W$4,0))))</f>
        <v>949.72170979859789</v>
      </c>
      <c r="J240" s="168">
        <f ca="1">IF($C240-J$1&lt;År1,0,I239*(1-VLOOKUP($A240,[1]Hugst!$R$5:$W$9,MATCH(ROUNDUP((J$1)/10,0)*10,[1]Hugst!$R$4:$W$4,0))))</f>
        <v>944.35298225241718</v>
      </c>
      <c r="K240" s="168">
        <f ca="1">IF($C240-K$1&lt;År1,0,J239*(1-VLOOKUP($A240,[1]Hugst!$R$5:$W$9,MATCH(ROUNDUP((K$1)/10,0)*10,[1]Hugst!$R$4:$W$4,0))))</f>
        <v>936.64688852987183</v>
      </c>
      <c r="L240" s="168">
        <f ca="1">IF($C240-L$1&lt;År1,0,K239*(1-VLOOKUP($A240,[1]Hugst!$R$5:$W$9,MATCH(ROUNDUP((L$1)/10,0)*10,[1]Hugst!$R$4:$W$4,0))))</f>
        <v>925.60323370466244</v>
      </c>
      <c r="M240" s="168">
        <f ca="1">IF($C240-M$1&lt;År1,0,L239*(1-VLOOKUP($A240,[1]Hugst!$R$5:$W$9,MATCH(ROUNDUP((M$1)/10,0)*10,[1]Hugst!$R$4:$W$4,0))))</f>
        <v>909.7946793219528</v>
      </c>
      <c r="N240" s="168">
        <f ca="1">IF($C240-N$1&lt;År1,0,M239*(1-VLOOKUP($A240,[1]Hugst!$R$5:$W$9,MATCH(ROUNDUP((N$1)/10,0)*10,[1]Hugst!$R$4:$W$4,0))))</f>
        <v>887.1846927611175</v>
      </c>
      <c r="O240" s="168">
        <f ca="1">IF($C240-O$1&lt;År1,0,N239*(1-VLOOKUP($A240,[1]Hugst!$R$5:$W$9,MATCH(ROUNDUP((O$1)/10,0)*10,[1]Hugst!$R$4:$W$4,0))))</f>
        <v>854.86814883136799</v>
      </c>
      <c r="P240" s="168">
        <f ca="1">IF($C240-P$1&lt;År1,0,O239*(1-VLOOKUP($A240,[1]Hugst!$R$5:$W$9,MATCH(ROUNDUP((P$1)/10,0)*10,[1]Hugst!$R$4:$W$4,0))))</f>
        <v>806.92668459009167</v>
      </c>
      <c r="Q240" s="168">
        <f ca="1">IF($C240-Q$1&lt;År1,0,P239*(1-VLOOKUP($A240,[1]Hugst!$R$5:$W$9,MATCH(ROUNDUP((Q$1)/10,0)*10,[1]Hugst!$R$4:$W$4,0))))</f>
        <v>1311.229755893077</v>
      </c>
      <c r="R240" s="168">
        <f ca="1">IF($C240-R$1&lt;År1,0,Q239*(1-VLOOKUP($A240,[1]Hugst!$R$5:$W$9,MATCH(ROUNDUP((R$1)/10,0)*10,[1]Hugst!$R$4:$W$4,0))))</f>
        <v>1307.7490604658292</v>
      </c>
      <c r="S240" s="168">
        <f ca="1">IF($C240-S$1&lt;År1,0,R239*(1-VLOOKUP($A240,[1]Hugst!$R$5:$W$9,MATCH(ROUNDUP((S$1)/10,0)*10,[1]Hugst!$R$4:$W$4,0))))</f>
        <v>1305.3562741490368</v>
      </c>
      <c r="T240" s="168">
        <f ca="1">IF($C240-T$1&lt;År1,0,S239*(1-VLOOKUP($A240,[1]Hugst!$R$5:$W$9,MATCH(ROUNDUP((T$1)/10,0)*10,[1]Hugst!$R$4:$W$4,0))))</f>
        <v>1301.2706915890067</v>
      </c>
      <c r="U240" s="168">
        <f ca="1">IF($C240-U$1&lt;År1,0,T239*(1-VLOOKUP($A240,[1]Hugst!$R$5:$W$9,MATCH(ROUNDUP((U$1)/10,0)*10,[1]Hugst!$R$4:$W$4,0))))</f>
        <v>1294.3645286695678</v>
      </c>
      <c r="V240" s="168">
        <f ca="1">IF($C240-V$1&lt;År1,0,U239*(1-VLOOKUP($A240,[1]Hugst!$R$5:$W$9,MATCH(ROUNDUP((V$1)/10,0)*10,[1]Hugst!$R$4:$W$4,0))))</f>
        <v>1282.7622671805882</v>
      </c>
      <c r="W240" s="168">
        <f ca="1">IF($C240-W$1&lt;År1,0,V239*(1-VLOOKUP($A240,[1]Hugst!$R$5:$W$9,MATCH(ROUNDUP((W$1)/10,0)*10,[1]Hugst!$R$4:$W$4,0))))</f>
        <v>1263.3449009983901</v>
      </c>
      <c r="X240" s="168">
        <f ca="1">IF($C240-X$1&lt;År1,0,W239*(1-VLOOKUP($A240,[1]Hugst!$R$5:$W$9,MATCH(ROUNDUP((X$1)/10,0)*10,[1]Hugst!$R$4:$W$4,0))))</f>
        <v>1230.92549345306</v>
      </c>
      <c r="Y240" s="168">
        <f ca="1">IF($C240-Y$1&lt;År1,0,X239*(1-VLOOKUP($A240,[1]Hugst!$R$5:$W$9,MATCH(ROUNDUP((Y$1)/10,0)*10,[1]Hugst!$R$4:$W$4,0))))</f>
        <v>1176.8781225275413</v>
      </c>
      <c r="Z240" s="168">
        <f ca="1">IF($C240-Z$1&lt;År1,0,Y239*(1-VLOOKUP($A240,[1]Hugst!$R$5:$W$9,MATCH(ROUNDUP((Z$1)/10,0)*10,[1]Hugst!$R$4:$W$4,0))))</f>
        <v>1087.9204873716531</v>
      </c>
      <c r="AA240" s="168">
        <f ca="1">IF($C240-AA$1&lt;År1,0,Z239*(1-VLOOKUP($A240,[1]Hugst!$R$5:$W$9,MATCH(ROUNDUP((AA$1)/10,0)*10,[1]Hugst!$R$4:$W$4,0))))</f>
        <v>938.84194326690761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573.41693017226953</v>
      </c>
      <c r="E241" s="168">
        <f t="shared" ca="1" si="5"/>
        <v>30.157898297122301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953.83024819106254</v>
      </c>
      <c r="G241" s="168">
        <f ca="1">IF($C241-G$1&lt;År1,0,F240*(1-VLOOKUP($A241,[1]Hugst!$R$5:$W$9,MATCH(ROUNDUP((G$1)/10,0)*10,[1]Hugst!$R$4:$W$4,0))))</f>
        <v>954.74532003690979</v>
      </c>
      <c r="H241" s="168">
        <f ca="1">IF($C241-H$1&lt;År1,0,G240*(1-VLOOKUP($A241,[1]Hugst!$R$5:$W$9,MATCH(ROUNDUP((H$1)/10,0)*10,[1]Hugst!$R$4:$W$4,0))))</f>
        <v>955.12674791766995</v>
      </c>
      <c r="I241" s="168">
        <f ca="1">IF($C241-I$1&lt;År1,0,H240*(1-VLOOKUP($A241,[1]Hugst!$R$5:$W$9,MATCH(ROUNDUP((I$1)/10,0)*10,[1]Hugst!$R$4:$W$4,0))))</f>
        <v>953.45384106485221</v>
      </c>
      <c r="J241" s="168">
        <f ca="1">IF($C241-J$1&lt;År1,0,I240*(1-VLOOKUP($A241,[1]Hugst!$R$5:$W$9,MATCH(ROUNDUP((J$1)/10,0)*10,[1]Hugst!$R$4:$W$4,0))))</f>
        <v>949.72170979859789</v>
      </c>
      <c r="K241" s="168">
        <f ca="1">IF($C241-K$1&lt;År1,0,J240*(1-VLOOKUP($A241,[1]Hugst!$R$5:$W$9,MATCH(ROUNDUP((K$1)/10,0)*10,[1]Hugst!$R$4:$W$4,0))))</f>
        <v>944.35298225241718</v>
      </c>
      <c r="L241" s="168">
        <f ca="1">IF($C241-L$1&lt;År1,0,K240*(1-VLOOKUP($A241,[1]Hugst!$R$5:$W$9,MATCH(ROUNDUP((L$1)/10,0)*10,[1]Hugst!$R$4:$W$4,0))))</f>
        <v>936.64688852987183</v>
      </c>
      <c r="M241" s="168">
        <f ca="1">IF($C241-M$1&lt;År1,0,L240*(1-VLOOKUP($A241,[1]Hugst!$R$5:$W$9,MATCH(ROUNDUP((M$1)/10,0)*10,[1]Hugst!$R$4:$W$4,0))))</f>
        <v>925.60323370466244</v>
      </c>
      <c r="N241" s="168">
        <f ca="1">IF($C241-N$1&lt;År1,0,M240*(1-VLOOKUP($A241,[1]Hugst!$R$5:$W$9,MATCH(ROUNDUP((N$1)/10,0)*10,[1]Hugst!$R$4:$W$4,0))))</f>
        <v>909.7946793219528</v>
      </c>
      <c r="O241" s="168">
        <f ca="1">IF($C241-O$1&lt;År1,0,N240*(1-VLOOKUP($A241,[1]Hugst!$R$5:$W$9,MATCH(ROUNDUP((O$1)/10,0)*10,[1]Hugst!$R$4:$W$4,0))))</f>
        <v>887.1846927611175</v>
      </c>
      <c r="P241" s="168">
        <f ca="1">IF($C241-P$1&lt;År1,0,O240*(1-VLOOKUP($A241,[1]Hugst!$R$5:$W$9,MATCH(ROUNDUP((P$1)/10,0)*10,[1]Hugst!$R$4:$W$4,0))))</f>
        <v>852.99160899246988</v>
      </c>
      <c r="Q241" s="168">
        <f ca="1">IF($C241-Q$1&lt;År1,0,P240*(1-VLOOKUP($A241,[1]Hugst!$R$5:$W$9,MATCH(ROUNDUP((Q$1)/10,0)*10,[1]Hugst!$R$4:$W$4,0))))</f>
        <v>805.15538211172316</v>
      </c>
      <c r="R241" s="168">
        <f ca="1">IF($C241-R$1&lt;År1,0,Q240*(1-VLOOKUP($A241,[1]Hugst!$R$5:$W$9,MATCH(ROUNDUP((R$1)/10,0)*10,[1]Hugst!$R$4:$W$4,0))))</f>
        <v>1308.3514466728238</v>
      </c>
      <c r="S241" s="168">
        <f ca="1">IF($C241-S$1&lt;År1,0,R240*(1-VLOOKUP($A241,[1]Hugst!$R$5:$W$9,MATCH(ROUNDUP((S$1)/10,0)*10,[1]Hugst!$R$4:$W$4,0))))</f>
        <v>1304.8783917965141</v>
      </c>
      <c r="T241" s="168">
        <f ca="1">IF($C241-T$1&lt;År1,0,S240*(1-VLOOKUP($A241,[1]Hugst!$R$5:$W$9,MATCH(ROUNDUP((T$1)/10,0)*10,[1]Hugst!$R$4:$W$4,0))))</f>
        <v>1302.4908579374901</v>
      </c>
      <c r="U241" s="168">
        <f ca="1">IF($C241-U$1&lt;År1,0,T240*(1-VLOOKUP($A241,[1]Hugst!$R$5:$W$9,MATCH(ROUNDUP((U$1)/10,0)*10,[1]Hugst!$R$4:$W$4,0))))</f>
        <v>1298.4142437294211</v>
      </c>
      <c r="V241" s="168">
        <f ca="1">IF($C241-V$1&lt;År1,0,U240*(1-VLOOKUP($A241,[1]Hugst!$R$5:$W$9,MATCH(ROUNDUP((V$1)/10,0)*10,[1]Hugst!$R$4:$W$4,0))))</f>
        <v>1291.5232406798052</v>
      </c>
      <c r="W241" s="168">
        <f ca="1">IF($C241-W$1&lt;År1,0,V240*(1-VLOOKUP($A241,[1]Hugst!$R$5:$W$9,MATCH(ROUNDUP((W$1)/10,0)*10,[1]Hugst!$R$4:$W$4,0))))</f>
        <v>1279.9464475697039</v>
      </c>
      <c r="X241" s="168">
        <f ca="1">IF($C241-X$1&lt;År1,0,W240*(1-VLOOKUP($A241,[1]Hugst!$R$5:$W$9,MATCH(ROUNDUP((X$1)/10,0)*10,[1]Hugst!$R$4:$W$4,0))))</f>
        <v>1260.5717048742474</v>
      </c>
      <c r="Y241" s="168">
        <f ca="1">IF($C241-Y$1&lt;År1,0,X240*(1-VLOOKUP($A241,[1]Hugst!$R$5:$W$9,MATCH(ROUNDUP((Y$1)/10,0)*10,[1]Hugst!$R$4:$W$4,0))))</f>
        <v>1228.2234618820655</v>
      </c>
      <c r="Z241" s="168">
        <f ca="1">IF($C241-Z$1&lt;År1,0,Y240*(1-VLOOKUP($A241,[1]Hugst!$R$5:$W$9,MATCH(ROUNDUP((Z$1)/10,0)*10,[1]Hugst!$R$4:$W$4,0))))</f>
        <v>1175.4429053049469</v>
      </c>
      <c r="AA241" s="168">
        <f ca="1">IF($C241-AA$1&lt;År1,0,Z240*(1-VLOOKUP($A241,[1]Hugst!$R$5:$W$9,MATCH(ROUNDUP((AA$1)/10,0)*10,[1]Hugst!$R$4:$W$4,0))))</f>
        <v>1086.5937550699803</v>
      </c>
      <c r="AB241" s="168">
        <f ca="1">IF($C241-AB$1&lt;År1,0,AA240*(1-VLOOKUP($A241,[1]Hugst!$R$5:$W$9,MATCH(ROUNDUP((AB$1)/10,0)*10,[1]Hugst!$R$4:$W$4,0))))</f>
        <v>937.69701406780166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571.45555887095907</v>
      </c>
      <c r="E242" s="168">
        <f t="shared" ca="1" si="5"/>
        <v>30.844721423349256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952.55570001597903</v>
      </c>
      <c r="G242" s="168">
        <f ca="1">IF($C242-G$1&lt;År1,0,F241*(1-VLOOKUP($A242,[1]Hugst!$R$5:$W$9,MATCH(ROUNDUP((G$1)/10,0)*10,[1]Hugst!$R$4:$W$4,0))))</f>
        <v>953.83024819106254</v>
      </c>
      <c r="H242" s="168">
        <f ca="1">IF($C242-H$1&lt;År1,0,G241*(1-VLOOKUP($A242,[1]Hugst!$R$5:$W$9,MATCH(ROUNDUP((H$1)/10,0)*10,[1]Hugst!$R$4:$W$4,0))))</f>
        <v>954.74532003690979</v>
      </c>
      <c r="I242" s="168">
        <f ca="1">IF($C242-I$1&lt;År1,0,H241*(1-VLOOKUP($A242,[1]Hugst!$R$5:$W$9,MATCH(ROUNDUP((I$1)/10,0)*10,[1]Hugst!$R$4:$W$4,0))))</f>
        <v>955.12674791766995</v>
      </c>
      <c r="J242" s="168">
        <f ca="1">IF($C242-J$1&lt;År1,0,I241*(1-VLOOKUP($A242,[1]Hugst!$R$5:$W$9,MATCH(ROUNDUP((J$1)/10,0)*10,[1]Hugst!$R$4:$W$4,0))))</f>
        <v>953.45384106485221</v>
      </c>
      <c r="K242" s="168">
        <f ca="1">IF($C242-K$1&lt;År1,0,J241*(1-VLOOKUP($A242,[1]Hugst!$R$5:$W$9,MATCH(ROUNDUP((K$1)/10,0)*10,[1]Hugst!$R$4:$W$4,0))))</f>
        <v>949.72170979859789</v>
      </c>
      <c r="L242" s="168">
        <f ca="1">IF($C242-L$1&lt;År1,0,K241*(1-VLOOKUP($A242,[1]Hugst!$R$5:$W$9,MATCH(ROUNDUP((L$1)/10,0)*10,[1]Hugst!$R$4:$W$4,0))))</f>
        <v>944.35298225241718</v>
      </c>
      <c r="M242" s="168">
        <f ca="1">IF($C242-M$1&lt;År1,0,L241*(1-VLOOKUP($A242,[1]Hugst!$R$5:$W$9,MATCH(ROUNDUP((M$1)/10,0)*10,[1]Hugst!$R$4:$W$4,0))))</f>
        <v>936.64688852987183</v>
      </c>
      <c r="N242" s="168">
        <f ca="1">IF($C242-N$1&lt;År1,0,M241*(1-VLOOKUP($A242,[1]Hugst!$R$5:$W$9,MATCH(ROUNDUP((N$1)/10,0)*10,[1]Hugst!$R$4:$W$4,0))))</f>
        <v>925.60323370466244</v>
      </c>
      <c r="O242" s="168">
        <f ca="1">IF($C242-O$1&lt;År1,0,N241*(1-VLOOKUP($A242,[1]Hugst!$R$5:$W$9,MATCH(ROUNDUP((O$1)/10,0)*10,[1]Hugst!$R$4:$W$4,0))))</f>
        <v>909.7946793219528</v>
      </c>
      <c r="P242" s="168">
        <f ca="1">IF($C242-P$1&lt;År1,0,O241*(1-VLOOKUP($A242,[1]Hugst!$R$5:$W$9,MATCH(ROUNDUP((P$1)/10,0)*10,[1]Hugst!$R$4:$W$4,0))))</f>
        <v>885.23721416725164</v>
      </c>
      <c r="Q242" s="168">
        <f ca="1">IF($C242-Q$1&lt;År1,0,P241*(1-VLOOKUP($A242,[1]Hugst!$R$5:$W$9,MATCH(ROUNDUP((Q$1)/10,0)*10,[1]Hugst!$R$4:$W$4,0))))</f>
        <v>851.11918838736449</v>
      </c>
      <c r="R242" s="168">
        <f ca="1">IF($C242-R$1&lt;År1,0,Q241*(1-VLOOKUP($A242,[1]Hugst!$R$5:$W$9,MATCH(ROUNDUP((R$1)/10,0)*10,[1]Hugst!$R$4:$W$4,0))))</f>
        <v>803.38796785830721</v>
      </c>
      <c r="S242" s="168">
        <f ca="1">IF($C242-S$1&lt;År1,0,R241*(1-VLOOKUP($A242,[1]Hugst!$R$5:$W$9,MATCH(ROUNDUP((S$1)/10,0)*10,[1]Hugst!$R$4:$W$4,0))))</f>
        <v>1305.4794556923225</v>
      </c>
      <c r="T242" s="168">
        <f ca="1">IF($C242-T$1&lt;År1,0,S241*(1-VLOOKUP($A242,[1]Hugst!$R$5:$W$9,MATCH(ROUNDUP((T$1)/10,0)*10,[1]Hugst!$R$4:$W$4,0))))</f>
        <v>1302.0140245950095</v>
      </c>
      <c r="U242" s="168">
        <f ca="1">IF($C242-U$1&lt;År1,0,T241*(1-VLOOKUP($A242,[1]Hugst!$R$5:$W$9,MATCH(ROUNDUP((U$1)/10,0)*10,[1]Hugst!$R$4:$W$4,0))))</f>
        <v>1299.6317316639688</v>
      </c>
      <c r="V242" s="168">
        <f ca="1">IF($C242-V$1&lt;År1,0,U241*(1-VLOOKUP($A242,[1]Hugst!$R$5:$W$9,MATCH(ROUNDUP((V$1)/10,0)*10,[1]Hugst!$R$4:$W$4,0))))</f>
        <v>1295.5640661212344</v>
      </c>
      <c r="W242" s="168">
        <f ca="1">IF($C242-W$1&lt;År1,0,V241*(1-VLOOKUP($A242,[1]Hugst!$R$5:$W$9,MATCH(ROUNDUP((W$1)/10,0)*10,[1]Hugst!$R$4:$W$4,0))))</f>
        <v>1288.6881896636787</v>
      </c>
      <c r="X242" s="168">
        <f ca="1">IF($C242-X$1&lt;År1,0,W241*(1-VLOOKUP($A242,[1]Hugst!$R$5:$W$9,MATCH(ROUNDUP((X$1)/10,0)*10,[1]Hugst!$R$4:$W$4,0))))</f>
        <v>1277.1368090262581</v>
      </c>
      <c r="Y242" s="168">
        <f ca="1">IF($C242-Y$1&lt;År1,0,X241*(1-VLOOKUP($A242,[1]Hugst!$R$5:$W$9,MATCH(ROUNDUP((Y$1)/10,0)*10,[1]Hugst!$R$4:$W$4,0))))</f>
        <v>1257.8045962537917</v>
      </c>
      <c r="Z242" s="168">
        <f ca="1">IF($C242-Z$1&lt;År1,0,Y241*(1-VLOOKUP($A242,[1]Hugst!$R$5:$W$9,MATCH(ROUNDUP((Z$1)/10,0)*10,[1]Hugst!$R$4:$W$4,0))))</f>
        <v>1226.7256283919655</v>
      </c>
      <c r="AA242" s="168">
        <f ca="1">IF($C242-AA$1&lt;År1,0,Z241*(1-VLOOKUP($A242,[1]Hugst!$R$5:$W$9,MATCH(ROUNDUP((AA$1)/10,0)*10,[1]Hugst!$R$4:$W$4,0))))</f>
        <v>1174.0094383472579</v>
      </c>
      <c r="AB242" s="168">
        <f ca="1">IF($C242-AB$1&lt;År1,0,AA241*(1-VLOOKUP($A242,[1]Hugst!$R$5:$W$9,MATCH(ROUNDUP((AB$1)/10,0)*10,[1]Hugst!$R$4:$W$4,0))))</f>
        <v>1085.2686407345291</v>
      </c>
      <c r="AC242" s="168">
        <f ca="1">IF($C242-AC$1&lt;År1,0,AB241*(1-VLOOKUP($A242,[1]Hugst!$R$5:$W$9,MATCH(ROUNDUP((AC$1)/10,0)*10,[1]Hugst!$R$4:$W$4,0))))</f>
        <v>936.55348112381648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569.23228042129369</v>
      </c>
      <c r="E243" s="168">
        <f t="shared" ca="1" si="5"/>
        <v>31.552265576276113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951.0399657192404</v>
      </c>
      <c r="G243" s="168">
        <f ca="1">IF($C243-G$1&lt;År1,0,F242*(1-VLOOKUP($A243,[1]Hugst!$R$5:$W$9,MATCH(ROUNDUP((G$1)/10,0)*10,[1]Hugst!$R$4:$W$4,0))))</f>
        <v>952.55570001597903</v>
      </c>
      <c r="H243" s="168">
        <f ca="1">IF($C243-H$1&lt;År1,0,G242*(1-VLOOKUP($A243,[1]Hugst!$R$5:$W$9,MATCH(ROUNDUP((H$1)/10,0)*10,[1]Hugst!$R$4:$W$4,0))))</f>
        <v>953.83024819106254</v>
      </c>
      <c r="I243" s="168">
        <f ca="1">IF($C243-I$1&lt;År1,0,H242*(1-VLOOKUP($A243,[1]Hugst!$R$5:$W$9,MATCH(ROUNDUP((I$1)/10,0)*10,[1]Hugst!$R$4:$W$4,0))))</f>
        <v>954.74532003690979</v>
      </c>
      <c r="J243" s="168">
        <f ca="1">IF($C243-J$1&lt;År1,0,I242*(1-VLOOKUP($A243,[1]Hugst!$R$5:$W$9,MATCH(ROUNDUP((J$1)/10,0)*10,[1]Hugst!$R$4:$W$4,0))))</f>
        <v>955.12674791766995</v>
      </c>
      <c r="K243" s="168">
        <f ca="1">IF($C243-K$1&lt;År1,0,J242*(1-VLOOKUP($A243,[1]Hugst!$R$5:$W$9,MATCH(ROUNDUP((K$1)/10,0)*10,[1]Hugst!$R$4:$W$4,0))))</f>
        <v>953.45384106485221</v>
      </c>
      <c r="L243" s="168">
        <f ca="1">IF($C243-L$1&lt;År1,0,K242*(1-VLOOKUP($A243,[1]Hugst!$R$5:$W$9,MATCH(ROUNDUP((L$1)/10,0)*10,[1]Hugst!$R$4:$W$4,0))))</f>
        <v>949.72170979859789</v>
      </c>
      <c r="M243" s="168">
        <f ca="1">IF($C243-M$1&lt;År1,0,L242*(1-VLOOKUP($A243,[1]Hugst!$R$5:$W$9,MATCH(ROUNDUP((M$1)/10,0)*10,[1]Hugst!$R$4:$W$4,0))))</f>
        <v>944.35298225241718</v>
      </c>
      <c r="N243" s="168">
        <f ca="1">IF($C243-N$1&lt;År1,0,M242*(1-VLOOKUP($A243,[1]Hugst!$R$5:$W$9,MATCH(ROUNDUP((N$1)/10,0)*10,[1]Hugst!$R$4:$W$4,0))))</f>
        <v>936.64688852987183</v>
      </c>
      <c r="O243" s="168">
        <f ca="1">IF($C243-O$1&lt;År1,0,N242*(1-VLOOKUP($A243,[1]Hugst!$R$5:$W$9,MATCH(ROUNDUP((O$1)/10,0)*10,[1]Hugst!$R$4:$W$4,0))))</f>
        <v>925.60323370466244</v>
      </c>
      <c r="P243" s="168">
        <f ca="1">IF($C243-P$1&lt;År1,0,O242*(1-VLOOKUP($A243,[1]Hugst!$R$5:$W$9,MATCH(ROUNDUP((P$1)/10,0)*10,[1]Hugst!$R$4:$W$4,0))))</f>
        <v>907.79756905027045</v>
      </c>
      <c r="Q243" s="168">
        <f ca="1">IF($C243-Q$1&lt;År1,0,P242*(1-VLOOKUP($A243,[1]Hugst!$R$5:$W$9,MATCH(ROUNDUP((Q$1)/10,0)*10,[1]Hugst!$R$4:$W$4,0))))</f>
        <v>883.29401052639673</v>
      </c>
      <c r="R243" s="168">
        <f ca="1">IF($C243-R$1&lt;År1,0,Q242*(1-VLOOKUP($A243,[1]Hugst!$R$5:$W$9,MATCH(ROUNDUP((R$1)/10,0)*10,[1]Hugst!$R$4:$W$4,0))))</f>
        <v>849.25087797383128</v>
      </c>
      <c r="S243" s="168">
        <f ca="1">IF($C243-S$1&lt;År1,0,R242*(1-VLOOKUP($A243,[1]Hugst!$R$5:$W$9,MATCH(ROUNDUP((S$1)/10,0)*10,[1]Hugst!$R$4:$W$4,0))))</f>
        <v>801.6244332947158</v>
      </c>
      <c r="T243" s="168">
        <f ca="1">IF($C243-T$1&lt;År1,0,S242*(1-VLOOKUP($A243,[1]Hugst!$R$5:$W$9,MATCH(ROUNDUP((T$1)/10,0)*10,[1]Hugst!$R$4:$W$4,0))))</f>
        <v>1302.6137690822661</v>
      </c>
      <c r="U243" s="168">
        <f ca="1">IF($C243-U$1&lt;År1,0,T242*(1-VLOOKUP($A243,[1]Hugst!$R$5:$W$9,MATCH(ROUNDUP((U$1)/10,0)*10,[1]Hugst!$R$4:$W$4,0))))</f>
        <v>1299.1559450288253</v>
      </c>
      <c r="V243" s="168">
        <f ca="1">IF($C243-V$1&lt;År1,0,U242*(1-VLOOKUP($A243,[1]Hugst!$R$5:$W$9,MATCH(ROUNDUP((V$1)/10,0)*10,[1]Hugst!$R$4:$W$4,0))))</f>
        <v>1296.7788815212919</v>
      </c>
      <c r="W243" s="168">
        <f ca="1">IF($C243-W$1&lt;År1,0,V242*(1-VLOOKUP($A243,[1]Hugst!$R$5:$W$9,MATCH(ROUNDUP((W$1)/10,0)*10,[1]Hugst!$R$4:$W$4,0))))</f>
        <v>1292.7201450004804</v>
      </c>
      <c r="X243" s="168">
        <f ca="1">IF($C243-X$1&lt;År1,0,W242*(1-VLOOKUP($A243,[1]Hugst!$R$5:$W$9,MATCH(ROUNDUP((X$1)/10,0)*10,[1]Hugst!$R$4:$W$4,0))))</f>
        <v>1285.8593619302706</v>
      </c>
      <c r="Y243" s="168">
        <f ca="1">IF($C243-Y$1&lt;År1,0,X242*(1-VLOOKUP($A243,[1]Hugst!$R$5:$W$9,MATCH(ROUNDUP((Y$1)/10,0)*10,[1]Hugst!$R$4:$W$4,0))))</f>
        <v>1274.3333379820542</v>
      </c>
      <c r="Z243" s="168">
        <f ca="1">IF($C243-Z$1&lt;År1,0,Y242*(1-VLOOKUP($A243,[1]Hugst!$R$5:$W$9,MATCH(ROUNDUP((Z$1)/10,0)*10,[1]Hugst!$R$4:$W$4,0))))</f>
        <v>1256.2706882095797</v>
      </c>
      <c r="AA243" s="168">
        <f ca="1">IF($C243-AA$1&lt;År1,0,Z242*(1-VLOOKUP($A243,[1]Hugst!$R$5:$W$9,MATCH(ROUNDUP((AA$1)/10,0)*10,[1]Hugst!$R$4:$W$4,0))))</f>
        <v>1225.2296215280728</v>
      </c>
      <c r="AB243" s="168">
        <f ca="1">IF($C243-AB$1&lt;År1,0,AA242*(1-VLOOKUP($A243,[1]Hugst!$R$5:$W$9,MATCH(ROUNDUP((AB$1)/10,0)*10,[1]Hugst!$R$4:$W$4,0))))</f>
        <v>1172.5777195200051</v>
      </c>
      <c r="AC243" s="168">
        <f ca="1">IF($C243-AC$1&lt;År1,0,AB242*(1-VLOOKUP($A243,[1]Hugst!$R$5:$W$9,MATCH(ROUNDUP((AC$1)/10,0)*10,[1]Hugst!$R$4:$W$4,0))))</f>
        <v>1083.9451423921698</v>
      </c>
      <c r="AD243" s="168">
        <f ca="1">IF($C243-AD$1&lt;År1,0,AC242*(1-VLOOKUP($A243,[1]Hugst!$R$5:$W$9,MATCH(ROUNDUP((AD$1)/10,0)*10,[1]Hugst!$R$4:$W$4,0))))</f>
        <v>935.41134273220212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566.8299185604659</v>
      </c>
      <c r="E244" s="168">
        <f t="shared" ca="1" si="5"/>
        <v>32.278322757516435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949.36366103965292</v>
      </c>
      <c r="G244" s="168">
        <f ca="1">IF($C244-G$1&lt;År1,0,F243*(1-VLOOKUP($A244,[1]Hugst!$R$5:$W$9,MATCH(ROUNDUP((G$1)/10,0)*10,[1]Hugst!$R$4:$W$4,0))))</f>
        <v>951.0399657192404</v>
      </c>
      <c r="H244" s="168">
        <f ca="1">IF($C244-H$1&lt;År1,0,G243*(1-VLOOKUP($A244,[1]Hugst!$R$5:$W$9,MATCH(ROUNDUP((H$1)/10,0)*10,[1]Hugst!$R$4:$W$4,0))))</f>
        <v>952.55570001597903</v>
      </c>
      <c r="I244" s="168">
        <f ca="1">IF($C244-I$1&lt;År1,0,H243*(1-VLOOKUP($A244,[1]Hugst!$R$5:$W$9,MATCH(ROUNDUP((I$1)/10,0)*10,[1]Hugst!$R$4:$W$4,0))))</f>
        <v>953.83024819106254</v>
      </c>
      <c r="J244" s="168">
        <f ca="1">IF($C244-J$1&lt;År1,0,I243*(1-VLOOKUP($A244,[1]Hugst!$R$5:$W$9,MATCH(ROUNDUP((J$1)/10,0)*10,[1]Hugst!$R$4:$W$4,0))))</f>
        <v>954.74532003690979</v>
      </c>
      <c r="K244" s="168">
        <f ca="1">IF($C244-K$1&lt;År1,0,J243*(1-VLOOKUP($A244,[1]Hugst!$R$5:$W$9,MATCH(ROUNDUP((K$1)/10,0)*10,[1]Hugst!$R$4:$W$4,0))))</f>
        <v>955.12674791766995</v>
      </c>
      <c r="L244" s="168">
        <f ca="1">IF($C244-L$1&lt;År1,0,K243*(1-VLOOKUP($A244,[1]Hugst!$R$5:$W$9,MATCH(ROUNDUP((L$1)/10,0)*10,[1]Hugst!$R$4:$W$4,0))))</f>
        <v>953.45384106485221</v>
      </c>
      <c r="M244" s="168">
        <f ca="1">IF($C244-M$1&lt;År1,0,L243*(1-VLOOKUP($A244,[1]Hugst!$R$5:$W$9,MATCH(ROUNDUP((M$1)/10,0)*10,[1]Hugst!$R$4:$W$4,0))))</f>
        <v>949.72170979859789</v>
      </c>
      <c r="N244" s="168">
        <f ca="1">IF($C244-N$1&lt;År1,0,M243*(1-VLOOKUP($A244,[1]Hugst!$R$5:$W$9,MATCH(ROUNDUP((N$1)/10,0)*10,[1]Hugst!$R$4:$W$4,0))))</f>
        <v>944.35298225241718</v>
      </c>
      <c r="O244" s="168">
        <f ca="1">IF($C244-O$1&lt;År1,0,N243*(1-VLOOKUP($A244,[1]Hugst!$R$5:$W$9,MATCH(ROUNDUP((O$1)/10,0)*10,[1]Hugst!$R$4:$W$4,0))))</f>
        <v>936.64688852987183</v>
      </c>
      <c r="P244" s="168">
        <f ca="1">IF($C244-P$1&lt;År1,0,O243*(1-VLOOKUP($A244,[1]Hugst!$R$5:$W$9,MATCH(ROUNDUP((P$1)/10,0)*10,[1]Hugst!$R$4:$W$4,0))))</f>
        <v>923.57142172823762</v>
      </c>
      <c r="Q244" s="168">
        <f ca="1">IF($C244-Q$1&lt;År1,0,P243*(1-VLOOKUP($A244,[1]Hugst!$R$5:$W$9,MATCH(ROUNDUP((Q$1)/10,0)*10,[1]Hugst!$R$4:$W$4,0))))</f>
        <v>905.8048426791845</v>
      </c>
      <c r="R244" s="168">
        <f ca="1">IF($C244-R$1&lt;År1,0,Q243*(1-VLOOKUP($A244,[1]Hugst!$R$5:$W$9,MATCH(ROUNDUP((R$1)/10,0)*10,[1]Hugst!$R$4:$W$4,0))))</f>
        <v>881.35507245450947</v>
      </c>
      <c r="S244" s="168">
        <f ca="1">IF($C244-S$1&lt;År1,0,R243*(1-VLOOKUP($A244,[1]Hugst!$R$5:$W$9,MATCH(ROUNDUP((S$1)/10,0)*10,[1]Hugst!$R$4:$W$4,0))))</f>
        <v>847.38666872949852</v>
      </c>
      <c r="T244" s="168">
        <f ca="1">IF($C244-T$1&lt;År1,0,S243*(1-VLOOKUP($A244,[1]Hugst!$R$5:$W$9,MATCH(ROUNDUP((T$1)/10,0)*10,[1]Hugst!$R$4:$W$4,0))))</f>
        <v>799.86476990455662</v>
      </c>
      <c r="U244" s="168">
        <f ca="1">IF($C244-U$1&lt;År1,0,T243*(1-VLOOKUP($A244,[1]Hugst!$R$5:$W$9,MATCH(ROUNDUP((U$1)/10,0)*10,[1]Hugst!$R$4:$W$4,0))))</f>
        <v>1299.7543730037928</v>
      </c>
      <c r="V244" s="168">
        <f ca="1">IF($C244-V$1&lt;År1,0,U243*(1-VLOOKUP($A244,[1]Hugst!$R$5:$W$9,MATCH(ROUNDUP((V$1)/10,0)*10,[1]Hugst!$R$4:$W$4,0))))</f>
        <v>1296.3041392958351</v>
      </c>
      <c r="W244" s="168">
        <f ca="1">IF($C244-W$1&lt;År1,0,V243*(1-VLOOKUP($A244,[1]Hugst!$R$5:$W$9,MATCH(ROUNDUP((W$1)/10,0)*10,[1]Hugst!$R$4:$W$4,0))))</f>
        <v>1293.9322937325867</v>
      </c>
      <c r="X244" s="168">
        <f ca="1">IF($C244-X$1&lt;År1,0,W243*(1-VLOOKUP($A244,[1]Hugst!$R$5:$W$9,MATCH(ROUNDUP((X$1)/10,0)*10,[1]Hugst!$R$4:$W$4,0))))</f>
        <v>1289.8824666334062</v>
      </c>
      <c r="Y244" s="168">
        <f ca="1">IF($C244-Y$1&lt;År1,0,X243*(1-VLOOKUP($A244,[1]Hugst!$R$5:$W$9,MATCH(ROUNDUP((Y$1)/10,0)*10,[1]Hugst!$R$4:$W$4,0))))</f>
        <v>1283.0367438187163</v>
      </c>
      <c r="Z244" s="168">
        <f ca="1">IF($C244-Z$1&lt;År1,0,Y243*(1-VLOOKUP($A244,[1]Hugst!$R$5:$W$9,MATCH(ROUNDUP((Z$1)/10,0)*10,[1]Hugst!$R$4:$W$4,0))))</f>
        <v>1272.7792729357345</v>
      </c>
      <c r="AA244" s="168">
        <f ca="1">IF($C244-AA$1&lt;År1,0,Z243*(1-VLOOKUP($A244,[1]Hugst!$R$5:$W$9,MATCH(ROUNDUP((AA$1)/10,0)*10,[1]Hugst!$R$4:$W$4,0))))</f>
        <v>1254.738650784934</v>
      </c>
      <c r="AB244" s="168">
        <f ca="1">IF($C244-AB$1&lt;År1,0,AA243*(1-VLOOKUP($A244,[1]Hugst!$R$5:$W$9,MATCH(ROUNDUP((AB$1)/10,0)*10,[1]Hugst!$R$4:$W$4,0))))</f>
        <v>1223.7354390627947</v>
      </c>
      <c r="AC244" s="168">
        <f ca="1">IF($C244-AC$1&lt;År1,0,AB243*(1-VLOOKUP($A244,[1]Hugst!$R$5:$W$9,MATCH(ROUNDUP((AC$1)/10,0)*10,[1]Hugst!$R$4:$W$4,0))))</f>
        <v>1171.1477466913223</v>
      </c>
      <c r="AD244" s="168">
        <f ca="1">IF($C244-AD$1&lt;År1,0,AC243*(1-VLOOKUP($A244,[1]Hugst!$R$5:$W$9,MATCH(ROUNDUP((AD$1)/10,0)*10,[1]Hugst!$R$4:$W$4,0))))</f>
        <v>1082.6232580721794</v>
      </c>
      <c r="AE244" s="168">
        <f ca="1">IF($C244-AE$1&lt;År1,0,AD243*(1-VLOOKUP($A244,[1]Hugst!$R$5:$W$9,MATCH(ROUNDUP((AE$1)/10,0)*10,[1]Hugst!$R$4:$W$4,0))))</f>
        <v>934.27059719228475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564.30642864656818</v>
      </c>
      <c r="E245" s="168">
        <f t="shared" ca="1" si="5"/>
        <v>33.020045115368703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947.58189348360747</v>
      </c>
      <c r="G245" s="168">
        <f ca="1">IF($C245-G$1&lt;År1,0,F244*(1-VLOOKUP($A245,[1]Hugst!$R$5:$W$9,MATCH(ROUNDUP((G$1)/10,0)*10,[1]Hugst!$R$4:$W$4,0))))</f>
        <v>949.36366103965292</v>
      </c>
      <c r="H245" s="168">
        <f ca="1">IF($C245-H$1&lt;År1,0,G244*(1-VLOOKUP($A245,[1]Hugst!$R$5:$W$9,MATCH(ROUNDUP((H$1)/10,0)*10,[1]Hugst!$R$4:$W$4,0))))</f>
        <v>951.0399657192404</v>
      </c>
      <c r="I245" s="168">
        <f ca="1">IF($C245-I$1&lt;År1,0,H244*(1-VLOOKUP($A245,[1]Hugst!$R$5:$W$9,MATCH(ROUNDUP((I$1)/10,0)*10,[1]Hugst!$R$4:$W$4,0))))</f>
        <v>952.55570001597903</v>
      </c>
      <c r="J245" s="168">
        <f ca="1">IF($C245-J$1&lt;År1,0,I244*(1-VLOOKUP($A245,[1]Hugst!$R$5:$W$9,MATCH(ROUNDUP((J$1)/10,0)*10,[1]Hugst!$R$4:$W$4,0))))</f>
        <v>953.83024819106254</v>
      </c>
      <c r="K245" s="168">
        <f ca="1">IF($C245-K$1&lt;År1,0,J244*(1-VLOOKUP($A245,[1]Hugst!$R$5:$W$9,MATCH(ROUNDUP((K$1)/10,0)*10,[1]Hugst!$R$4:$W$4,0))))</f>
        <v>954.74532003690979</v>
      </c>
      <c r="L245" s="168">
        <f ca="1">IF($C245-L$1&lt;År1,0,K244*(1-VLOOKUP($A245,[1]Hugst!$R$5:$W$9,MATCH(ROUNDUP((L$1)/10,0)*10,[1]Hugst!$R$4:$W$4,0))))</f>
        <v>955.12674791766995</v>
      </c>
      <c r="M245" s="168">
        <f ca="1">IF($C245-M$1&lt;År1,0,L244*(1-VLOOKUP($A245,[1]Hugst!$R$5:$W$9,MATCH(ROUNDUP((M$1)/10,0)*10,[1]Hugst!$R$4:$W$4,0))))</f>
        <v>953.45384106485221</v>
      </c>
      <c r="N245" s="168">
        <f ca="1">IF($C245-N$1&lt;År1,0,M244*(1-VLOOKUP($A245,[1]Hugst!$R$5:$W$9,MATCH(ROUNDUP((N$1)/10,0)*10,[1]Hugst!$R$4:$W$4,0))))</f>
        <v>949.72170979859789</v>
      </c>
      <c r="O245" s="168">
        <f ca="1">IF($C245-O$1&lt;År1,0,N244*(1-VLOOKUP($A245,[1]Hugst!$R$5:$W$9,MATCH(ROUNDUP((O$1)/10,0)*10,[1]Hugst!$R$4:$W$4,0))))</f>
        <v>944.35298225241718</v>
      </c>
      <c r="P245" s="168">
        <f ca="1">IF($C245-P$1&lt;År1,0,O244*(1-VLOOKUP($A245,[1]Hugst!$R$5:$W$9,MATCH(ROUNDUP((P$1)/10,0)*10,[1]Hugst!$R$4:$W$4,0))))</f>
        <v>934.59083438431844</v>
      </c>
      <c r="Q245" s="168">
        <f ca="1">IF($C245-Q$1&lt;År1,0,P244*(1-VLOOKUP($A245,[1]Hugst!$R$5:$W$9,MATCH(ROUNDUP((Q$1)/10,0)*10,[1]Hugst!$R$4:$W$4,0))))</f>
        <v>921.54406982688295</v>
      </c>
      <c r="R245" s="168">
        <f ca="1">IF($C245-R$1&lt;År1,0,Q244*(1-VLOOKUP($A245,[1]Hugst!$R$5:$W$9,MATCH(ROUNDUP((R$1)/10,0)*10,[1]Hugst!$R$4:$W$4,0))))</f>
        <v>903.81649058549851</v>
      </c>
      <c r="S245" s="168">
        <f ca="1">IF($C245-S$1&lt;År1,0,R244*(1-VLOOKUP($A245,[1]Hugst!$R$5:$W$9,MATCH(ROUNDUP((S$1)/10,0)*10,[1]Hugst!$R$4:$W$4,0))))</f>
        <v>879.42039058814589</v>
      </c>
      <c r="T245" s="168">
        <f ca="1">IF($C245-T$1&lt;År1,0,S244*(1-VLOOKUP($A245,[1]Hugst!$R$5:$W$9,MATCH(ROUNDUP((T$1)/10,0)*10,[1]Hugst!$R$4:$W$4,0))))</f>
        <v>845.52655165179965</v>
      </c>
      <c r="U245" s="168">
        <f ca="1">IF($C245-U$1&lt;År1,0,T244*(1-VLOOKUP($A245,[1]Hugst!$R$5:$W$9,MATCH(ROUNDUP((U$1)/10,0)*10,[1]Hugst!$R$4:$W$4,0))))</f>
        <v>798.10896919013203</v>
      </c>
      <c r="V245" s="168">
        <f ca="1">IF($C245-V$1&lt;År1,0,U244*(1-VLOOKUP($A245,[1]Hugst!$R$5:$W$9,MATCH(ROUNDUP((V$1)/10,0)*10,[1]Hugst!$R$4:$W$4,0))))</f>
        <v>1296.9012536484186</v>
      </c>
      <c r="W245" s="168">
        <f ca="1">IF($C245-W$1&lt;År1,0,V244*(1-VLOOKUP($A245,[1]Hugst!$R$5:$W$9,MATCH(ROUNDUP((W$1)/10,0)*10,[1]Hugst!$R$4:$W$4,0))))</f>
        <v>1293.4585936242102</v>
      </c>
      <c r="X245" s="168">
        <f ca="1">IF($C245-X$1&lt;År1,0,W244*(1-VLOOKUP($A245,[1]Hugst!$R$5:$W$9,MATCH(ROUNDUP((X$1)/10,0)*10,[1]Hugst!$R$4:$W$4,0))))</f>
        <v>1291.0919545512224</v>
      </c>
      <c r="Y245" s="168">
        <f ca="1">IF($C245-Y$1&lt;År1,0,X244*(1-VLOOKUP($A245,[1]Hugst!$R$5:$W$9,MATCH(ROUNDUP((Y$1)/10,0)*10,[1]Hugst!$R$4:$W$4,0))))</f>
        <v>1287.0510173164062</v>
      </c>
      <c r="Z245" s="168">
        <f ca="1">IF($C245-Z$1&lt;År1,0,Y244*(1-VLOOKUP($A245,[1]Hugst!$R$5:$W$9,MATCH(ROUNDUP((Z$1)/10,0)*10,[1]Hugst!$R$4:$W$4,0))))</f>
        <v>1281.4720648628399</v>
      </c>
      <c r="AA245" s="168">
        <f ca="1">IF($C245-AA$1&lt;År1,0,Z244*(1-VLOOKUP($A245,[1]Hugst!$R$5:$W$9,MATCH(ROUNDUP((AA$1)/10,0)*10,[1]Hugst!$R$4:$W$4,0))))</f>
        <v>1271.2271030906909</v>
      </c>
      <c r="AB245" s="168">
        <f ca="1">IF($C245-AB$1&lt;År1,0,AA244*(1-VLOOKUP($A245,[1]Hugst!$R$5:$W$9,MATCH(ROUNDUP((AB$1)/10,0)*10,[1]Hugst!$R$4:$W$4,0))))</f>
        <v>1253.208481698611</v>
      </c>
      <c r="AC245" s="168">
        <f ca="1">IF($C245-AC$1&lt;År1,0,AB244*(1-VLOOKUP($A245,[1]Hugst!$R$5:$W$9,MATCH(ROUNDUP((AC$1)/10,0)*10,[1]Hugst!$R$4:$W$4,0))))</f>
        <v>1222.2430787712547</v>
      </c>
      <c r="AD245" s="168">
        <f ca="1">IF($C245-AD$1&lt;År1,0,AC244*(1-VLOOKUP($A245,[1]Hugst!$R$5:$W$9,MATCH(ROUNDUP((AD$1)/10,0)*10,[1]Hugst!$R$4:$W$4,0))))</f>
        <v>1169.7195177319427</v>
      </c>
      <c r="AE245" s="168">
        <f ca="1">IF($C245-AE$1&lt;År1,0,AD244*(1-VLOOKUP($A245,[1]Hugst!$R$5:$W$9,MATCH(ROUNDUP((AE$1)/10,0)*10,[1]Hugst!$R$4:$W$4,0))))</f>
        <v>1081.3029858062378</v>
      </c>
      <c r="AF245" s="168">
        <f ca="1">IF($C245-AF$1&lt;År1,0,AE244*(1-VLOOKUP($A245,[1]Hugst!$R$5:$W$9,MATCH(ROUNDUP((AF$1)/10,0)*10,[1]Hugst!$R$4:$W$4,0))))</f>
        <v>933.13124280546492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561.70235827855424</v>
      </c>
      <c r="E246" s="168">
        <f t="shared" ca="1" si="5"/>
        <v>33.774655188575707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945.73243318880054</v>
      </c>
      <c r="G246" s="168">
        <f ca="1">IF($C246-G$1&lt;År1,0,F245*(1-VLOOKUP($A246,[1]Hugst!$R$5:$W$9,MATCH(ROUNDUP((G$1)/10,0)*10,[1]Hugst!$R$4:$W$4,0))))</f>
        <v>947.58189348360747</v>
      </c>
      <c r="H246" s="168">
        <f ca="1">IF($C246-H$1&lt;År1,0,G245*(1-VLOOKUP($A246,[1]Hugst!$R$5:$W$9,MATCH(ROUNDUP((H$1)/10,0)*10,[1]Hugst!$R$4:$W$4,0))))</f>
        <v>949.36366103965292</v>
      </c>
      <c r="I246" s="168">
        <f ca="1">IF($C246-I$1&lt;År1,0,H245*(1-VLOOKUP($A246,[1]Hugst!$R$5:$W$9,MATCH(ROUNDUP((I$1)/10,0)*10,[1]Hugst!$R$4:$W$4,0))))</f>
        <v>951.0399657192404</v>
      </c>
      <c r="J246" s="168">
        <f ca="1">IF($C246-J$1&lt;År1,0,I245*(1-VLOOKUP($A246,[1]Hugst!$R$5:$W$9,MATCH(ROUNDUP((J$1)/10,0)*10,[1]Hugst!$R$4:$W$4,0))))</f>
        <v>952.55570001597903</v>
      </c>
      <c r="K246" s="168">
        <f ca="1">IF($C246-K$1&lt;År1,0,J245*(1-VLOOKUP($A246,[1]Hugst!$R$5:$W$9,MATCH(ROUNDUP((K$1)/10,0)*10,[1]Hugst!$R$4:$W$4,0))))</f>
        <v>953.83024819106254</v>
      </c>
      <c r="L246" s="168">
        <f ca="1">IF($C246-L$1&lt;År1,0,K245*(1-VLOOKUP($A246,[1]Hugst!$R$5:$W$9,MATCH(ROUNDUP((L$1)/10,0)*10,[1]Hugst!$R$4:$W$4,0))))</f>
        <v>954.74532003690979</v>
      </c>
      <c r="M246" s="168">
        <f ca="1">IF($C246-M$1&lt;År1,0,L245*(1-VLOOKUP($A246,[1]Hugst!$R$5:$W$9,MATCH(ROUNDUP((M$1)/10,0)*10,[1]Hugst!$R$4:$W$4,0))))</f>
        <v>955.12674791766995</v>
      </c>
      <c r="N246" s="168">
        <f ca="1">IF($C246-N$1&lt;År1,0,M245*(1-VLOOKUP($A246,[1]Hugst!$R$5:$W$9,MATCH(ROUNDUP((N$1)/10,0)*10,[1]Hugst!$R$4:$W$4,0))))</f>
        <v>953.45384106485221</v>
      </c>
      <c r="O246" s="168">
        <f ca="1">IF($C246-O$1&lt;År1,0,N245*(1-VLOOKUP($A246,[1]Hugst!$R$5:$W$9,MATCH(ROUNDUP((O$1)/10,0)*10,[1]Hugst!$R$4:$W$4,0))))</f>
        <v>949.72170979859789</v>
      </c>
      <c r="P246" s="168">
        <f ca="1">IF($C246-P$1&lt;År1,0,O245*(1-VLOOKUP($A246,[1]Hugst!$R$5:$W$9,MATCH(ROUNDUP((P$1)/10,0)*10,[1]Hugst!$R$4:$W$4,0))))</f>
        <v>942.28001229137533</v>
      </c>
      <c r="Q246" s="168">
        <f ca="1">IF($C246-Q$1&lt;År1,0,P245*(1-VLOOKUP($A246,[1]Hugst!$R$5:$W$9,MATCH(ROUNDUP((Q$1)/10,0)*10,[1]Hugst!$R$4:$W$4,0))))</f>
        <v>932.53929352835291</v>
      </c>
      <c r="R246" s="168">
        <f ca="1">IF($C246-R$1&lt;År1,0,Q245*(1-VLOOKUP($A246,[1]Hugst!$R$5:$W$9,MATCH(ROUNDUP((R$1)/10,0)*10,[1]Hugst!$R$4:$W$4,0))))</f>
        <v>919.52116821018978</v>
      </c>
      <c r="S246" s="168">
        <f ca="1">IF($C246-S$1&lt;År1,0,R245*(1-VLOOKUP($A246,[1]Hugst!$R$5:$W$9,MATCH(ROUNDUP((S$1)/10,0)*10,[1]Hugst!$R$4:$W$4,0))))</f>
        <v>901.83250316714009</v>
      </c>
      <c r="T246" s="168">
        <f ca="1">IF($C246-T$1&lt;År1,0,S245*(1-VLOOKUP($A246,[1]Hugst!$R$5:$W$9,MATCH(ROUNDUP((T$1)/10,0)*10,[1]Hugst!$R$4:$W$4,0))))</f>
        <v>877.48995558441584</v>
      </c>
      <c r="U246" s="168">
        <f ca="1">IF($C246-U$1&lt;År1,0,T245*(1-VLOOKUP($A246,[1]Hugst!$R$5:$W$9,MATCH(ROUNDUP((U$1)/10,0)*10,[1]Hugst!$R$4:$W$4,0))))</f>
        <v>843.67051775792982</v>
      </c>
      <c r="V246" s="168">
        <f ca="1">IF($C246-V$1&lt;År1,0,U245*(1-VLOOKUP($A246,[1]Hugst!$R$5:$W$9,MATCH(ROUNDUP((V$1)/10,0)*10,[1]Hugst!$R$4:$W$4,0))))</f>
        <v>796.35702267239765</v>
      </c>
      <c r="W246" s="168">
        <f ca="1">IF($C246-W$1&lt;År1,0,V245*(1-VLOOKUP($A246,[1]Hugst!$R$5:$W$9,MATCH(ROUNDUP((W$1)/10,0)*10,[1]Hugst!$R$4:$W$4,0))))</f>
        <v>1294.0543972379708</v>
      </c>
      <c r="X246" s="168">
        <f ca="1">IF($C246-X$1&lt;År1,0,W245*(1-VLOOKUP($A246,[1]Hugst!$R$5:$W$9,MATCH(ROUNDUP((X$1)/10,0)*10,[1]Hugst!$R$4:$W$4,0))))</f>
        <v>1290.6192942723521</v>
      </c>
      <c r="Y246" s="168">
        <f ca="1">IF($C246-Y$1&lt;År1,0,X245*(1-VLOOKUP($A246,[1]Hugst!$R$5:$W$9,MATCH(ROUNDUP((Y$1)/10,0)*10,[1]Hugst!$R$4:$W$4,0))))</f>
        <v>1288.2578502607441</v>
      </c>
      <c r="Z246" s="168">
        <f ca="1">IF($C246-Z$1&lt;År1,0,Y245*(1-VLOOKUP($A246,[1]Hugst!$R$5:$W$9,MATCH(ROUNDUP((Z$1)/10,0)*10,[1]Hugst!$R$4:$W$4,0))))</f>
        <v>1285.4814429050448</v>
      </c>
      <c r="AA246" s="168">
        <f ca="1">IF($C246-AA$1&lt;År1,0,Z245*(1-VLOOKUP($A246,[1]Hugst!$R$5:$W$9,MATCH(ROUNDUP((AA$1)/10,0)*10,[1]Hugst!$R$4:$W$4,0))))</f>
        <v>1279.9092940520316</v>
      </c>
      <c r="AB246" s="168">
        <f ca="1">IF($C246-AB$1&lt;År1,0,AA245*(1-VLOOKUP($A246,[1]Hugst!$R$5:$W$9,MATCH(ROUNDUP((AB$1)/10,0)*10,[1]Hugst!$R$4:$W$4,0))))</f>
        <v>1269.6768261357022</v>
      </c>
      <c r="AC246" s="168">
        <f ca="1">IF($C246-AC$1&lt;År1,0,AB245*(1-VLOOKUP($A246,[1]Hugst!$R$5:$W$9,MATCH(ROUNDUP((AC$1)/10,0)*10,[1]Hugst!$R$4:$W$4,0))))</f>
        <v>1251.6801786721492</v>
      </c>
      <c r="AD246" s="168">
        <f ca="1">IF($C246-AD$1&lt;År1,0,AC245*(1-VLOOKUP($A246,[1]Hugst!$R$5:$W$9,MATCH(ROUNDUP((AD$1)/10,0)*10,[1]Hugst!$R$4:$W$4,0))))</f>
        <v>1220.7525384312896</v>
      </c>
      <c r="AE246" s="168">
        <f ca="1">IF($C246-AE$1&lt;År1,0,AD245*(1-VLOOKUP($A246,[1]Hugst!$R$5:$W$9,MATCH(ROUNDUP((AE$1)/10,0)*10,[1]Hugst!$R$4:$W$4,0))))</f>
        <v>1168.2930305151965</v>
      </c>
      <c r="AF246" s="168">
        <f ca="1">IF($C246-AF$1&lt;År1,0,AE245*(1-VLOOKUP($A246,[1]Hugst!$R$5:$W$9,MATCH(ROUNDUP((AF$1)/10,0)*10,[1]Hugst!$R$4:$W$4,0))))</f>
        <v>1079.9843236284253</v>
      </c>
      <c r="AG246" s="168">
        <f ca="1">IF($C246-AG$1&lt;År1,0,AF245*(1-VLOOKUP($A246,[1]Hugst!$R$5:$W$9,MATCH(ROUNDUP((AG$1)/10,0)*10,[1]Hugst!$R$4:$W$4,0))))</f>
        <v>931.9932778752144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559.04606972982003</v>
      </c>
      <c r="E247" s="168">
        <f t="shared" ca="1" si="5"/>
        <v>34.539735776350426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943.84122522784105</v>
      </c>
      <c r="G247" s="168">
        <f ca="1">IF($C247-G$1&lt;År1,0,F246*(1-VLOOKUP($A247,[1]Hugst!$R$5:$W$9,MATCH(ROUNDUP((G$1)/10,0)*10,[1]Hugst!$R$4:$W$4,0))))</f>
        <v>945.73243318880054</v>
      </c>
      <c r="H247" s="168">
        <f ca="1">IF($C247-H$1&lt;År1,0,G246*(1-VLOOKUP($A247,[1]Hugst!$R$5:$W$9,MATCH(ROUNDUP((H$1)/10,0)*10,[1]Hugst!$R$4:$W$4,0))))</f>
        <v>947.58189348360747</v>
      </c>
      <c r="I247" s="168">
        <f ca="1">IF($C247-I$1&lt;År1,0,H246*(1-VLOOKUP($A247,[1]Hugst!$R$5:$W$9,MATCH(ROUNDUP((I$1)/10,0)*10,[1]Hugst!$R$4:$W$4,0))))</f>
        <v>949.36366103965292</v>
      </c>
      <c r="J247" s="168">
        <f ca="1">IF($C247-J$1&lt;År1,0,I246*(1-VLOOKUP($A247,[1]Hugst!$R$5:$W$9,MATCH(ROUNDUP((J$1)/10,0)*10,[1]Hugst!$R$4:$W$4,0))))</f>
        <v>951.0399657192404</v>
      </c>
      <c r="K247" s="168">
        <f ca="1">IF($C247-K$1&lt;År1,0,J246*(1-VLOOKUP($A247,[1]Hugst!$R$5:$W$9,MATCH(ROUNDUP((K$1)/10,0)*10,[1]Hugst!$R$4:$W$4,0))))</f>
        <v>952.55570001597903</v>
      </c>
      <c r="L247" s="168">
        <f ca="1">IF($C247-L$1&lt;År1,0,K246*(1-VLOOKUP($A247,[1]Hugst!$R$5:$W$9,MATCH(ROUNDUP((L$1)/10,0)*10,[1]Hugst!$R$4:$W$4,0))))</f>
        <v>953.83024819106254</v>
      </c>
      <c r="M247" s="168">
        <f ca="1">IF($C247-M$1&lt;År1,0,L246*(1-VLOOKUP($A247,[1]Hugst!$R$5:$W$9,MATCH(ROUNDUP((M$1)/10,0)*10,[1]Hugst!$R$4:$W$4,0))))</f>
        <v>954.74532003690979</v>
      </c>
      <c r="N247" s="168">
        <f ca="1">IF($C247-N$1&lt;År1,0,M246*(1-VLOOKUP($A247,[1]Hugst!$R$5:$W$9,MATCH(ROUNDUP((N$1)/10,0)*10,[1]Hugst!$R$4:$W$4,0))))</f>
        <v>955.12674791766995</v>
      </c>
      <c r="O247" s="168">
        <f ca="1">IF($C247-O$1&lt;År1,0,N246*(1-VLOOKUP($A247,[1]Hugst!$R$5:$W$9,MATCH(ROUNDUP((O$1)/10,0)*10,[1]Hugst!$R$4:$W$4,0))))</f>
        <v>953.45384106485221</v>
      </c>
      <c r="P247" s="168">
        <f ca="1">IF($C247-P$1&lt;År1,0,O246*(1-VLOOKUP($A247,[1]Hugst!$R$5:$W$9,MATCH(ROUNDUP((P$1)/10,0)*10,[1]Hugst!$R$4:$W$4,0))))</f>
        <v>947.63695482586922</v>
      </c>
      <c r="Q247" s="168">
        <f ca="1">IF($C247-Q$1&lt;År1,0,P246*(1-VLOOKUP($A247,[1]Hugst!$R$5:$W$9,MATCH(ROUNDUP((Q$1)/10,0)*10,[1]Hugst!$R$4:$W$4,0))))</f>
        <v>940.21159275219918</v>
      </c>
      <c r="R247" s="168">
        <f ca="1">IF($C247-R$1&lt;År1,0,Q246*(1-VLOOKUP($A247,[1]Hugst!$R$5:$W$9,MATCH(ROUNDUP((R$1)/10,0)*10,[1]Hugst!$R$4:$W$4,0))))</f>
        <v>930.49225605475408</v>
      </c>
      <c r="S247" s="168">
        <f ca="1">IF($C247-S$1&lt;År1,0,R246*(1-VLOOKUP($A247,[1]Hugst!$R$5:$W$9,MATCH(ROUNDUP((S$1)/10,0)*10,[1]Hugst!$R$4:$W$4,0))))</f>
        <v>917.50270710924053</v>
      </c>
      <c r="T247" s="168">
        <f ca="1">IF($C247-T$1&lt;År1,0,S246*(1-VLOOKUP($A247,[1]Hugst!$R$5:$W$9,MATCH(ROUNDUP((T$1)/10,0)*10,[1]Hugst!$R$4:$W$4,0))))</f>
        <v>899.8528708431146</v>
      </c>
      <c r="U247" s="168">
        <f ca="1">IF($C247-U$1&lt;År1,0,T246*(1-VLOOKUP($A247,[1]Hugst!$R$5:$W$9,MATCH(ROUNDUP((U$1)/10,0)*10,[1]Hugst!$R$4:$W$4,0))))</f>
        <v>875.56375812093791</v>
      </c>
      <c r="V247" s="168">
        <f ca="1">IF($C247-V$1&lt;År1,0,U246*(1-VLOOKUP($A247,[1]Hugst!$R$5:$W$9,MATCH(ROUNDUP((V$1)/10,0)*10,[1]Hugst!$R$4:$W$4,0))))</f>
        <v>841.8185580848027</v>
      </c>
      <c r="W247" s="168">
        <f ca="1">IF($C247-W$1&lt;År1,0,V246*(1-VLOOKUP($A247,[1]Hugst!$R$5:$W$9,MATCH(ROUNDUP((W$1)/10,0)*10,[1]Hugst!$R$4:$W$4,0))))</f>
        <v>794.60892189092169</v>
      </c>
      <c r="X247" s="168">
        <f ca="1">IF($C247-X$1&lt;År1,0,W246*(1-VLOOKUP($A247,[1]Hugst!$R$5:$W$9,MATCH(ROUNDUP((X$1)/10,0)*10,[1]Hugst!$R$4:$W$4,0))))</f>
        <v>1291.2137900245216</v>
      </c>
      <c r="Y247" s="168">
        <f ca="1">IF($C247-Y$1&lt;År1,0,X246*(1-VLOOKUP($A247,[1]Hugst!$R$5:$W$9,MATCH(ROUNDUP((Y$1)/10,0)*10,[1]Hugst!$R$4:$W$4,0))))</f>
        <v>1287.7862275288276</v>
      </c>
      <c r="Z247" s="168">
        <f ca="1">IF($C247-Z$1&lt;År1,0,Y246*(1-VLOOKUP($A247,[1]Hugst!$R$5:$W$9,MATCH(ROUNDUP((Z$1)/10,0)*10,[1]Hugst!$R$4:$W$4,0))))</f>
        <v>1286.6868041018895</v>
      </c>
      <c r="AA247" s="168">
        <f ca="1">IF($C247-AA$1&lt;År1,0,Z246*(1-VLOOKUP($A247,[1]Hugst!$R$5:$W$9,MATCH(ROUNDUP((AA$1)/10,0)*10,[1]Hugst!$R$4:$W$4,0))))</f>
        <v>1283.913782608819</v>
      </c>
      <c r="AB247" s="168">
        <f ca="1">IF($C247-AB$1&lt;År1,0,AA246*(1-VLOOKUP($A247,[1]Hugst!$R$5:$W$9,MATCH(ROUNDUP((AB$1)/10,0)*10,[1]Hugst!$R$4:$W$4,0))))</f>
        <v>1278.3484290592851</v>
      </c>
      <c r="AC247" s="168">
        <f ca="1">IF($C247-AC$1&lt;År1,0,AB246*(1-VLOOKUP($A247,[1]Hugst!$R$5:$W$9,MATCH(ROUNDUP((AC$1)/10,0)*10,[1]Hugst!$R$4:$W$4,0))))</f>
        <v>1268.128439762366</v>
      </c>
      <c r="AD247" s="168">
        <f ca="1">IF($C247-AD$1&lt;År1,0,AC246*(1-VLOOKUP($A247,[1]Hugst!$R$5:$W$9,MATCH(ROUNDUP((AD$1)/10,0)*10,[1]Hugst!$R$4:$W$4,0))))</f>
        <v>1250.1537394298662</v>
      </c>
      <c r="AE247" s="168">
        <f ca="1">IF($C247-AE$1&lt;År1,0,AD246*(1-VLOOKUP($A247,[1]Hugst!$R$5:$W$9,MATCH(ROUNDUP((AE$1)/10,0)*10,[1]Hugst!$R$4:$W$4,0))))</f>
        <v>1219.2638158234465</v>
      </c>
      <c r="AF247" s="168">
        <f ca="1">IF($C247-AF$1&lt;År1,0,AE246*(1-VLOOKUP($A247,[1]Hugst!$R$5:$W$9,MATCH(ROUNDUP((AF$1)/10,0)*10,[1]Hugst!$R$4:$W$4,0))))</f>
        <v>1166.8682829170073</v>
      </c>
      <c r="AG247" s="168">
        <f ca="1">IF($C247-AG$1&lt;År1,0,AF246*(1-VLOOKUP($A247,[1]Hugst!$R$5:$W$9,MATCH(ROUNDUP((AG$1)/10,0)*10,[1]Hugst!$R$4:$W$4,0))))</f>
        <v>1078.66726957522</v>
      </c>
      <c r="AH247" s="168">
        <f ca="1">IF($C247-AH$1&lt;År1,0,AG246*(1-VLOOKUP($A247,[1]Hugst!$R$5:$W$9,MATCH(ROUNDUP((AH$1)/10,0)*10,[1]Hugst!$R$4:$W$4,0))))</f>
        <v>930.85670070707386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556.35739565103734</v>
      </c>
      <c r="E248" s="168">
        <f t="shared" ca="1" si="5"/>
        <v>35.31330846694982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941.92612383965775</v>
      </c>
      <c r="G248" s="168">
        <f ca="1">IF($C248-G$1&lt;År1,0,F247*(1-VLOOKUP($A248,[1]Hugst!$R$5:$W$9,MATCH(ROUNDUP((G$1)/10,0)*10,[1]Hugst!$R$4:$W$4,0))))</f>
        <v>943.84122522784105</v>
      </c>
      <c r="H248" s="168">
        <f ca="1">IF($C248-H$1&lt;År1,0,G247*(1-VLOOKUP($A248,[1]Hugst!$R$5:$W$9,MATCH(ROUNDUP((H$1)/10,0)*10,[1]Hugst!$R$4:$W$4,0))))</f>
        <v>945.73243318880054</v>
      </c>
      <c r="I248" s="168">
        <f ca="1">IF($C248-I$1&lt;År1,0,H247*(1-VLOOKUP($A248,[1]Hugst!$R$5:$W$9,MATCH(ROUNDUP((I$1)/10,0)*10,[1]Hugst!$R$4:$W$4,0))))</f>
        <v>947.58189348360747</v>
      </c>
      <c r="J248" s="168">
        <f ca="1">IF($C248-J$1&lt;År1,0,I247*(1-VLOOKUP($A248,[1]Hugst!$R$5:$W$9,MATCH(ROUNDUP((J$1)/10,0)*10,[1]Hugst!$R$4:$W$4,0))))</f>
        <v>949.36366103965292</v>
      </c>
      <c r="K248" s="168">
        <f ca="1">IF($C248-K$1&lt;År1,0,J247*(1-VLOOKUP($A248,[1]Hugst!$R$5:$W$9,MATCH(ROUNDUP((K$1)/10,0)*10,[1]Hugst!$R$4:$W$4,0))))</f>
        <v>951.0399657192404</v>
      </c>
      <c r="L248" s="168">
        <f ca="1">IF($C248-L$1&lt;År1,0,K247*(1-VLOOKUP($A248,[1]Hugst!$R$5:$W$9,MATCH(ROUNDUP((L$1)/10,0)*10,[1]Hugst!$R$4:$W$4,0))))</f>
        <v>952.55570001597903</v>
      </c>
      <c r="M248" s="168">
        <f ca="1">IF($C248-M$1&lt;År1,0,L247*(1-VLOOKUP($A248,[1]Hugst!$R$5:$W$9,MATCH(ROUNDUP((M$1)/10,0)*10,[1]Hugst!$R$4:$W$4,0))))</f>
        <v>953.83024819106254</v>
      </c>
      <c r="N248" s="168">
        <f ca="1">IF($C248-N$1&lt;År1,0,M247*(1-VLOOKUP($A248,[1]Hugst!$R$5:$W$9,MATCH(ROUNDUP((N$1)/10,0)*10,[1]Hugst!$R$4:$W$4,0))))</f>
        <v>954.74532003690979</v>
      </c>
      <c r="O248" s="168">
        <f ca="1">IF($C248-O$1&lt;År1,0,N247*(1-VLOOKUP($A248,[1]Hugst!$R$5:$W$9,MATCH(ROUNDUP((O$1)/10,0)*10,[1]Hugst!$R$4:$W$4,0))))</f>
        <v>955.12674791766995</v>
      </c>
      <c r="P248" s="168">
        <f ca="1">IF($C248-P$1&lt;År1,0,O247*(1-VLOOKUP($A248,[1]Hugst!$R$5:$W$9,MATCH(ROUNDUP((P$1)/10,0)*10,[1]Hugst!$R$4:$W$4,0))))</f>
        <v>951.36089360885614</v>
      </c>
      <c r="Q248" s="168">
        <f ca="1">IF($C248-Q$1&lt;År1,0,P247*(1-VLOOKUP($A248,[1]Hugst!$R$5:$W$9,MATCH(ROUNDUP((Q$1)/10,0)*10,[1]Hugst!$R$4:$W$4,0))))</f>
        <v>945.55677614454419</v>
      </c>
      <c r="R248" s="168">
        <f ca="1">IF($C248-R$1&lt;År1,0,Q247*(1-VLOOKUP($A248,[1]Hugst!$R$5:$W$9,MATCH(ROUNDUP((R$1)/10,0)*10,[1]Hugst!$R$4:$W$4,0))))</f>
        <v>938.14771364615774</v>
      </c>
      <c r="S248" s="168">
        <f ca="1">IF($C248-S$1&lt;År1,0,R247*(1-VLOOKUP($A248,[1]Hugst!$R$5:$W$9,MATCH(ROUNDUP((S$1)/10,0)*10,[1]Hugst!$R$4:$W$4,0))))</f>
        <v>928.44971207804849</v>
      </c>
      <c r="T248" s="168">
        <f ca="1">IF($C248-T$1&lt;År1,0,S247*(1-VLOOKUP($A248,[1]Hugst!$R$5:$W$9,MATCH(ROUNDUP((T$1)/10,0)*10,[1]Hugst!$R$4:$W$4,0))))</f>
        <v>915.48867677656176</v>
      </c>
      <c r="U248" s="168">
        <f ca="1">IF($C248-U$1&lt;År1,0,T247*(1-VLOOKUP($A248,[1]Hugst!$R$5:$W$9,MATCH(ROUNDUP((U$1)/10,0)*10,[1]Hugst!$R$4:$W$4,0))))</f>
        <v>897.87758405345903</v>
      </c>
      <c r="V248" s="168">
        <f ca="1">IF($C248-V$1&lt;År1,0,U247*(1-VLOOKUP($A248,[1]Hugst!$R$5:$W$9,MATCH(ROUNDUP((V$1)/10,0)*10,[1]Hugst!$R$4:$W$4,0))))</f>
        <v>873.64178889579443</v>
      </c>
      <c r="W248" s="168">
        <f ca="1">IF($C248-W$1&lt;År1,0,V247*(1-VLOOKUP($A248,[1]Hugst!$R$5:$W$9,MATCH(ROUNDUP((W$1)/10,0)*10,[1]Hugst!$R$4:$W$4,0))))</f>
        <v>839.97066368900676</v>
      </c>
      <c r="X248" s="168">
        <f ca="1">IF($C248-X$1&lt;År1,0,W247*(1-VLOOKUP($A248,[1]Hugst!$R$5:$W$9,MATCH(ROUNDUP((X$1)/10,0)*10,[1]Hugst!$R$4:$W$4,0))))</f>
        <v>792.86465840384403</v>
      </c>
      <c r="Y248" s="168">
        <f ca="1">IF($C248-Y$1&lt;År1,0,X247*(1-VLOOKUP($A248,[1]Hugst!$R$5:$W$9,MATCH(ROUNDUP((Y$1)/10,0)*10,[1]Hugst!$R$4:$W$4,0))))</f>
        <v>1288.3794182903214</v>
      </c>
      <c r="Z248" s="168">
        <f ca="1">IF($C248-Z$1&lt;År1,0,Y247*(1-VLOOKUP($A248,[1]Hugst!$R$5:$W$9,MATCH(ROUNDUP((Z$1)/10,0)*10,[1]Hugst!$R$4:$W$4,0))))</f>
        <v>1286.215756519646</v>
      </c>
      <c r="AA248" s="168">
        <f ca="1">IF($C248-AA$1&lt;År1,0,Z247*(1-VLOOKUP($A248,[1]Hugst!$R$5:$W$9,MATCH(ROUNDUP((AA$1)/10,0)*10,[1]Hugst!$R$4:$W$4,0))))</f>
        <v>1285.1176738529848</v>
      </c>
      <c r="AB248" s="168">
        <f ca="1">IF($C248-AB$1&lt;År1,0,AA247*(1-VLOOKUP($A248,[1]Hugst!$R$5:$W$9,MATCH(ROUNDUP((AB$1)/10,0)*10,[1]Hugst!$R$4:$W$4,0))))</f>
        <v>1282.3480340934425</v>
      </c>
      <c r="AC248" s="168">
        <f ca="1">IF($C248-AC$1&lt;År1,0,AB247*(1-VLOOKUP($A248,[1]Hugst!$R$5:$W$9,MATCH(ROUNDUP((AC$1)/10,0)*10,[1]Hugst!$R$4:$W$4,0))))</f>
        <v>1276.7894675604323</v>
      </c>
      <c r="AD248" s="168">
        <f ca="1">IF($C248-AD$1&lt;År1,0,AC247*(1-VLOOKUP($A248,[1]Hugst!$R$5:$W$9,MATCH(ROUNDUP((AD$1)/10,0)*10,[1]Hugst!$R$4:$W$4,0))))</f>
        <v>1266.581941665095</v>
      </c>
      <c r="AE248" s="168">
        <f ca="1">IF($C248-AE$1&lt;År1,0,AD247*(1-VLOOKUP($A248,[1]Hugst!$R$5:$W$9,MATCH(ROUNDUP((AE$1)/10,0)*10,[1]Hugst!$R$4:$W$4,0))))</f>
        <v>1248.6291616988542</v>
      </c>
      <c r="AF248" s="168">
        <f ca="1">IF($C248-AF$1&lt;År1,0,AE247*(1-VLOOKUP($A248,[1]Hugst!$R$5:$W$9,MATCH(ROUNDUP((AF$1)/10,0)*10,[1]Hugst!$R$4:$W$4,0))))</f>
        <v>1217.7769087309789</v>
      </c>
      <c r="AG248" s="168">
        <f ca="1">IF($C248-AG$1&lt;År1,0,AF247*(1-VLOOKUP($A248,[1]Hugst!$R$5:$W$9,MATCH(ROUNDUP((AG$1)/10,0)*10,[1]Hugst!$R$4:$W$4,0))))</f>
        <v>1165.445272815889</v>
      </c>
      <c r="AH248" s="168">
        <f ca="1">IF($C248-AH$1&lt;År1,0,AG247*(1-VLOOKUP($A248,[1]Hugst!$R$5:$W$9,MATCH(ROUNDUP((AH$1)/10,0)*10,[1]Hugst!$R$4:$W$4,0))))</f>
        <v>1077.3518216854941</v>
      </c>
      <c r="AI248" s="168">
        <f ca="1">IF($C248-AI$1&lt;År1,0,AH247*(1-VLOOKUP($A248,[1]Hugst!$R$5:$W$9,MATCH(ROUNDUP((AI$1)/10,0)*10,[1]Hugst!$R$4:$W$4,0))))</f>
        <v>929.72150960865065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553.65019806168823</v>
      </c>
      <c r="E249" s="168">
        <f ca="1">IF(C249=2020,SUM(G249:AJ249),SUM(F248:AJ248)-SUM(G249:AJ249))</f>
        <v>35.579580090958189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939.48519787431701</v>
      </c>
      <c r="G249" s="168">
        <f ca="1">IF($C249-G$1&lt;År1,0,F248*(1-VLOOKUP($A249,[1]Hugst!$R$5:$W$9,MATCH(ROUNDUP((G$1)/10,0)*10,[1]Hugst!$R$4:$W$4,0))))</f>
        <v>941.92612383965775</v>
      </c>
      <c r="H249" s="168">
        <f ca="1">IF($C249-H$1&lt;År1,0,G248*(1-VLOOKUP($A249,[1]Hugst!$R$5:$W$9,MATCH(ROUNDUP((H$1)/10,0)*10,[1]Hugst!$R$4:$W$4,0))))</f>
        <v>943.84122522784105</v>
      </c>
      <c r="I249" s="168">
        <f ca="1">IF($C249-I$1&lt;År1,0,H248*(1-VLOOKUP($A249,[1]Hugst!$R$5:$W$9,MATCH(ROUNDUP((I$1)/10,0)*10,[1]Hugst!$R$4:$W$4,0))))</f>
        <v>945.73243318880054</v>
      </c>
      <c r="J249" s="168">
        <f ca="1">IF($C249-J$1&lt;År1,0,I248*(1-VLOOKUP($A249,[1]Hugst!$R$5:$W$9,MATCH(ROUNDUP((J$1)/10,0)*10,[1]Hugst!$R$4:$W$4,0))))</f>
        <v>947.58189348360747</v>
      </c>
      <c r="K249" s="168">
        <f ca="1">IF($C249-K$1&lt;År1,0,J248*(1-VLOOKUP($A249,[1]Hugst!$R$5:$W$9,MATCH(ROUNDUP((K$1)/10,0)*10,[1]Hugst!$R$4:$W$4,0))))</f>
        <v>949.36366103965292</v>
      </c>
      <c r="L249" s="168">
        <f ca="1">IF($C249-L$1&lt;År1,0,K248*(1-VLOOKUP($A249,[1]Hugst!$R$5:$W$9,MATCH(ROUNDUP((L$1)/10,0)*10,[1]Hugst!$R$4:$W$4,0))))</f>
        <v>951.0399657192404</v>
      </c>
      <c r="M249" s="168">
        <f ca="1">IF($C249-M$1&lt;År1,0,L248*(1-VLOOKUP($A249,[1]Hugst!$R$5:$W$9,MATCH(ROUNDUP((M$1)/10,0)*10,[1]Hugst!$R$4:$W$4,0))))</f>
        <v>952.55570001597903</v>
      </c>
      <c r="N249" s="168">
        <f ca="1">IF($C249-N$1&lt;År1,0,M248*(1-VLOOKUP($A249,[1]Hugst!$R$5:$W$9,MATCH(ROUNDUP((N$1)/10,0)*10,[1]Hugst!$R$4:$W$4,0))))</f>
        <v>953.83024819106254</v>
      </c>
      <c r="O249" s="168">
        <f ca="1">IF($C249-O$1&lt;År1,0,N248*(1-VLOOKUP($A249,[1]Hugst!$R$5:$W$9,MATCH(ROUNDUP((O$1)/10,0)*10,[1]Hugst!$R$4:$W$4,0))))</f>
        <v>954.74532003690979</v>
      </c>
      <c r="P249" s="168">
        <f ca="1">IF($C249-P$1&lt;År1,0,O248*(1-VLOOKUP($A249,[1]Hugst!$R$5:$W$9,MATCH(ROUNDUP((P$1)/10,0)*10,[1]Hugst!$R$4:$W$4,0))))</f>
        <v>953.03012822711901</v>
      </c>
      <c r="Q249" s="168">
        <f ca="1">IF($C249-Q$1&lt;År1,0,P248*(1-VLOOKUP($A249,[1]Hugst!$R$5:$W$9,MATCH(ROUNDUP((Q$1)/10,0)*10,[1]Hugst!$R$4:$W$4,0))))</f>
        <v>949.27254042776349</v>
      </c>
      <c r="R249" s="168">
        <f ca="1">IF($C249-R$1&lt;År1,0,Q248*(1-VLOOKUP($A249,[1]Hugst!$R$5:$W$9,MATCH(ROUNDUP((R$1)/10,0)*10,[1]Hugst!$R$4:$W$4,0))))</f>
        <v>943.48116370910498</v>
      </c>
      <c r="S249" s="168">
        <f ca="1">IF($C249-S$1&lt;År1,0,R248*(1-VLOOKUP($A249,[1]Hugst!$R$5:$W$9,MATCH(ROUNDUP((S$1)/10,0)*10,[1]Hugst!$R$4:$W$4,0))))</f>
        <v>936.08836500644668</v>
      </c>
      <c r="T249" s="168">
        <f ca="1">IF($C249-T$1&lt;År1,0,S248*(1-VLOOKUP($A249,[1]Hugst!$R$5:$W$9,MATCH(ROUNDUP((T$1)/10,0)*10,[1]Hugst!$R$4:$W$4,0))))</f>
        <v>926.41165173446257</v>
      </c>
      <c r="U249" s="168">
        <f ca="1">IF($C249-U$1&lt;År1,0,T248*(1-VLOOKUP($A249,[1]Hugst!$R$5:$W$9,MATCH(ROUNDUP((U$1)/10,0)*10,[1]Hugst!$R$4:$W$4,0))))</f>
        <v>913.47906748607659</v>
      </c>
      <c r="V249" s="168">
        <f ca="1">IF($C249-V$1&lt;År1,0,U248*(1-VLOOKUP($A249,[1]Hugst!$R$5:$W$9,MATCH(ROUNDUP((V$1)/10,0)*10,[1]Hugst!$R$4:$W$4,0))))</f>
        <v>895.90663325919536</v>
      </c>
      <c r="W249" s="168">
        <f ca="1">IF($C249-W$1&lt;År1,0,V248*(1-VLOOKUP($A249,[1]Hugst!$R$5:$W$9,MATCH(ROUNDUP((W$1)/10,0)*10,[1]Hugst!$R$4:$W$4,0))))</f>
        <v>871.72403862748661</v>
      </c>
      <c r="X249" s="168">
        <f ca="1">IF($C249-X$1&lt;År1,0,W248*(1-VLOOKUP($A249,[1]Hugst!$R$5:$W$9,MATCH(ROUNDUP((X$1)/10,0)*10,[1]Hugst!$R$4:$W$4,0))))</f>
        <v>838.12682564676254</v>
      </c>
      <c r="Y249" s="168">
        <f ca="1">IF($C249-Y$1&lt;År1,0,X248*(1-VLOOKUP($A249,[1]Hugst!$R$5:$W$9,MATCH(ROUNDUP((Y$1)/10,0)*10,[1]Hugst!$R$4:$W$4,0))))</f>
        <v>791.1242237878356</v>
      </c>
      <c r="Z249" s="168">
        <f ca="1">IF($C249-Z$1&lt;År1,0,Y248*(1-VLOOKUP($A249,[1]Hugst!$R$5:$W$9,MATCH(ROUNDUP((Z$1)/10,0)*10,[1]Hugst!$R$4:$W$4,0))))</f>
        <v>1286.8082238777722</v>
      </c>
      <c r="AA249" s="168">
        <f ca="1">IF($C249-AA$1&lt;År1,0,Z248*(1-VLOOKUP($A249,[1]Hugst!$R$5:$W$9,MATCH(ROUNDUP((AA$1)/10,0)*10,[1]Hugst!$R$4:$W$4,0))))</f>
        <v>1284.6472007190123</v>
      </c>
      <c r="AB249" s="168">
        <f ca="1">IF($C249-AB$1&lt;År1,0,AA248*(1-VLOOKUP($A249,[1]Hugst!$R$5:$W$9,MATCH(ROUNDUP((AB$1)/10,0)*10,[1]Hugst!$R$4:$W$4,0))))</f>
        <v>1283.5504571775543</v>
      </c>
      <c r="AC249" s="168">
        <f ca="1">IF($C249-AC$1&lt;År1,0,AB248*(1-VLOOKUP($A249,[1]Hugst!$R$5:$W$9,MATCH(ROUNDUP((AC$1)/10,0)*10,[1]Hugst!$R$4:$W$4,0))))</f>
        <v>1280.7841950274749</v>
      </c>
      <c r="AD249" s="168">
        <f ca="1">IF($C249-AD$1&lt;År1,0,AC248*(1-VLOOKUP($A249,[1]Hugst!$R$5:$W$9,MATCH(ROUNDUP((AD$1)/10,0)*10,[1]Hugst!$R$4:$W$4,0))))</f>
        <v>1275.2324072341391</v>
      </c>
      <c r="AE249" s="168">
        <f ca="1">IF($C249-AE$1&lt;År1,0,AD248*(1-VLOOKUP($A249,[1]Hugst!$R$5:$W$9,MATCH(ROUNDUP((AE$1)/10,0)*10,[1]Hugst!$R$4:$W$4,0))))</f>
        <v>1265.0373295411132</v>
      </c>
      <c r="AF249" s="168">
        <f ca="1">IF($C249-AF$1&lt;År1,0,AE248*(1-VLOOKUP($A249,[1]Hugst!$R$5:$W$9,MATCH(ROUNDUP((AF$1)/10,0)*10,[1]Hugst!$R$4:$W$4,0))))</f>
        <v>1247.1064432089775</v>
      </c>
      <c r="AG249" s="168">
        <f ca="1">IF($C249-AG$1&lt;År1,0,AF248*(1-VLOOKUP($A249,[1]Hugst!$R$5:$W$9,MATCH(ROUNDUP((AG$1)/10,0)*10,[1]Hugst!$R$4:$W$4,0))))</f>
        <v>1216.2918149398436</v>
      </c>
      <c r="AH249" s="168">
        <f ca="1">IF($C249-AH$1&lt;År1,0,AG248*(1-VLOOKUP($A249,[1]Hugst!$R$5:$W$9,MATCH(ROUNDUP((AH$1)/10,0)*10,[1]Hugst!$R$4:$W$4,0))))</f>
        <v>1164.0239980929427</v>
      </c>
      <c r="AI249" s="168">
        <f ca="1">IF($C249-AI$1&lt;År1,0,AH248*(1-VLOOKUP($A249,[1]Hugst!$R$5:$W$9,MATCH(ROUNDUP((AI$1)/10,0)*10,[1]Hugst!$R$4:$W$4,0))))</f>
        <v>1076.0379780005119</v>
      </c>
      <c r="AJ249" s="168">
        <f ca="1">IF($C249-AJ$1&lt;År1,0,AI248*(1-VLOOKUP($A249,[1]Hugst!$R$5:$W$9,MATCH(ROUNDUP((AJ$1)/10,0)*10,[1]Hugst!$R$4:$W$4,0))))</f>
        <v>929.09791591318151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35" sqref="E35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9" t="s">
        <v>321</v>
      </c>
      <c r="D2" s="429"/>
      <c r="E2" s="429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0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1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1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6" sqref="D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840930.09684222075</v>
      </c>
      <c r="J5" s="10">
        <f>SUMIFS('Resultat-Produktion &amp; forbrug'!$N$3:$N$1000,'Resultat-Produktion &amp; forbrug'!$A$3:$A$1000,Adfærd!$G5,'Resultat-Produktion &amp; forbrug'!$D$3:$D$1000,Adfærd!J$4)</f>
        <v>633056.20609221701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144478.95980254692</v>
      </c>
      <c r="J6" s="10">
        <f>SUMIFS('Resultat-Produktion &amp; forbrug'!$N$3:$N$1000,'Resultat-Produktion &amp; forbrug'!$A$3:$A$1000,Adfærd!$G6,'Resultat-Produktion &amp; forbrug'!$D$3:$D$1000,Adfærd!J$4)</f>
        <v>92858.458097270282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27304.146222176485</v>
      </c>
      <c r="J7" s="10">
        <f>SUMIFS('Resultat-Produktion &amp; forbrug'!$N$3:$N$1000,'Resultat-Produktion &amp; forbrug'!$A$3:$A$1000,Adfærd!$G7,'Resultat-Produktion &amp; forbrug'!$D$3:$D$1000,Adfærd!J$4)</f>
        <v>43215.162026117658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0" sqref="D20:E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5" t="s">
        <v>328</v>
      </c>
      <c r="G2" s="436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</v>
      </c>
      <c r="D3" s="178">
        <v>0.75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0.78405847482778246</v>
      </c>
      <c r="AC3" s="230">
        <f>SUM(E12:E14)/SUM(E12:E15)</f>
        <v>0.73583164787308653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0.5</v>
      </c>
      <c r="D4" s="178">
        <v>0.75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0.75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0.35655040345794903</v>
      </c>
      <c r="AC5" s="344">
        <f t="shared" si="0"/>
        <v>0.33880131343435571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0.5</v>
      </c>
      <c r="D6" s="178">
        <v>0.75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0.28728510514070194</v>
      </c>
      <c r="AC6" s="344">
        <f t="shared" si="0"/>
        <v>0.27968914864972699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0.75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0.5</v>
      </c>
      <c r="D8" s="178">
        <v>0.75</v>
      </c>
      <c r="F8" s="174"/>
      <c r="G8" s="175"/>
      <c r="I8" s="156"/>
    </row>
    <row r="10" spans="1:29" ht="23.45" customHeight="1" x14ac:dyDescent="0.2">
      <c r="A10" s="126"/>
      <c r="B10" s="127"/>
      <c r="C10" s="433" t="s">
        <v>210</v>
      </c>
      <c r="D10" s="433"/>
      <c r="E10" s="433"/>
      <c r="F10" s="432" t="s">
        <v>329</v>
      </c>
      <c r="G10" s="432"/>
      <c r="J10" s="434" t="s">
        <v>211</v>
      </c>
      <c r="K10" s="434"/>
      <c r="L10" s="434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7335131.5309176641</v>
      </c>
      <c r="E12" s="130">
        <f>SUMIFS('Resultater - Danmark'!J$3:J$504,'Resultater - Danmark'!$F$3:$F$504,$A12)*D3</f>
        <v>8674831.8348388337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7335131.5309176641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2891610.6116129439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0.35655040345794903</v>
      </c>
      <c r="L12" s="131">
        <f t="shared" ref="L12:L28" si="3">E12/E$29</f>
        <v>0.33880131343435571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5910171.5007008472</v>
      </c>
      <c r="E13" s="133">
        <f>SUMIFS('Resultater - Danmark'!J$3:J$504,'Resultater - Danmark'!$F$3:$F$504,$A13)*D4</f>
        <v>7161295.5273732152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5910171.5007008472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2387098.5091244057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0.28728510514070194</v>
      </c>
      <c r="L13" s="134">
        <f t="shared" si="3"/>
        <v>0.27968914864972699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7003.9725898882316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2334.657529962743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2.1978199265363608E-4</v>
      </c>
      <c r="L14" s="134">
        <f t="shared" si="3"/>
        <v>2.7354479693570278E-4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3649201.4329455192</v>
      </c>
      <c r="E15" s="133">
        <f>SUMIFS('Resultater - Danmark'!J$3:J$504,'Resultater - Danmark'!$F$3:$F$504,$A15)*D6</f>
        <v>5687787.2939310586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3649201.4329455192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1895929.0979770198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0.17738253741351423</v>
      </c>
      <c r="L15" s="134">
        <f t="shared" si="3"/>
        <v>0.22214030685643649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1291258.5000624952</v>
      </c>
      <c r="E16" s="133">
        <f>SUMIFS('Resultater - Danmark'!J$3:J$504,'Resultater - Danmark'!$F$3:$F$504,$A16)*D7</f>
        <v>1690122.2373101315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1291258.500062495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563374.07910337695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6.2766255414126212E-2</v>
      </c>
      <c r="L16" s="134">
        <f t="shared" si="3"/>
        <v>6.6008845447079814E-2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539468.95987451775</v>
      </c>
      <c r="E17" s="133">
        <f>SUMIFS('Resultater - Danmark'!J$3:J$504,'Resultater - Danmark'!$F$3:$F$504,$A17)*D8</f>
        <v>1090698.2586134989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539468.95987451775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363566.08620449947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2.6222825655620612E-2</v>
      </c>
      <c r="L17" s="134">
        <f t="shared" si="3"/>
        <v>4.2597944215443495E-2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300000</v>
      </c>
      <c r="E18" s="247">
        <v>300000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63994.971742743859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69776.815109599498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1.4582577093065813E-2</v>
      </c>
      <c r="L18" s="134">
        <f t="shared" si="3"/>
        <v>1.1716699062927143E-2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600000</v>
      </c>
      <c r="E19" s="247">
        <v>600000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72059.380599112366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16085.236323817982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2.9165154186131626E-2</v>
      </c>
      <c r="L19" s="134">
        <f t="shared" si="3"/>
        <v>2.3433398125854286E-2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800000</v>
      </c>
      <c r="E20" s="247">
        <v>250000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366212.01042001107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399299.88583147503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3.8886872248175504E-2</v>
      </c>
      <c r="L20" s="134">
        <f t="shared" si="3"/>
        <v>9.7639158857726199E-3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39059.814489958226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53173.364347783499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609007.13439456932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631847.86233062297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83735.381307492964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170733.88008982036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528492.20104492782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15707.878079837188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/>
      <c r="E25" s="247"/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0</v>
      </c>
      <c r="L25" s="134">
        <f t="shared" si="3"/>
        <v>0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6.9384873980613349E-3</v>
      </c>
      <c r="L26" s="134">
        <f t="shared" si="3"/>
        <v>5.5748835254678204E-3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144478.95980254689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92858.458097270253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27304.146222176481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43215.162026117658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20572495.388531394</v>
      </c>
      <c r="E29" s="142">
        <f>SUM(E12:E28)</f>
        <v>25604481.124656625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0.99999999999999978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0.12590020656800432</v>
      </c>
      <c r="E30" s="146">
        <f>SUMPRODUCT(E12:E28,$H$12:$H$28)/E29</f>
        <v>9.9605805360799479E-2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587087613.22792959</v>
      </c>
      <c r="E32" s="123">
        <f>SUMPRODUCT(E12:E28,$I$12:$I$28)</f>
        <v>593497354.10590827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21.076445314882676</v>
      </c>
      <c r="E33" s="123">
        <f>E32*[1]Energiindhold!$C$10</f>
        <v>21.306555012402111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6406804.0997494543</v>
      </c>
      <c r="E39" s="130">
        <f>SUMIFS('Resultater - Vestdanmark'!J$3:J$504,'Resultater - Vestdanmark'!$F$3:$F$504,$A39)*D3</f>
        <v>7576953.1779792681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928327.43116820953</v>
      </c>
      <c r="M39" s="130">
        <f>SUMIFS('Resultater - Østdanmark'!J$3:J$504,'Resultater - Østdanmark'!$F$3:$F$504,$A39)*D3</f>
        <v>1097878.6568595667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5517986.1023177085</v>
      </c>
      <c r="E40" s="133">
        <f>SUMIFS('Resultater - Vestdanmark'!J$3:J$504,'Resultater - Vestdanmark'!$F$3:$F$504,$A40)*D4</f>
        <v>6686088.4138386576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392185.39838313882</v>
      </c>
      <c r="M40" s="133">
        <f>SUMIFS('Resultater - Østdanmark'!J$3:J$504,'Resultater - Østdanmark'!$F$3:$F$504,$A40)*D4</f>
        <v>475207.11353455763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6461.6487918618159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542.32379802641481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1977823.4396235351</v>
      </c>
      <c r="E42" s="133">
        <f>SUMIFS('Resultater - Vestdanmark'!J$3:J$504,'Resultater - Vestdanmark'!$F$3:$F$504,$A42)*D6</f>
        <v>3064487.162285368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1671377.9933219841</v>
      </c>
      <c r="M42" s="133">
        <f>SUMIFS('Resultater - Østdanmark'!J$3:J$504,'Resultater - Østdanmark'!$F$3:$F$504,$A42)*D6</f>
        <v>2623300.1316456911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1138187.530199375</v>
      </c>
      <c r="E43" s="133">
        <f>SUMIFS('Resultater - Vestdanmark'!J$3:J$504,'Resultater - Vestdanmark'!$F$3:$F$504,$A43)*D7</f>
        <v>1489555.1093907373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153070.96986312003</v>
      </c>
      <c r="M43" s="133">
        <f>SUMIFS('Resultater - Østdanmark'!J$3:J$504,'Resultater - Østdanmark'!$F$3:$F$504,$A43)*D7</f>
        <v>200567.127919394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480579.40695576021</v>
      </c>
      <c r="E44" s="133">
        <f>SUMIFS('Resultater - Vestdanmark'!J$3:J$504,'Resultater - Vestdanmark'!$F$3:$F$504,$A44)*D8</f>
        <v>971882.6717253268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58889.552918757603</v>
      </c>
      <c r="M44" s="133">
        <f>SUMIFS('Resultater - Østdanmark'!J$3:J$504,'Resultater - Østdanmark'!$F$3:$F$504,$A44)*D8</f>
        <v>118815.58688817199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160784.27543959947</v>
      </c>
      <c r="E45" s="133">
        <f ca="1">SUMIFS('Resultater - Vestdanmark'!J$3:J$504,'Resultater - Vestdanmark'!$F$3:$F$504,$A45)/SUMIFS('Resultater - Danmark'!J$3:J$504,'Resultater - Danmark'!$F$3:$F$504,$A45)*E18</f>
        <v>160218.91589496989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139215.72456040053</v>
      </c>
      <c r="M45" s="133">
        <f ca="1">SUMIFS('Resultater - Østdanmark'!J$3:J$504,'Resultater - Østdanmark'!$F$3:$F$504,$A45)/SUMIFS('Resultater - Danmark'!J$3:J$504,'Resultater - Danmark'!$F$3:$F$504,$A45)*E18</f>
        <v>139781.08410503011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423836.45238569059</v>
      </c>
      <c r="E46" s="133">
        <f>SUMIFS('Resultater - Vestdanmark'!J$3:J$504,'Resultater - Vestdanmark'!$F$3:$F$504,$A46)/SUMIFS('Resultater - Danmark'!J$3:J$504,'Resultater - Danmark'!$F$3:$F$504,$A46)*E19</f>
        <v>412791.92061072221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176163.54761430927</v>
      </c>
      <c r="M46" s="133">
        <f>SUMIFS('Resultater - Østdanmark'!J$3:J$504,'Resultater - Østdanmark'!$F$3:$F$504,$A46)/SUMIFS('Resultater - Danmark'!J$3:J$504,'Resultater - Danmark'!$F$3:$F$504,$A46)*E19</f>
        <v>187208.07938927782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580815.445162041</v>
      </c>
      <c r="E47" s="133">
        <f>SUMIFS('Resultater - Vestdanmark'!J$3:J$504,'Resultater - Vestdanmark'!$F$3:$F$504,$A47)/SUMIFS('Resultater - Danmark'!J$3:J$504,'Resultater - Danmark'!$F$3:$F$504,$A47)*E20</f>
        <v>176054.43659327109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219184.55483795886</v>
      </c>
      <c r="M47" s="133">
        <f>SUMIFS('Resultater - Østdanmark'!J$3:J$504,'Resultater - Østdanmark'!$F$3:$F$504,$A47)/SUMIFS('Resultater - Danmark'!J$3:J$504,'Resultater - Danmark'!$F$3:$F$504,$A47)*E20</f>
        <v>73945.563406728863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0</v>
      </c>
      <c r="E52" s="133">
        <f>SUMIFS('Resultater - Vestdanmark'!J$3:J$504,'Resultater - Vestdanmark'!$F$3:$F$504,$A52)/SUMIFS('Resultater - Danmark'!J$3:J$504,'Resultater - Danmark'!$F$3:$F$504,$A52)*E25</f>
        <v>0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0</v>
      </c>
      <c r="M52" s="133">
        <f>SUMIFS('Resultater - Østdanmark'!J$3:J$504,'Resultater - Østdanmark'!$F$3:$F$504,$A52)/SUMIFS('Resultater - Danmark'!J$3:J$504,'Resultater - Danmark'!$F$3:$F$504,$A52)*E25</f>
        <v>0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16805181.714900937</v>
      </c>
      <c r="E56" s="142">
        <f ca="1">SUM(E39:E55)</f>
        <v>20658687.057110183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3767313.6736304555</v>
      </c>
      <c r="M56" s="142">
        <f ca="1">SUM(M39:M55)</f>
        <v>4945794.067546444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0.12139976369373176</v>
      </c>
      <c r="E57" s="146">
        <f ca="1">SUMPRODUCT(E39:E55,$F$39:$F$55)/E56</f>
        <v>9.8280623000379291E-2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0.14597572107295889</v>
      </c>
      <c r="M57" s="146">
        <f ca="1">SUMPRODUCT(M39:M55,$N$39:$N$55)/M56</f>
        <v>0.10514112027760195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458492732.54928225</v>
      </c>
      <c r="E59" s="123">
        <f ca="1">SUMPRODUCT(E39:E55,$I$12:$I$28)</f>
        <v>466803685.99600047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128594880.67864726</v>
      </c>
      <c r="M59" s="123">
        <f ca="1">SUMPRODUCT(M39:M55,$I$12:$I$28)</f>
        <v>126693668.10990784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16.459889098519234</v>
      </c>
      <c r="E60" s="123">
        <f ca="1">E59*[1]Energiindhold!$C$10</f>
        <v>16.758252327256418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4.6165562163634375</v>
      </c>
      <c r="M60" s="123">
        <f ca="1">M59*[1]Energiindhold!$C$10</f>
        <v>4.5483026851456918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C3" sqref="C3:C4"/>
    </sheetView>
  </sheetViews>
  <sheetFormatPr defaultColWidth="9.140625" defaultRowHeight="15" x14ac:dyDescent="0.25"/>
  <cols>
    <col min="1" max="1" width="25" style="1" customWidth="1"/>
    <col min="2" max="3" width="11.5703125" style="1" bestFit="1" customWidth="1"/>
    <col min="4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6">
        <v>500000</v>
      </c>
      <c r="D4" s="416">
        <v>1000000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B185" sqref="B185:B20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hidden="1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591174.67897070025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490555.38127637422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175910.51423030594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145970.1378432138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94198.189455557425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78165.439738337198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129770.05148137324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155541.95016080161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43256.683827124412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46662.585048240478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31573.462664665116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26199.586292578348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19417.799066386393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47859.061587938959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80745.809810632243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67002.686223114535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2927.3115483082306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2429.0763521795711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40327.730823739985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33463.857763148953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58245.567881809096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48332.037511599701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10939.52158012771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9077.5897050669246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4206.7261712878571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3490.7316471578697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158607.8406994562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41876.678889446594</v>
      </c>
    </row>
    <row r="17" spans="1:9" hidden="1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hidden="1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hidden="1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92264.25625554283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104057.20208892788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27454.242105307869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30963.362572802929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14701.451533526306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16580.54782328365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20253.129421948426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32993.747003806406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6751.0431406494745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9898.1241011419206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4927.6502424621867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5557.4880014560131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3030.523553713484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10151.922155017353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12601.947195879022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14212.691017024297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456.86365204810539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515.25862015930295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6293.9233077513272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7098.3940709709905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9090.3487445598003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10252.250381248423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1707.3241772453653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1925.5493313778325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656.54107875590842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740.45822818500267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24753.824849048076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8882.931885640186</v>
      </c>
    </row>
    <row r="59" spans="1:9" hidden="1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hidden="1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hidden="1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188926.2284292996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172291.49572362565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56217.072849694036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51267.225556786172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30103.638216868068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27453.048198906061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41471.611118626752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54629.010839198389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13823.870372875581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16388.703251759514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10090.173736930508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9201.745780351348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6205.4950465701122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16808.926412061042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25804.558029367756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23532.496976885457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935.50341368192721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853.1334359333481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12887.84238679955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11753.082988702035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18613.983064687938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16975.04369960714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3496.0268537768229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3188.2057919373397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1344.3757621013274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1226.0050538917412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50687.5247005438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14707.810610553413</v>
      </c>
    </row>
    <row r="101" spans="1:9" hidden="1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hidden="1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hidden="1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29485.596344457168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36546.680911072115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8773.7628146921343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10874.866027197068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4698.2556754649595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5823.373860374013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6472.447978051574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11587.971996193597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2157.4826593505245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3476.3915988580789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1574.7669994053397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1951.8854685593769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968.48766622770552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3565.529844982645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4027.3009641209796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4991.7417829757032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146.00342294457823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180.96769853131627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2011.3973667259413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2493.0782097246743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2905.0725014252848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3600.7668453712117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545.62268816170069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676.28607707761751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209.81587038575631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260.06167809824814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7910.769750951923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3119.838614359815</v>
      </c>
    </row>
    <row r="143" spans="1:9" hidden="1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hidden="1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8569063.6543603484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6756087.5466497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1241632.602763724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978937.59498189052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562012.89563964971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763622.5533502996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81434.047236275888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110646.70501810954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979947.23772680899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768026.38024560735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69648.779590242077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54586.714486081699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203647.16227319094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206698.41975439253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14474.020409757928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14690.885513918291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42611.228401813547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55470.770198595659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119125.53005318485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54269.778372743967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11134.709749727588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50202.656083721027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116208.03259201464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10783.85083694985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42611.228401813547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55470.770198595659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85004.225044311373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53893.246041273611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7418.1609747320172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51674.495910690137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82607.063024371659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7179.8597232768534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8466.1085233398098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12230.158268674411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16654.914981015754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9500.377326300475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1440.8687664511317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8556.2799247160419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16247.371511623947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1395.4664470179907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8466.1085233398098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12230.158268674411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12737.865382767375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9480.1017686170671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959.93489666486778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9018.6446379122535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12379.520047819342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929.09791591318151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5">
      <filters>
        <filter val="Areal-basisskov"/>
        <filter val="Areal-skovtype1-10"/>
        <filter val="Areal-skovtype1-20"/>
        <filter val="Areal-skovtype1-30"/>
        <filter val="Areal-skovtype1-40"/>
        <filter val="Areal-skovtype2-10"/>
        <filter val="Areal-skovtype2-20"/>
        <filter val="Areal-skovtype2-30"/>
        <filter val="Areal-skovtype2-40"/>
        <filter val="Areal-skovtype3-10"/>
        <filter val="Areal-skovtype3-20"/>
        <filter val="Areal-skovtype3-30"/>
        <filter val="Areal-skovtype3-40"/>
        <filter val="Areal-skovtype4-10"/>
        <filter val="Areal-skovtype4-20"/>
        <filter val="Areal-skovtype4-30"/>
        <filter val="Areal-skovtype4-40"/>
        <filter val="Areal-skovtype5-10"/>
        <filter val="Areal-skovtype5-20"/>
        <filter val="Areal-skovtype5-30"/>
        <filter val="Areal-skovtype5-40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6406804.0997494543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5517986.1023177085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1977823.4396235351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160784.27543959947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423836.45238569059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1138187.530199375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480579.40695576021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580815.445162041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7576953.1779792681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6686088.4138386576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6461.6487918618159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3064487.162285368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160218.91589496989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412791.92061072221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1489555.1093907373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971882.6717253268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176054.43659327109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928327.43116820953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392185.39838313882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1671377.9933219841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139215.72456040053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176163.54761430927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153070.96986312003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58889.552918757603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219184.55483795886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1097878.6568595667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475207.11353455763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542.32379802641481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2623300.1316456911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139781.08410503011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187208.07938927782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200567.127919394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118815.58688817199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73945.563406728863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5024222.9237584407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594794.43348335079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55111.238296058225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1558650.6941574311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4906538.3992409762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224187.19428812375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83111.484468738956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120246.40306115421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10194486.876003446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1173309.8106791691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694117.89226639119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328819.25491631991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36992.166178085987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2068314.9750861605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4168434.2736686366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493481.5870918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45724.00111692449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5234226.1839023503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4070795.253083135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186000.82014059028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68954.894249757344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166274.21308452127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8458034.0365568101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973456.97089571541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909295.30878800887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443317.28375843994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34101.329519879997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615661.50663535297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72885.308357843693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6753.2568750969058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190994.95568667154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601240.60358794441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27471.596682363863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10184.369309084559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14734.832191867023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1249218.6841023962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143775.80309521878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85056.271152794114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40293.068393760004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4532.970194298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253448.52986846305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509603.65797187964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60329.611891042863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5589.8969964537146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639899.9324082589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497666.99331928522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22739.161062984149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8429.9437241249998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20327.523873776598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1034020.1623202205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119008.04970833447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111164.09306538459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54196.874560919998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4168.9903508399993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155830.9394403426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147045.30922143915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128773.56913504434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2240617.6889087446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34297.95054478239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620213.6948885778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210381.07097966829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46533.957311032565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37498.079683485725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649813.31346796011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29697.021197961469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179207.31600123239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177716.15309934458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122896.91538592965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95433.971639593205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2556953.1681252313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37265.218904879293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784721.90493001346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221583.73273213021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43163.512581533374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33518.053912383963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669963.43113752501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32511.596204720234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195875.95930080733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6406804.0997494552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5517986.1023177085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430885.27928976336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12112922.161420638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885489.82367012813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2525651.0593264229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2228696.1379462192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2153.8829306206053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187967.66856597396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13974569.559899479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1024074.0482575882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928327.43116820953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392185.39838313882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57948.295733895437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2715423.0201437804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436449.33133728581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365959.55228652223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158402.37117818589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180.77459934213829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25309.661380304478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3345582.5646034097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480099.00473882409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1966958.8877732051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2651872.9008556642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241028.49151254582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324199.45764508267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459516.59131699731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384052.86058103014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145418.61659697676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134885.97681729178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363009.65322627564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704217.74637308426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136990.3467737243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295782.25362691545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203285.40580671438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50821.351451678594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394361.9379689272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98590.484492231801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76714.594193285622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19178.648548321406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165638.06203107268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41409.51550776817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1538619.5318716674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1694450.47131201</v>
      </c>
      <c r="F14">
        <f>E14-D14</f>
        <v>155830.9394403426</v>
      </c>
      <c r="G14">
        <f t="shared" si="3"/>
        <v>155830.9394403426</v>
      </c>
      <c r="H14">
        <f t="shared" si="1"/>
        <v>210381.07097966829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147045.30922143915</v>
      </c>
      <c r="F15">
        <f t="shared" si="2"/>
        <v>147045.30922143915</v>
      </c>
      <c r="G15">
        <f t="shared" si="3"/>
        <v>147045.30922143915</v>
      </c>
      <c r="H15">
        <f t="shared" si="1"/>
        <v>46533.957311032565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128773.56913504434</v>
      </c>
      <c r="F16">
        <f t="shared" si="2"/>
        <v>128773.56913504434</v>
      </c>
      <c r="G16">
        <f t="shared" si="3"/>
        <v>128773.56913504434</v>
      </c>
      <c r="H16">
        <f t="shared" si="1"/>
        <v>37498.079683485725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2240617.6889087446</v>
      </c>
      <c r="F17">
        <f t="shared" ca="1" si="2"/>
        <v>2240617.6889087446</v>
      </c>
      <c r="G17">
        <f t="shared" ca="1" si="3"/>
        <v>2240617.6889087446</v>
      </c>
      <c r="H17">
        <f t="shared" ca="1" si="1"/>
        <v>649813.31346796011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160784.27543959947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34297.95054478239</v>
      </c>
      <c r="G19">
        <f t="shared" ca="1" si="3"/>
        <v>34297.95054478239</v>
      </c>
      <c r="H19">
        <f t="shared" ca="1" si="1"/>
        <v>29697.021197961469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429060.20996952686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639441.28094919515</v>
      </c>
      <c r="F20">
        <f t="shared" si="2"/>
        <v>210381.07097966829</v>
      </c>
      <c r="G20">
        <f t="shared" si="3"/>
        <v>210381.07097966829</v>
      </c>
      <c r="H20">
        <f t="shared" si="1"/>
        <v>155830.9394403426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46533.957311032565</v>
      </c>
      <c r="F21">
        <f t="shared" si="2"/>
        <v>46533.957311032565</v>
      </c>
      <c r="G21">
        <f t="shared" si="3"/>
        <v>46533.957311032565</v>
      </c>
      <c r="H21">
        <f t="shared" si="1"/>
        <v>147045.30922143915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37498.079683485725</v>
      </c>
      <c r="F22">
        <f t="shared" si="2"/>
        <v>37498.079683485725</v>
      </c>
      <c r="G22">
        <f t="shared" si="3"/>
        <v>37498.079683485725</v>
      </c>
      <c r="H22">
        <f t="shared" si="1"/>
        <v>128773.56913504434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649813.31346796011</v>
      </c>
      <c r="F23">
        <f t="shared" ca="1" si="2"/>
        <v>649813.31346796011</v>
      </c>
      <c r="G23">
        <f t="shared" ca="1" si="3"/>
        <v>649813.31346796011</v>
      </c>
      <c r="H23">
        <f t="shared" ca="1" si="1"/>
        <v>2240617.6889087446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139215.72456040053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29697.021197961469</v>
      </c>
      <c r="G25">
        <f t="shared" ca="1" si="3"/>
        <v>29697.021197961469</v>
      </c>
      <c r="H25">
        <f t="shared" ca="1" si="1"/>
        <v>34297.95054478239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1373753.7700581555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1551469.9231575001</v>
      </c>
      <c r="F26">
        <f t="shared" si="2"/>
        <v>177716.15309934458</v>
      </c>
      <c r="G26">
        <f t="shared" si="3"/>
        <v>177716.15309934458</v>
      </c>
      <c r="H26">
        <f t="shared" si="1"/>
        <v>221583.73273213021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122896.91538592965</v>
      </c>
      <c r="F27">
        <f t="shared" si="2"/>
        <v>122896.91538592965</v>
      </c>
      <c r="G27">
        <f t="shared" si="3"/>
        <v>122896.91538592965</v>
      </c>
      <c r="H27">
        <f t="shared" si="1"/>
        <v>43163.512581533374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95433.971639593205</v>
      </c>
      <c r="F28">
        <f t="shared" si="2"/>
        <v>95433.971639593205</v>
      </c>
      <c r="G28">
        <f t="shared" si="3"/>
        <v>95433.971639593205</v>
      </c>
      <c r="H28">
        <f t="shared" si="1"/>
        <v>33518.053912383963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2556953.1681252313</v>
      </c>
      <c r="F29">
        <f t="shared" ca="1" si="2"/>
        <v>2556953.1681252313</v>
      </c>
      <c r="G29">
        <f t="shared" ca="1" si="3"/>
        <v>2556953.1681252313</v>
      </c>
      <c r="H29">
        <f t="shared" ca="1" si="1"/>
        <v>669963.43113752501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160218.91589496989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37265.218904879293</v>
      </c>
      <c r="G31">
        <f t="shared" ca="1" si="3"/>
        <v>37265.218904879293</v>
      </c>
      <c r="H31">
        <f t="shared" ca="1" si="1"/>
        <v>32511.596204720234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430057.42892468721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651641.16165681742</v>
      </c>
      <c r="F32">
        <f t="shared" si="2"/>
        <v>221583.73273213021</v>
      </c>
      <c r="G32">
        <f t="shared" si="3"/>
        <v>221583.73273213021</v>
      </c>
      <c r="H32">
        <f t="shared" si="1"/>
        <v>177716.15309934458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43163.512581533374</v>
      </c>
      <c r="F33">
        <f t="shared" si="2"/>
        <v>43163.512581533374</v>
      </c>
      <c r="G33">
        <f t="shared" si="3"/>
        <v>43163.512581533374</v>
      </c>
      <c r="H33">
        <f t="shared" si="1"/>
        <v>122896.91538592965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33518.053912383963</v>
      </c>
      <c r="F34">
        <f t="shared" si="2"/>
        <v>33518.053912383963</v>
      </c>
      <c r="G34">
        <f t="shared" si="3"/>
        <v>33518.053912383963</v>
      </c>
      <c r="H34">
        <f t="shared" si="1"/>
        <v>95433.971639593205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669963.43113752501</v>
      </c>
      <c r="F35">
        <f t="shared" ca="1" si="2"/>
        <v>669963.43113752501</v>
      </c>
      <c r="G35">
        <f t="shared" ca="1" si="3"/>
        <v>669963.43113752501</v>
      </c>
      <c r="H35">
        <f t="shared" ca="1" si="1"/>
        <v>2556953.1681252313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139781.08410503011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32511.596204720234</v>
      </c>
      <c r="G37">
        <f t="shared" ca="1" si="3"/>
        <v>32511.596204720234</v>
      </c>
      <c r="H37">
        <f t="shared" ca="1" si="1"/>
        <v>37265.218904879293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B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1721260.5208601372</v>
      </c>
      <c r="O3" s="168">
        <f>SUMIF($F$3:$F$494,"Roer",J3:J494)</f>
        <v>4358909.8191870283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-106528.07100453386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-305089.23609227611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-1489069.1256648107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-678372.2296592996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25448.068592873238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114736.77035849213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6362.0171482183096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28684.192589623031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-178155.35599564141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-803242.49733953644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-160339.82039607727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-722918.2476055827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280872.19432100735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97224.990341887184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-58104.016296007321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-1769682.3249012514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11980.78696740944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5990.3934837047209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-134798.13546187314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-75486.955858648958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-106528.07100453386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-235750.77334403156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-807540.13792095799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-511985.83739209932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4305.3916836646349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29991.118514314068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15068.870892826215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104968.9148000992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-59345.287797856137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-413395.9672855211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-29672.643898928083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-206697.98364276064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51606.309428871697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68253.506018830318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-371731.78360967245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-355669.29913271131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3707.4801587498318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2022.2619047726359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-93338.1764025991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-25551.853721073508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11878166.179326531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9365075.7933567949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12813608.199498909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10102604.237305691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1642612.1175491749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1295080.9702181253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134261.82930835488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105855.75152298188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-7330576884.395647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-5779630213.5324192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-562987.48209147481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-443874.95181488525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959944.99703278264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756847.27077756601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265627.11977714807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360914.95589696837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287918.78835292615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391203.26601999567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8805.732167139271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11964.593221542735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-480785171.83285117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-653256185.71458077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-32456.244723189771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-44099.202455979801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69255.12962888676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94098.870915810883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340754.640530882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267063.92246781953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9888149.016131619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7749763.4605363281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193780.03343490194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151873.66412514038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3701433.7484811647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2900971.2504107677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42166.762374026206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33047.887300467497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-2565501868.3687859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-2010693063.483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-10730.422253108558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-8409.8888636894008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2774934.1679585488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2174834.0751292626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21240.856157365648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21559.109161894849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1147823.1885037974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1165021.0912485484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9476.689670209289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9618.6794722300092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438433.05658152164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445002.12500834232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8762.8610695796779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8894.1555354432221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-533148270.83121389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-541136462.91699958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-2688.1425420061205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-2728.4191407579815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482240.59370899387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489466.03305648518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4144134.4995846087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3438793.2227473832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1438905.66027327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1283271.6608987546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-94587948.635312036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-78488861.004219875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1344150.5377757065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1115373.0073477747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151324.67981594361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52542.198702292866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433337.53235540801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488725.46105106757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150461.29129678302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182380.12392773214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-9890728.2705941908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-11154932.063933069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209780.71976846291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236594.27428589162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15823.488195782777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5494.1524538987169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891763.95450886409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961978.76694680913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-8651336.765424883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-9332517.0096480958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98352.4783738322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106096.45679649565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1763.1465872357217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79330.909016713384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116311.97818538692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-769618.91803404002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-1128386.1475301788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15349.808763546065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22505.309017438474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156.84870507258819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106341.08780416065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114525.3709323229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-90988704.320410937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-97991428.601305008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19702.905192201746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21219.291359299128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9460.0539959886246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13847.158485453589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-8094313.0606423356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-11848054.549066879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3075.0198854881337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4501.0618034876943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1340953.3587791899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1112719.9956112506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-4736019.3996997671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-3929937.9438867522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71788.404222661557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59569.851783884667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57344.797466919234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119290.590702958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134537.96310572393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-421314.09573051688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-475165.22412448906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11203.970601224639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12636.029166278566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5101.3666648317167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6439189.9545057397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7717991.5669789761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-20114357.979612853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-24109002.274924248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295057.43512149662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353654.85598831886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907355.81398761575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783869.01989532309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1276976.7865365217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-2448603.3471135646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-3988944.0127601945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46049.426290638199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75017.696724794921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110456.14706693172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679014.58492898103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563444.7320748053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214442.00604046637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191247.66609490424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399966.74538691761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331891.48023519153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7143.0305312809624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2255.8658242906481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60404.823480098377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68125.590332681008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19076.661693426464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23123.581446020242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62422.555638420672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70401.22308019214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635.44069292724862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200.68078055394841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1577768.6286180227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3888727.3326080549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-2621402.873962163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-6460973.3143717591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44150.140366207175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108816.87876563657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2878.2746613644977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140357.5675978692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470182.48657897377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-233198.78745825257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-781190.40982858522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6890.4843346103708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23082.368223013815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256.04998288092258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24852.87504513688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20622.85823000456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-409823.6167631523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-340070.68930513994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5754.1998223846313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4774.8217036715123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661.35760361269433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2210.9002713563964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2493.4910405369146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-36457.719433438811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-41117.637888712372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898.05430753979806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1012.8409674454722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58.834066587279573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1201602.7894375001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997087.21547676797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-5729898.4212063896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-4754656.4571807478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91692.934427407396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76086.584910406382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41049.984951674072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106894.0284938909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120556.90878037285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-509729.1138865106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-574881.18982276309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14310.457974219653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16139.578617358929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3651.7876786489242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3593995.9946712414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2982289.5637908285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-12919329.569701159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-10720429.795698326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183591.29296448678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152343.63027189119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203527.0798073209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465557.51584151748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525063.70804923377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-1673538.5876127339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-1887445.3670608264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28652.976358619326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32315.315512219346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26364.40380625469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414472.03360445268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343927.93484868371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235490.57533304187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210019.59341534865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-16484683.154722549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-13678951.954209009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214177.89279242922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177724.32006508147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8718.6520374985466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4953.6765281455491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35577.512711133662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40124.925732346441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20214.075397084813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24502.285898457343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-1415014.7101019071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-1595877.7279910515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33426.60754563925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37699.098195623352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748.39296391244761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425.21443030613523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832262.80932080676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690609.75422587304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147081.70801514434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131173.14980648155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-8736835.1822713651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-7249805.6267399555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132432.61962386139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109892.28145922023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48590.403999036738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8587.1428271035584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74037.714655764241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83500.997556401024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13084.32073036457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15860.02629478368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-777224.81765986281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-876567.40759674006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20668.674738984148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23310.483945895205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4322.5798702033262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763.90825496603338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546976.07900638552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453879.48525334621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-1203347.373814048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-998534.86755736172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21503.755953042684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17843.766953594059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19535.148339621988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48658.739051492907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54878.155944268219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-107049.22591328439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-120731.94307739008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3356.0775186829628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3785.0414750047998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1737.8377626981642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102603.07734848432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85139.796272143169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-504807.14055454289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-418887.79765894439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8269.1379404542167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6861.7115372214685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15650.691218651247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9127.5223144114079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10294.175367450036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-44907.409786904129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-50647.342807854176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1290.5591005333174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1455.5145685015236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1392.2782534973567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2187202.123245501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577479.40188546851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-7930392.0349728102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-2093833.9444723297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311774.53910195222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82316.751821982456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250110.33315783931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341355.24466837302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122495.63070297817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-1237691.2424524038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-444146.59428200929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48658.454079495437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17461.129174359914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39034.560666252379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620213.6948885778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784721.90493001346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671898.1694626261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850115.39700751472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-534769.38723904639</v>
      </c>
      <c r="J425" s="339">
        <f t="shared" ca="1" si="0"/>
        <v>-1916135.3033998974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2658525.3493744554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2148705.6119789877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103496.67012656716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83649.334385477763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13599.462454630924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10991.522538251776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1377844.7855616636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1113618.4290546447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1171311.0719145273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938105.61241848918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22440.48097110464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17972.630541222905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104462.02669037213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83663.86681777997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103072.72804534501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82551.174478848116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90242.917760262135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71951.681016377275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43768.546417760859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34897.148369774557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5777.3018663376906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4606.3069694439264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59381.887537546878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47345.83872390465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4521264755.0993986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3751146247.1868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113031618.87748498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93778656.179669991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59703841.487396404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49534334.543334864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237366399.64271846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797118577.52719498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1299863617.0910773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1078454546.066205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226063237.75496995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187557312.35933998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113031618.87748498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93778656.179669991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169547428.31622744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234446640.449175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1695474283.1622746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1406679842.6950498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113031618.87748498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93778656.179669991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214760075.86722144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281335968.53900999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904252951.01987982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1219122530.3357098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101728456.98973647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93778656.179669991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1537230016.7337956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93278960.493023783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28274342.516879335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76881649.196993455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90923438.135751218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-81543.240149162026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-96436.429610058098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77803604.042679682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94273846.635125071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-162374.21652406431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-196747.20952118258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84647.599173389783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68291251.8119625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89373306.563444242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15258427.739217991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15204775.118432643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43483500.832509927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42350387.09505704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7603945.2699398976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15377568.280370886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27491745.81076714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42596371.555766612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15449003.550508432</v>
      </c>
      <c r="J474" s="283">
        <f ca="1">SUMIFS('Forbrug af biomasse'!$E$1:$E$425,'Forbrug af biomasse'!$A$1:$A$425,"Biogas",'Forbrug af biomasse'!$B$1:$B$425,$A$1,'Forbrug af biomasse'!$D$1:$D$425,J$2)*'[1]Processer - data'!J474</f>
        <v>18991531.011601392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33956061.72867211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13385950.61443004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44143888.818541668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17829569.103569753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15077.180514344236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6032393.910056687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2631547.3599236356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84790455.129944459</v>
      </c>
      <c r="J479" s="283">
        <f ca="1">J474*'[1]Processer - data'!J$479*Biogasanlæg!AC$3</f>
        <v>97821986.919296354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141678371.78722051</v>
      </c>
      <c r="J480" s="283">
        <f ca="1">-SUMIFS('Resultater - Vestdanmark'!J$3:J$504,'Resultater - Vestdanmark'!$F$3:$F$504,"Gødning",'Resultater - Vestdanmark'!$A$3:$A$504,"&lt;&gt;Gødning")-SUM(J475:J479)</f>
        <v>163851847.72121412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1.6106384117007564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1.8368397417707791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5.14658582275037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4.3013920385075375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2.3694336720848153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1.7559850781685147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32.474546854494854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37.05937691827878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0.61229457653261987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0.66526690564108792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1.6907537608667011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3.2799645755072766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1.8217276437507413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3.5340463383986851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16.451132461824663</v>
      </c>
      <c r="J489" s="283">
        <f ca="1">SUM(J455:J473)*'[1]Processer - data'!$H$489</f>
        <v>16.747727034611607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328819.25491631991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443317.28375843994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676980.81894536456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912712.05479678826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961158.81391152041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1295843.5623004357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229758.29565849865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192026.43029051507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147045.30922143915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122896.91538592965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-236924.30033901587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-459619.44913283293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50821.351451678594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98590.484492231801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203285.40580671438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394361.9379689272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556877.33002889308</v>
      </c>
      <c r="O3" s="168">
        <f>SUMIF($F$3:$F$494,"Roer",J3:J494)</f>
        <v>1530924.1752034186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-21165.271308349525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-67265.870477709264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-208186.43726269691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-118754.71657875594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3293.0653807903809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19555.139138613391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823.26634519759523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4888.7847846533477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-23053.900263218107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-136900.47879545667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-20748.510236896294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-123210.430915911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39269.530570574534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13593.299043660418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-8123.6857558119736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-247424.25759130181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1550.3539945679656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775.17699728398293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-17443.330587724886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-9768.2651291259353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-21165.271308349525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-51978.172641866251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-121009.72113629007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-90060.966801862145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557.13211603765376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5234.2888964332251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1949.962406131787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18320.011137516281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-7679.4791733189422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-72149.157103298028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-3839.7395866594729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-36074.578551649029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7733.7375132221014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10228.49154974536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-55707.84021518704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-53300.711316999943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479.76036044501382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261.68746933364395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-12078.27290687136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-3306.4955242792639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1721112.0122549904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1356972.4653017686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1856654.8623364191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1463838.2091460889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238009.7570877547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187653.49642646953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19454.151737001583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15338.193014135233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-1062179442.686283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-837451744.3791579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-81575.262001576659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-64316.199990310204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139093.26074026001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109664.98611922351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38488.603352328711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52295.535911753999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41718.601820084958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56684.224670324838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1275.9251875042266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1733.6350413401426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-69664384.38921693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-94654936.741842166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-4702.816227894933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-6389.8472147958264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10034.868490222761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13634.654931390796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24218.798664856207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18981.303846128274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702790.40020317526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550806.76424120076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13772.723997881005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10794.270294339311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263075.73856105719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206183.65911840653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2996.9608827464303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2348.84586628643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-182340504.96725374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-142908018.52456188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-762.65413651315066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-597.72452362259457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197225.69828341823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154574.17839699474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1509.6728189613259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1532.2923361281937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81580.396563102418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82802.72047154278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673.54633461351455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683.63811919565569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31161.195365740183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31628.085399569125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622.81167364769328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632.14329780284788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-37892985.432746254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-38460738.275438085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-191.05706940880464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-193.91968878372143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34274.772689413665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34788.313636499202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1324372.8612893901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1207763.3850226158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459842.12303259561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450707.10120581457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-30228196.548687935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-27566639.315780103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429560.50144997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391738.20339245297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21396.6894131101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7429.251514573024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138485.00035101199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171648.79623503241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48084.069396876628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64055.039535008211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-3160855.9281258085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-3917804.1936669308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67041.234330342151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83095.982537793068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2237.3763669546925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776.85063525217356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284987.84972978727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337863.50519770989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-2764774.0745751164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-3277740.6503519029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31431.256203656343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37262.902273916261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382.74773429900767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25352.387325672986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40850.769264814015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-245953.02316595975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-396308.64226982096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4905.4561705128399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7904.2519974973884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34.049061450067782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33966.308747560026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40223.282037785408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-29062618.102789499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-34416276.828694977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6293.2867699708067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7452.5804547832522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3021.6271192193572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4863.3604645685982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-2585397.0670631817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-4161240.7438331204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982.18926467752476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1580.8503994994778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428538.75442508562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390806.41999407549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-1513526.0605395762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-1380261.8670527022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22941.97119260862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20921.957551817963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1340.5397530221821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38122.60942544548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47252.048962920031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-134642.57844915651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-166886.20756182671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3580.5388566499005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4437.990995840174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119.25379652607738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2057821.3437062593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2710691.5178410239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-6428099.7233871464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-8467496.6800757498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94293.768610969055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124209.67424638756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48642.686785784244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250507.0375633169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448496.23295187851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-782518.96054643532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-1400985.8143398059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14716.368511538521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26347.50665832463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5921.4738942694576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216997.901199819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197891.49064919463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68530.877351812858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67169.473015279538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127820.44189486915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116566.00198507137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318.60180314413896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100.61876623973367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19304.032944885636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23926.880233038988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6096.4751586381508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8121.3999191201628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19948.855093418886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24726.121633196959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28.342669077389004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8.950998915777463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504219.6273660849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1365787.9908546314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-837741.83128696517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-2269205.0656282408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14109.399134845391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38218.361306580788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7165.1494001899173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44855.144885341309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165136.18434878724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-74525.125916221936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-274367.52157141449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2202.0449516810727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8106.9251256383477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637.40837727701057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7942.423982159562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7243.1028710741257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-130970.4779154698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-119438.68103066874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1838.913791037985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1676.9995897277004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172.18734458142512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706.55436465569744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875.75698350259881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-11651.073150977343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-14441.222342799038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286.99810611575487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355.72718569981527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15.317706549757988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384005.42369948834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350194.19677839131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-1831147.6057911029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-1669917.207978081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29303.01464390651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26722.918592001002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4314.976078167404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34160.944917544075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42341.661974114584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-162898.04423771717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-201908.17151007705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4573.30286349986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5668.4978831517274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383.85827654911179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1148560.8778871589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1047431.4404411719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-4128729.2846988412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-3765199.5163016729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58671.678246825184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53505.705829213097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4184.6544384322451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148781.78770781058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184411.41421100631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-534825.56803526601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-662903.3087791733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9156.8515182906358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11349.695175893687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542.06997667784174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132456.00815421951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120793.41207518667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75257.530152982887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73762.497083712718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-5268136.6879519122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-4804283.4348085606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68446.472654512982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62419.841060159582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1466.9126404410149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833.45575491937132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11369.778734625204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14092.564742105114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6459.9671836520001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8605.6246597664849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-452207.10876350245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-560499.73406099889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10682.397466311277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13240.572346094457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125.91706769103511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71.54230035001541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265972.61219089921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242554.03581000672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47004.030034949981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46070.268600733769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-2792097.4597031907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-2546256.5549410712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42322.508450650719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38596.061247616308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15022.860631400603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2654.9161829579666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23660.800587386926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29326.987966118992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4181.4567759415031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5570.3142944523561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-248383.69887186182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-307865.56527923857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6605.2469836275677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8187.043294948915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1336.4267347818227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236.18011592903531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174801.34268884113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159410.28959686699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-384562.95391545055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-350702.63711310737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6872.120295047017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6267.0381675957506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1589.0258486662947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15550.246612608467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19274.153196712097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-34210.542547738631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-42403.137032766615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1072.527444891731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1329.3717325203108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141.35900468771257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32789.652734178715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29902.562290042468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-161325.09145215928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-147120.60646700894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2642.6318633465526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2409.9512289437043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1645.1250419401372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2916.9523443873436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3615.491622341498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-14351.405534385731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-17788.218781920172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412.43387462634064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511.20177583654333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146.34956297953011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698980.96562049899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202820.70831953158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-2534376.2350271898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-735390.53052767063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99636.181805639106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28911.060475207738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26956.73384565597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109089.51486562703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43022.574492021849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-395538.48754759616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-155991.93071799076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15550.155541920554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6132.6491917107323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4207.1203111717405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179207.31600123239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195875.95930080733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194141.2590013351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212198.95590920793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-141635.50215871484</v>
      </c>
      <c r="J425" s="339">
        <f t="shared" ca="1" si="0"/>
        <v>-344529.0958944204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188952.05676907348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152717.12375065815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7355.9233481699339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5945.2936129493919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966.56832794952936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781.21158074155005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97928.953809553946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79149.327154368118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169719.59522405529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135928.79691373621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3251.5609545325924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2604.1823164721445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15136.246306624302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12122.652941360602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14934.940940925055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11961.427031437503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6413.9260224304726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5113.8944826069655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3110.8060975888479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2480.2802656728277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410.61600953971424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327.38870674712348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4220.508857547441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3365.0586060590404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554029690.41420007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458588938.59240001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13850742.260355001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11464723.464809999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7316028.2813549805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6055721.7461581901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29086558.746745504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97450149.450885013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159283535.99408251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131844319.84531499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27701484.520710003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22929446.929619998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13850742.260354999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11464723.464809999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20776113.390532501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28661808.662025001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207761133.905325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171970851.97215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13850742.260355001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11464723.464809999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26316410.294674501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34394170.394429997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110805938.08284001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149041405.04253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12465668.0343195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11464723.464809999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188370094.74082801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35201039.506976195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11875657.483120656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11139929.174018513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13174543.882314801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-11815.380254839427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-13973.360442601963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5529814.1172022568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6700420.3008372625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-11540.586658580471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-13983.613100153683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7104.4417541460334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9184258.1917872019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12034027.67516364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13211572.260782011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13265224.881567359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18073499.167490058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19206612.90494296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931777.20660570008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1879954.0863319121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23232154.107175577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36463871.829875104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3463291.4601684776</v>
      </c>
      <c r="J474" s="283">
        <f ca="1">SUMIFS('Forbrug af biomasse'!$E$1:$E$425,'Forbrug af biomasse'!$A$1:$A$425,"Biogas",'Forbrug af biomasse'!$B$1:$B$425,$A$1,'Forbrug af biomasse'!$D$1:$D$425,J$2)*'[1]Processer - data'!J474</f>
        <v>4546668.4862954458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4920135.3851915104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1939585.6271185677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3137483.1870651105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1267218.9694254871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1265.422195394968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811276.1402745361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354335.25932426268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19007961.141006462</v>
      </c>
      <c r="J479" s="283">
        <f ca="1">J474*'[1]Processer - data'!J$479*Biogasanlæg!AC$3</f>
        <v>23419077.952223867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69831893.013965726</v>
      </c>
      <c r="J480" s="283">
        <f ca="1">-SUMIFS('Resultater - Østdanmark'!J$3:J$504,'Resultater - Østdanmark'!$F$3:$F$504,"Gødning",'Resultater - Østdanmark'!$A$3:$A$504,"&lt;&gt;Gødning")-SUM(J475:J479)</f>
        <v>76815840.758211851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2.1744580070655326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2.2902465494218065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1.6286885058861396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1.5107229403536679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0.68996466617613716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0.61673219198786478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9.4181140313889902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9.7101611501915599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0.53015777123313301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0.58040418492576751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0.63804623913329828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1.3776354244927214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0.68747235624925795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1.4843536616013124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4.6157177371512459</v>
      </c>
      <c r="J489" s="283">
        <f ca="1">SUM(J455:J473)*'[1]Processer - data'!$H$489</f>
        <v>4.5472990297955072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40293.068393760004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54196.87456091999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82956.317281270603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111581.8005666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117779.10583751521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158420.78251756265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72709.30829848838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67442.988408645891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46533.957311032565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43163.512581533374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-89409.032994317386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-193047.21753383346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19178.648548321406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41409.51550776817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76714.594193285622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165638.06203107268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6033552.4189919382</v>
      </c>
      <c r="O3" s="98">
        <f ca="1">SUMIF($F$3:$F$509,$L$3,J$3:J$509)</f>
        <v>49499.479153415537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1178328.2558921522</v>
      </c>
      <c r="O4" s="98">
        <f t="shared" si="0"/>
        <v>974245.78274399124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3488675.2326403745</v>
      </c>
      <c r="O5" s="98">
        <f t="shared" si="0"/>
        <v>2853662.6002192418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30053.401112338212</v>
      </c>
      <c r="O7" s="98">
        <f>SUMIFS(J$3:J$509,$F$3:$F$509,$L$3,$C$3:$C$509,$L7)+SUMIFS(J$3:J$509,$F$3:$F$509,$L$3,$C$3:$C$509,"",$A$3:$A$509,"Grøntsager I drivhus")</f>
        <v>34753.784017069556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1179659.3367213462</v>
      </c>
      <c r="O8" s="98">
        <f>SUMIFS(J$3:J$509,$F$3:$F$509,$L$3,$C$3:$C$509,$L8)</f>
        <v>0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30053.401112338212</v>
      </c>
      <c r="O9" s="98">
        <f>SUMIFS(J$3:J$509,$F$3:$F$509,$L$3,$C$3:$C$509,$L9)</f>
        <v>0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-127693.34231288338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-372355.10656998539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-1697255.5629275076</v>
      </c>
      <c r="J33" s="277">
        <f ca="1">'Resultater - Vestdanmark'!J33+'Resultater - Østdanmark'!J33</f>
        <v>-797126.94623805559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28741.133973663618</v>
      </c>
      <c r="J35" s="277">
        <f ca="1">'Resultater - Vestdanmark'!J35+'Resultater - Østdanmark'!J35</f>
        <v>134291.90949710552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7185.2834934159046</v>
      </c>
      <c r="J36" s="277">
        <f ca="1">'Resultater - Vestdanmark'!J36+'Resultater - Østdanmark'!J36</f>
        <v>33572.977374276379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-201209.25625885953</v>
      </c>
      <c r="J37" s="277">
        <f ca="1">'Resultater - Vestdanmark'!J37+'Resultater - Østdanmark'!J37</f>
        <v>-940142.97613499314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-181088.33063297355</v>
      </c>
      <c r="J38" s="277">
        <f ca="1">'Resultater - Vestdanmark'!J38+'Resultater - Østdanmark'!J38</f>
        <v>-846128.67852149368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320141.72489158186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110818.2893855476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-66227.702051819302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-2017106.5824925532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13531.140961977406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6765.5704809887038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-152241.46604959804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-85255.220987774897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-127693.34231288338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-287728.94598589779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-928549.8590572481</v>
      </c>
      <c r="J65" s="277">
        <f ca="1">'Resultater - Vestdanmark'!J65+'Resultater - Østdanmark'!J65</f>
        <v>-602046.80419396143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4862.5237997022887</v>
      </c>
      <c r="J67" s="277">
        <f ca="1">'Resultater - Vestdanmark'!J67+'Resultater - Østdanmark'!J67</f>
        <v>35225.407410747292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17018.833298958001</v>
      </c>
      <c r="J68" s="277">
        <f ca="1">'Resultater - Vestdanmark'!J68+'Resultater - Østdanmark'!J68</f>
        <v>123288.92593761548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-67024.766971175079</v>
      </c>
      <c r="J69" s="277">
        <f ca="1">'Resultater - Vestdanmark'!J69+'Resultater - Østdanmark'!J69</f>
        <v>-485545.12438881909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-33512.383485587554</v>
      </c>
      <c r="J70" s="277">
        <f ca="1">'Resultater - Vestdanmark'!J70+'Resultater - Østdanmark'!J70</f>
        <v>-242772.56219440966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59340.046942093795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78481.99756857568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-427439.6238248595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-408970.01044971123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4187.2405191948455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2283.9493741062797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-105416.44930947045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-28858.349245352772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13599278.191581521</v>
      </c>
      <c r="J95" s="277">
        <f>'Resultater - Vestdanmark'!J95+'Resultater - Østdanmark'!J95</f>
        <v>10722048.258658564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14670263.061835328</v>
      </c>
      <c r="J96" s="277">
        <f>'Resultater - Vestdanmark'!J96+'Resultater - Østdanmark'!J96</f>
        <v>11566442.446451779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1880621.8746369297</v>
      </c>
      <c r="J97" s="277">
        <f>'Resultater - Vestdanmark'!J97+'Resultater - Østdanmark'!J97</f>
        <v>1482734.4666445949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153715.98104535646</v>
      </c>
      <c r="J98" s="277">
        <f>'Resultater - Vestdanmark'!J98+'Resultater - Østdanmark'!J98</f>
        <v>121193.94453711712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-8392756327.0819302</v>
      </c>
      <c r="J99" s="277">
        <f>'Resultater - Vestdanmark'!J99+'Resultater - Østdanmark'!J99</f>
        <v>-6617081957.9115772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-644562.74409305141</v>
      </c>
      <c r="J100" s="277">
        <f>'Resultater - Vestdanmark'!J100+'Resultater - Østdanmark'!J100</f>
        <v>-508191.15180519543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1099038.2577730427</v>
      </c>
      <c r="J101" s="277">
        <f>'Resultater - Vestdanmark'!J101+'Resultater - Østdanmark'!J101</f>
        <v>866512.25689678953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304115.72312947677</v>
      </c>
      <c r="J102" s="277">
        <f>'Resultater - Vestdanmark'!J102+'Resultater - Østdanmark'!J102</f>
        <v>413210.49180872238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329637.39017301111</v>
      </c>
      <c r="J104" s="277">
        <f>'Resultater - Vestdanmark'!J104+'Resultater - Østdanmark'!J104</f>
        <v>447887.4906903205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10081.657354643497</v>
      </c>
      <c r="J105" s="277">
        <f>'Resultater - Vestdanmark'!J105+'Resultater - Østdanmark'!J105</f>
        <v>13698.228262882878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-550449556.22206807</v>
      </c>
      <c r="J106" s="277">
        <f>'Resultater - Vestdanmark'!J106+'Resultater - Østdanmark'!J106</f>
        <v>-747911122.45642292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-37159.060951084706</v>
      </c>
      <c r="J107" s="277">
        <f>'Resultater - Vestdanmark'!J107+'Resultater - Østdanmark'!J107</f>
        <v>-50489.049670775625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79289.998119109514</v>
      </c>
      <c r="J108" s="277">
        <f>'Resultater - Vestdanmark'!J108+'Resultater - Østdanmark'!J108</f>
        <v>107733.52584720167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364973.43919573817</v>
      </c>
      <c r="J109" s="277">
        <f>'Resultater - Vestdanmark'!J109+'Resultater - Østdanmark'!J109</f>
        <v>286045.22631394782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10590939.416334795</v>
      </c>
      <c r="J110" s="277">
        <f>'Resultater - Vestdanmark'!J110+'Resultater - Østdanmark'!J110</f>
        <v>8300570.224777529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207552.75743278294</v>
      </c>
      <c r="J111" s="277">
        <f>'Resultater - Vestdanmark'!J111+'Resultater - Østdanmark'!J111</f>
        <v>162667.93441947969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3964509.4870422217</v>
      </c>
      <c r="J112" s="277">
        <f>'Resultater - Vestdanmark'!J112+'Resultater - Østdanmark'!J112</f>
        <v>3107154.9095291742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45163.723256772639</v>
      </c>
      <c r="J113" s="277">
        <f>'Resultater - Vestdanmark'!J113+'Resultater - Østdanmark'!J113</f>
        <v>35396.733166753926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-2747842373.3360395</v>
      </c>
      <c r="J114" s="277">
        <f>'Resultater - Vestdanmark'!J114+'Resultater - Østdanmark'!J114</f>
        <v>-2153601082.0075617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-11493.076389621709</v>
      </c>
      <c r="J115" s="277">
        <f>'Resultater - Vestdanmark'!J115+'Resultater - Østdanmark'!J115</f>
        <v>-9007.6133873119961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2972159.8662419668</v>
      </c>
      <c r="J116" s="277">
        <f>'Resultater - Vestdanmark'!J116+'Resultater - Østdanmark'!J116</f>
        <v>2329408.2535262574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22750.528976326976</v>
      </c>
      <c r="J117" s="277">
        <f>'Resultater - Vestdanmark'!J117+'Resultater - Østdanmark'!J117</f>
        <v>23091.401498023042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1229403.5850668999</v>
      </c>
      <c r="J118" s="277">
        <f>'Resultater - Vestdanmark'!J118+'Resultater - Østdanmark'!J118</f>
        <v>1247823.8117200912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10150.236004822804</v>
      </c>
      <c r="J119" s="277">
        <f>'Resultater - Vestdanmark'!J119+'Resultater - Østdanmark'!J119</f>
        <v>10302.317591425664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469594.2519472618</v>
      </c>
      <c r="J120" s="277">
        <f>'Resultater - Vestdanmark'!J120+'Resultater - Østdanmark'!J120</f>
        <v>476630.21040791145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9385.672743227371</v>
      </c>
      <c r="J121" s="277">
        <f>'Resultater - Vestdanmark'!J121+'Resultater - Østdanmark'!J121</f>
        <v>9526.29883324607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-571041256.26396012</v>
      </c>
      <c r="J122" s="277">
        <f>'Resultater - Vestdanmark'!J122+'Resultater - Østdanmark'!J122</f>
        <v>-579597201.19243765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-2879.1996114149251</v>
      </c>
      <c r="J123" s="277">
        <f>'Resultater - Vestdanmark'!J123+'Resultater - Østdanmark'!J123</f>
        <v>-2922.338829541703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516515.36639840755</v>
      </c>
      <c r="J124" s="277">
        <f>'Resultater - Vestdanmark'!J124+'Resultater - Østdanmark'!J124</f>
        <v>524254.3466929844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5468507.3608739991</v>
      </c>
      <c r="J141" s="277">
        <f>'Resultater - Vestdanmark'!J141+'Resultater - Østdanmark'!J141</f>
        <v>4646556.6077699987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1898747.7833058657</v>
      </c>
      <c r="J142" s="277">
        <f>'Resultater - Vestdanmark'!J142+'Resultater - Østdanmark'!J142</f>
        <v>1733978.7621045692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-124816145.18399997</v>
      </c>
      <c r="J143" s="277">
        <f>'Resultater - Vestdanmark'!J143+'Resultater - Østdanmark'!J143</f>
        <v>-106055500.31999998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1773711.0392256766</v>
      </c>
      <c r="J144" s="277">
        <f>'Resultater - Vestdanmark'!J144+'Resultater - Østdanmark'!J144</f>
        <v>1507111.2107402277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172721.36922905373</v>
      </c>
      <c r="J145" s="277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59971.450216865887</v>
      </c>
      <c r="J146" s="277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571822.53270641994</v>
      </c>
      <c r="J153" s="277">
        <f>'Resultater - Vestdanmark'!J153+'Resultater - Østdanmark'!J153</f>
        <v>660374.25728609995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198545.36069365963</v>
      </c>
      <c r="J154" s="277">
        <f>'Resultater - Vestdanmark'!J154+'Resultater - Østdanmark'!J154</f>
        <v>246435.16346274037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-13051584.198719999</v>
      </c>
      <c r="J155" s="277">
        <f>'Resultater - Vestdanmark'!J155+'Resultater - Østdanmark'!J155</f>
        <v>-15072736.2576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276821.95409880509</v>
      </c>
      <c r="J156" s="277">
        <f>'Resultater - Vestdanmark'!J156+'Resultater - Østdanmark'!J156</f>
        <v>319690.25682368467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18060.864562737468</v>
      </c>
      <c r="J157" s="277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6271.0030891508904</v>
      </c>
      <c r="J158" s="277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1176751.8042386514</v>
      </c>
      <c r="J165" s="277">
        <f>'Resultater - Vestdanmark'!J165+'Resultater - Østdanmark'!J165</f>
        <v>1299842.272144519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-11416110.84</v>
      </c>
      <c r="J166" s="277">
        <f>'Resultater - Vestdanmark'!J166+'Resultater - Østdanmark'!J166</f>
        <v>-12610257.659999998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129783.73457748855</v>
      </c>
      <c r="J167" s="277">
        <f>'Resultater - Vestdanmark'!J167+'Resultater - Østdanmark'!J167</f>
        <v>143359.35907041191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2145.8943215347294</v>
      </c>
      <c r="J168" s="277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104683.29634238637</v>
      </c>
      <c r="J174" s="277">
        <f>'Resultater - Vestdanmark'!J174+'Resultater - Østdanmark'!J174</f>
        <v>157162.74745020093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-1015571.9411999998</v>
      </c>
      <c r="J175" s="277">
        <f>'Resultater - Vestdanmark'!J175+'Resultater - Østdanmark'!J175</f>
        <v>-1524694.7897999997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20255.264934058905</v>
      </c>
      <c r="J176" s="277">
        <f>'Resultater - Vestdanmark'!J176+'Resultater - Østdanmark'!J176</f>
        <v>30409.561014935862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190.89776652265596</v>
      </c>
      <c r="J177" s="277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140307.39655172068</v>
      </c>
      <c r="J183" s="277">
        <f>'Resultater - Vestdanmark'!J183+'Resultater - Østdanmark'!J183</f>
        <v>154748.65297010832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-120051322.42320043</v>
      </c>
      <c r="J184" s="277">
        <f>'Resultater - Vestdanmark'!J184+'Resultater - Østdanmark'!J184</f>
        <v>-132407705.42999998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25996.191962172554</v>
      </c>
      <c r="J185" s="277">
        <f>'Resultater - Vestdanmark'!J185+'Resultater - Østdanmark'!J185</f>
        <v>28671.87181408238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12481.681115207983</v>
      </c>
      <c r="J186" s="277">
        <f>'Resultater - Vestdanmark'!J186+'Resultater - Østdanmark'!J186</f>
        <v>18710.518950022186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-10679710.127705518</v>
      </c>
      <c r="J187" s="277">
        <f>'Resultater - Vestdanmark'!J187+'Resultater - Østdanmark'!J187</f>
        <v>-16009295.2929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4057.2091501656587</v>
      </c>
      <c r="J188" s="277">
        <f>'Resultater - Vestdanmark'!J188+'Resultater - Østdanmark'!J188</f>
        <v>6081.9122029871723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1769492.1132042755</v>
      </c>
      <c r="J189" s="277">
        <f>'Resultater - Vestdanmark'!J189+'Resultater - Østdanmark'!J189</f>
        <v>1503526.4156053262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-6249545.4602393433</v>
      </c>
      <c r="J190" s="277">
        <f>'Resultater - Vestdanmark'!J190+'Resultater - Østdanmark'!J190</f>
        <v>-5310199.8109394545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94730.375415270173</v>
      </c>
      <c r="J191" s="277">
        <f>'Resultater - Vestdanmark'!J191+'Resultater - Østdanmark'!J191</f>
        <v>80491.809335702623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58685.337219941415</v>
      </c>
      <c r="J192" s="277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157413.20012840349</v>
      </c>
      <c r="J198" s="277">
        <f>'Resultater - Vestdanmark'!J198+'Resultater - Østdanmark'!J198</f>
        <v>181790.01206864396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-555956.67417967343</v>
      </c>
      <c r="J199" s="277">
        <f>'Resultater - Vestdanmark'!J199+'Resultater - Østdanmark'!J199</f>
        <v>-642051.4316863158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14784.509457874539</v>
      </c>
      <c r="J200" s="277">
        <f>'Resultater - Vestdanmark'!J200+'Resultater - Østdanmark'!J200</f>
        <v>17074.020162118741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5220.6204613577938</v>
      </c>
      <c r="J201" s="277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8497011.2982119992</v>
      </c>
      <c r="J207" s="277">
        <f>'Resultater - Vestdanmark'!J207+'Resultater - Østdanmark'!J207</f>
        <v>10428683.08482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-26542457.703000002</v>
      </c>
      <c r="J208" s="277">
        <f>'Resultater - Vestdanmark'!J208+'Resultater - Østdanmark'!J208</f>
        <v>-32576498.954999998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389351.20373246568</v>
      </c>
      <c r="J209" s="277">
        <f>'Resultater - Vestdanmark'!J209+'Resultater - Østdanmark'!J209</f>
        <v>477864.53023470641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955998.50077339995</v>
      </c>
      <c r="J210" s="277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1034376.05745864</v>
      </c>
      <c r="J216" s="277">
        <f>'Resultater - Vestdanmark'!J216+'Resultater - Østdanmark'!J216</f>
        <v>1725473.0194884003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-3231122.3076599999</v>
      </c>
      <c r="J217" s="277">
        <f>'Resultater - Vestdanmark'!J217+'Resultater - Østdanmark'!J217</f>
        <v>-5389929.8271000003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60765.794802176722</v>
      </c>
      <c r="J218" s="277">
        <f>'Resultater - Vestdanmark'!J218+'Resultater - Østdanmark'!J218</f>
        <v>101365.20338311954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116377.62096120117</v>
      </c>
      <c r="J219" s="277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896012.48612880008</v>
      </c>
      <c r="J225" s="277">
        <f>'Resultater - Vestdanmark'!J225+'Resultater - Østdanmark'!J225</f>
        <v>761336.22272399999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282972.88339227921</v>
      </c>
      <c r="J226" s="277">
        <f>'Resultater - Vestdanmark'!J226+'Resultater - Østdanmark'!J226</f>
        <v>258417.13911018378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527787.1872817867</v>
      </c>
      <c r="J228" s="277">
        <f>'Resultater - Vestdanmark'!J228+'Resultater - Østdanmark'!J228</f>
        <v>448457.48222026287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7461.6323344251014</v>
      </c>
      <c r="J229" s="277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2356.4845905303819</v>
      </c>
      <c r="J230" s="277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79708.856424984013</v>
      </c>
      <c r="J237" s="277">
        <f>'Resultater - Vestdanmark'!J237+'Resultater - Østdanmark'!J237</f>
        <v>92052.470565719996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25173.136852064614</v>
      </c>
      <c r="J238" s="277">
        <f>'Resultater - Vestdanmark'!J238+'Resultater - Østdanmark'!J238</f>
        <v>31244.981365140404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82371.410731839555</v>
      </c>
      <c r="J240" s="277">
        <f>'Resultater - Vestdanmark'!J240+'Resultater - Østdanmark'!J240</f>
        <v>95127.344713389102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663.78336200463764</v>
      </c>
      <c r="J241" s="277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209.63177946972587</v>
      </c>
      <c r="J242" s="277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2081988.2559841075</v>
      </c>
      <c r="J249" s="277">
        <f>'Resultater - Vestdanmark'!J249+'Resultater - Østdanmark'!J249</f>
        <v>5254515.3234626865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-3459144.7052491279</v>
      </c>
      <c r="J250" s="277">
        <f>'Resultater - Vestdanmark'!J250+'Resultater - Østdanmark'!J250</f>
        <v>-8730178.379999999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58259.539501052568</v>
      </c>
      <c r="J251" s="277">
        <f>'Resultater - Vestdanmark'!J251+'Resultater - Østdanmark'!J251</f>
        <v>147035.24007221736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10043.424061554415</v>
      </c>
      <c r="J252" s="277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185212.71248321052</v>
      </c>
      <c r="J258" s="277">
        <f>'Resultater - Vestdanmark'!J258+'Resultater - Østdanmark'!J258</f>
        <v>635318.67092776101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-307723.9133744745</v>
      </c>
      <c r="J259" s="277">
        <f>'Resultater - Vestdanmark'!J259+'Resultater - Østdanmark'!J259</f>
        <v>-1055557.9313999997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9092.529286291443</v>
      </c>
      <c r="J260" s="277">
        <f>'Resultater - Vestdanmark'!J260+'Resultater - Østdanmark'!J260</f>
        <v>31189.293348652162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893.45836015793316</v>
      </c>
      <c r="J261" s="277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32795.299027296438</v>
      </c>
      <c r="J267" s="277">
        <f>'Resultater - Vestdanmark'!J267+'Resultater - Østdanmark'!J267</f>
        <v>27865.961101078687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-540794.09467862209</v>
      </c>
      <c r="J268" s="277">
        <f>'Resultater - Vestdanmark'!J268+'Resultater - Østdanmark'!J268</f>
        <v>-459509.37033580866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7593.1136134226163</v>
      </c>
      <c r="J269" s="277">
        <f>'Resultater - Vestdanmark'!J269+'Resultater - Østdanmark'!J269</f>
        <v>6451.8212933992127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833.54494819411946</v>
      </c>
      <c r="J270" s="277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2917.4546360120939</v>
      </c>
      <c r="J276" s="277">
        <f>'Resultater - Vestdanmark'!J276+'Resultater - Østdanmark'!J276</f>
        <v>3369.2480240395134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-48108.792584416151</v>
      </c>
      <c r="J277" s="277">
        <f>'Resultater - Vestdanmark'!J277+'Resultater - Østdanmark'!J277</f>
        <v>-55558.860231511411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1185.052413655553</v>
      </c>
      <c r="J278" s="277">
        <f>'Resultater - Vestdanmark'!J278+'Resultater - Østdanmark'!J278</f>
        <v>1368.5681531452874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74.151773137037566</v>
      </c>
      <c r="J279" s="277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1585608.2131369885</v>
      </c>
      <c r="J285" s="277">
        <f>'Resultater - Vestdanmark'!J285+'Resultater - Østdanmark'!J285</f>
        <v>1347281.4122551593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-7561046.0269974926</v>
      </c>
      <c r="J286" s="277">
        <f>'Resultater - Vestdanmark'!J286+'Resultater - Østdanmark'!J286</f>
        <v>-6424573.6651588287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120995.94907131391</v>
      </c>
      <c r="J287" s="277">
        <f>'Resultater - Vestdanmark'!J287+'Resultater - Østdanmark'!J287</f>
        <v>102809.50350240739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45364.961029841477</v>
      </c>
      <c r="J288" s="277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141054.97341143497</v>
      </c>
      <c r="J294" s="277">
        <f>'Resultater - Vestdanmark'!J294+'Resultater - Østdanmark'!J294</f>
        <v>162898.57075448742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-672627.15812422778</v>
      </c>
      <c r="J295" s="277">
        <f>'Resultater - Vestdanmark'!J295+'Resultater - Østdanmark'!J295</f>
        <v>-776789.36133284017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18883.760837719514</v>
      </c>
      <c r="J296" s="277">
        <f>'Resultater - Vestdanmark'!J296+'Resultater - Østdanmark'!J296</f>
        <v>21808.076500510659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4035.6459551980361</v>
      </c>
      <c r="J297" s="277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4742556.8725584</v>
      </c>
      <c r="J303" s="277">
        <f>'Resultater - Vestdanmark'!J303+'Resultater - Østdanmark'!J303</f>
        <v>4029721.0042320006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-17048058.854400001</v>
      </c>
      <c r="J304" s="277">
        <f>'Resultater - Vestdanmark'!J304+'Resultater - Østdanmark'!J304</f>
        <v>-14485629.311999999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242262.97121131196</v>
      </c>
      <c r="J305" s="277">
        <f>'Resultater - Vestdanmark'!J305+'Resultater - Østdanmark'!J305</f>
        <v>205849.33610110427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207711.73424575315</v>
      </c>
      <c r="J306" s="277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614339.30354932812</v>
      </c>
      <c r="J312" s="277">
        <f>'Resultater - Vestdanmark'!J312+'Resultater - Østdanmark'!J312</f>
        <v>709475.12226024014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-2208364.1556480001</v>
      </c>
      <c r="J313" s="277">
        <f>'Resultater - Vestdanmark'!J313+'Resultater - Østdanmark'!J313</f>
        <v>-2550348.6758399997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37809.827876909963</v>
      </c>
      <c r="J314" s="277">
        <f>'Resultater - Vestdanmark'!J314+'Resultater - Østdanmark'!J314</f>
        <v>43665.010688113034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26906.473782932531</v>
      </c>
      <c r="J315" s="277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546928.04175867222</v>
      </c>
      <c r="J321" s="277">
        <f>'Resultater - Vestdanmark'!J321+'Resultater - Østdanmark'!J321</f>
        <v>464721.34692387038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310748.10548602475</v>
      </c>
      <c r="J322" s="277">
        <f>'Resultater - Vestdanmark'!J322+'Resultater - Østdanmark'!J322</f>
        <v>283782.09049906139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-21752819.84267446</v>
      </c>
      <c r="J323" s="277">
        <f>'Resultater - Vestdanmark'!J323+'Resultater - Østdanmark'!J323</f>
        <v>-18483235.389017571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282624.36544694222</v>
      </c>
      <c r="J324" s="277">
        <f>'Resultater - Vestdanmark'!J324+'Resultater - Østdanmark'!J324</f>
        <v>240144.16112524105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10185.564677939561</v>
      </c>
      <c r="J325" s="277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5787.1322830649206</v>
      </c>
      <c r="J326" s="277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46947.291445758863</v>
      </c>
      <c r="J333" s="277">
        <f>'Resultater - Vestdanmark'!J333+'Resultater - Østdanmark'!J333</f>
        <v>54217.490474451552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26674.042580736812</v>
      </c>
      <c r="J334" s="277">
        <f>'Resultater - Vestdanmark'!J334+'Resultater - Østdanmark'!J334</f>
        <v>33107.910558223826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-1867221.8188654096</v>
      </c>
      <c r="J335" s="277">
        <f>'Resultater - Vestdanmark'!J335+'Resultater - Østdanmark'!J335</f>
        <v>-2156377.4620520505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44109.005011950525</v>
      </c>
      <c r="J336" s="277">
        <f>'Resultater - Vestdanmark'!J336+'Resultater - Østdanmark'!J336</f>
        <v>50939.670541717809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874.31003160348268</v>
      </c>
      <c r="J337" s="277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496.75673065615064</v>
      </c>
      <c r="J338" s="277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1098235.421511706</v>
      </c>
      <c r="J345" s="277">
        <f>'Resultater - Vestdanmark'!J345+'Resultater - Østdanmark'!J345</f>
        <v>933163.79003587971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194085.73805009431</v>
      </c>
      <c r="J346" s="277">
        <f>'Resultater - Vestdanmark'!J346+'Resultater - Østdanmark'!J346</f>
        <v>177243.41840721533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-11528932.641974555</v>
      </c>
      <c r="J347" s="277">
        <f>'Resultater - Vestdanmark'!J347+'Resultater - Østdanmark'!J347</f>
        <v>-9796062.1816810258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174755.12807451212</v>
      </c>
      <c r="J348" s="277">
        <f>'Resultater - Vestdanmark'!J348+'Resultater - Østdanmark'!J348</f>
        <v>148488.34270683653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63613.264630437341</v>
      </c>
      <c r="J349" s="277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11242.059010061525</v>
      </c>
      <c r="J350" s="277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97698.515243151167</v>
      </c>
      <c r="J357" s="277">
        <f>'Resultater - Vestdanmark'!J357+'Resultater - Østdanmark'!J357</f>
        <v>112827.98552252002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17265.777506306073</v>
      </c>
      <c r="J358" s="277">
        <f>'Resultater - Vestdanmark'!J358+'Resultater - Østdanmark'!J358</f>
        <v>21430.340589236035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-1025608.5165317246</v>
      </c>
      <c r="J359" s="277">
        <f>'Resultater - Vestdanmark'!J359+'Resultater - Østdanmark'!J359</f>
        <v>-1184432.9728759786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27273.921722611714</v>
      </c>
      <c r="J360" s="277">
        <f>'Resultater - Vestdanmark'!J360+'Resultater - Østdanmark'!J360</f>
        <v>31497.52724084412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5659.0066049851484</v>
      </c>
      <c r="J361" s="277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1000.0883708950687</v>
      </c>
      <c r="J362" s="277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721777.42169522669</v>
      </c>
      <c r="J369" s="277">
        <f>'Resultater - Vestdanmark'!J369+'Resultater - Østdanmark'!J369</f>
        <v>613289.7748502132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-1587910.3277294985</v>
      </c>
      <c r="J370" s="277">
        <f>'Resultater - Vestdanmark'!J370+'Resultater - Østdanmark'!J370</f>
        <v>-1349237.5046704691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28375.876248089702</v>
      </c>
      <c r="J371" s="277">
        <f>'Resultater - Vestdanmark'!J371+'Resultater - Østdanmark'!J371</f>
        <v>24110.805121189809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21124.174188288282</v>
      </c>
      <c r="J372" s="277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64208.985664101376</v>
      </c>
      <c r="J378" s="277">
        <f>'Resultater - Vestdanmark'!J378+'Resultater - Østdanmark'!J378</f>
        <v>74152.309140980316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-141259.76846102302</v>
      </c>
      <c r="J379" s="277">
        <f>'Resultater - Vestdanmark'!J379+'Resultater - Østdanmark'!J379</f>
        <v>-163135.0801101567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4428.604963574694</v>
      </c>
      <c r="J380" s="277">
        <f>'Resultater - Vestdanmark'!J380+'Resultater - Østdanmark'!J380</f>
        <v>5114.4132075251109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1879.1967673858767</v>
      </c>
      <c r="J381" s="277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135392.73008266304</v>
      </c>
      <c r="J387" s="277">
        <f>'Resultater - Vestdanmark'!J387+'Resultater - Østdanmark'!J387</f>
        <v>115042.35856218563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-666132.23200670211</v>
      </c>
      <c r="J388" s="277">
        <f>'Resultater - Vestdanmark'!J388+'Resultater - Østdanmark'!J388</f>
        <v>-566008.40412595333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10911.769803800769</v>
      </c>
      <c r="J389" s="277">
        <f>'Resultater - Vestdanmark'!J389+'Resultater - Østdanmark'!J389</f>
        <v>9271.6627661651728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17295.816260591386</v>
      </c>
      <c r="J390" s="277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12044.474658798752</v>
      </c>
      <c r="J396" s="277">
        <f>'Resultater - Vestdanmark'!J396+'Resultater - Østdanmark'!J396</f>
        <v>13909.666989791534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-59258.815321289861</v>
      </c>
      <c r="J397" s="277">
        <f>'Resultater - Vestdanmark'!J397+'Resultater - Østdanmark'!J397</f>
        <v>-68435.561589774356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1702.992975159658</v>
      </c>
      <c r="J398" s="277">
        <f>'Resultater - Vestdanmark'!J398+'Resultater - Østdanmark'!J398</f>
        <v>1966.7163443380668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1538.6278164768869</v>
      </c>
      <c r="J399" s="277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2886183.0888660001</v>
      </c>
      <c r="J405" s="277">
        <f>'Resultater - Vestdanmark'!J405+'Resultater - Østdanmark'!J405</f>
        <v>780300.11020500003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-10464768.27</v>
      </c>
      <c r="J406" s="277">
        <f>'Resultater - Vestdanmark'!J406+'Resultater - Østdanmark'!J406</f>
        <v>-2829224.4750000006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411410.72090759134</v>
      </c>
      <c r="J407" s="277">
        <f>'Resultater - Vestdanmark'!J407+'Resultater - Østdanmark'!J407</f>
        <v>111227.81229719019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277067.06700349529</v>
      </c>
      <c r="J408" s="277">
        <f>'Resultater - Vestdanmark'!J408+'Resultater - Østdanmark'!J408</f>
        <v>0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450444.75953400007</v>
      </c>
      <c r="J414" s="277">
        <f>'Resultater - Vestdanmark'!J414+'Resultater - Østdanmark'!J414</f>
        <v>165518.20519500002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-1633229.73</v>
      </c>
      <c r="J415" s="277">
        <f>'Resultater - Vestdanmark'!J415+'Resultater - Østdanmark'!J415</f>
        <v>-600138.52500000002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64208.609621415992</v>
      </c>
      <c r="J416" s="277">
        <f>'Resultater - Vestdanmark'!J416+'Resultater - Østdanmark'!J416</f>
        <v>23593.778366070648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43241.680977424119</v>
      </c>
      <c r="J417" s="277">
        <f>'Resultater - Vestdanmark'!J417+'Resultater - Østdanmark'!J417</f>
        <v>0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799421.01088981016</v>
      </c>
      <c r="J423" s="277">
        <f ca="1">'Resultater - Vestdanmark'!J423+'Resultater - Østdanmark'!J423</f>
        <v>980597.86423082079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866039.42846396123</v>
      </c>
      <c r="J424" s="277">
        <f ca="1">'Resultater - Vestdanmark'!J424+'Resultater - Østdanmark'!J424</f>
        <v>1062314.3529167227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-676404.8893977612</v>
      </c>
      <c r="J425" s="277">
        <f ca="1">'Resultater - Vestdanmark'!J425+'Resultater - Østdanmark'!J425</f>
        <v>-2260664.3992943177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2847477.4061435289</v>
      </c>
      <c r="J426" s="277">
        <f>'Resultater - Vestdanmark'!J426+'Resultater - Østdanmark'!J426</f>
        <v>2301422.7357296459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110852.59347473709</v>
      </c>
      <c r="J427" s="277">
        <f>'Resultater - Vestdanmark'!J427+'Resultater - Østdanmark'!J427</f>
        <v>89594.627998427153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14566.030782580454</v>
      </c>
      <c r="J428" s="277">
        <f>'Resultater - Vestdanmark'!J428+'Resultater - Østdanmark'!J428</f>
        <v>11772.734118993327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1475773.7393712176</v>
      </c>
      <c r="J429" s="277">
        <f>'Resultater - Vestdanmark'!J429+'Resultater - Østdanmark'!J429</f>
        <v>1192767.7562090128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1341030.6671385826</v>
      </c>
      <c r="J430" s="277">
        <f>'Resultater - Vestdanmark'!J430+'Resultater - Østdanmark'!J430</f>
        <v>1074034.4093322253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25692.041925637233</v>
      </c>
      <c r="J431" s="277">
        <f>'Resultater - Vestdanmark'!J431+'Resultater - Østdanmark'!J431</f>
        <v>20576.812857695048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119598.27299699644</v>
      </c>
      <c r="J432" s="277">
        <f>'Resultater - Vestdanmark'!J432+'Resultater - Østdanmark'!J432</f>
        <v>95786.519759140574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118007.66898627006</v>
      </c>
      <c r="J433" s="277">
        <f>'Resultater - Vestdanmark'!J433+'Resultater - Østdanmark'!J433</f>
        <v>94512.601510285618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96656.843782692609</v>
      </c>
      <c r="J434" s="277">
        <f>'Resultater - Vestdanmark'!J434+'Resultater - Østdanmark'!J434</f>
        <v>77065.575498984239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46879.35251534971</v>
      </c>
      <c r="J435" s="277">
        <f>'Resultater - Vestdanmark'!J435+'Resultater - Østdanmark'!J435</f>
        <v>37377.428635447388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6187.9178758774051</v>
      </c>
      <c r="J436" s="277">
        <f>'Resultater - Vestdanmark'!J436+'Resultater - Østdanmark'!J436</f>
        <v>4933.6956761910496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63602.396395094322</v>
      </c>
      <c r="J437" s="277">
        <f>'Resultater - Vestdanmark'!J437+'Resultater - Østdanmark'!J437</f>
        <v>50710.897329963693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5075294445.5135984</v>
      </c>
      <c r="J440" s="274">
        <f>'Resultater - Vestdanmark'!J440+'Resultater - Østdanmark'!J440</f>
        <v>4209735185.7792001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126882361.13783997</v>
      </c>
      <c r="J441" s="277">
        <f>'Resultater - Vestdanmark'!J441+'Resultater - Østdanmark'!J441</f>
        <v>105243379.64447999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67019869.768751383</v>
      </c>
      <c r="J443" s="277">
        <f>'Resultater - Vestdanmark'!J443+'Resultater - Østdanmark'!J443</f>
        <v>55590056.289493054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266452958.38946396</v>
      </c>
      <c r="J444" s="277">
        <f>'Resultater - Vestdanmark'!J444+'Resultater - Østdanmark'!J444</f>
        <v>894568726.97808003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1459147153.0851598</v>
      </c>
      <c r="J445" s="277">
        <f>'Resultater - Vestdanmark'!J445+'Resultater - Østdanmark'!J445</f>
        <v>1210298865.91152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253764722.27567995</v>
      </c>
      <c r="J446" s="277">
        <f>'Resultater - Vestdanmark'!J446+'Resultater - Østdanmark'!J446</f>
        <v>210486759.28895998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126882361.13783997</v>
      </c>
      <c r="J447" s="277">
        <f>'Resultater - Vestdanmark'!J447+'Resultater - Østdanmark'!J447</f>
        <v>105243379.64447999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190323541.70675993</v>
      </c>
      <c r="J448" s="277">
        <f>'Resultater - Vestdanmark'!J448+'Resultater - Østdanmark'!J448</f>
        <v>263108449.1112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1903235417.0675995</v>
      </c>
      <c r="J449" s="277">
        <f>'Resultater - Vestdanmark'!J449+'Resultater - Østdanmark'!J449</f>
        <v>1578650694.6671999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126882361.13783997</v>
      </c>
      <c r="J450" s="277">
        <f>'Resultater - Vestdanmark'!J450+'Resultater - Østdanmark'!J450</f>
        <v>105243379.64447999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315730138.93343997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1368163935.3782399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114194125.02405597</v>
      </c>
      <c r="J453" s="277">
        <f>'Resultater - Vestdanmark'!J453+'Resultater - Østdanmark'!J453</f>
        <v>105243379.64447999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1725600111.4746237</v>
      </c>
      <c r="J454" s="277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128479999.99999997</v>
      </c>
      <c r="J455" s="277">
        <f>'Resultater - Vestdanmark'!J455+'Resultater - Østdanmark'!J455</f>
        <v>40149999.999999993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88021578.371011972</v>
      </c>
      <c r="J458" s="277">
        <f>'Resultater - Vestdanmark'!J458+'Resultater - Østdanmark'!J458</f>
        <v>104097982.01806602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-93358.620404001456</v>
      </c>
      <c r="J459" s="283">
        <f>'Resultater - Vestdanmark'!J459+'Resultater - Østdanmark'!J459</f>
        <v>-110409.79005266006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83333418.159881935</v>
      </c>
      <c r="J460" s="277">
        <f>'Resultater - Vestdanmark'!J460+'Resultater - Østdanmark'!J460</f>
        <v>100974266.93596233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-173914.80318264477</v>
      </c>
      <c r="J461" s="283">
        <f>'Resultater - Vestdanmark'!J461+'Resultater - Østdanmark'!J461</f>
        <v>-210730.82262133627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91752.040927535811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77475510.003749698</v>
      </c>
      <c r="J463" s="277">
        <f>'Resultater - Vestdanmark'!J463+'Resultater - Østdanmark'!J463</f>
        <v>101407334.23860788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28470000</v>
      </c>
      <c r="J466" s="277">
        <f ca="1">'Resultater - Vestdanmark'!J466+'Resultater - Østdanmark'!J466</f>
        <v>28470000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61556999.999999985</v>
      </c>
      <c r="J467" s="277">
        <f>'Resultater - Vestdanmark'!J467+'Resultater - Østdanmark'!J467</f>
        <v>61557000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0</v>
      </c>
      <c r="J470" s="277">
        <f>'Resultater - Vestdanmark'!J470+'Resultater - Østdanmark'!J470</f>
        <v>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8535722.4765455984</v>
      </c>
      <c r="J471" s="277">
        <f>'Resultater - Vestdanmark'!J471+'Resultater - Østdanmark'!J471</f>
        <v>17257522.366702799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50723899.917942718</v>
      </c>
      <c r="J473" s="277">
        <f>'Resultater - Vestdanmark'!J473+'Resultater - Østdanmark'!J473</f>
        <v>79060243.385641724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18912295.010676909</v>
      </c>
      <c r="J474" s="283">
        <f ca="1">'Resultater - Vestdanmark'!J474+'Resultater - Østdanmark'!J474</f>
        <v>23538199.497896839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38876197.113863617</v>
      </c>
      <c r="J475" s="283">
        <f>'Resultater - Vestdanmark'!J475+'Resultater - Østdanmark'!J475</f>
        <v>15325536.241548607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47281372.005606778</v>
      </c>
      <c r="J476" s="283">
        <f>'Resultater - Vestdanmark'!J476+'Resultater - Østdanmark'!J476</f>
        <v>19096788.072995242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16342.602709739203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6843670.0503312228</v>
      </c>
      <c r="J478" s="283">
        <f>'Resultater - Vestdanmark'!J478+'Resultater - Østdanmark'!J478</f>
        <v>2985882.6192478985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103798416.27095091</v>
      </c>
      <c r="J479" s="283">
        <f ca="1">'Resultater - Vestdanmark'!J479+'Resultater - Østdanmark'!J479</f>
        <v>121241064.87152022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211510264.80118623</v>
      </c>
      <c r="J480" s="283">
        <f ca="1">'Resultater - Vestdanmark'!J480+'Resultater - Østdanmark'!J480</f>
        <v>240667688.47942597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3.785096418766289</v>
      </c>
      <c r="J481" s="287">
        <f>'Resultater - Vestdanmark'!J481+'Resultater - Østdanmark'!J481</f>
        <v>4.1270862911925859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6.7752743286365096</v>
      </c>
      <c r="J482" s="287">
        <f>'Resultater - Vestdanmark'!J482+'Resultater - Østdanmark'!J482</f>
        <v>5.8121149788612056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3.0593983382609524</v>
      </c>
      <c r="J483" s="287">
        <f>'Resultater - Vestdanmark'!J483+'Resultater - Østdanmark'!J483</f>
        <v>2.3727172701563797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41.892660885883842</v>
      </c>
      <c r="J484" s="287">
        <f ca="1">'Resultater - Vestdanmark'!J484+'Resultater - Østdanmark'!J484</f>
        <v>46.769538068470339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17.545322997702911</v>
      </c>
      <c r="J485" s="287">
        <f>'Resultater - Vestdanmark'!J485+'Resultater - Østdanmark'!J485</f>
        <v>17.545322997702911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1.1424523477657529</v>
      </c>
      <c r="J486" s="287">
        <f ca="1">'Resultater - Vestdanmark'!J486+'Resultater - Østdanmark'!J486</f>
        <v>1.2456710905668555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2.3287999999999993</v>
      </c>
      <c r="J487" s="287">
        <f>'Resultater - Vestdanmark'!J487+'Resultater - Østdanmark'!J487</f>
        <v>4.6575999999999977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2.509199999999999</v>
      </c>
      <c r="J488" s="287">
        <f>'Resultater - Vestdanmark'!J488+'Resultater - Østdanmark'!J488</f>
        <v>5.018399999999998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21.06685019897591</v>
      </c>
      <c r="J489" s="290">
        <f ca="1">'Resultater - Vestdanmark'!J489+'Resultater - Østdanmark'!J489</f>
        <v>21.295026064407114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369112.32331007993</v>
      </c>
      <c r="J490" s="293">
        <f>'Resultater - Vestdanmark'!J490+'Resultater - Østdanmark'!J490</f>
        <v>497514.15831935994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759937.13622663519</v>
      </c>
      <c r="J491" s="293">
        <f>'Resultater - Vestdanmark'!J491+'Resultater - Østdanmark'!J491</f>
        <v>1024293.8553633883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1078937.9197490355</v>
      </c>
      <c r="J492" s="293">
        <f>'Resultater - Vestdanmark'!J492+'Resultater - Østdanmark'!J492</f>
        <v>1454264.3448179984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302467.60395698703</v>
      </c>
      <c r="J493" s="293">
        <f>'Resultater - Vestdanmark'!J493+'Resultater - Østdanmark'!J493</f>
        <v>259469.41869916097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193579.26653247172</v>
      </c>
      <c r="J494" s="293">
        <f>'Resultater - Vestdanmark'!J494+'Resultater - Østdanmark'!J494</f>
        <v>166060.42796746304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-326333.33333333326</v>
      </c>
      <c r="J495" s="293">
        <f>'Resultater - Vestdanmark'!J495+'Resultater - Østdanmark'!J495</f>
        <v>-652666.6666666664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70000</v>
      </c>
      <c r="J496" s="293">
        <f>'Resultater - Vestdanmark'!J496+'Resultater - Østdanmark'!J496</f>
        <v>139999.99999999997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280000</v>
      </c>
      <c r="J497" s="296">
        <f>'Resultater - Vestdanmark'!J497+'Resultater - Østdanmark'!J497</f>
        <v>559999.99999999988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248</v>
      </c>
      <c r="B1" s="440"/>
      <c r="C1" s="440"/>
      <c r="F1" s="441" t="s">
        <v>250</v>
      </c>
      <c r="G1" s="441"/>
      <c r="H1" s="441"/>
      <c r="I1" s="441"/>
      <c r="J1" s="441"/>
      <c r="K1" s="441"/>
      <c r="L1" s="441"/>
      <c r="M1" s="442"/>
      <c r="N1" s="443" t="s">
        <v>251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747197.87963328755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55111.238296058225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648646.92859989614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160784.27543959947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34297.95054478239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1.1600721323705458</v>
      </c>
      <c r="S53" s="187">
        <f ca="1">IFERROR(VLOOKUP(A53,[1]Biogasudbytte!$A$2:$B$18,2,FALSE)*[1]Energiindhold!$C$10,0)*J53*IFERROR(VLOOKUP(A53,Biogasanlæg!$F$3:$G$8,2,FALSE),1)</f>
        <v>0.54777755583792598</v>
      </c>
      <c r="T53" s="188">
        <f t="shared" ca="1" si="11"/>
        <v>0.61229457653261987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45019.597123087857</v>
      </c>
      <c r="X53" s="188">
        <f t="shared" ca="1" si="12"/>
        <v>9603.4261525390684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458492732.54928213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458492732.54928213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458492732.54928213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15449003.550508432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12112922.161420638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3336081.3890877943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961158.81391152041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480579.40695576021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480579.40695576021</v>
      </c>
      <c r="O56" s="190">
        <f t="shared" si="1"/>
        <v>480579.40695576021</v>
      </c>
      <c r="P56" s="200">
        <f t="shared" si="10"/>
        <v>480579.40695576021</v>
      </c>
      <c r="Q56" s="187">
        <f>IFERROR(VLOOKUP(A56,[1]Energiindhold!$A$2:$C$11,3,FALSE),IFERROR(VLOOKUP(A56,[1]Biogasudbytte!$A$2:$B$18,2,FALSE)*[1]Energiindhold!$C$10,0))*O56</f>
        <v>0.2729816351908424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0.5459632703816848</v>
      </c>
      <c r="S56" s="187">
        <f>IFERROR(VLOOKUP(A56,[1]Biogasudbytte!$A$2:$B$18,2,FALSE)*[1]Energiindhold!$C$10,0)*J56*IFERROR(VLOOKUP(A56,Biogasanlæg!$F$3:$G$8,2,FALSE),1)</f>
        <v>0.2729816351908424</v>
      </c>
      <c r="T56" s="188">
        <f t="shared" si="11"/>
        <v>0.2729816351908424</v>
      </c>
      <c r="U56" s="186">
        <f>O56*IFERROR(VLOOKUP(A56,[1]Tørstofindhold!A$2:B$24,2,FALSE),0)</f>
        <v>20551.203432269995</v>
      </c>
      <c r="V56" s="187">
        <f>IF(D56=År1,P56,SUM(O56,P56))*IFERROR(VLOOKUP(A56,[1]Tørstofindhold!A$2:B$24,2,FALSE),0)</f>
        <v>41102.406864539989</v>
      </c>
      <c r="W56" s="187">
        <f>J56*IFERROR(VLOOKUP(A56,[1]Tørstofindhold!A$2:B$24,2,FALSE),0)</f>
        <v>20551.203432269995</v>
      </c>
      <c r="X56" s="188">
        <f t="shared" si="12"/>
        <v>20551.203432269995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2276375.06039875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1138187.530199375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430885.27928976336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707302.25090961158</v>
      </c>
      <c r="O57" s="190">
        <f t="shared" si="1"/>
        <v>707302.25090961158</v>
      </c>
      <c r="P57" s="200">
        <f t="shared" si="10"/>
        <v>1138187.530199375</v>
      </c>
      <c r="Q57" s="187">
        <f>IFERROR(VLOOKUP(A57,[1]Energiindhold!$A$2:$C$11,3,FALSE),IFERROR(VLOOKUP(A57,[1]Biogasudbytte!$A$2:$B$18,2,FALSE)*[1]Energiindhold!$C$10,0))*O57</f>
        <v>1.5235290484593034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3.9751849885087571</v>
      </c>
      <c r="S57" s="187">
        <f>IFERROR(VLOOKUP(A57,[1]Biogasudbytte!$A$2:$B$18,2,FALSE)*[1]Energiindhold!$C$10,0)*J57*IFERROR(VLOOKUP(A57,Biogasanlæg!$F$3:$G$8,2,FALSE),1)</f>
        <v>2.451655940049454</v>
      </c>
      <c r="T57" s="188">
        <f t="shared" si="11"/>
        <v>1.5235290484593031</v>
      </c>
      <c r="U57" s="186">
        <f>O57*IFERROR(VLOOKUP(A57,[1]Tørstofindhold!A$2:B$24,2,FALSE),0)</f>
        <v>212190.67527288347</v>
      </c>
      <c r="V57" s="187">
        <f>IF(D57=År1,P57,SUM(O57,P57))*IFERROR(VLOOKUP(A57,[1]Tørstofindhold!A$2:B$24,2,FALSE),0)</f>
        <v>553646.93433269591</v>
      </c>
      <c r="W57" s="187">
        <f>J57*IFERROR(VLOOKUP(A57,[1]Tørstofindhold!A$2:B$24,2,FALSE),0)</f>
        <v>341456.25905981247</v>
      </c>
      <c r="X57" s="188">
        <f t="shared" si="12"/>
        <v>212190.67527288344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676980.81894536456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694117.89226639119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-17137.073321026633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959213.50784581108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959213.50784581108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27783.966986693249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-230139.32739122238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11058573.197193578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10194486.876003446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1966958.8877732051</v>
      </c>
      <c r="N64" s="199">
        <f t="shared" si="9"/>
        <v>-1102872.5665830728</v>
      </c>
      <c r="O64" s="190">
        <f t="shared" si="1"/>
        <v>0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0</v>
      </c>
      <c r="W64" s="187">
        <f>J64*IFERROR(VLOOKUP(A64,[1]Tørstofindhold!A$2:B$24,2,FALSE),0)</f>
        <v>0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328819.25491631991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328819.25491631991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1088816.000618035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818675.28703274438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2313979.1385811386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594794.43348335079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619528.66726912896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580815.445162041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155830.9394403426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363009.65322627564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736646.38460238359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4.9593530934003098</v>
      </c>
      <c r="S67" s="187">
        <f>IFERROR(VLOOKUP(A67,[1]Biogasudbytte!$A$2:$B$18,2,FALSE)*[1]Energiindhold!$C$10,0)*J67*IFERROR(VLOOKUP(A67,Biogasanlæg!$F$3:$G$8,2,FALSE),1)</f>
        <v>3.3487146816995539</v>
      </c>
      <c r="T67" s="188">
        <f t="shared" si="11"/>
        <v>1.6106384117007559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626149.42691202601</v>
      </c>
      <c r="W67" s="187">
        <f>J67*IFERROR(VLOOKUP(A67,[1]Tørstofindhold!A$2:B$24,2,FALSE),0)</f>
        <v>493693.12838773482</v>
      </c>
      <c r="X67" s="188">
        <f t="shared" si="12"/>
        <v>132456.2985242912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0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526734.10986839118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9.4033734851313486</v>
      </c>
      <c r="S68" s="187">
        <f>IFERROR(VLOOKUP(A68,[1]Biogasudbytte!$A$2:$B$18,2,FALSE)*[1]Energiindhold!$C$10,0)*J68*IFERROR(VLOOKUP(A68,Biogasanlæg!$F$3:$G$8,2,FALSE),1)</f>
        <v>0</v>
      </c>
      <c r="T68" s="188">
        <f t="shared" si="11"/>
        <v>9.4033734851313486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0</v>
      </c>
      <c r="X68" s="188">
        <f t="shared" si="12"/>
        <v>158020.23296051734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2068314.9750861605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-2068314.9750861605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474738.77277608734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423836.45238569059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50902.320390396751</v>
      </c>
      <c r="O70" s="190">
        <f t="shared" si="20"/>
        <v>50902.320390396751</v>
      </c>
      <c r="P70" s="200">
        <f t="shared" si="10"/>
        <v>423836.45238569059</v>
      </c>
      <c r="Q70" s="187">
        <f>IFERROR(VLOOKUP(A70,[1]Energiindhold!$A$2:$C$11,3,FALSE),IFERROR(VLOOKUP(A70,[1]Biogasudbytte!$A$2:$B$18,2,FALSE)*[1]Energiindhold!$C$10,0))*O70</f>
        <v>0.22056637155323991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1.7816240514403465</v>
      </c>
      <c r="S70" s="187">
        <f>IFERROR(VLOOKUP(A70,[1]Biogasudbytte!$A$2:$B$18,2,FALSE)*[1]Energiindhold!$C$10,0)*J70*IFERROR(VLOOKUP(A70,Biogasanlæg!$F$3:$G$8,2,FALSE),1)</f>
        <v>1.5610576798871065</v>
      </c>
      <c r="T70" s="188">
        <f t="shared" si="11"/>
        <v>0.22056637155323999</v>
      </c>
      <c r="U70" s="186">
        <f>O70*IFERROR(VLOOKUP(A70,[1]Tørstofindhold!A$2:B$24,2,FALSE),0)</f>
        <v>21378.974563966636</v>
      </c>
      <c r="V70" s="187">
        <f>IF(D70=År1,P70,SUM(O70,P70))*IFERROR(VLOOKUP(A70,[1]Tørstofindhold!A$2:B$24,2,FALSE),0)</f>
        <v>199390.28456595668</v>
      </c>
      <c r="W70" s="187">
        <f>J70*IFERROR(VLOOKUP(A70,[1]Tørstofindhold!A$2:B$24,2,FALSE),0)</f>
        <v>178011.31000199003</v>
      </c>
      <c r="X70" s="188">
        <f t="shared" si="12"/>
        <v>21378.974563966651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616907.80416019855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616907.80416019855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1522690.1136138989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1399158.4305171077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4744620.1999517428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5024222.9237584407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-575535.7668297803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885489.82367012813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-885489.82367012813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11035972.204635417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5517986.1023177085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5517986.1023177085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5517986.1023177085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2.7931493851322013</v>
      </c>
      <c r="S75" s="187">
        <f>IFERROR(VLOOKUP(A75,[1]Biogasudbytte!$A$2:$B$18,2,FALSE)*[1]Energiindhold!$C$10,0)*J75*IFERROR(VLOOKUP(A75,Biogasanlæg!$F$3:$G$8,2,FALSE),1)</f>
        <v>2.7931493851322013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419366.94377614581</v>
      </c>
      <c r="W75" s="187">
        <f>J75*IFERROR(VLOOKUP(A75,[1]Tørstofindhold!A$2:B$24,2,FALSE),0)</f>
        <v>419366.94377614581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1377844.7855616636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1173309.8106791691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204534.97488249443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4289444.9941263339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4906538.3992409762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-617093.40511464234</v>
      </c>
      <c r="O77" s="190">
        <f t="shared" si="20"/>
        <v>0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0</v>
      </c>
      <c r="W77" s="187">
        <f>J77*IFERROR(VLOOKUP(A77,[1]Tørstofindhold!A$2:B$24,2,FALSE),0)</f>
        <v>0</v>
      </c>
      <c r="X77" s="188">
        <f t="shared" si="12"/>
        <v>0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2658525.3493744554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2186118.4733559573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120246.40306115421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89348.743230521912</v>
      </c>
      <c r="O79" s="190">
        <f t="shared" si="20"/>
        <v>89348.743230521912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8.0190497049393419E-2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8.0190497049393419E-2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8.0190497049393419E-2</v>
      </c>
      <c r="U79" s="186">
        <f>O79*IFERROR(VLOOKUP(A79,[1]Tørstofindhold!A$2:B$24,2,FALSE),0)</f>
        <v>13402.311484578286</v>
      </c>
      <c r="V79" s="187">
        <f>IF(D79=År1,P79,SUM(O79,P79))*IFERROR(VLOOKUP(A79,[1]Tørstofindhold!A$2:B$24,2,FALSE),0)</f>
        <v>13402.311484578286</v>
      </c>
      <c r="W79" s="187">
        <f>J79*IFERROR(VLOOKUP(A79,[1]Tørstofindhold!A$2:B$24,2,FALSE),0)</f>
        <v>0</v>
      </c>
      <c r="X79" s="188">
        <f t="shared" si="12"/>
        <v>13402.311484578286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90242.917760262135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42220.315329140329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1353198.590561714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1353198.590561714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128773.56913504434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128773.56913504434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128773.56913504434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2.3694336720848153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2.3694336720848153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53441.031191043403</v>
      </c>
      <c r="W82" s="187">
        <f>J82*IFERROR(VLOOKUP(A82,[1]Tørstofindhold!A$2:B$24,2,FALSE),0)</f>
        <v>0</v>
      </c>
      <c r="X82" s="188">
        <f t="shared" ref="X82:X149" si="26">V82-W82</f>
        <v>53441.031191043403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203285.40580671438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203285.40580671438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203285.40580671438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1.8217276437507413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1.8217276437507413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50821.351451678594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50821.351451678594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50821.351451678594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1.6907537608667011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1.6907537608667011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4139866.8050626861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4139866.8050626861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459516.59131699731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459516.59131699731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229758.29565849865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224187.19428812375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5571.1013703749049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147045.30922143915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147045.30922143915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147045.30922143915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5.14658582275037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5.14658582275037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1721260.5208601372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1558650.6941574311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162609.82670270605</v>
      </c>
      <c r="O89" s="190">
        <f t="shared" si="20"/>
        <v>162609.82670270605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0.4413295740642123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0.4413295740642123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0.4413295740642123</v>
      </c>
      <c r="U89" s="186">
        <f>O89*IFERROR(VLOOKUP(A89,[1]Tørstofindhold!A$2:B$24,2,FALSE),0)</f>
        <v>32521.96534054121</v>
      </c>
      <c r="V89" s="187">
        <f>IF(D89=År1,P89,SUM(O89,P89))*IFERROR(VLOOKUP(A89,[1]Tørstofindhold!A$2:B$24,2,FALSE),0)</f>
        <v>32521.96534054121</v>
      </c>
      <c r="W89" s="187">
        <f>J89*IFERROR(VLOOKUP(A89,[1]Tørstofindhold!A$2:B$24,2,FALSE),0)</f>
        <v>0</v>
      </c>
      <c r="X89" s="188">
        <f t="shared" si="26"/>
        <v>32521.96534054121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162454.61558289189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162454.61558289189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110239.32855670982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36992.166178085987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73247.162378623834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3955646.8792470703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1977823.4396235351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1977823.4396235351</v>
      </c>
      <c r="O92" s="190">
        <f t="shared" si="20"/>
        <v>1977823.4396235351</v>
      </c>
      <c r="P92" s="200">
        <f t="shared" si="24"/>
        <v>1977823.4396235351</v>
      </c>
      <c r="Q92" s="187">
        <f>IFERROR(VLOOKUP(A92,[1]Energiindhold!$A$2:$C$11,3,FALSE),IFERROR(VLOOKUP(A92,[1]Biogasudbytte!$A$2:$B$18,2,FALSE)*[1]Energiindhold!$C$10,0))*O92</f>
        <v>0.98695367460654038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1.9739073492130808</v>
      </c>
      <c r="S92" s="187">
        <f>IFERROR(VLOOKUP(A92,[1]Biogasudbytte!$A$2:$B$18,2,FALSE)*[1]Energiindhold!$C$10,0)*J92*IFERROR(VLOOKUP(A92,Biogasanlæg!$F$3:$G$8,2,FALSE),1)</f>
        <v>0.98695367460654038</v>
      </c>
      <c r="T92" s="188">
        <f t="shared" si="25"/>
        <v>0.98695367460654038</v>
      </c>
      <c r="U92" s="186">
        <f>O92*IFERROR(VLOOKUP(A92,[1]Tørstofindhold!A$2:B$24,2,FALSE),0)</f>
        <v>118669.4063774121</v>
      </c>
      <c r="V92" s="187">
        <f>IF(D92=År1,P92,SUM(O92,P92))*IFERROR(VLOOKUP(A92,[1]Tørstofindhold!A$2:B$24,2,FALSE),0)</f>
        <v>237338.8127548242</v>
      </c>
      <c r="W92" s="187">
        <f>J92*IFERROR(VLOOKUP(A92,[1]Tørstofindhold!A$2:B$24,2,FALSE),0)</f>
        <v>118669.4063774121</v>
      </c>
      <c r="X92" s="188">
        <f t="shared" si="26"/>
        <v>118669.4063774121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12813608.199498909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6406804.0997494543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6406804.0997494552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6406804.0997494543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2.7600512061720655</v>
      </c>
      <c r="S93" s="187">
        <f>IFERROR(VLOOKUP(A93,[1]Biogasudbytte!$A$2:$B$18,2,FALSE)*[1]Energiindhold!$C$10,0)*J93*IFERROR(VLOOKUP(A93,Biogasanlæg!$F$3:$G$8,2,FALSE),1)</f>
        <v>2.7600512061720655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320340.20498747274</v>
      </c>
      <c r="W93" s="187">
        <f>J93*IFERROR(VLOOKUP(A93,[1]Tørstofindhold!A$2:B$24,2,FALSE),0)</f>
        <v>320340.20498747274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1171311.0719145273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1073810.636675583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83111.484468738956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1488.5155312610441</v>
      </c>
      <c r="O95" s="190">
        <f t="shared" si="20"/>
        <v>1488.5155312610441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1.3359426893067871E-3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1.3359426893067871E-3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1.3359426893067871E-3</v>
      </c>
      <c r="U95" s="186">
        <f>O95*IFERROR(VLOOKUP(A95,[1]Tørstofindhold!A$2:B$24,2,FALSE),0)</f>
        <v>223.2773296891566</v>
      </c>
      <c r="V95" s="187">
        <f>IF(D95=År1,P95,SUM(O95,P95))*IFERROR(VLOOKUP(A95,[1]Tørstofindhold!A$2:B$24,2,FALSE),0)</f>
        <v>223.2773296891566</v>
      </c>
      <c r="W95" s="187">
        <f>J95*IFERROR(VLOOKUP(A95,[1]Tørstofindhold!A$2:B$24,2,FALSE),0)</f>
        <v>0</v>
      </c>
      <c r="X95" s="188">
        <f t="shared" si="26"/>
        <v>223.2773296891566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2240617.6889087446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2240617.6889087446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2240617.6889087446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32.474546854494854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32.474546854494854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1108172.1653061165</v>
      </c>
      <c r="W97" s="187">
        <f>J97*IFERROR(VLOOKUP(A97,[1]Tørstofindhold!A$2:B$24,2,FALSE),0)</f>
        <v>0</v>
      </c>
      <c r="X97" s="188">
        <f t="shared" ca="1" si="26"/>
        <v>1108172.1653061165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620213.6948885778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620213.6948885778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631570.32240748627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45724.00111692449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495579.73759337561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160218.91589496989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37265.218904879293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1.2111183323928199</v>
      </c>
      <c r="S101" s="187">
        <f ca="1">IFERROR(VLOOKUP(A101,[1]Biogasudbytte!$A$2:$B$18,2,FALSE)*[1]Energiindhold!$C$10,0)*J101*IFERROR(VLOOKUP(A101,Biogasanlæg!$F$3:$G$8,2,FALSE),1)</f>
        <v>0.54585142675173193</v>
      </c>
      <c r="T101" s="188">
        <f t="shared" ca="1" si="25"/>
        <v>0.66526690564108792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44861.296450591573</v>
      </c>
      <c r="X101" s="188">
        <f t="shared" ca="1" si="26"/>
        <v>10434.261293366202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466803685.99600041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466803685.99600041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466803685.99600041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18991531.011601392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13974569.559899479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5016961.451701913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1295843.5623004357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971882.6717253268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323960.89057510893</v>
      </c>
      <c r="O104" s="190">
        <f t="shared" si="20"/>
        <v>323960.89057510893</v>
      </c>
      <c r="P104" s="200">
        <f t="shared" si="24"/>
        <v>971882.6717253268</v>
      </c>
      <c r="Q104" s="187">
        <f>IFERROR(VLOOKUP(A104,[1]Energiindhold!$A$2:$C$11,3,FALSE),IFERROR(VLOOKUP(A104,[1]Biogasudbytte!$A$2:$B$18,2,FALSE)*[1]Energiindhold!$C$10,0))*O104</f>
        <v>0.18401823375510495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0.73607293502041982</v>
      </c>
      <c r="S104" s="187">
        <f>IFERROR(VLOOKUP(A104,[1]Biogasudbytte!$A$2:$B$18,2,FALSE)*[1]Energiindhold!$C$10,0)*J104*IFERROR(VLOOKUP(A104,Biogasanlæg!$F$3:$G$8,2,FALSE),1)</f>
        <v>0.55205470126531486</v>
      </c>
      <c r="T104" s="188">
        <f t="shared" si="25"/>
        <v>0.18401823375510495</v>
      </c>
      <c r="U104" s="186">
        <f>O104*IFERROR(VLOOKUP(A104,[1]Tørstofindhold!A$2:B$24,2,FALSE),0)</f>
        <v>13853.665117451248</v>
      </c>
      <c r="V104" s="187">
        <f>IF(D104=År1,P104,SUM(O104,P104))*IFERROR(VLOOKUP(A104,[1]Tørstofindhold!A$2:B$24,2,FALSE),0)</f>
        <v>55414.660469804992</v>
      </c>
      <c r="W104" s="187">
        <f>J104*IFERROR(VLOOKUP(A104,[1]Tørstofindhold!A$2:B$24,2,FALSE),0)</f>
        <v>41560.995352353741</v>
      </c>
      <c r="X104" s="188">
        <f t="shared" si="26"/>
        <v>13853.665117451252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1986073.4791876497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1489555.1093907373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187967.66856597396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308550.70123093855</v>
      </c>
      <c r="O105" s="190">
        <f t="shared" si="20"/>
        <v>308550.70123093855</v>
      </c>
      <c r="P105" s="200">
        <f t="shared" si="24"/>
        <v>1489555.1093907373</v>
      </c>
      <c r="Q105" s="187">
        <f>IFERROR(VLOOKUP(A105,[1]Energiindhold!$A$2:$C$11,3,FALSE),IFERROR(VLOOKUP(A105,[1]Biogasudbytte!$A$2:$B$18,2,FALSE)*[1]Energiindhold!$C$10,0))*O105</f>
        <v>0.66461821045144165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3.8731199160790895</v>
      </c>
      <c r="S105" s="187">
        <f>IFERROR(VLOOKUP(A105,[1]Biogasudbytte!$A$2:$B$18,2,FALSE)*[1]Energiindhold!$C$10,0)*J105*IFERROR(VLOOKUP(A105,Biogasanlæg!$F$3:$G$8,2,FALSE),1)</f>
        <v>3.2085017056276479</v>
      </c>
      <c r="T105" s="188">
        <f t="shared" si="25"/>
        <v>0.66461821045144154</v>
      </c>
      <c r="U105" s="186">
        <f>O105*IFERROR(VLOOKUP(A105,[1]Tørstofindhold!A$2:B$24,2,FALSE),0)</f>
        <v>92565.210369281558</v>
      </c>
      <c r="V105" s="187">
        <f>IF(D105=År1,P105,SUM(O105,P105))*IFERROR(VLOOKUP(A105,[1]Tørstofindhold!A$2:B$24,2,FALSE),0)</f>
        <v>539431.74318650272</v>
      </c>
      <c r="W105" s="187">
        <f>J105*IFERROR(VLOOKUP(A105,[1]Tørstofindhold!A$2:B$24,2,FALSE),0)</f>
        <v>446866.53281722119</v>
      </c>
      <c r="X105" s="188">
        <f t="shared" si="26"/>
        <v>92565.210369281529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912712.05479678826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909295.30878800887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3416.7460087793879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6461.6487918618159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2153.8829306206053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6461.6487918618159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3.0388488103246934E-3</v>
      </c>
      <c r="S107" s="187">
        <f>IFERROR(VLOOKUP(A107,[1]Biogasudbytte!$A$2:$B$18,2,FALSE)*[1]Energiindhold!$C$10,0)*J107*IFERROR(VLOOKUP(A107,Biogasanlæg!$F$3:$G$8,2,FALSE),1)</f>
        <v>3.0388488103246934E-3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407.08387388729443</v>
      </c>
      <c r="W107" s="187">
        <f>J107*IFERROR(VLOOKUP(A107,[1]Tørstofindhold!A$2:B$24,2,FALSE),0)</f>
        <v>407.08387388729443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774110.75178227411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774110.75178227411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23116.349270541476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-244862.57108047997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9694943.3861039449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8458034.0365568101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2651872.9008556642</v>
      </c>
      <c r="N112" s="199">
        <f t="shared" si="23"/>
        <v>-1414963.5513085295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443317.28375843994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443317.28375843994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1206663.2745499725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925990.61586653418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2061578.0877824824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493481.5870918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510108.16462498211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176054.43659327109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177716.15309934458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704217.74637308426</v>
      </c>
      <c r="N115" s="199">
        <f t="shared" si="23"/>
        <v>0</v>
      </c>
      <c r="O115" s="190">
        <f t="shared" si="20"/>
        <v>0</v>
      </c>
      <c r="P115" s="200">
        <f t="shared" si="24"/>
        <v>353770.58969261567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2.8518886381267476</v>
      </c>
      <c r="S115" s="187">
        <f>IFERROR(VLOOKUP(A115,[1]Biogasudbytte!$A$2:$B$18,2,FALSE)*[1]Energiindhold!$C$10,0)*J115*IFERROR(VLOOKUP(A115,Biogasanlæg!$F$3:$G$8,2,FALSE),1)</f>
        <v>1.0150488963559683</v>
      </c>
      <c r="T115" s="188">
        <f t="shared" si="25"/>
        <v>1.8368397417707794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300705.00123872329</v>
      </c>
      <c r="W115" s="187">
        <f>J115*IFERROR(VLOOKUP(A115,[1]Tørstofindhold!A$2:B$24,2,FALSE),0)</f>
        <v>149646.27110428043</v>
      </c>
      <c r="X115" s="188">
        <f t="shared" si="26"/>
        <v>151058.73013444286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0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524881.97503939818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9.3703087657301456</v>
      </c>
      <c r="S116" s="187">
        <f>IFERROR(VLOOKUP(A116,[1]Biogasudbytte!$A$2:$B$18,2,FALSE)*[1]Energiindhold!$C$10,0)*J116*IFERROR(VLOOKUP(A116,Biogasanlæg!$F$3:$G$8,2,FALSE),1)</f>
        <v>0</v>
      </c>
      <c r="T116" s="188">
        <f t="shared" si="25"/>
        <v>9.3703087657301456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0</v>
      </c>
      <c r="X116" s="188">
        <f t="shared" si="26"/>
        <v>157464.59251181944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423858.34660336585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412791.92061072221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11066.425992643635</v>
      </c>
      <c r="O118" s="190">
        <f t="shared" si="20"/>
        <v>11066.425992643635</v>
      </c>
      <c r="P118" s="200">
        <f t="shared" si="24"/>
        <v>412791.92061072221</v>
      </c>
      <c r="Q118" s="187">
        <f>IFERROR(VLOOKUP(A118,[1]Energiindhold!$A$2:$C$11,3,FALSE),IFERROR(VLOOKUP(A118,[1]Biogasudbytte!$A$2:$B$18,2,FALSE)*[1]Energiindhold!$C$10,0))*O118</f>
        <v>4.7952262461503921E-2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1.5683311591740519</v>
      </c>
      <c r="S118" s="187">
        <f>IFERROR(VLOOKUP(A118,[1]Biogasudbytte!$A$2:$B$18,2,FALSE)*[1]Energiindhold!$C$10,0)*J118*IFERROR(VLOOKUP(A118,Biogasanlæg!$F$3:$G$8,2,FALSE),1)</f>
        <v>1.520378896712548</v>
      </c>
      <c r="T118" s="188">
        <f t="shared" si="25"/>
        <v>4.7952262461503858E-2</v>
      </c>
      <c r="U118" s="186">
        <f>O118*IFERROR(VLOOKUP(A118,[1]Tørstofindhold!A$2:B$24,2,FALSE),0)</f>
        <v>4647.898916910327</v>
      </c>
      <c r="V118" s="187">
        <f>IF(D118=År1,P118,SUM(O118,P118))*IFERROR(VLOOKUP(A118,[1]Tørstofindhold!A$2:B$24,2,FALSE),0)</f>
        <v>178020.50557341365</v>
      </c>
      <c r="W118" s="187">
        <f>J118*IFERROR(VLOOKUP(A118,[1]Tørstofindhold!A$2:B$24,2,FALSE),0)</f>
        <v>173372.60665650331</v>
      </c>
      <c r="X118" s="188">
        <f t="shared" si="26"/>
        <v>4647.8989169103443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508757.64119761443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508757.64119761443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1247257.9587169746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1118910.1600225379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3927518.683798451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4168434.2736686366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-548386.14058872592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1024074.0482575882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-1024074.0482575882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8914784.5517848767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6686088.4138386576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2228696.1379462192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6686088.4138386576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3.3844310942009903</v>
      </c>
      <c r="S123" s="187">
        <f>IFERROR(VLOOKUP(A123,[1]Biogasudbytte!$A$2:$B$18,2,FALSE)*[1]Energiindhold!$C$10,0)*J123*IFERROR(VLOOKUP(A123,Biogasanlæg!$F$3:$G$8,2,FALSE),1)</f>
        <v>3.3844310942009903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508142.71945173794</v>
      </c>
      <c r="W123" s="187">
        <f>J123*IFERROR(VLOOKUP(A123,[1]Tørstofindhold!A$2:B$24,2,FALSE),0)</f>
        <v>508142.71945173794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1113618.4290546447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973456.97089571541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140161.45815892925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3507353.271840062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4070795.253083135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-563441.98124307301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2148705.6119789877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1657881.0631255377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166274.21308452127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43320.933207154856</v>
      </c>
      <c r="O127" s="190">
        <f t="shared" si="20"/>
        <v>43320.933207154856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3.8880537553421489E-2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3.8880537553421489E-2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3.8880537553421489E-2</v>
      </c>
      <c r="U127" s="186">
        <f>O127*IFERROR(VLOOKUP(A127,[1]Tørstofindhold!A$2:B$24,2,FALSE),0)</f>
        <v>6498.1399810732282</v>
      </c>
      <c r="V127" s="187">
        <f>IF(D127=År1,P127,SUM(O127,P127))*IFERROR(VLOOKUP(A127,[1]Tørstofindhold!A$2:B$24,2,FALSE),0)</f>
        <v>6498.1399810732282</v>
      </c>
      <c r="W127" s="187">
        <f>J127*IFERROR(VLOOKUP(A127,[1]Tørstofindhold!A$2:B$24,2,FALSE),0)</f>
        <v>0</v>
      </c>
      <c r="X127" s="188">
        <f t="shared" si="26"/>
        <v>6498.1399810732282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71951.681016377275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34530.540412412527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1117644.1242571408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1117644.1242571408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95433.971639593205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95433.971639593205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95433.971639593205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1.7559850781685147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1.7559850781685147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39605.098230431184</v>
      </c>
      <c r="W130" s="187">
        <f>J130*IFERROR(VLOOKUP(A130,[1]Tørstofindhold!A$2:B$24,2,FALSE),0)</f>
        <v>0</v>
      </c>
      <c r="X130" s="188">
        <f t="shared" si="26"/>
        <v>39605.098230431184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394361.9379689272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394361.9379689272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394361.9379689272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3.5340463383986851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3.5340463383986851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98590.484492231801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98590.484492231801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98590.484492231801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3.2799645755072766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3.2799645755072766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3345973.3754191101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3345973.3754191101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384052.86058103014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384052.86058103014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192026.43029051507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186000.82014059028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6025.6101499247889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122896.91538592965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122896.91538592965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122896.91538592965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4.3013920385075375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4.3013920385075375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4358909.8191870283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5234226.1839023503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-875316.36471532192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129897.01320275277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129897.01320275277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88270.173787223903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34101.329519879997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54168.844267343906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4085982.8830471574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3064487.162285368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1021495.7207617895</v>
      </c>
      <c r="O140" s="190">
        <f t="shared" si="39"/>
        <v>1021495.7207617895</v>
      </c>
      <c r="P140" s="200">
        <f t="shared" si="24"/>
        <v>3064487.162285368</v>
      </c>
      <c r="Q140" s="187">
        <f>IFERROR(VLOOKUP(A140,[1]Energiindhold!$A$2:$C$11,3,FALSE),IFERROR(VLOOKUP(A140,[1]Biogasudbytte!$A$2:$B$18,2,FALSE)*[1]Energiindhold!$C$10,0))*O140</f>
        <v>0.50973657961734065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2.0389463184693621</v>
      </c>
      <c r="S140" s="187">
        <f>IFERROR(VLOOKUP(A140,[1]Biogasudbytte!$A$2:$B$18,2,FALSE)*[1]Energiindhold!$C$10,0)*J140*IFERROR(VLOOKUP(A140,Biogasanlæg!$F$3:$G$8,2,FALSE),1)</f>
        <v>1.5292097388520216</v>
      </c>
      <c r="T140" s="188">
        <f t="shared" si="25"/>
        <v>0.50973657961734054</v>
      </c>
      <c r="U140" s="186">
        <f>O140*IFERROR(VLOOKUP(A140,[1]Tørstofindhold!A$2:B$24,2,FALSE),0)</f>
        <v>61289.743245707366</v>
      </c>
      <c r="V140" s="187">
        <f>IF(D140=År1,P140,SUM(O140,P140))*IFERROR(VLOOKUP(A140,[1]Tørstofindhold!A$2:B$24,2,FALSE),0)</f>
        <v>245158.97298282944</v>
      </c>
      <c r="W140" s="187">
        <f>J140*IFERROR(VLOOKUP(A140,[1]Tørstofindhold!A$2:B$24,2,FALSE),0)</f>
        <v>183869.22973712208</v>
      </c>
      <c r="X140" s="188">
        <f t="shared" si="26"/>
        <v>61289.743245707359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10102604.237305691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7576953.1779792681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2525651.0593264229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7576953.1779792681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3.2641514290734692</v>
      </c>
      <c r="S141" s="187">
        <f>IFERROR(VLOOKUP(A141,[1]Biogasudbytte!$A$2:$B$18,2,FALSE)*[1]Energiindhold!$C$10,0)*J141*IFERROR(VLOOKUP(A141,Biogasanlæg!$F$3:$G$8,2,FALSE),1)</f>
        <v>3.2641514290734692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378847.65889896342</v>
      </c>
      <c r="W141" s="187">
        <f>J141*IFERROR(VLOOKUP(A141,[1]Tørstofindhold!A$2:B$24,2,FALSE),0)</f>
        <v>378847.65889896342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938105.61241848918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862129.35725286382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68954.894249757344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15645.105750242656</v>
      </c>
      <c r="O143" s="190">
        <f t="shared" si="39"/>
        <v>15645.105750242656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1.4041482410842784E-2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1.4041482410842784E-2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1.4041482410842784E-2</v>
      </c>
      <c r="U143" s="186">
        <f>O143*IFERROR(VLOOKUP(A143,[1]Tørstofindhold!A$2:B$24,2,FALSE),0)</f>
        <v>2346.7658625363983</v>
      </c>
      <c r="V143" s="187">
        <f>IF(D143=År1,P143,SUM(O143,P143))*IFERROR(VLOOKUP(A143,[1]Tørstofindhold!A$2:B$24,2,FALSE),0)</f>
        <v>2346.7658625363983</v>
      </c>
      <c r="W143" s="187">
        <f>J143*IFERROR(VLOOKUP(A143,[1]Tørstofindhold!A$2:B$24,2,FALSE),0)</f>
        <v>0</v>
      </c>
      <c r="X143" s="188">
        <f t="shared" si="26"/>
        <v>2346.7658625363983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2556953.1681252313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2556953.1681252313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2556953.1681252313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37.05937691827878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37.05937691827878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1264626.4210686039</v>
      </c>
      <c r="W145" s="187">
        <f>J145*IFERROR(VLOOKUP(A145,[1]Tørstofindhold!A$2:B$24,2,FALSE),0)</f>
        <v>0</v>
      </c>
      <c r="X145" s="188">
        <f t="shared" ca="1" si="26"/>
        <v>1264626.4210686039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784721.90493001346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784721.90493001346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236648.87861692617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6753.2568750969058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192283.16824232455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139215.72456040053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29697.021197961469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1.0044532153952073</v>
      </c>
      <c r="S197" s="187">
        <f ca="1">IFERROR(VLOOKUP(A197,[1]Biogasudbytte!$A$2:$B$18,2,FALSE)*[1]Energiindhold!$C$10,0)*J197*IFERROR(VLOOKUP(A197,Biogasanlæg!$F$3:$G$8,2,FALSE),1)</f>
        <v>0.47429544416207425</v>
      </c>
      <c r="T197" s="188">
        <f t="shared" ca="1" si="50"/>
        <v>0.53015777123313301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38980.402876912151</v>
      </c>
      <c r="X197" s="188">
        <f t="shared" ca="1" si="51"/>
        <v>8315.1659354292133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128594880.67864728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128594880.67864728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128594880.67864728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3463291.4601684776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2715423.0201437804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747868.44002469722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117779.10583751521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58889.552918757603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58889.552918757603</v>
      </c>
      <c r="O200" s="190">
        <f t="shared" si="59"/>
        <v>58889.552918757603</v>
      </c>
      <c r="P200" s="200">
        <f t="shared" si="49"/>
        <v>58889.552918757603</v>
      </c>
      <c r="Q200" s="187">
        <f>IFERROR(VLOOKUP(A200,[1]Energiindhold!$A$2:$C$11,3,FALSE),IFERROR(VLOOKUP(A200,[1]Biogasudbytte!$A$2:$B$18,2,FALSE)*[1]Energiindhold!$C$10,0))*O200</f>
        <v>3.3450801717144638E-2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6.6901603434289275E-2</v>
      </c>
      <c r="S200" s="187">
        <f>IFERROR(VLOOKUP(A200,[1]Biogasudbytte!$A$2:$B$18,2,FALSE)*[1]Energiindhold!$C$10,0)*J200*IFERROR(VLOOKUP(A200,Biogasanlæg!$F$3:$G$8,2,FALSE),1)</f>
        <v>3.3450801717144638E-2</v>
      </c>
      <c r="T200" s="188">
        <f t="shared" si="50"/>
        <v>3.3450801717144638E-2</v>
      </c>
      <c r="U200" s="186">
        <f>O200*IFERROR(VLOOKUP(A200,[1]Tørstofindhold!A$2:B$24,2,FALSE),0)</f>
        <v>2518.3167746100003</v>
      </c>
      <c r="V200" s="187">
        <f>IF(D200=År1,P200,SUM(O200,P200))*IFERROR(VLOOKUP(A200,[1]Tørstofindhold!A$2:B$24,2,FALSE),0)</f>
        <v>5036.6335492200005</v>
      </c>
      <c r="W200" s="187">
        <f>J200*IFERROR(VLOOKUP(A200,[1]Tørstofindhold!A$2:B$24,2,FALSE),0)</f>
        <v>2518.3167746100003</v>
      </c>
      <c r="X200" s="188">
        <f t="shared" si="51"/>
        <v>2518.3167746100003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306141.93972624006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153070.96986312003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57948.295733895437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95122.674129224586</v>
      </c>
      <c r="O201" s="190">
        <f t="shared" si="59"/>
        <v>95122.674129224586</v>
      </c>
      <c r="P201" s="200">
        <f t="shared" si="49"/>
        <v>153070.96986312003</v>
      </c>
      <c r="Q201" s="187">
        <f>IFERROR(VLOOKUP(A201,[1]Energiindhold!$A$2:$C$11,3,FALSE),IFERROR(VLOOKUP(A201,[1]Biogasudbytte!$A$2:$B$18,2,FALSE)*[1]Energiindhold!$C$10,0))*O201</f>
        <v>0.20489424007434975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0.53460910915951032</v>
      </c>
      <c r="S201" s="187">
        <f>IFERROR(VLOOKUP(A201,[1]Biogasudbytte!$A$2:$B$18,2,FALSE)*[1]Energiindhold!$C$10,0)*J201*IFERROR(VLOOKUP(A201,Biogasanlæg!$F$3:$G$8,2,FALSE),1)</f>
        <v>0.32971486908516057</v>
      </c>
      <c r="T201" s="188">
        <f t="shared" si="50"/>
        <v>0.20489424007434975</v>
      </c>
      <c r="U201" s="186">
        <f>O201*IFERROR(VLOOKUP(A201,[1]Tørstofindhold!A$2:B$24,2,FALSE),0)</f>
        <v>28536.802238767374</v>
      </c>
      <c r="V201" s="187">
        <f>IF(D201=År1,P201,SUM(O201,P201))*IFERROR(VLOOKUP(A201,[1]Tørstofindhold!A$2:B$24,2,FALSE),0)</f>
        <v>74458.093197703376</v>
      </c>
      <c r="W201" s="187">
        <f>J201*IFERROR(VLOOKUP(A201,[1]Tørstofindhold!A$2:B$24,2,FALSE),0)</f>
        <v>45921.290958936006</v>
      </c>
      <c r="X201" s="188">
        <f t="shared" si="51"/>
        <v>28536.80223876737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82956.317281270603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85056.271152794114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-2099.9538715235103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305992.70014446857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305992.70014446857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8836.4833979464438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-214487.45925536286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3202126.876592584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1249218.6841023962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241028.49151254582</v>
      </c>
      <c r="N208" s="199">
        <f t="shared" si="48"/>
        <v>1711879.7009776419</v>
      </c>
      <c r="O208" s="190">
        <f t="shared" si="59"/>
        <v>609007.13439456909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1.1204970013942079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1.1204970013942079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1.1204970013942079</v>
      </c>
      <c r="U208" s="186">
        <f>O208*IFERROR(VLOOKUP(A208,[1]Tørstofindhold!A$2:B$24,2,FALSE),0)</f>
        <v>170521.99763047937</v>
      </c>
      <c r="V208" s="187">
        <f>IF(D208=År1,P208,SUM(O208,P208))*IFERROR(VLOOKUP(A208,[1]Tørstofindhold!A$2:B$24,2,FALSE),0)</f>
        <v>170521.99763047937</v>
      </c>
      <c r="W208" s="187">
        <f>J208*IFERROR(VLOOKUP(A208,[1]Tørstofindhold!A$2:B$24,2,FALSE),0)</f>
        <v>0</v>
      </c>
      <c r="X208" s="188">
        <f t="shared" si="51"/>
        <v>170521.99763047937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40293.068393760004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40293.068393760004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347744.96971798869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113842.5245179437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727568.29535658681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72885.308357843693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88127.0144073915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219184.55483795886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210381.07097966829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136990.3467737243</v>
      </c>
      <c r="N211" s="199">
        <f t="shared" si="48"/>
        <v>0</v>
      </c>
      <c r="O211" s="190">
        <f t="shared" si="59"/>
        <v>0</v>
      </c>
      <c r="P211" s="200">
        <f t="shared" si="49"/>
        <v>429565.62581762718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3.4381753253659779</v>
      </c>
      <c r="S211" s="187">
        <f>IFERROR(VLOOKUP(A211,[1]Biogasudbytte!$A$2:$B$18,2,FALSE)*[1]Energiindhold!$C$10,0)*J211*IFERROR(VLOOKUP(A211,Biogasanlæg!$F$3:$G$8,2,FALSE),1)</f>
        <v>1.2637173183004453</v>
      </c>
      <c r="T211" s="188">
        <f t="shared" si="50"/>
        <v>2.1744580070655326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365130.78194498311</v>
      </c>
      <c r="W211" s="187">
        <f>J211*IFERROR(VLOOKUP(A211,[1]Tørstofindhold!A$2:B$24,2,FALSE),0)</f>
        <v>186306.87161226504</v>
      </c>
      <c r="X211" s="188">
        <f t="shared" si="51"/>
        <v>178823.91033271808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0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456074.89013160887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8.1419495125715642</v>
      </c>
      <c r="S212" s="187">
        <f>IFERROR(VLOOKUP(A212,[1]Biogasudbytte!$A$2:$B$18,2,FALSE)*[1]Energiindhold!$C$10,0)*J212*IFERROR(VLOOKUP(A212,Biogasanlæg!$F$3:$G$8,2,FALSE),1)</f>
        <v>0</v>
      </c>
      <c r="T212" s="188">
        <f t="shared" si="50"/>
        <v>8.1419495125715642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0</v>
      </c>
      <c r="X212" s="188">
        <f t="shared" si="51"/>
        <v>136822.46703948267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253448.52986846305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-253448.52986846305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197320.60782302488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176163.54761430927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21157.060208715615</v>
      </c>
      <c r="O214" s="190">
        <f t="shared" si="59"/>
        <v>21157.060208715615</v>
      </c>
      <c r="P214" s="200">
        <f t="shared" si="49"/>
        <v>176163.54761430927</v>
      </c>
      <c r="Q214" s="187">
        <f>IFERROR(VLOOKUP(A214,[1]Energiindhold!$A$2:$C$11,3,FALSE),IFERROR(VLOOKUP(A214,[1]Biogasudbytte!$A$2:$B$18,2,FALSE)*[1]Energiindhold!$C$10,0))*O214</f>
        <v>9.1676292302191903E-2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0.74051491241508505</v>
      </c>
      <c r="S214" s="187">
        <f>IFERROR(VLOOKUP(A214,[1]Biogasudbytte!$A$2:$B$18,2,FALSE)*[1]Energiindhold!$C$10,0)*J214*IFERROR(VLOOKUP(A214,Biogasanlæg!$F$3:$G$8,2,FALSE),1)</f>
        <v>0.64883862011289317</v>
      </c>
      <c r="T214" s="188">
        <f t="shared" si="50"/>
        <v>9.1676292302191875E-2</v>
      </c>
      <c r="U214" s="186">
        <f>O214*IFERROR(VLOOKUP(A214,[1]Tørstofindhold!A$2:B$24,2,FALSE),0)</f>
        <v>8885.9652876605578</v>
      </c>
      <c r="V214" s="187">
        <f>IF(D214=År1,P214,SUM(O214,P214))*IFERROR(VLOOKUP(A214,[1]Tørstofindhold!A$2:B$24,2,FALSE),0)</f>
        <v>82874.655285670451</v>
      </c>
      <c r="W214" s="187">
        <f>J214*IFERROR(VLOOKUP(A214,[1]Tørstofindhold!A$2:B$24,2,FALSE),0)</f>
        <v>73988.689998009882</v>
      </c>
      <c r="X214" s="188">
        <f t="shared" si="51"/>
        <v>8885.9652876605687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192081.97415480361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192081.97415480361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468121.15740007936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361160.74276086281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1486491.9274204669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615661.50663535297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614595.58131973795</v>
      </c>
      <c r="O217" s="190">
        <f t="shared" si="59"/>
        <v>39059.814489957644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0.13377439625407636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0.13377439625407636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0.13377439625407636</v>
      </c>
      <c r="U217" s="186">
        <f>O217*IFERROR(VLOOKUP(A217,[1]Tørstofindhold!A$2:B$24,2,FALSE),0)</f>
        <v>12108.54249188687</v>
      </c>
      <c r="V217" s="187">
        <f>IF(D217=År1,P217,SUM(O217,P217))*IFERROR(VLOOKUP(A217,[1]Tørstofindhold!A$2:B$24,2,FALSE),0)</f>
        <v>12108.54249188687</v>
      </c>
      <c r="W217" s="187">
        <f>J217*IFERROR(VLOOKUP(A217,[1]Tørstofindhold!A$2:B$24,2,FALSE),0)</f>
        <v>0</v>
      </c>
      <c r="X217" s="188">
        <f t="shared" si="65"/>
        <v>12108.54249188687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436449.33133728581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-436449.33133728581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784370.79676627764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392185.39838313882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392185.39838313882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392185.39838313882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0.19852032680756107</v>
      </c>
      <c r="S219" s="187">
        <f>IFERROR(VLOOKUP(A219,[1]Biogasudbytte!$A$2:$B$18,2,FALSE)*[1]Energiindhold!$C$10,0)*J219*IFERROR(VLOOKUP(A219,Biogasanlæg!$F$3:$G$8,2,FALSE),1)</f>
        <v>0.19852032680756107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29806.09027711855</v>
      </c>
      <c r="W219" s="187">
        <f>J219*IFERROR(VLOOKUP(A219,[1]Tørstofindhold!A$2:B$24,2,FALSE),0)</f>
        <v>29806.09027711855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97928.953809553946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143775.80309521878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-45846.849285664837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1302069.3900100796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601240.60358794441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700828.78642213519</v>
      </c>
      <c r="O221" s="190">
        <f t="shared" si="59"/>
        <v>83735.381307492848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0.30061001889389938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0.30061001889389938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0.30061001889389938</v>
      </c>
      <c r="U221" s="186">
        <f>O221*IFERROR(VLOOKUP(A221,[1]Tørstofindhold!A$2:B$24,2,FALSE),0)</f>
        <v>25120.614392247855</v>
      </c>
      <c r="V221" s="187">
        <f>IF(D221=År1,P221,SUM(O221,P221))*IFERROR(VLOOKUP(A221,[1]Tørstofindhold!A$2:B$24,2,FALSE),0)</f>
        <v>25120.614392247855</v>
      </c>
      <c r="W221" s="187">
        <f>J221*IFERROR(VLOOKUP(A221,[1]Tørstofindhold!A$2:B$24,2,FALSE),0)</f>
        <v>0</v>
      </c>
      <c r="X221" s="188">
        <f t="shared" si="65"/>
        <v>25120.614392247855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188952.05676907348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-220083.37503804039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14734.832191867023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55130.216572025005</v>
      </c>
      <c r="O223" s="190">
        <f t="shared" si="59"/>
        <v>55130.216572025005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4.9479369373392444E-2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4.9479369373392444E-2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4.9479369373392444E-2</v>
      </c>
      <c r="U223" s="186">
        <f>O223*IFERROR(VLOOKUP(A223,[1]Tørstofindhold!A$2:B$24,2,FALSE),0)</f>
        <v>8269.5324858037511</v>
      </c>
      <c r="V223" s="187">
        <f>IF(D223=År1,P223,SUM(O223,P223))*IFERROR(VLOOKUP(A223,[1]Tørstofindhold!A$2:B$24,2,FALSE),0)</f>
        <v>8269.5324858037511</v>
      </c>
      <c r="W223" s="187">
        <f>J223*IFERROR(VLOOKUP(A223,[1]Tørstofindhold!A$2:B$24,2,FALSE),0)</f>
        <v>0</v>
      </c>
      <c r="X223" s="188">
        <f t="shared" si="65"/>
        <v>8269.5324858037511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6413.9260224304726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-35166.641321271993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422865.20297174889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422865.20297174889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37498.079683485725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37498.079683485725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37498.079683485725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0.68996466617613716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0.68996466617613716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15561.703068646577</v>
      </c>
      <c r="W226" s="187">
        <f>J226*IFERROR(VLOOKUP(A226,[1]Tørstofindhold!A$2:B$24,2,FALSE),0)</f>
        <v>0</v>
      </c>
      <c r="X226" s="188">
        <f t="shared" si="65"/>
        <v>15561.703068646577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76714.594193285622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76714.594193285622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76714.594193285622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0.68747235624925795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0.68747235624925795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19178.648548321406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19178.648548321406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19178.648548321406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0.63804623913329828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0.63804623913329828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294236.93392679736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294236.93392679736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145418.61659697676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145418.61659697676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72709.30829848838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27471.596682363863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45237.711616124521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46533.957311032565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46533.957311032565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46533.957311032565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1.6286885058861396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1.6286885058861396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556877.33002889308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190994.95568667154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365882.37434222153</v>
      </c>
      <c r="O233" s="190">
        <f t="shared" si="59"/>
        <v>365882.37434222153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0.9930193992597629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0.9930193992597629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0.9930193992597629</v>
      </c>
      <c r="U233" s="186">
        <f>O233*IFERROR(VLOOKUP(A233,[1]Tørstofindhold!A$2:B$24,2,FALSE),0)</f>
        <v>73176.474868444304</v>
      </c>
      <c r="V233" s="187">
        <f>IF(D233=År1,P233,SUM(O233,P233))*IFERROR(VLOOKUP(A233,[1]Tørstofindhold!A$2:B$24,2,FALSE),0)</f>
        <v>73176.474868444304</v>
      </c>
      <c r="W233" s="187">
        <f>J233*IFERROR(VLOOKUP(A233,[1]Tørstofindhold!A$2:B$24,2,FALSE),0)</f>
        <v>0</v>
      </c>
      <c r="X233" s="188">
        <f t="shared" si="65"/>
        <v>73176.474868444304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19155.449798472495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19155.449798472495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15546.862316164015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4532.970194298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11013.892121866014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3342755.9866439682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1671377.9933219841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1671377.9933219841</v>
      </c>
      <c r="O236" s="190">
        <f t="shared" si="59"/>
        <v>1671377.9933219841</v>
      </c>
      <c r="P236" s="200">
        <f t="shared" si="63"/>
        <v>1671377.9933219841</v>
      </c>
      <c r="Q236" s="187">
        <f>IFERROR(VLOOKUP(A236,[1]Energiindhold!$A$2:$C$11,3,FALSE),IFERROR(VLOOKUP(A236,[1]Biogasudbytte!$A$2:$B$18,2,FALSE)*[1]Energiindhold!$C$10,0))*O236</f>
        <v>0.83403433244760339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1.6680686648952068</v>
      </c>
      <c r="S236" s="187">
        <f>IFERROR(VLOOKUP(A236,[1]Biogasudbytte!$A$2:$B$18,2,FALSE)*[1]Energiindhold!$C$10,0)*J236*IFERROR(VLOOKUP(A236,Biogasanlæg!$F$3:$G$8,2,FALSE),1)</f>
        <v>0.83403433244760339</v>
      </c>
      <c r="T236" s="188">
        <f t="shared" si="64"/>
        <v>0.83403433244760339</v>
      </c>
      <c r="U236" s="186">
        <f>O236*IFERROR(VLOOKUP(A236,[1]Tørstofindhold!A$2:B$24,2,FALSE),0)</f>
        <v>100282.67959931905</v>
      </c>
      <c r="V236" s="187">
        <f>IF(D236=År1,P236,SUM(O236,P236))*IFERROR(VLOOKUP(A236,[1]Tørstofindhold!A$2:B$24,2,FALSE),0)</f>
        <v>200565.35919863809</v>
      </c>
      <c r="W236" s="187">
        <f>J236*IFERROR(VLOOKUP(A236,[1]Tørstofindhold!A$2:B$24,2,FALSE),0)</f>
        <v>100282.67959931905</v>
      </c>
      <c r="X236" s="188">
        <f t="shared" si="65"/>
        <v>100282.67959931905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1856654.8623364191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928327.43116820953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928327.43116820953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928327.43116820953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0.39992345734726475</v>
      </c>
      <c r="S237" s="187">
        <f>IFERROR(VLOOKUP(A237,[1]Biogasudbytte!$A$2:$B$18,2,FALSE)*[1]Energiindhold!$C$10,0)*J237*IFERROR(VLOOKUP(A237,Biogasanlæg!$F$3:$G$8,2,FALSE),1)</f>
        <v>0.39992345734726475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46416.371558410479</v>
      </c>
      <c r="W237" s="187">
        <f>J237*IFERROR(VLOOKUP(A237,[1]Tørstofindhold!A$2:B$24,2,FALSE),0)</f>
        <v>46416.371558410479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169719.59522405529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85298.443344416941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10184.369309084559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25815.630690915441</v>
      </c>
      <c r="O239" s="190">
        <f t="shared" si="59"/>
        <v>25815.630690915441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2.3169528545096612E-2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2.3169528545096612E-2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2.3169528545096612E-2</v>
      </c>
      <c r="U239" s="186">
        <f>O239*IFERROR(VLOOKUP(A239,[1]Tørstofindhold!A$2:B$24,2,FALSE),0)</f>
        <v>3872.3446036373161</v>
      </c>
      <c r="V239" s="187">
        <f>IF(D239=År1,P239,SUM(O239,P239))*IFERROR(VLOOKUP(A239,[1]Tørstofindhold!A$2:B$24,2,FALSE),0)</f>
        <v>3872.3446036373161</v>
      </c>
      <c r="W239" s="187">
        <f>J239*IFERROR(VLOOKUP(A239,[1]Tørstofindhold!A$2:B$24,2,FALSE),0)</f>
        <v>0</v>
      </c>
      <c r="X239" s="188">
        <f t="shared" si="65"/>
        <v>3872.3446036373161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649813.31346796011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649813.31346796011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649813.31346796011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9.4181140313889902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9.4181140313889902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321386.83461936191</v>
      </c>
      <c r="W241" s="187">
        <f>J241*IFERROR(VLOOKUP(A241,[1]Tørstofindhold!A$2:B$24,2,FALSE),0)</f>
        <v>0</v>
      </c>
      <c r="X241" s="188">
        <f t="shared" ca="1" si="65"/>
        <v>321386.83461936191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179207.31600123239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179207.31600123239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221818.3708822336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5589.8969964537146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137476.46849884136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139781.08410503011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32511.596204720234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1.0566257581740357</v>
      </c>
      <c r="S245" s="187">
        <f ca="1">IFERROR(VLOOKUP(A245,[1]Biogasudbytte!$A$2:$B$18,2,FALSE)*[1]Energiindhold!$C$10,0)*J245*IFERROR(VLOOKUP(A245,Biogasanlæg!$F$3:$G$8,2,FALSE),1)</f>
        <v>0.47622157324826819</v>
      </c>
      <c r="T245" s="188">
        <f t="shared" ca="1" si="64"/>
        <v>0.58040418492576751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39138.703549408434</v>
      </c>
      <c r="X245" s="188">
        <f t="shared" ca="1" si="65"/>
        <v>9103.2469373216663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126693668.10990787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126693668.10990787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126693668.10990787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4546668.4862954458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3345582.5646034097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1201085.9216920361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158420.78251756265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118815.58688817199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39605.195629390655</v>
      </c>
      <c r="O248" s="190">
        <f t="shared" si="59"/>
        <v>39605.195629390655</v>
      </c>
      <c r="P248" s="200">
        <f t="shared" si="63"/>
        <v>118815.58688817199</v>
      </c>
      <c r="Q248" s="187">
        <f>IFERROR(VLOOKUP(A248,[1]Energiindhold!$A$2:$C$11,3,FALSE),IFERROR(VLOOKUP(A248,[1]Biogasudbytte!$A$2:$B$18,2,FALSE)*[1]Energiindhold!$C$10,0))*O248</f>
        <v>2.2496783899771881E-2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8.9987135599087525E-2</v>
      </c>
      <c r="S248" s="187">
        <f>IFERROR(VLOOKUP(A248,[1]Biogasudbytte!$A$2:$B$18,2,FALSE)*[1]Energiindhold!$C$10,0)*J248*IFERROR(VLOOKUP(A248,Biogasanlæg!$F$3:$G$8,2,FALSE),1)</f>
        <v>6.7490351699315651E-2</v>
      </c>
      <c r="T248" s="188">
        <f t="shared" si="64"/>
        <v>2.2496783899771874E-2</v>
      </c>
      <c r="U248" s="186">
        <f>O248*IFERROR(VLOOKUP(A248,[1]Tørstofindhold!A$2:B$24,2,FALSE),0)</f>
        <v>1693.6523300287492</v>
      </c>
      <c r="V248" s="187">
        <f>IF(D248=År1,P248,SUM(O248,P248))*IFERROR(VLOOKUP(A248,[1]Tørstofindhold!A$2:B$24,2,FALSE),0)</f>
        <v>6774.6093201149979</v>
      </c>
      <c r="W248" s="187">
        <f>J248*IFERROR(VLOOKUP(A248,[1]Tørstofindhold!A$2:B$24,2,FALSE),0)</f>
        <v>5080.9569900862489</v>
      </c>
      <c r="X248" s="188">
        <f t="shared" si="65"/>
        <v>1693.652330028749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267422.83722585865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200567.127919394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25309.661380304478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41546.047926160158</v>
      </c>
      <c r="O249" s="190">
        <f t="shared" si="59"/>
        <v>41546.047926160158</v>
      </c>
      <c r="P249" s="200">
        <f t="shared" si="63"/>
        <v>200567.127919394</v>
      </c>
      <c r="Q249" s="187">
        <f>IFERROR(VLOOKUP(A249,[1]Energiindhold!$A$2:$C$11,3,FALSE),IFERROR(VLOOKUP(A249,[1]Biogasudbytte!$A$2:$B$18,2,FALSE)*[1]Energiindhold!$C$10,0))*O249</f>
        <v>8.9490187232948978E-2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0.52151178077132365</v>
      </c>
      <c r="S249" s="187">
        <f>IFERROR(VLOOKUP(A249,[1]Biogasudbytte!$A$2:$B$18,2,FALSE)*[1]Energiindhold!$C$10,0)*J249*IFERROR(VLOOKUP(A249,Biogasanlæg!$F$3:$G$8,2,FALSE),1)</f>
        <v>0.43202159353837466</v>
      </c>
      <c r="T249" s="188">
        <f t="shared" si="64"/>
        <v>8.9490187232948992E-2</v>
      </c>
      <c r="U249" s="186">
        <f>O249*IFERROR(VLOOKUP(A249,[1]Tørstofindhold!A$2:B$24,2,FALSE),0)</f>
        <v>12463.814377848046</v>
      </c>
      <c r="V249" s="187">
        <f>IF(D249=År1,P249,SUM(O249,P249))*IFERROR(VLOOKUP(A249,[1]Tørstofindhold!A$2:B$24,2,FALSE),0)</f>
        <v>72633.95275366625</v>
      </c>
      <c r="W249" s="187">
        <f>J249*IFERROR(VLOOKUP(A249,[1]Tørstofindhold!A$2:B$24,2,FALSE),0)</f>
        <v>60170.138375818198</v>
      </c>
      <c r="X249" s="188">
        <f t="shared" si="65"/>
        <v>12463.814377848052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111581.8005666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111164.09306538459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417.70750121540914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542.32379802641481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180.77459934213829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542.32379802641481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2.5504945897384263E-4</v>
      </c>
      <c r="S251" s="187">
        <f>IFERROR(VLOOKUP(A251,[1]Biogasudbytte!$A$2:$B$18,2,FALSE)*[1]Energiindhold!$C$10,0)*J251*IFERROR(VLOOKUP(A251,Biogasanlæg!$F$3:$G$8,2,FALSE),1)</f>
        <v>2.5504945897384263E-4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34.166399275664133</v>
      </c>
      <c r="W251" s="187">
        <f>J251*IFERROR(VLOOKUP(A251,[1]Tørstofindhold!A$2:B$24,2,FALSE),0)</f>
        <v>34.166399275664133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271881.02377612574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271881.02377612574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8118.8598545767245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-225676.15613789708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3405031.0336044561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1034020.1623202205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324199.45764508267</v>
      </c>
      <c r="N256" s="199">
        <f t="shared" si="62"/>
        <v>2046811.4136391529</v>
      </c>
      <c r="O256" s="190">
        <f t="shared" si="59"/>
        <v>631847.86233062344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1.1625210857055559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1.1625210857055559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1.1625210857055559</v>
      </c>
      <c r="U256" s="186">
        <f>O256*IFERROR(VLOOKUP(A256,[1]Tørstofindhold!A$2:B$24,2,FALSE),0)</f>
        <v>176917.40145257459</v>
      </c>
      <c r="V256" s="187">
        <f>IF(D256=År1,P256,SUM(O256,P256))*IFERROR(VLOOKUP(A256,[1]Tørstofindhold!A$2:B$24,2,FALSE),0)</f>
        <v>176917.40145257459</v>
      </c>
      <c r="W256" s="187">
        <f>J256*IFERROR(VLOOKUP(A256,[1]Tørstofindhold!A$2:B$24,2,FALSE),0)</f>
        <v>0</v>
      </c>
      <c r="X256" s="188">
        <f t="shared" si="65"/>
        <v>176917.40145257459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54196.87456091999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54196.874560919998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423800.91696487792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178931.40021486589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724061.7183138876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60329.611891042863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72420.556657070294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73945.563406728863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221583.73273213021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295782.25362691545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295529.29613885906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2.7165826530658381</v>
      </c>
      <c r="S259" s="187">
        <f>IFERROR(VLOOKUP(A259,[1]Biogasudbytte!$A$2:$B$18,2,FALSE)*[1]Energiindhold!$C$10,0)*J259*IFERROR(VLOOKUP(A259,Biogasanlæg!$F$3:$G$8,2,FALSE),1)</f>
        <v>0.42633610364403157</v>
      </c>
      <c r="T259" s="188">
        <f t="shared" si="64"/>
        <v>2.2902465494218065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251199.90171803019</v>
      </c>
      <c r="W259" s="187">
        <f>J259*IFERROR(VLOOKUP(A259,[1]Tørstofindhold!A$2:B$24,2,FALSE),0)</f>
        <v>62853.728895719534</v>
      </c>
      <c r="X259" s="188">
        <f t="shared" si="65"/>
        <v>188346.17282231065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0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457927.02496060182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8.1750142319727654</v>
      </c>
      <c r="S260" s="187">
        <f>IFERROR(VLOOKUP(A260,[1]Biogasudbytte!$A$2:$B$18,2,FALSE)*[1]Energiindhold!$C$10,0)*J260*IFERROR(VLOOKUP(A260,Biogasanlæg!$F$3:$G$8,2,FALSE),1)</f>
        <v>0</v>
      </c>
      <c r="T260" s="188">
        <f t="shared" si="64"/>
        <v>8.1750142319727654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0</v>
      </c>
      <c r="X260" s="188">
        <f t="shared" si="65"/>
        <v>137378.10748818054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192226.88972045216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187208.07938927782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5018.8103311743471</v>
      </c>
      <c r="O262" s="190">
        <f t="shared" si="75"/>
        <v>5018.8103311743471</v>
      </c>
      <c r="P262" s="200">
        <f t="shared" si="63"/>
        <v>187208.07938927782</v>
      </c>
      <c r="Q262" s="187">
        <f>IFERROR(VLOOKUP(A262,[1]Energiindhold!$A$2:$C$11,3,FALSE),IFERROR(VLOOKUP(A262,[1]Biogasudbytte!$A$2:$B$18,2,FALSE)*[1]Energiindhold!$C$10,0))*O262</f>
        <v>2.1747157610321501E-2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0.71126456089777379</v>
      </c>
      <c r="S262" s="187">
        <f>IFERROR(VLOOKUP(A262,[1]Biogasudbytte!$A$2:$B$18,2,FALSE)*[1]Energiindhold!$C$10,0)*J262*IFERROR(VLOOKUP(A262,Biogasanlæg!$F$3:$G$8,2,FALSE),1)</f>
        <v>0.68951740328745226</v>
      </c>
      <c r="T262" s="188">
        <f t="shared" si="64"/>
        <v>2.1747157610321532E-2</v>
      </c>
      <c r="U262" s="186">
        <f>O262*IFERROR(VLOOKUP(A262,[1]Tørstofindhold!A$2:B$24,2,FALSE),0)</f>
        <v>2107.9003390932257</v>
      </c>
      <c r="V262" s="187">
        <f>IF(D262=År1,P262,SUM(O262,P262))*IFERROR(VLOOKUP(A262,[1]Tørstofindhold!A$2:B$24,2,FALSE),0)</f>
        <v>80735.293682589909</v>
      </c>
      <c r="W262" s="187">
        <f>J262*IFERROR(VLOOKUP(A262,[1]Tørstofindhold!A$2:B$24,2,FALSE),0)</f>
        <v>78627.393343496675</v>
      </c>
      <c r="X262" s="188">
        <f t="shared" si="65"/>
        <v>2107.9003390932339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178684.44279357907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178684.44279357907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438058.46895699552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326082.96129744226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1379412.1812576482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509603.65797187964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601559.50493650907</v>
      </c>
      <c r="O265" s="190">
        <f t="shared" si="75"/>
        <v>53173.36434778315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0.18211132862014864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0.18211132862014864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0.18211132862014864</v>
      </c>
      <c r="U265" s="186">
        <f>O265*IFERROR(VLOOKUP(A265,[1]Tørstofindhold!A$2:B$24,2,FALSE),0)</f>
        <v>16483.742947812778</v>
      </c>
      <c r="V265" s="187">
        <f>IF(D265=År1,P265,SUM(O265,P265))*IFERROR(VLOOKUP(A265,[1]Tørstofindhold!A$2:B$24,2,FALSE),0)</f>
        <v>16483.742947812778</v>
      </c>
      <c r="W265" s="187">
        <f>J265*IFERROR(VLOOKUP(A265,[1]Tørstofindhold!A$2:B$24,2,FALSE),0)</f>
        <v>0</v>
      </c>
      <c r="X265" s="188">
        <f t="shared" si="65"/>
        <v>16483.742947812778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480099.00473882409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-480099.00473882409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633609.48471274355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475207.11353455763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158402.37117818589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475207.11353455763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0.24054508880005776</v>
      </c>
      <c r="S267" s="187">
        <f>IFERROR(VLOOKUP(A267,[1]Biogasudbytte!$A$2:$B$18,2,FALSE)*[1]Energiindhold!$C$10,0)*J267*IFERROR(VLOOKUP(A267,Biogasanlæg!$F$3:$G$8,2,FALSE),1)</f>
        <v>0.24054508880005776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36115.740628626379</v>
      </c>
      <c r="W267" s="187">
        <f>J267*IFERROR(VLOOKUP(A267,[1]Tørstofindhold!A$2:B$24,2,FALSE),0)</f>
        <v>36115.740628626379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79149.327154368118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119008.04970833447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-39858.722553966349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1231842.8546521782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497666.99331928522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734175.86133289302</v>
      </c>
      <c r="O269" s="190">
        <f t="shared" si="75"/>
        <v>170733.88008982001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0.61293462952245392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0.61293462952245392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0.61293462952245392</v>
      </c>
      <c r="U269" s="186">
        <f>O269*IFERROR(VLOOKUP(A269,[1]Tørstofindhold!A$2:B$24,2,FALSE),0)</f>
        <v>51220.164026946004</v>
      </c>
      <c r="V269" s="187">
        <f>IF(D269=År1,P269,SUM(O269,P269))*IFERROR(VLOOKUP(A269,[1]Tørstofindhold!A$2:B$24,2,FALSE),0)</f>
        <v>51220.164026946004</v>
      </c>
      <c r="W269" s="187">
        <f>J269*IFERROR(VLOOKUP(A269,[1]Tørstofindhold!A$2:B$24,2,FALSE),0)</f>
        <v>0</v>
      </c>
      <c r="X269" s="188">
        <f t="shared" si="65"/>
        <v>51220.164026946004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152717.12375065815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-275496.90554082021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20327.523873776598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49537.524890115434</v>
      </c>
      <c r="O271" s="190">
        <f t="shared" si="75"/>
        <v>49537.524890115434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4.4459928588878608E-2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4.4459928588878608E-2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4.4459928588878608E-2</v>
      </c>
      <c r="U271" s="186">
        <f>O271*IFERROR(VLOOKUP(A271,[1]Tørstofindhold!A$2:B$24,2,FALSE),0)</f>
        <v>7430.6287335173147</v>
      </c>
      <c r="V271" s="187">
        <f>IF(D271=År1,P271,SUM(O271,P271))*IFERROR(VLOOKUP(A271,[1]Tørstofindhold!A$2:B$24,2,FALSE),0)</f>
        <v>7430.6287335173147</v>
      </c>
      <c r="W271" s="187">
        <f>J271*IFERROR(VLOOKUP(A271,[1]Tørstofindhold!A$2:B$24,2,FALSE),0)</f>
        <v>0</v>
      </c>
      <c r="X271" s="188">
        <f t="shared" si="65"/>
        <v>7430.6287335173147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5113.8944826069655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-27533.733750615742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392535.85875250591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392535.85875250591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33518.053912383963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33518.053912383963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33518.053912383963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0.61673219198786478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0.61673219198786478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13909.992373639345</v>
      </c>
      <c r="W274" s="187">
        <f>J274*IFERROR(VLOOKUP(A274,[1]Tørstofindhold!A$2:B$24,2,FALSE),0)</f>
        <v>0</v>
      </c>
      <c r="X274" s="188">
        <f t="shared" si="65"/>
        <v>13909.992373639345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165638.06203107268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165638.06203107268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165638.06203107268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1.4843536616013124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1.4843536616013124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41409.51550776817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41409.51550776817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41409.51550776817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1.3776354244927214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1.3776354244927214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237811.74451797566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237811.74451797566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134885.97681729178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134885.97681729178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67442.988408645891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22739.161062984149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44703.827345661746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43163.512581533374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43163.512581533374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43163.512581533374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1.5107229403536679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1.5107229403536679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1530924.1752034186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639899.9324082589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891024.24279515969</v>
      </c>
      <c r="O281" s="190">
        <f t="shared" si="89"/>
        <v>15707.87807983777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4.2631809423802902E-2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4.2631809423802902E-2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4.2631809423802902E-2</v>
      </c>
      <c r="U281" s="186">
        <f>O281*IFERROR(VLOOKUP(A281,[1]Tørstofindhold!A$2:B$24,2,FALSE),0)</f>
        <v>3141.5756159675543</v>
      </c>
      <c r="V281" s="187">
        <f>IF(D281=År1,P281,SUM(O281,P281))*IFERROR(VLOOKUP(A281,[1]Tørstofindhold!A$2:B$24,2,FALSE),0)</f>
        <v>3141.5756159675543</v>
      </c>
      <c r="W281" s="187">
        <f>J281*IFERROR(VLOOKUP(A281,[1]Tørstofindhold!A$2:B$24,2,FALSE),0)</f>
        <v>0</v>
      </c>
      <c r="X281" s="188">
        <f t="shared" si="65"/>
        <v>3141.5756159675543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15326.485637496542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15326.485637496542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12450.041648107726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4168.9903508399993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8281.0512972677279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3497733.5088609215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2623300.1316456911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874433.37721523037</v>
      </c>
      <c r="O284" s="190">
        <f t="shared" si="89"/>
        <v>874433.37721523037</v>
      </c>
      <c r="P284" s="200">
        <f t="shared" si="94"/>
        <v>2623300.1316456911</v>
      </c>
      <c r="Q284" s="187">
        <f>IFERROR(VLOOKUP(A284,[1]Energiindhold!$A$2:$C$11,3,FALSE),IFERROR(VLOOKUP(A284,[1]Biogasudbytte!$A$2:$B$18,2,FALSE)*[1]Energiindhold!$C$10,0))*O284</f>
        <v>0.43635099956417217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1.7454039982566887</v>
      </c>
      <c r="S284" s="187">
        <f>IFERROR(VLOOKUP(A284,[1]Biogasudbytte!$A$2:$B$18,2,FALSE)*[1]Energiindhold!$C$10,0)*J284*IFERROR(VLOOKUP(A284,Biogasanlæg!$F$3:$G$8,2,FALSE),1)</f>
        <v>1.3090529986925166</v>
      </c>
      <c r="T284" s="188">
        <f t="shared" si="95"/>
        <v>0.43635099956417212</v>
      </c>
      <c r="U284" s="186">
        <f>O284*IFERROR(VLOOKUP(A284,[1]Tørstofindhold!A$2:B$24,2,FALSE),0)</f>
        <v>52466.00263291382</v>
      </c>
      <c r="V284" s="187">
        <f>IF(D284=År1,P284,SUM(O284,P284))*IFERROR(VLOOKUP(A284,[1]Tørstofindhold!A$2:B$24,2,FALSE),0)</f>
        <v>209864.01053165528</v>
      </c>
      <c r="W284" s="187">
        <f>J284*IFERROR(VLOOKUP(A284,[1]Tørstofindhold!A$2:B$24,2,FALSE),0)</f>
        <v>157398.00789874146</v>
      </c>
      <c r="X284" s="188">
        <f t="shared" si="96"/>
        <v>52466.00263291382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1463838.2091460889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1097878.6568595667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365959.55228652223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1097878.6568595667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0.47296612537510141</v>
      </c>
      <c r="S285" s="187">
        <f>IFERROR(VLOOKUP(A285,[1]Biogasudbytte!$A$2:$B$18,2,FALSE)*[1]Energiindhold!$C$10,0)*J285*IFERROR(VLOOKUP(A285,Biogasanlæg!$F$3:$G$8,2,FALSE),1)</f>
        <v>0.47296612537510141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54893.932842978335</v>
      </c>
      <c r="W285" s="187">
        <f>J285*IFERROR(VLOOKUP(A285,[1]Tørstofindhold!A$2:B$24,2,FALSE),0)</f>
        <v>54893.932842978335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135928.79691373621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69644.218379617378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8429.9437241249998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27570.056275875002</v>
      </c>
      <c r="O287" s="190">
        <f t="shared" si="89"/>
        <v>27570.056275875002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2.4744125507597817E-2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2.4744125507597817E-2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2.4744125507597817E-2</v>
      </c>
      <c r="U287" s="186">
        <f>O287*IFERROR(VLOOKUP(A287,[1]Tørstofindhold!A$2:B$24,2,FALSE),0)</f>
        <v>4135.5084413812501</v>
      </c>
      <c r="V287" s="187">
        <f>IF(D287=År1,P287,SUM(O287,P287))*IFERROR(VLOOKUP(A287,[1]Tørstofindhold!A$2:B$24,2,FALSE),0)</f>
        <v>4135.5084413812501</v>
      </c>
      <c r="W287" s="187">
        <f>J287*IFERROR(VLOOKUP(A287,[1]Tørstofindhold!A$2:B$24,2,FALSE),0)</f>
        <v>0</v>
      </c>
      <c r="X287" s="188">
        <f t="shared" si="96"/>
        <v>4135.5084413812501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669963.43113752501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669963.43113752501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669963.43113752501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9.7101611501915599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9.7101611501915599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331352.74698343425</v>
      </c>
      <c r="W289" s="187">
        <f>J289*IFERROR(VLOOKUP(A289,[1]Tørstofindhold!A$2:B$24,2,FALSE),0)</f>
        <v>0</v>
      </c>
      <c r="X289" s="188">
        <f t="shared" ca="1" si="96"/>
        <v>331352.74698343425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195875.95930080733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195875.95930080733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275</v>
      </c>
      <c r="X3" s="35">
        <f>C24+C51</f>
        <v>11808068</v>
      </c>
      <c r="Y3" s="11">
        <f>D24+D51</f>
        <v>10101793.644812915</v>
      </c>
      <c r="Z3" s="23">
        <f>E24+E51</f>
        <v>8273337.9492700156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1060027.3802614452</v>
      </c>
      <c r="Z4" s="23">
        <f t="shared" si="0"/>
        <v>843715.48446191661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591174.67897070025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490555.38127637422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92264.25625554283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104057.20208892788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585831.90518708283</v>
      </c>
      <c r="Z6" s="23">
        <f t="shared" si="1"/>
        <v>802921.1507299837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175910.51423030594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145970.1378432138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27454.242105307869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30963.362572802929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222535.01973855481</v>
      </c>
      <c r="Z7" s="23">
        <f t="shared" si="1"/>
        <v>229977.31553808326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94198.189455557425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78165.439738337198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14701.451533526306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16580.54782328365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129770.05148137324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155541.95016080161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20253.129421948426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32993.747003806406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43256.683827124412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46662.585048240478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6751.0431406494745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9898.1241011419206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31573.462664665116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26199.586292578348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4927.6502424621867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5557.4880014560131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19417.799066386393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47859.061587938959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3030.523553713484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10151.922155017353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80745.809810632243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67002.686223114535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12601.947195879022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14212.691017024297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2927.3115483082306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2429.0763521795711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456.86365204810539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515.25862015930295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40327.730823739985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33463.857763148953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6293.9233077513272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7098.3940709709905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58245.567881809096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48332.037511599701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9090.3487445598003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10252.250381248423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10939.52158012771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9077.5897050669246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1707.3241772453653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1925.5493313778325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4206.7261712878571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3490.7316471578697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656.54107875590842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740.45822818500267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158607.8406994562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41876.678889446594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24753.824849048076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8882.931885640186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1441301.8882114741</v>
      </c>
      <c r="G20" s="38">
        <f t="shared" si="2"/>
        <v>61478.767267456482</v>
      </c>
      <c r="H20" s="38">
        <f t="shared" si="2"/>
        <v>0</v>
      </c>
      <c r="I20" s="38">
        <f t="shared" si="2"/>
        <v>1196626.8000391987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224943.06925843819</v>
      </c>
      <c r="P20" s="38">
        <f t="shared" si="2"/>
        <v>9594.9521168862721</v>
      </c>
      <c r="Q20" s="38">
        <f t="shared" si="2"/>
        <v>0</v>
      </c>
      <c r="R20" s="38">
        <f t="shared" si="2"/>
        <v>253829.92728104224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8569063.6543603484</v>
      </c>
      <c r="E24" s="23">
        <f>($F24+$C24)*Landbrug!E11*(1-Landbrug!E6)</f>
        <v>6756087.5466497</v>
      </c>
      <c r="F24" s="34">
        <f>SUM([1]Dyrehold!E58:G61)</f>
        <v>475477</v>
      </c>
      <c r="G24" s="11">
        <f>($F24+$C24)*Landbrug!D11*Landbrug!D6</f>
        <v>562012.89563964971</v>
      </c>
      <c r="H24" s="23">
        <f>($F24+$C24)*Landbrug!E11*Landbrug!E6</f>
        <v>763622.5533502996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979947.23772680899</v>
      </c>
      <c r="E25" s="23">
        <f>($F25+$C25)*Landbrug!E12*(1-Landbrug!E7)</f>
        <v>768026.38024560735</v>
      </c>
      <c r="F25" s="34">
        <f>SUM([1]Dyrehold!E36:G51)</f>
        <v>207835</v>
      </c>
      <c r="G25" s="11">
        <f>($F25+$C25)*Landbrug!D12*Landbrug!D7</f>
        <v>203647.16227319094</v>
      </c>
      <c r="H25" s="23">
        <f>($F25+$C25)*Landbrug!E12*Landbrug!E7</f>
        <v>206698.41975439253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188926.2284292996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172291.49572362565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29485.596344457168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36546.680911072115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56217.072849694036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51267.225556786172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8773.7628146921343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10874.866027197068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30103.638216868068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27453.048198906061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4698.2556754649595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5823.373860374013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41471.611118626752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54629.010839198389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6472.447978051574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11587.971996193597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13823.870372875581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16388.703251759514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2157.4826593505245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3476.3915988580789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10090.173736930508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9201.745780351348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1574.7669994053397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1951.8854685593769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6205.4950465701122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16808.926412061042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968.48766622770552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3565.529844982645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25804.558029367756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23532.496976885457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4027.3009641209796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4991.7417829757032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935.50341368192721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853.1334359333481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146.00342294457823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180.96769853131627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12887.84238679955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11753.082988702035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2011.3973667259413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2493.0782097246743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18613.983064687938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16975.04369960714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2905.0725014252848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3600.7668453712117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3496.0268537768229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3188.2057919373397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545.62268816170069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676.28607707761751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1344.3757621013274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1226.0050538917412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209.81587038575631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260.06167809824814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50687.5247005438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14707.810610553413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7910.769750951923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3119.838614359815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460607.90398182382</v>
      </c>
      <c r="G47" s="38">
        <f t="shared" si="3"/>
        <v>6626.1427325434997</v>
      </c>
      <c r="H47" s="38">
        <f t="shared" si="3"/>
        <v>0</v>
      </c>
      <c r="I47" s="38">
        <f t="shared" si="3"/>
        <v>420275.93432019866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71886.78270236557</v>
      </c>
      <c r="P47" s="38">
        <f t="shared" si="3"/>
        <v>1034.1378831137254</v>
      </c>
      <c r="Q47" s="38">
        <f t="shared" si="3"/>
        <v>0</v>
      </c>
      <c r="R47" s="38">
        <f t="shared" si="3"/>
        <v>89149.440613375496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D40" sqref="D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310</v>
      </c>
      <c r="AP4" s="168" t="s">
        <v>311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1329134</v>
      </c>
      <c r="E5" s="237">
        <v>3738467.7373726266</v>
      </c>
      <c r="F5" s="237"/>
      <c r="G5" s="237">
        <v>15966.9366202374</v>
      </c>
      <c r="H5" s="237"/>
      <c r="I5" s="237"/>
      <c r="J5" s="237">
        <v>428226</v>
      </c>
      <c r="K5" s="237">
        <v>85676.999999999985</v>
      </c>
      <c r="L5" s="237"/>
      <c r="M5" s="237">
        <v>1125934</v>
      </c>
      <c r="N5" s="237">
        <v>78</v>
      </c>
      <c r="O5" s="237"/>
      <c r="P5" s="237">
        <v>2195654</v>
      </c>
      <c r="Q5" s="237"/>
      <c r="R5" s="237">
        <v>3785.9999999999991</v>
      </c>
      <c r="S5" s="237">
        <v>17424976.694740728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12005822.726876579</v>
      </c>
      <c r="AC5" s="237">
        <v>18924832.699089833</v>
      </c>
      <c r="AD5" s="237"/>
      <c r="AE5" s="237">
        <v>0</v>
      </c>
      <c r="AF5" s="237"/>
      <c r="AG5" s="237"/>
      <c r="AH5" s="237"/>
      <c r="AI5" s="237"/>
      <c r="AJ5" s="237">
        <v>1630167.2184880166</v>
      </c>
      <c r="AK5" s="237"/>
      <c r="AL5" s="237"/>
      <c r="AM5" s="237"/>
      <c r="AN5" s="237"/>
      <c r="AO5" s="237"/>
      <c r="AP5" s="237"/>
      <c r="AQ5" s="237"/>
      <c r="AR5" s="237">
        <v>59267394.013188019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300000</v>
      </c>
      <c r="E7" s="237">
        <v>1291258.500062495</v>
      </c>
      <c r="F7" s="237"/>
      <c r="G7" s="237">
        <v>4521.4640303491688</v>
      </c>
      <c r="H7" s="237"/>
      <c r="I7" s="237"/>
      <c r="J7" s="237">
        <v>142742</v>
      </c>
      <c r="K7" s="237">
        <v>0</v>
      </c>
      <c r="L7" s="237"/>
      <c r="M7" s="237">
        <v>800000</v>
      </c>
      <c r="N7" s="237">
        <v>0</v>
      </c>
      <c r="O7" s="237"/>
      <c r="P7" s="237">
        <v>599999.99999999988</v>
      </c>
      <c r="Q7" s="237"/>
      <c r="R7" s="237">
        <v>0</v>
      </c>
      <c r="S7" s="237">
        <v>5910171.5007008472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3649201.4329455192</v>
      </c>
      <c r="AC7" s="237">
        <v>7335131.5309176641</v>
      </c>
      <c r="AD7" s="237"/>
      <c r="AE7" s="237">
        <v>0</v>
      </c>
      <c r="AF7" s="237"/>
      <c r="AG7" s="237"/>
      <c r="AH7" s="237"/>
      <c r="AI7" s="237"/>
      <c r="AJ7" s="237">
        <v>539468.95987451775</v>
      </c>
      <c r="AK7" s="237"/>
      <c r="AL7" s="237"/>
      <c r="AM7" s="237"/>
      <c r="AN7" s="237"/>
      <c r="AO7" s="237"/>
      <c r="AP7" s="237"/>
      <c r="AQ7" s="237"/>
      <c r="AR7" s="237">
        <v>20572495.388531394</v>
      </c>
    </row>
    <row r="8" spans="1:44" x14ac:dyDescent="0.25">
      <c r="A8" s="79">
        <v>2050</v>
      </c>
      <c r="B8" s="237"/>
      <c r="C8" s="237"/>
      <c r="D8" s="237">
        <v>300000</v>
      </c>
      <c r="E8" s="237">
        <v>1690122.2373101313</v>
      </c>
      <c r="F8" s="237"/>
      <c r="G8" s="237">
        <v>7003.9725898882307</v>
      </c>
      <c r="H8" s="237"/>
      <c r="I8" s="237"/>
      <c r="J8" s="237">
        <v>142742</v>
      </c>
      <c r="K8" s="237">
        <v>0</v>
      </c>
      <c r="L8" s="237"/>
      <c r="M8" s="237">
        <v>249999.99999999994</v>
      </c>
      <c r="N8" s="237">
        <v>0</v>
      </c>
      <c r="O8" s="237"/>
      <c r="P8" s="237">
        <v>600000</v>
      </c>
      <c r="Q8" s="237"/>
      <c r="R8" s="237">
        <v>0</v>
      </c>
      <c r="S8" s="237">
        <v>7161295.5273732152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5687787.2939310595</v>
      </c>
      <c r="AC8" s="237">
        <v>8674831.8348388355</v>
      </c>
      <c r="AD8" s="237"/>
      <c r="AE8" s="237">
        <v>0</v>
      </c>
      <c r="AF8" s="237"/>
      <c r="AG8" s="237"/>
      <c r="AH8" s="237"/>
      <c r="AI8" s="237"/>
      <c r="AJ8" s="237">
        <v>1090698.2586134989</v>
      </c>
      <c r="AK8" s="237"/>
      <c r="AL8" s="237"/>
      <c r="AM8" s="237"/>
      <c r="AN8" s="237"/>
      <c r="AO8" s="237"/>
      <c r="AP8" s="237"/>
      <c r="AQ8" s="237"/>
      <c r="AR8" s="237">
        <v>25604481.124656625</v>
      </c>
    </row>
    <row r="9" spans="1:44" x14ac:dyDescent="0.25">
      <c r="A9" s="78" t="s">
        <v>112</v>
      </c>
      <c r="B9" s="237"/>
      <c r="C9" s="237">
        <v>185593.48551346542</v>
      </c>
      <c r="D9" s="237"/>
      <c r="E9" s="237"/>
      <c r="F9" s="237"/>
      <c r="G9" s="237"/>
      <c r="H9" s="237"/>
      <c r="I9" s="237"/>
      <c r="J9" s="237"/>
      <c r="K9" s="237">
        <v>34675517.744252883</v>
      </c>
      <c r="L9" s="237"/>
      <c r="M9" s="237">
        <v>2089466.2824013759</v>
      </c>
      <c r="N9" s="237"/>
      <c r="O9" s="237">
        <v>7742837.7704260685</v>
      </c>
      <c r="P9" s="237"/>
      <c r="Q9" s="237">
        <v>0</v>
      </c>
      <c r="R9" s="237">
        <v>16918759.171735439</v>
      </c>
      <c r="S9" s="237"/>
      <c r="T9" s="237">
        <v>4111305.3017583415</v>
      </c>
      <c r="U9" s="237">
        <v>16427648.296810592</v>
      </c>
      <c r="V9" s="237"/>
      <c r="W9" s="237">
        <v>321582.97221131914</v>
      </c>
      <c r="X9" s="237"/>
      <c r="Y9" s="237"/>
      <c r="Z9" s="237">
        <v>8568185.2606403679</v>
      </c>
      <c r="AA9" s="237">
        <v>124049.12371634025</v>
      </c>
      <c r="AB9" s="237"/>
      <c r="AC9" s="237"/>
      <c r="AD9" s="237"/>
      <c r="AE9" s="237">
        <v>170680.69175170586</v>
      </c>
      <c r="AF9" s="237"/>
      <c r="AG9" s="237"/>
      <c r="AH9" s="237">
        <v>1799633.5652725787</v>
      </c>
      <c r="AI9" s="237">
        <v>866626.48162943986</v>
      </c>
      <c r="AJ9" s="237"/>
      <c r="AK9" s="237">
        <v>700776.64776732272</v>
      </c>
      <c r="AL9" s="237"/>
      <c r="AM9" s="237"/>
      <c r="AN9" s="237"/>
      <c r="AO9" s="237"/>
      <c r="AP9" s="237"/>
      <c r="AQ9" s="237"/>
      <c r="AR9" s="237">
        <v>94702662.795887232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61864.495171155133</v>
      </c>
      <c r="D11" s="237"/>
      <c r="E11" s="237"/>
      <c r="F11" s="237"/>
      <c r="G11" s="237"/>
      <c r="H11" s="237"/>
      <c r="I11" s="237"/>
      <c r="J11" s="237"/>
      <c r="K11" s="237">
        <v>11443705.560105842</v>
      </c>
      <c r="L11" s="237"/>
      <c r="M11" s="237">
        <v>667679.74184119445</v>
      </c>
      <c r="N11" s="237"/>
      <c r="O11" s="237">
        <v>2321763.5049546235</v>
      </c>
      <c r="P11" s="237"/>
      <c r="Q11" s="237">
        <v>0</v>
      </c>
      <c r="R11" s="237">
        <v>5639884.4303937936</v>
      </c>
      <c r="S11" s="237"/>
      <c r="T11" s="237">
        <v>1317085.6137743879</v>
      </c>
      <c r="U11" s="237">
        <v>5507779.0028289203</v>
      </c>
      <c r="V11" s="237"/>
      <c r="W11" s="237">
        <v>134981.23525302124</v>
      </c>
      <c r="X11" s="237"/>
      <c r="Y11" s="237"/>
      <c r="Z11" s="237">
        <v>1749645.6498441026</v>
      </c>
      <c r="AA11" s="237">
        <v>41525.13637238399</v>
      </c>
      <c r="AB11" s="237"/>
      <c r="AC11" s="237"/>
      <c r="AD11" s="237"/>
      <c r="AE11" s="237">
        <v>93295.853777823519</v>
      </c>
      <c r="AF11" s="237"/>
      <c r="AG11" s="237"/>
      <c r="AH11" s="237">
        <v>779174.16341918532</v>
      </c>
      <c r="AI11" s="237">
        <v>369112.32331007993</v>
      </c>
      <c r="AJ11" s="237"/>
      <c r="AK11" s="237">
        <v>251658.79097048761</v>
      </c>
      <c r="AL11" s="237"/>
      <c r="AM11" s="237"/>
      <c r="AN11" s="237"/>
      <c r="AO11" s="237"/>
      <c r="AP11" s="237"/>
      <c r="AQ11" s="237"/>
      <c r="AR11" s="237">
        <v>30379155.502017003</v>
      </c>
    </row>
    <row r="12" spans="1:44" x14ac:dyDescent="0.25">
      <c r="A12" s="79">
        <v>2050</v>
      </c>
      <c r="B12" s="237"/>
      <c r="C12" s="237">
        <v>51313.898113378207</v>
      </c>
      <c r="D12" s="237"/>
      <c r="E12" s="237"/>
      <c r="F12" s="237"/>
      <c r="G12" s="237"/>
      <c r="H12" s="237"/>
      <c r="I12" s="237"/>
      <c r="J12" s="237"/>
      <c r="K12" s="237">
        <v>9492054.198877031</v>
      </c>
      <c r="L12" s="237"/>
      <c r="M12" s="237">
        <v>553811.19898284285</v>
      </c>
      <c r="N12" s="237"/>
      <c r="O12" s="237">
        <v>0</v>
      </c>
      <c r="P12" s="237"/>
      <c r="Q12" s="237">
        <v>0</v>
      </c>
      <c r="R12" s="237">
        <v>4678037.931640516</v>
      </c>
      <c r="S12" s="237"/>
      <c r="T12" s="237">
        <v>1092465.0206040498</v>
      </c>
      <c r="U12" s="237">
        <v>4568462.2464024201</v>
      </c>
      <c r="V12" s="237"/>
      <c r="W12" s="237">
        <v>186601.73695829787</v>
      </c>
      <c r="X12" s="237"/>
      <c r="Y12" s="237"/>
      <c r="Z12" s="237">
        <v>5874126.1163106095</v>
      </c>
      <c r="AA12" s="237">
        <v>38270.319870719999</v>
      </c>
      <c r="AB12" s="237"/>
      <c r="AC12" s="237"/>
      <c r="AD12" s="237"/>
      <c r="AE12" s="237">
        <v>77384.837973882342</v>
      </c>
      <c r="AF12" s="237"/>
      <c r="AG12" s="237"/>
      <c r="AH12" s="237">
        <v>1020459.4018533934</v>
      </c>
      <c r="AI12" s="237">
        <v>497514.15831935994</v>
      </c>
      <c r="AJ12" s="237"/>
      <c r="AK12" s="237">
        <v>208739.98120357443</v>
      </c>
      <c r="AL12" s="237"/>
      <c r="AM12" s="237"/>
      <c r="AN12" s="237"/>
      <c r="AO12" s="237"/>
      <c r="AP12" s="237"/>
      <c r="AQ12" s="237"/>
      <c r="AR12" s="237">
        <v>28339241.047110073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133771.78685234339</v>
      </c>
      <c r="E17" s="237"/>
      <c r="F17" s="237"/>
      <c r="G17" s="237"/>
      <c r="H17" s="237"/>
      <c r="I17" s="237"/>
      <c r="J17" s="237"/>
      <c r="K17" s="237"/>
      <c r="L17" s="237"/>
      <c r="M17" s="237">
        <v>2101686.475768012</v>
      </c>
      <c r="N17" s="237">
        <v>2948349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505258.4427020431</v>
      </c>
      <c r="AG17" s="237">
        <v>9124162.7540359981</v>
      </c>
      <c r="AH17" s="237"/>
      <c r="AI17" s="237"/>
      <c r="AJ17" s="237"/>
      <c r="AK17" s="237"/>
      <c r="AL17" s="237">
        <v>472851.91484825825</v>
      </c>
      <c r="AM17" s="237"/>
      <c r="AN17" s="237"/>
      <c r="AO17" s="237">
        <v>840000</v>
      </c>
      <c r="AP17" s="237">
        <v>210000</v>
      </c>
      <c r="AQ17" s="237"/>
      <c r="AR17" s="237">
        <v>16336080.374206657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63994.971742743859</v>
      </c>
      <c r="E19" s="237"/>
      <c r="F19" s="237"/>
      <c r="G19" s="237"/>
      <c r="H19" s="237"/>
      <c r="I19" s="237"/>
      <c r="J19" s="237"/>
      <c r="K19" s="237"/>
      <c r="L19" s="237"/>
      <c r="M19" s="237">
        <v>169617.12018947012</v>
      </c>
      <c r="N19" s="237">
        <v>982809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166399.00202106393</v>
      </c>
      <c r="AG19" s="237">
        <v>2890088.0543796513</v>
      </c>
      <c r="AH19" s="237"/>
      <c r="AI19" s="237"/>
      <c r="AJ19" s="237"/>
      <c r="AK19" s="237"/>
      <c r="AL19" s="237">
        <v>193743.41923891421</v>
      </c>
      <c r="AM19" s="237"/>
      <c r="AN19" s="237"/>
      <c r="AO19" s="237">
        <v>280000.00000000006</v>
      </c>
      <c r="AP19" s="237">
        <v>70000.000000000015</v>
      </c>
      <c r="AQ19" s="237"/>
      <c r="AR19" s="237">
        <v>4816651.567571843</v>
      </c>
    </row>
    <row r="20" spans="1:44" x14ac:dyDescent="0.25">
      <c r="A20" s="79">
        <v>2050</v>
      </c>
      <c r="B20" s="237"/>
      <c r="C20" s="237"/>
      <c r="D20" s="237">
        <v>69776.815109599527</v>
      </c>
      <c r="E20" s="237"/>
      <c r="F20" s="237"/>
      <c r="G20" s="237"/>
      <c r="H20" s="237"/>
      <c r="I20" s="237"/>
      <c r="J20" s="237"/>
      <c r="K20" s="237"/>
      <c r="L20" s="237"/>
      <c r="M20" s="237">
        <v>38304.143042979995</v>
      </c>
      <c r="N20" s="237">
        <v>982809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129077.05328597916</v>
      </c>
      <c r="AG20" s="237">
        <v>3223836.2073316616</v>
      </c>
      <c r="AH20" s="237"/>
      <c r="AI20" s="237"/>
      <c r="AJ20" s="237"/>
      <c r="AK20" s="237"/>
      <c r="AL20" s="237">
        <v>166221.43481421319</v>
      </c>
      <c r="AM20" s="237"/>
      <c r="AN20" s="237"/>
      <c r="AO20" s="237">
        <v>559999.99999999988</v>
      </c>
      <c r="AP20" s="237">
        <v>139999.99999999997</v>
      </c>
      <c r="AQ20" s="237"/>
      <c r="AR20" s="237">
        <v>5310024.6535844337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2606121.1124878563</v>
      </c>
      <c r="AR21" s="237">
        <v>2710324.5532218227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799288.28703259095</v>
      </c>
      <c r="AR23" s="237">
        <v>799288.28703259095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979139.62053306075</v>
      </c>
      <c r="AR24" s="237">
        <v>979139.62053306075</v>
      </c>
    </row>
    <row r="25" spans="1:44" x14ac:dyDescent="0.25">
      <c r="A25" s="78" t="s">
        <v>114</v>
      </c>
      <c r="B25" s="237"/>
      <c r="C25" s="237"/>
      <c r="D25" s="237"/>
      <c r="E25" s="237">
        <v>1525875.8978270802</v>
      </c>
      <c r="F25" s="237"/>
      <c r="G25" s="237">
        <v>11297.621560311913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17993760.343158588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24968872.809197277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40951989.041575789</v>
      </c>
      <c r="AN25" s="237">
        <v>3775506.5389343444</v>
      </c>
      <c r="AO25" s="237"/>
      <c r="AP25" s="237"/>
      <c r="AQ25" s="237"/>
      <c r="AR25" s="237">
        <v>89227302.252253383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488833.57502365881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5910171.5007008472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7335131.530917665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14828345.181564415</v>
      </c>
      <c r="AN27" s="237">
        <v>1324098.5177640105</v>
      </c>
      <c r="AO27" s="237"/>
      <c r="AP27" s="237"/>
      <c r="AQ27" s="237"/>
      <c r="AR27" s="237">
        <v>29891101.770000942</v>
      </c>
    </row>
    <row r="28" spans="1:44" x14ac:dyDescent="0.25">
      <c r="A28" s="79">
        <v>2050</v>
      </c>
      <c r="B28" s="237"/>
      <c r="C28" s="237"/>
      <c r="D28" s="237"/>
      <c r="E28" s="237">
        <v>213277.32994627845</v>
      </c>
      <c r="F28" s="237"/>
      <c r="G28" s="237">
        <v>2334.6575299627434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2387098.5091244052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2891610.6116129449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17320152.124502886</v>
      </c>
      <c r="AN28" s="237">
        <v>1506592.9324902515</v>
      </c>
      <c r="AO28" s="237"/>
      <c r="AP28" s="237"/>
      <c r="AQ28" s="237"/>
      <c r="AR28" s="237">
        <v>24321066.16520673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5184059.7377864979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5184059.7377864979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2207987.3792857509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2207987.3792857509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2976072.358500747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2976072.358500747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1803297.9861944534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1803297.9861944534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605448.1851216068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605448.1851216068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519441.9837944163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519441.9837944163</v>
      </c>
    </row>
    <row r="37" spans="1:44" x14ac:dyDescent="0.25">
      <c r="A37" s="78" t="s">
        <v>314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1499999.9999999995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1499999.9999999995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500000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500000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999999.99999999965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999999.99999999965</v>
      </c>
    </row>
    <row r="41" spans="1:44" x14ac:dyDescent="0.25">
      <c r="A41" s="78" t="s">
        <v>61</v>
      </c>
      <c r="B41" s="237">
        <v>182574.19618217932</v>
      </c>
      <c r="C41" s="237">
        <v>435664.24083442806</v>
      </c>
      <c r="D41" s="237">
        <v>1462905.7868523435</v>
      </c>
      <c r="E41" s="237">
        <v>5264343.635199707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39945254.482039385</v>
      </c>
      <c r="L41" s="237">
        <v>1513844.376677237</v>
      </c>
      <c r="M41" s="237">
        <v>6817086.7581693875</v>
      </c>
      <c r="N41" s="237">
        <v>2948427</v>
      </c>
      <c r="O41" s="237">
        <v>7742837.7704260685</v>
      </c>
      <c r="P41" s="237">
        <v>2195654</v>
      </c>
      <c r="Q41" s="237">
        <v>692260.49385742994</v>
      </c>
      <c r="R41" s="237">
        <v>18580927.453723568</v>
      </c>
      <c r="S41" s="237">
        <v>35418737.037899315</v>
      </c>
      <c r="T41" s="237">
        <v>4111305.3017583415</v>
      </c>
      <c r="U41" s="237">
        <v>16757674.296810592</v>
      </c>
      <c r="V41" s="237">
        <v>2647325.8446415998</v>
      </c>
      <c r="W41" s="237">
        <v>321582.97221131914</v>
      </c>
      <c r="X41" s="237">
        <v>267279.65146383434</v>
      </c>
      <c r="Y41" s="237">
        <v>1803297.9861944534</v>
      </c>
      <c r="Z41" s="237">
        <v>8596830.2606403679</v>
      </c>
      <c r="AA41" s="237">
        <v>124049.12371634025</v>
      </c>
      <c r="AB41" s="237">
        <v>12005822.726876579</v>
      </c>
      <c r="AC41" s="237">
        <v>43893705.508287109</v>
      </c>
      <c r="AD41" s="237">
        <v>542658.68630536064</v>
      </c>
      <c r="AE41" s="237">
        <v>170680.69175170586</v>
      </c>
      <c r="AF41" s="237">
        <v>505258.4427020431</v>
      </c>
      <c r="AG41" s="237">
        <v>9124162.7540359981</v>
      </c>
      <c r="AH41" s="237">
        <v>1799633.5652725787</v>
      </c>
      <c r="AI41" s="237">
        <v>866626.48162943986</v>
      </c>
      <c r="AJ41" s="237">
        <v>1630167.2184880166</v>
      </c>
      <c r="AK41" s="237">
        <v>700776.64776732272</v>
      </c>
      <c r="AL41" s="237">
        <v>577055.35558222514</v>
      </c>
      <c r="AM41" s="237">
        <v>40951989.041575789</v>
      </c>
      <c r="AN41" s="237">
        <v>3775506.5389343444</v>
      </c>
      <c r="AO41" s="237">
        <v>840000</v>
      </c>
      <c r="AP41" s="237">
        <v>210000</v>
      </c>
      <c r="AQ41" s="237">
        <v>2606121.1124878563</v>
      </c>
      <c r="AR41" s="237">
        <v>280369517.81952226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14.5703125" bestFit="1" customWidth="1"/>
    <col min="13" max="13" width="11.28515625" bestFit="1" customWidth="1"/>
    <col min="14" max="14" width="8.85546875" bestFit="1" customWidth="1"/>
    <col min="15" max="15" width="14.57031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309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1324098.5177640105</v>
      </c>
      <c r="F7" s="76">
        <v>142742</v>
      </c>
      <c r="G7" s="76">
        <v>19237.027192550144</v>
      </c>
      <c r="H7" s="76">
        <v>444595.93870994466</v>
      </c>
      <c r="I7" s="76">
        <v>2321763.5049546235</v>
      </c>
      <c r="J7" s="76">
        <v>4252436.9886211287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1506592.9324902515</v>
      </c>
      <c r="F8" s="76">
        <v>142742</v>
      </c>
      <c r="G8" s="76">
        <v>0</v>
      </c>
      <c r="H8" s="76">
        <v>470508.4425648303</v>
      </c>
      <c r="I8" s="76">
        <v>0</v>
      </c>
      <c r="J8" s="76">
        <v>2119843.3750550817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3775506.5389343444</v>
      </c>
      <c r="F9" s="76">
        <v>428226</v>
      </c>
      <c r="G9" s="76">
        <v>19237.027192550144</v>
      </c>
      <c r="H9" s="76">
        <v>1335734.371116203</v>
      </c>
      <c r="I9" s="76">
        <v>7742837.7704260685</v>
      </c>
      <c r="J9" s="76">
        <v>14157983.033497272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8554687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5.5703125" style="168" bestFit="1" customWidth="1"/>
    <col min="11" max="11" width="13.140625" style="168" bestFit="1" customWidth="1"/>
    <col min="12" max="13" width="9.85546875" style="168" bestFit="1" customWidth="1"/>
    <col min="14" max="14" width="13.85546875" style="168" bestFit="1" customWidth="1"/>
    <col min="15" max="15" width="9.85546875" style="168" bestFit="1" customWidth="1"/>
    <col min="16" max="16" width="16" style="168" bestFit="1" customWidth="1"/>
    <col min="17" max="17" width="10" style="168" bestFit="1" customWidth="1"/>
    <col min="18" max="18" width="8.7109375" style="168" bestFit="1" customWidth="1"/>
    <col min="19" max="19" width="11" style="168" bestFit="1" customWidth="1"/>
    <col min="20" max="20" width="9.85546875" style="168" bestFit="1" customWidth="1"/>
    <col min="21" max="21" width="21" style="168" bestFit="1" customWidth="1"/>
    <col min="22" max="22" width="20.7109375" style="168" bestFit="1" customWidth="1"/>
    <col min="23" max="23" width="9.85546875" style="168" bestFit="1" customWidth="1"/>
    <col min="24" max="24" width="7.140625" style="168" bestFit="1" customWidth="1"/>
    <col min="25" max="25" width="16" style="168" bestFit="1" customWidth="1"/>
    <col min="26" max="26" width="8.85546875" style="168" bestFit="1" customWidth="1"/>
    <col min="27" max="27" width="12.5703125" style="168" bestFit="1" customWidth="1"/>
    <col min="28" max="29" width="9.85546875" style="168" bestFit="1" customWidth="1"/>
    <col min="30" max="30" width="9.28515625" style="168" bestFit="1" customWidth="1"/>
    <col min="31" max="31" width="11.28515625" style="168" bestFit="1" customWidth="1"/>
    <col min="32" max="32" width="9.28515625" style="168" bestFit="1" customWidth="1"/>
    <col min="33" max="33" width="11.28515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67</v>
      </c>
      <c r="K5" s="168" t="s">
        <v>103</v>
      </c>
      <c r="L5" s="168" t="s">
        <v>12</v>
      </c>
      <c r="M5" s="168" t="s">
        <v>48</v>
      </c>
      <c r="N5" s="168" t="s">
        <v>108</v>
      </c>
      <c r="O5" s="168" t="s">
        <v>53</v>
      </c>
      <c r="P5" s="168" t="s">
        <v>116</v>
      </c>
      <c r="Q5" s="168" t="s">
        <v>106</v>
      </c>
      <c r="R5" s="168" t="s">
        <v>14</v>
      </c>
      <c r="S5" s="168" t="s">
        <v>117</v>
      </c>
      <c r="T5" s="168" t="s">
        <v>52</v>
      </c>
      <c r="U5" s="168" t="s">
        <v>121</v>
      </c>
      <c r="V5" s="168" t="s">
        <v>107</v>
      </c>
      <c r="W5" s="168" t="s">
        <v>13</v>
      </c>
      <c r="X5" s="168" t="s">
        <v>99</v>
      </c>
      <c r="Y5" s="168" t="s">
        <v>140</v>
      </c>
      <c r="Z5" s="168" t="s">
        <v>208</v>
      </c>
      <c r="AA5" s="168" t="s">
        <v>204</v>
      </c>
      <c r="AB5" s="168" t="s">
        <v>56</v>
      </c>
      <c r="AC5" s="168" t="s">
        <v>55</v>
      </c>
      <c r="AD5" s="168" t="s">
        <v>238</v>
      </c>
      <c r="AE5" s="168" t="s">
        <v>61</v>
      </c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/>
      <c r="L6" s="98">
        <v>2040873.7508661344</v>
      </c>
      <c r="M6" s="98">
        <v>1974670.329311419</v>
      </c>
      <c r="N6" s="98">
        <v>51892.132620096323</v>
      </c>
      <c r="O6" s="98">
        <v>1266262.2462674922</v>
      </c>
      <c r="P6" s="98">
        <v>2536783.2413289398</v>
      </c>
      <c r="Q6" s="98">
        <v>880.09999999999991</v>
      </c>
      <c r="R6" s="98">
        <v>8064.2063400965635</v>
      </c>
      <c r="S6" s="98">
        <v>5269000</v>
      </c>
      <c r="T6" s="98">
        <v>1656364.6415009145</v>
      </c>
      <c r="U6" s="98">
        <v>217010.36743552322</v>
      </c>
      <c r="V6" s="98">
        <v>105946.31157195524</v>
      </c>
      <c r="W6" s="98">
        <v>1382651.4311789067</v>
      </c>
      <c r="X6" s="98">
        <v>76.5</v>
      </c>
      <c r="Y6" s="98">
        <v>4368323.901678659</v>
      </c>
      <c r="Z6" s="98"/>
      <c r="AA6" s="98"/>
      <c r="AB6" s="98">
        <v>911574.64248506655</v>
      </c>
      <c r="AC6" s="98">
        <v>2005102.1714007764</v>
      </c>
      <c r="AD6" s="98">
        <v>98826.033045954537</v>
      </c>
      <c r="AE6" s="98">
        <v>34625194.021511331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841772.90472082084</v>
      </c>
      <c r="D7" s="98">
        <v>4083949.829112493</v>
      </c>
      <c r="E7" s="98">
        <v>802424.9250388362</v>
      </c>
      <c r="F7" s="98">
        <v>144189.02716916322</v>
      </c>
      <c r="G7" s="98">
        <v>1266239.2309449115</v>
      </c>
      <c r="H7" s="98">
        <v>620122.25930056884</v>
      </c>
      <c r="I7" s="98">
        <v>933756.46442606428</v>
      </c>
      <c r="J7" s="98"/>
      <c r="K7" s="98">
        <v>72059.380599112366</v>
      </c>
      <c r="L7" s="98">
        <v>1761983.5941618495</v>
      </c>
      <c r="M7" s="98">
        <v>44277.326295458246</v>
      </c>
      <c r="N7" s="98">
        <v>158688.12559682957</v>
      </c>
      <c r="O7" s="98">
        <v>88362.557228694088</v>
      </c>
      <c r="P7" s="98">
        <v>1966035.098317917</v>
      </c>
      <c r="Q7" s="98">
        <v>144478.95980254692</v>
      </c>
      <c r="R7" s="98">
        <v>7053.674007868336</v>
      </c>
      <c r="S7" s="98">
        <v>4434103.7389894836</v>
      </c>
      <c r="T7" s="98">
        <v>530450.56226473337</v>
      </c>
      <c r="U7" s="98">
        <v>181610.06538136437</v>
      </c>
      <c r="V7" s="98">
        <v>84261.054500489845</v>
      </c>
      <c r="W7" s="98">
        <v>1159109.08002</v>
      </c>
      <c r="X7" s="98">
        <v>27304.146222176485</v>
      </c>
      <c r="Y7" s="98">
        <v>3649201.4329455192</v>
      </c>
      <c r="Z7" s="98">
        <v>539468.95987451775</v>
      </c>
      <c r="AA7" s="98"/>
      <c r="AB7" s="98">
        <v>809668.69708791864</v>
      </c>
      <c r="AC7" s="98">
        <v>1777555.2494172738</v>
      </c>
      <c r="AD7" s="98">
        <v>51065.301590315823</v>
      </c>
      <c r="AE7" s="98">
        <v>26350137.949630085</v>
      </c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633883.62430521694</v>
      </c>
      <c r="D8" s="98">
        <v>6218047.3733939491</v>
      </c>
      <c r="E8" s="98">
        <v>350096.7491570987</v>
      </c>
      <c r="F8" s="98">
        <v>147035.58505348547</v>
      </c>
      <c r="G8" s="98">
        <v>1047005.9355215565</v>
      </c>
      <c r="H8" s="98">
        <v>644549.17594062118</v>
      </c>
      <c r="I8" s="98">
        <v>1106502.8616893997</v>
      </c>
      <c r="J8" s="98">
        <v>1.1641532182693481E-10</v>
      </c>
      <c r="K8" s="98">
        <v>16085.236323817982</v>
      </c>
      <c r="L8" s="98">
        <v>1446627.1498908885</v>
      </c>
      <c r="M8" s="98">
        <v>58318.793725282885</v>
      </c>
      <c r="N8" s="98">
        <v>100302.7356049629</v>
      </c>
      <c r="O8" s="98">
        <v>175328.8521358202</v>
      </c>
      <c r="P8" s="98">
        <v>1382384.1575847175</v>
      </c>
      <c r="Q8" s="98">
        <v>92858.458097270282</v>
      </c>
      <c r="R8" s="98">
        <v>6996.8066617967852</v>
      </c>
      <c r="S8" s="98">
        <v>3583785.1199370855</v>
      </c>
      <c r="T8" s="98">
        <v>21418.471572375041</v>
      </c>
      <c r="U8" s="98">
        <v>145223.49884024932</v>
      </c>
      <c r="V8" s="98">
        <v>62449.895564611637</v>
      </c>
      <c r="W8" s="98">
        <v>931773.57563248114</v>
      </c>
      <c r="X8" s="98">
        <v>43215.162026117658</v>
      </c>
      <c r="Y8" s="98">
        <v>1895929.0979770198</v>
      </c>
      <c r="Z8" s="98">
        <v>363566.08620449959</v>
      </c>
      <c r="AA8" s="98">
        <v>3834.4535099947971</v>
      </c>
      <c r="AB8" s="98">
        <v>688108.60571236187</v>
      </c>
      <c r="AC8" s="98">
        <v>1511644.2049201024</v>
      </c>
      <c r="AD8" s="98">
        <v>50981.010693633711</v>
      </c>
      <c r="AE8" s="98">
        <v>22890270.045353696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1688367.5387817845</v>
      </c>
      <c r="D9" s="98">
        <v>13532526.274747955</v>
      </c>
      <c r="E9" s="98">
        <v>2504739.6813387922</v>
      </c>
      <c r="F9" s="98">
        <v>429499.89225154783</v>
      </c>
      <c r="G9" s="98">
        <v>3815803.2020746828</v>
      </c>
      <c r="H9" s="98">
        <v>5382675.1455413569</v>
      </c>
      <c r="I9" s="98">
        <v>2040259.3261154639</v>
      </c>
      <c r="J9" s="98">
        <v>1.1641532182693481E-10</v>
      </c>
      <c r="K9" s="98">
        <v>88144.616922930349</v>
      </c>
      <c r="L9" s="98">
        <v>5249484.4949188726</v>
      </c>
      <c r="M9" s="98">
        <v>2077266.4493321602</v>
      </c>
      <c r="N9" s="98">
        <v>310882.99382188881</v>
      </c>
      <c r="O9" s="98">
        <v>1529953.6556320065</v>
      </c>
      <c r="P9" s="98">
        <v>5885202.4972315747</v>
      </c>
      <c r="Q9" s="98">
        <v>238217.51789981721</v>
      </c>
      <c r="R9" s="98">
        <v>22114.687009761685</v>
      </c>
      <c r="S9" s="98">
        <v>13286888.858926568</v>
      </c>
      <c r="T9" s="98">
        <v>2208233.6753380229</v>
      </c>
      <c r="U9" s="98">
        <v>543843.93165713688</v>
      </c>
      <c r="V9" s="98">
        <v>252657.26163705671</v>
      </c>
      <c r="W9" s="98">
        <v>3473534.0868313881</v>
      </c>
      <c r="X9" s="98">
        <v>70595.808248294139</v>
      </c>
      <c r="Y9" s="98">
        <v>9913454.4326011986</v>
      </c>
      <c r="Z9" s="98">
        <v>903035.04607901734</v>
      </c>
      <c r="AA9" s="98">
        <v>3834.4535099947971</v>
      </c>
      <c r="AB9" s="98">
        <v>2409351.9452853473</v>
      </c>
      <c r="AC9" s="98">
        <v>5294301.6257381532</v>
      </c>
      <c r="AD9" s="98">
        <v>200872.34532990406</v>
      </c>
      <c r="AE9" s="98">
        <v>83865602.016495109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E46" sqref="E46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21.127438453286224</v>
      </c>
      <c r="C7" s="235">
        <v>0</v>
      </c>
      <c r="D7" s="235">
        <v>2.8978330662906231</v>
      </c>
      <c r="E7" s="235">
        <v>1.9047733498163038</v>
      </c>
      <c r="F7" s="235">
        <v>0.15417533765718924</v>
      </c>
      <c r="G7" s="235">
        <v>1.7284232885336528</v>
      </c>
      <c r="H7" s="235">
        <v>4.8379999999999992</v>
      </c>
      <c r="I7" s="235">
        <v>6.7810196733619961</v>
      </c>
      <c r="J7" s="235">
        <v>44.949431982646736</v>
      </c>
      <c r="K7" s="235">
        <v>84.381095151592717</v>
      </c>
    </row>
    <row r="8" spans="1:11" x14ac:dyDescent="0.25">
      <c r="A8" s="79">
        <v>2050</v>
      </c>
      <c r="B8" s="235">
        <v>20.013296105177979</v>
      </c>
      <c r="C8" s="235">
        <v>0</v>
      </c>
      <c r="D8" s="235">
        <v>1.8734510828376338</v>
      </c>
      <c r="E8" s="235">
        <v>0.59563790835671571</v>
      </c>
      <c r="F8" s="235">
        <v>0.12212607406074069</v>
      </c>
      <c r="G8" s="235">
        <v>0.75410839768439053</v>
      </c>
      <c r="H8" s="235">
        <v>9.6759999999999948</v>
      </c>
      <c r="I8" s="235">
        <v>5.8177502184974621</v>
      </c>
      <c r="J8" s="235">
        <v>49.099909976237633</v>
      </c>
      <c r="K8" s="235">
        <v>87.952279762852555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5.3593897439621303</v>
      </c>
      <c r="C11" s="235">
        <v>2.1694819870080004</v>
      </c>
      <c r="D11" s="235">
        <v>0</v>
      </c>
      <c r="E11" s="235">
        <v>4.6124320000000001</v>
      </c>
      <c r="F11" s="235">
        <v>0</v>
      </c>
      <c r="G11" s="235">
        <v>8.9351415839125412</v>
      </c>
      <c r="H11" s="235">
        <v>0</v>
      </c>
      <c r="I11" s="235">
        <v>0</v>
      </c>
      <c r="J11" s="235">
        <v>0</v>
      </c>
      <c r="K11" s="235">
        <v>21.076445314882672</v>
      </c>
    </row>
    <row r="12" spans="1:11" x14ac:dyDescent="0.25">
      <c r="A12" s="79">
        <v>2050</v>
      </c>
      <c r="B12" s="235">
        <v>6.6897770905091694</v>
      </c>
      <c r="C12" s="235">
        <v>2.1694819870080004</v>
      </c>
      <c r="D12" s="235">
        <v>0</v>
      </c>
      <c r="E12" s="235">
        <v>1.4413849999999997</v>
      </c>
      <c r="F12" s="235">
        <v>0</v>
      </c>
      <c r="G12" s="235">
        <v>11.005910934884939</v>
      </c>
      <c r="H12" s="235">
        <v>0</v>
      </c>
      <c r="I12" s="235">
        <v>0</v>
      </c>
      <c r="J12" s="235">
        <v>0</v>
      </c>
      <c r="K12" s="235">
        <v>21.306555012402107</v>
      </c>
    </row>
    <row r="13" spans="1:11" x14ac:dyDescent="0.25">
      <c r="A13" s="78" t="s">
        <v>289</v>
      </c>
      <c r="B13" s="235">
        <v>58.684665082966504</v>
      </c>
      <c r="C13" s="235">
        <v>0</v>
      </c>
      <c r="D13" s="235">
        <v>4.7712841491282569</v>
      </c>
      <c r="E13" s="235">
        <v>22.074001746730211</v>
      </c>
      <c r="F13" s="235">
        <v>0.27630141171792993</v>
      </c>
      <c r="G13" s="235">
        <v>2.4825316862180431</v>
      </c>
      <c r="H13" s="235">
        <v>14.513999999999994</v>
      </c>
      <c r="I13" s="235">
        <v>16.549817019689037</v>
      </c>
      <c r="J13" s="235">
        <v>141.53843688322621</v>
      </c>
      <c r="K13" s="235">
        <v>260.89103797967618</v>
      </c>
    </row>
    <row r="14" spans="1:11" x14ac:dyDescent="0.25">
      <c r="A14" s="78" t="s">
        <v>244</v>
      </c>
      <c r="B14" s="235">
        <v>19.532321538678303</v>
      </c>
      <c r="C14" s="235">
        <v>6.5084459610240017</v>
      </c>
      <c r="D14" s="235">
        <v>1.4201719861750002</v>
      </c>
      <c r="E14" s="235">
        <v>6.5045840343199997</v>
      </c>
      <c r="F14" s="235">
        <v>0</v>
      </c>
      <c r="G14" s="235">
        <v>25.033335476802485</v>
      </c>
      <c r="H14" s="235">
        <v>0</v>
      </c>
      <c r="I14" s="235">
        <v>0</v>
      </c>
      <c r="J14" s="235">
        <v>0</v>
      </c>
      <c r="K14" s="235">
        <v>58.998858996999779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1163069.4443068176</v>
      </c>
      <c r="C4" s="236">
        <v>128467.8</v>
      </c>
      <c r="D4" s="236">
        <v>306233.11222571414</v>
      </c>
      <c r="E4" s="236">
        <v>837900.52331264154</v>
      </c>
      <c r="F4" s="236">
        <v>25767.465903708511</v>
      </c>
      <c r="G4" s="236">
        <v>1444319.4903634591</v>
      </c>
      <c r="H4" s="236">
        <v>1498444.9694006771</v>
      </c>
      <c r="I4" s="236">
        <v>5404202.8055130178</v>
      </c>
    </row>
    <row r="5" spans="1:9" x14ac:dyDescent="0.25">
      <c r="A5" s="78">
        <v>2050</v>
      </c>
      <c r="B5" s="236">
        <v>1174348.2607910961</v>
      </c>
      <c r="C5" s="236">
        <v>128467.8</v>
      </c>
      <c r="D5" s="236">
        <v>237356.11921859503</v>
      </c>
      <c r="E5" s="236">
        <v>263137.34764137072</v>
      </c>
      <c r="F5" s="236">
        <v>20411.043018508193</v>
      </c>
      <c r="G5" s="236">
        <v>1590506.9980356381</v>
      </c>
      <c r="H5" s="236">
        <v>1648022.6346564656</v>
      </c>
      <c r="I5" s="236">
        <v>5062250.2033616742</v>
      </c>
    </row>
    <row r="6" spans="1:9" x14ac:dyDescent="0.25">
      <c r="A6" s="78" t="s">
        <v>61</v>
      </c>
      <c r="B6" s="236">
        <v>3414722.6450979132</v>
      </c>
      <c r="C6" s="236">
        <v>385403.4</v>
      </c>
      <c r="D6" s="236">
        <v>672315.5914443091</v>
      </c>
      <c r="E6" s="236">
        <v>2776455.8616092396</v>
      </c>
      <c r="F6" s="236">
        <v>46178.508922216701</v>
      </c>
      <c r="G6" s="236">
        <v>3738842.6042324309</v>
      </c>
      <c r="H6" s="236">
        <v>4722341.0824883189</v>
      </c>
      <c r="I6" s="236">
        <v>15756259.693794429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6060401.2609960474</v>
      </c>
      <c r="C4" s="98">
        <v>-50273.43159900204</v>
      </c>
      <c r="D4" s="98">
        <v>4683728.0309545286</v>
      </c>
      <c r="E4" s="98">
        <v>6100178.0212951722</v>
      </c>
      <c r="F4" s="98">
        <v>-3404067.3185212039</v>
      </c>
      <c r="G4" s="98">
        <v>-267273.42358664621</v>
      </c>
      <c r="H4" s="98">
        <v>-326333.33333333337</v>
      </c>
      <c r="I4" s="98">
        <v>-675557.2842134703</v>
      </c>
      <c r="J4" s="98">
        <v>12120802.521992091</v>
      </c>
    </row>
    <row r="5" spans="1:10" x14ac:dyDescent="0.25">
      <c r="A5" s="78">
        <v>2050</v>
      </c>
      <c r="B5" s="98">
        <v>69377.970853471284</v>
      </c>
      <c r="C5" s="98">
        <v>-50273.43159900204</v>
      </c>
      <c r="D5" s="98">
        <v>3844698.7457180107</v>
      </c>
      <c r="E5" s="98">
        <v>4466562.7418047953</v>
      </c>
      <c r="F5" s="98">
        <v>-4966456.7498777146</v>
      </c>
      <c r="G5" s="98">
        <v>-321140.61267399631</v>
      </c>
      <c r="H5" s="98">
        <v>-652666.6666666664</v>
      </c>
      <c r="I5" s="98">
        <v>-2251346.0558519545</v>
      </c>
      <c r="J5" s="98">
        <v>138755.94170694286</v>
      </c>
    </row>
    <row r="6" spans="1:10" x14ac:dyDescent="0.25">
      <c r="A6" s="78" t="s">
        <v>61</v>
      </c>
      <c r="B6" s="98">
        <v>20041341.350127086</v>
      </c>
      <c r="C6" s="98">
        <v>-100705.30039800408</v>
      </c>
      <c r="D6" s="98">
        <v>14047688.677409254</v>
      </c>
      <c r="E6" s="98">
        <v>20292206.952834152</v>
      </c>
      <c r="F6" s="98">
        <v>-8932424.068398919</v>
      </c>
      <c r="G6" s="98">
        <v>-753621.24715570221</v>
      </c>
      <c r="H6" s="98">
        <v>-978999.99999999977</v>
      </c>
      <c r="I6" s="98">
        <v>-3532803.6641636998</v>
      </c>
      <c r="J6" s="98">
        <v>40082682.700254157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5089424.2263781261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4301804.4346257793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3748398.865971148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-2945461.8525867751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-534769.38723904639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-243917.45667322632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-236924.30033901587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-64259.785232260474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3530736.5199818327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3302382.6557571762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-4190978.0756080463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-1916135.3033998974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-293183.63913124066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-459619.44913283293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944128.19261381205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381923.59632874915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1197900.7479859595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-480334.2310251884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-141635.50215871484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-23355.966913419899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-89409.032994317386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113759.2643856763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313962.22573617811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1159853.6453351215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-781712.38181486283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-344529.0958944204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-27956.973542755644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-193047.21753383346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984689.56612881389</v>
      </c>
      <c r="C6" s="98">
        <v>1266239.2309449115</v>
      </c>
      <c r="D6" s="98">
        <v>36651.29832128025</v>
      </c>
      <c r="E6" s="98">
        <v>14271815.198692162</v>
      </c>
      <c r="F6" s="98">
        <v>1437799.6232113999</v>
      </c>
      <c r="G6" s="98">
        <v>809668.69708791864</v>
      </c>
      <c r="H6" s="98">
        <v>1992475.6918978572</v>
      </c>
      <c r="I6" s="98">
        <v>6236329.6391777098</v>
      </c>
      <c r="J6" s="98">
        <v>5596141.5600576149</v>
      </c>
      <c r="K6" s="98">
        <v>1777555.2494172738</v>
      </c>
      <c r="L6" s="98">
        <v>166399.00202106393</v>
      </c>
      <c r="M6" s="98">
        <v>605448.1851216068</v>
      </c>
      <c r="N6" s="98">
        <v>2280096.212108836</v>
      </c>
      <c r="O6" s="98">
        <v>37461309.154188447</v>
      </c>
    </row>
    <row r="7" spans="1:15" x14ac:dyDescent="0.25">
      <c r="A7" s="78">
        <v>2050</v>
      </c>
      <c r="B7" s="98">
        <v>854216.11150271981</v>
      </c>
      <c r="C7" s="98">
        <v>1047005.9355215565</v>
      </c>
      <c r="D7" s="98">
        <v>31265.493778664939</v>
      </c>
      <c r="E7" s="98">
        <v>13112675.7333184</v>
      </c>
      <c r="F7" s="98">
        <v>1632045.0371228501</v>
      </c>
      <c r="G7" s="98">
        <v>688108.60571236187</v>
      </c>
      <c r="H7" s="98">
        <v>1686950.4562448785</v>
      </c>
      <c r="I7" s="98">
        <v>5312076.2944335993</v>
      </c>
      <c r="J7" s="98">
        <v>4743791.0985382404</v>
      </c>
      <c r="K7" s="98">
        <v>1511644.2049201024</v>
      </c>
      <c r="L7" s="98">
        <v>129077.05328597916</v>
      </c>
      <c r="M7" s="98">
        <v>519441.9837944163</v>
      </c>
      <c r="N7" s="98">
        <v>5895544.5878829844</v>
      </c>
      <c r="O7" s="98">
        <v>37163842.596056759</v>
      </c>
    </row>
    <row r="8" spans="1:15" x14ac:dyDescent="0.25">
      <c r="A8" s="78" t="s">
        <v>61</v>
      </c>
      <c r="B8" s="98">
        <v>2124031.7796162125</v>
      </c>
      <c r="C8" s="98">
        <v>3815803.2020746828</v>
      </c>
      <c r="D8" s="98">
        <v>109644.68199271671</v>
      </c>
      <c r="E8" s="98">
        <v>45327929.627580747</v>
      </c>
      <c r="F8" s="98">
        <v>3350454.0817871951</v>
      </c>
      <c r="G8" s="98">
        <v>2409351.9452853473</v>
      </c>
      <c r="H8" s="98">
        <v>5941744.9887763029</v>
      </c>
      <c r="I8" s="98">
        <v>20658193.903055727</v>
      </c>
      <c r="J8" s="98">
        <v>18287627.952442601</v>
      </c>
      <c r="K8" s="98">
        <v>5294301.6257381532</v>
      </c>
      <c r="L8" s="98">
        <v>505258.4427020431</v>
      </c>
      <c r="M8" s="98">
        <v>1803297.9861944534</v>
      </c>
      <c r="N8" s="98">
        <v>10805063.93597839</v>
      </c>
      <c r="O8" s="98">
        <v>120432704.15322456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4744620.1999517428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747197.87963328755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459516.59131699731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11058573.197193578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1088816.000618035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1522690.1136138989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1721260.5208601372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4289444.9941263339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27783.966986693249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1353198.590561714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959213.50784581108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616907.80416019855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128773.56913504434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3927518.683798451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631570.32240748627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384052.86058103014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9694943.3861039449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1206663.2745499725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1247257.9587169746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4358909.8191870283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3507353.271840062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23116.349270541476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1117644.1242571408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774110.75178227411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508757.64119761443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95433.971639593205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1486491.9274204669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236648.87861692617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145418.61659697676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3202126.876592584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347744.96971798869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468121.15740007936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556877.33002889308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1302069.3900100796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8836.4833979464438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422865.20297174889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305992.70014446857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192081.97415480361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37498.079683485725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1379412.1812576482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221818.3708822336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134885.97681729178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3405031.0336044561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423800.91696487792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438058.46895699552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1530924.1752034186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1231842.8546521782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8118.8598545767245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392535.85875250591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271881.02377612574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178684.44279357907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33518.053912383963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2890088.0543796513</v>
      </c>
      <c r="C7" s="236">
        <v>799288.28703259095</v>
      </c>
      <c r="D7" s="236">
        <v>3689376.3414122425</v>
      </c>
    </row>
    <row r="8" spans="1:4" x14ac:dyDescent="0.25">
      <c r="A8" s="78">
        <v>2050</v>
      </c>
      <c r="B8" s="236">
        <v>3223836.2073316616</v>
      </c>
      <c r="C8" s="236">
        <v>979139.62053306075</v>
      </c>
      <c r="D8" s="236">
        <v>4202975.8278647223</v>
      </c>
    </row>
    <row r="9" spans="1:4" x14ac:dyDescent="0.25">
      <c r="A9" s="78" t="s">
        <v>61</v>
      </c>
      <c r="B9" s="236">
        <v>9124162.7540359981</v>
      </c>
      <c r="C9" s="236">
        <v>2606121.1124878563</v>
      </c>
      <c r="D9" s="236">
        <v>11730283.866523854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2280269.9999999995</v>
      </c>
      <c r="E6" s="236">
        <v>572920.00000000012</v>
      </c>
      <c r="F6" s="236">
        <v>760000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1961536</v>
      </c>
      <c r="E7" s="236">
        <v>651654.00000000012</v>
      </c>
      <c r="F7" s="236">
        <v>1000000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6820176</v>
      </c>
      <c r="E8" s="236">
        <v>1697494.0000000002</v>
      </c>
      <c r="F8" s="236">
        <v>2321900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270449.69004586968</v>
      </c>
      <c r="C7" s="236">
        <v>4564.1247734137123</v>
      </c>
      <c r="D7" s="236">
        <v>216699.31380976731</v>
      </c>
      <c r="E7" s="236">
        <v>66146.359990751691</v>
      </c>
      <c r="F7" s="236">
        <v>17109.927319467904</v>
      </c>
      <c r="G7" s="236">
        <v>49538.850768186283</v>
      </c>
      <c r="H7" s="236">
        <v>926367.0262270323</v>
      </c>
      <c r="I7" s="236">
        <v>127781.80669382242</v>
      </c>
      <c r="J7" s="236">
        <v>63040.817961558882</v>
      </c>
      <c r="K7" s="236">
        <v>146055.81645655775</v>
      </c>
      <c r="L7" s="236">
        <v>29766.973098998678</v>
      </c>
      <c r="M7" s="236">
        <v>261525.30203413824</v>
      </c>
      <c r="N7" s="236">
        <v>7106.1702302001049</v>
      </c>
      <c r="O7" s="236">
        <v>93220.690490729685</v>
      </c>
      <c r="P7" s="236">
        <v>2279372.8699004948</v>
      </c>
    </row>
    <row r="8" spans="1:16" x14ac:dyDescent="0.25">
      <c r="A8" s="78">
        <v>2050</v>
      </c>
      <c r="B8" s="236">
        <v>239307.39199999993</v>
      </c>
      <c r="C8" s="236">
        <v>3982.2934704174572</v>
      </c>
      <c r="D8" s="236">
        <v>254999.67999999999</v>
      </c>
      <c r="E8" s="236">
        <v>76499.903999999995</v>
      </c>
      <c r="F8" s="236">
        <v>14882.046081911043</v>
      </c>
      <c r="G8" s="236">
        <v>42952.310382074182</v>
      </c>
      <c r="H8" s="236">
        <v>804229.75999999978</v>
      </c>
      <c r="I8" s="236">
        <v>109846.016</v>
      </c>
      <c r="J8" s="236">
        <v>54861.553505962031</v>
      </c>
      <c r="K8" s="236">
        <v>128146.53602921333</v>
      </c>
      <c r="L8" s="236">
        <v>78461.440000000002</v>
      </c>
      <c r="M8" s="236">
        <v>68653.759999999995</v>
      </c>
      <c r="N8" s="236">
        <v>5722.7998753448446</v>
      </c>
      <c r="O8" s="236">
        <v>79236.849521717479</v>
      </c>
      <c r="P8" s="236">
        <v>1961782.3408666402</v>
      </c>
    </row>
    <row r="9" spans="1:16" x14ac:dyDescent="0.25">
      <c r="A9" s="78" t="s">
        <v>61</v>
      </c>
      <c r="B9" s="236">
        <v>586610.29491229192</v>
      </c>
      <c r="C9" s="236">
        <v>13661.199136937075</v>
      </c>
      <c r="D9" s="236">
        <v>760630.40946541517</v>
      </c>
      <c r="E9" s="236">
        <v>155398.3425595797</v>
      </c>
      <c r="F9" s="236">
        <v>50934.669868125173</v>
      </c>
      <c r="G9" s="236">
        <v>147566.68195224195</v>
      </c>
      <c r="H9" s="236">
        <v>3068418.1189100333</v>
      </c>
      <c r="I9" s="236">
        <v>417768.49857692682</v>
      </c>
      <c r="J9" s="236">
        <v>187841.00753666129</v>
      </c>
      <c r="K9" s="236">
        <v>435633.97481846437</v>
      </c>
      <c r="L9" s="236">
        <v>142194.76996271772</v>
      </c>
      <c r="M9" s="236">
        <v>551184.07711044431</v>
      </c>
      <c r="N9" s="236">
        <v>21408.597492119359</v>
      </c>
      <c r="O9" s="236">
        <v>280274.56846517604</v>
      </c>
      <c r="P9" s="236">
        <v>6819525.210767135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1666924.2322591296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615211.36557101831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1450274.5935739079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831861.00425624021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532711.76774087024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146688.63442898169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509361.4064260922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170038.99574375973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8569063.6543603484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979947.23772680899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6756087.5466497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768026.38024560735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562012.89563964971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203647.16227319094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591174.67897070025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4144134.4995846087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1438905.6602732698</v>
      </c>
      <c r="J16" s="76">
        <f t="shared" si="2"/>
        <v>1438905.6602732698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175910.51423030594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679014.58492898103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214442.00604046645</v>
      </c>
      <c r="J17" s="76">
        <f t="shared" si="2"/>
        <v>214442.00604046645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763622.5533502996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94198.189455557425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414472.03360445268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235490.5753330419</v>
      </c>
      <c r="J18" s="76">
        <f t="shared" si="2"/>
        <v>235490.5753330419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206698.41975439253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129770.05148137324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6439189.9545057407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6439189.9545057407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43256.683827124412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897576.18941283156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897576.18941283156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31573.462664665116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1340953.3587791899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1340953.3587791899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19417.799066386393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1577768.6286180227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1577768.6286180227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80745.809810632243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3593995.9946712414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3593995.9946712414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2927.3115483082306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24852.875045136883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24852.875045136883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40327.730823739985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1201602.7894375001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1201602.7894375001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58245.567881809096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832262.80932080687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147081.70801514434</v>
      </c>
      <c r="J26" s="76">
        <f t="shared" si="2"/>
        <v>147081.70801514434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10939.52158012771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546976.07900638552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546976.07900638552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4206.7261712878571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102603.07734848432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102603.07734848432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158607.8406994562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2187202.1232455014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2187202.1232455014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490555.38127637422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3438793.2227473836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1283271.6608987548</v>
      </c>
      <c r="J30" s="76">
        <f t="shared" si="2"/>
        <v>1283271.6608987548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145970.1378432138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563444.7320748053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191247.6660949043</v>
      </c>
      <c r="J31" s="76">
        <f t="shared" si="2"/>
        <v>191247.6660949043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78165.439738337198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343927.93484868365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210019.59341534867</v>
      </c>
      <c r="J32" s="76">
        <f t="shared" si="2"/>
        <v>210019.59341534867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155541.95016080161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7717991.5669789761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7717991.5669789761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46662.585048240478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968248.63975098997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968248.63975098997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26199.586292578348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1112719.9956112509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1112719.9956112509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47859.061587938959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3888727.3326080549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3888727.3326080549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67002.686223114535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2982289.563790828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2982289.563790828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2429.0763521795711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20622.858230004564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20622.858230004564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33463.857763148953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997087.21547676797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997087.21547676797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48332.037511599701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690609.75422587304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131173.14980648158</v>
      </c>
      <c r="J40" s="76">
        <f t="shared" si="2"/>
        <v>131173.14980648158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9077.5897050669246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453879.48525334627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453879.48525334627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3490.7316471578697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85139.796272143169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85139.796272143169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41876.678889446594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577479.40188546851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577479.40188546851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92264.25625554283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433337.53235540801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150461.29129678299</v>
      </c>
      <c r="J58" s="76">
        <f t="shared" si="2"/>
        <v>150461.29129678299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27454.242105307869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60404.82348009837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19076.661693426464</v>
      </c>
      <c r="J59" s="76">
        <f t="shared" si="2"/>
        <v>19076.661693426464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14701.451533526306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35577.512711133662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20214.075397084816</v>
      </c>
      <c r="J60" s="76">
        <f t="shared" si="2"/>
        <v>20214.075397084816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20253.129421948426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783869.01989532309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783869.01989532309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6751.0431406494745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79847.962746031655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79847.962746031655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4927.6502424621867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119290.590702958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119290.590702958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3030.523553713484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140357.5675978692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140357.5675978692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12601.947195879022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465557.51584151742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465557.51584151742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456.86365204810539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2210.9002713563964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2210.9002713563964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6293.9233077513272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106894.02849389089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106894.02849389089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9090.3487445598003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74037.714655764255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13084.320730364572</v>
      </c>
      <c r="J68" s="76">
        <f t="shared" si="2"/>
        <v>13084.320730364572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1707.3241772453653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48658.739051492907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48658.739051492907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656.54107875590842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9127.5223144114098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9127.5223144114098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24753.824849048076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341355.24466837302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341355.24466837302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104057.20208892788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488725.46105106763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182380.12392773211</v>
      </c>
      <c r="J72" s="76">
        <f t="shared" ref="J72:J139" si="15">IF(I72&lt;&gt;0,I72,H72)</f>
        <v>182380.12392773211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30963.362572802929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68125.590332681008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23123.581446020249</v>
      </c>
      <c r="J73" s="76">
        <f t="shared" si="15"/>
        <v>23123.581446020249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16580.54782328365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40124.925732346434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24502.28589845735</v>
      </c>
      <c r="J74" s="76">
        <f t="shared" si="15"/>
        <v>24502.28589845735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32993.747003806406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1276976.7865365217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1276976.7865365217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9898.1241011419206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117070.06280625607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117070.06280625607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5557.4880014560131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134537.96310572393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134537.96310572393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10151.922155017353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470182.48657897377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470182.48657897377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14212.691017024297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525063.70804923377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525063.70804923377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515.25862015930295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2493.4910405369151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2493.4910405369151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7098.3940709709905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120556.90878037285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120556.90878037285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10252.250381248423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83500.997556401024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15860.026294783684</v>
      </c>
      <c r="J82" s="76">
        <f t="shared" si="15"/>
        <v>15860.026294783684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1925.5493313778325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54878.155944268219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54878.155944268219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740.45822818500267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10294.175367450038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10294.175367450038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8882.931885640186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122495.63070297817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122495.63070297817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52542.198702292866</v>
      </c>
      <c r="J100" s="76">
        <f t="shared" si="15"/>
        <v>52542.198702292866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2255.8658242906486</v>
      </c>
      <c r="J101" s="76">
        <f t="shared" si="15"/>
        <v>2255.8658242906486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4953.6765281455491</v>
      </c>
      <c r="J102" s="76">
        <f t="shared" si="15"/>
        <v>4953.6765281455491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8587.1428271035584</v>
      </c>
      <c r="J110" s="76">
        <f t="shared" si="15"/>
        <v>8587.1428271035584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5494.1524538987178</v>
      </c>
      <c r="J142" s="76">
        <f t="shared" si="29"/>
        <v>5494.1524538987178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200.68078055394847</v>
      </c>
      <c r="J143" s="76">
        <f t="shared" si="29"/>
        <v>200.68078055394847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425.21443030613528</v>
      </c>
      <c r="J144" s="76">
        <f t="shared" si="29"/>
        <v>425.21443030613528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763.90825496603338</v>
      </c>
      <c r="J152" s="76">
        <f t="shared" si="29"/>
        <v>763.90825496603338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188926.2284292996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1324372.8612893904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459842.12303259573</v>
      </c>
      <c r="J268" s="76">
        <f t="shared" si="42"/>
        <v>459842.12303259573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56217.072849694036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216997.90119981903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68530.877351812873</v>
      </c>
      <c r="J269" s="76">
        <f t="shared" si="42"/>
        <v>68530.877351812873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30103.638216868068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132456.00815421951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75257.530152982901</v>
      </c>
      <c r="J270" s="76">
        <f t="shared" si="42"/>
        <v>75257.530152982901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41471.611118626752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2057821.3437062595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2057821.3437062595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13823.870372875581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286845.31023716828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286845.31023716828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10090.173736930508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428538.75442508562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428538.75442508562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6205.4950465701122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504219.6273660849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504219.6273660849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25804.558029367756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1148560.8778871589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1148560.8778871589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935.50341368192721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7942.423982159562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7942.423982159562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12887.84238679955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384005.42369948834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384005.42369948834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18613.983064687938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265972.61219089921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47004.030034949988</v>
      </c>
      <c r="J278" s="76">
        <f t="shared" si="55"/>
        <v>47004.030034949988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3496.0268537768229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174801.34268884116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174801.34268884116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1344.3757621013274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32789.652734178722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32789.652734178722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50687.5247005438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698980.9656204991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698980.9656204991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172291.49572362565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1207763.3850226158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450707.10120581463</v>
      </c>
      <c r="J282" s="76">
        <f t="shared" si="55"/>
        <v>450707.10120581463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51267.225556786172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197891.49064919466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67169.473015279553</v>
      </c>
      <c r="J283" s="76">
        <f t="shared" si="55"/>
        <v>67169.473015279553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27453.048198906061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120793.41207518667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73762.497083712733</v>
      </c>
      <c r="J284" s="76">
        <f t="shared" si="55"/>
        <v>73762.497083712733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54629.010839198389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2710691.5178410243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2710691.5178410243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16388.703251759514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340065.59247400996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340065.59247400996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9201.745780351348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390806.41999407549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390806.41999407549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16808.926412061042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1365787.9908546314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1365787.9908546314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23532.496976885457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1047431.4404411719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1047431.4404411719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853.1334359333481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7243.1028710741266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7243.1028710741266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11753.082988702035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350194.19677839131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350194.19677839131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16975.04369960714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242554.03581000675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46070.268600733776</v>
      </c>
      <c r="J292" s="76">
        <f t="shared" si="55"/>
        <v>46070.268600733776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3188.2057919373397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159410.28959686699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159410.28959686699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1226.0050538917412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29902.562290042471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29902.562290042471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14707.810610553413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202820.70831953161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202820.70831953161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29485.596344457168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138485.00035101196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48084.069396876628</v>
      </c>
      <c r="J310" s="76">
        <f t="shared" si="55"/>
        <v>48084.069396876628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8773.7628146921343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19304.032944885632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6096.4751586381508</v>
      </c>
      <c r="J311" s="76">
        <f t="shared" si="55"/>
        <v>6096.4751586381508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4698.2556754649595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11369.778734625204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6459.9671836520019</v>
      </c>
      <c r="J312" s="76">
        <f t="shared" si="55"/>
        <v>6459.9671836520019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6472.447978051574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250507.0375633169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250507.0375633169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2157.4826593505245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25517.626153468329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25517.626153468329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1574.7669994053397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38122.609425445487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38122.609425445487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968.48766622770552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44855.144885341317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44855.144885341317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4027.3009641209796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148781.78770781061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148781.78770781061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146.00342294457823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706.55436465569755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706.55436465569755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2011.3973667259413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34160.944917544075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34160.944917544075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2905.0725014252848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23660.800587386926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4181.456775941504</v>
      </c>
      <c r="J320" s="76">
        <f t="shared" si="55"/>
        <v>4181.456775941504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545.62268816170069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15550.246612608471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15550.246612608471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209.81587038575631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2916.9523443873441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2916.9523443873441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7910.769750951923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109089.51486562703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109089.51486562703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36546.680911072115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171648.79623503238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64055.039535008211</v>
      </c>
      <c r="J324" s="76">
        <f t="shared" si="55"/>
        <v>64055.039535008211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10874.866027197068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23926.880233038988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8121.3999191201628</v>
      </c>
      <c r="J325" s="76">
        <f t="shared" si="55"/>
        <v>8121.3999191201628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5823.373860374013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14092.564742105114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8605.6246597664867</v>
      </c>
      <c r="J326" s="76">
        <f t="shared" si="55"/>
        <v>8605.6246597664867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11587.971996193597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448496.23295187851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448496.23295187851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3476.3915988580789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41117.021635493933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41117.021635493933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1951.8854685593769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47252.048962920031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47252.048962920031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3565.529844982645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165136.18434878724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165136.18434878724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4991.7417829757032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184411.41421100631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184411.41421100631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180.96769853131627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875.75698350259881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875.75698350259881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2493.0782097246743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42341.661974114584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42341.661974114584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3600.7668453712117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29326.987966118992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5570.3142944523561</v>
      </c>
      <c r="J334" s="76">
        <f t="shared" si="55"/>
        <v>5570.3142944523561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676.28607707761751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19274.153196712097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19274.153196712097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260.06167809824814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3615.4916223414984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3615.4916223414984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3119.838614359815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43022.574492021849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43022.574492021849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7429.2515145730249</v>
      </c>
      <c r="J352" s="76">
        <f t="shared" si="60"/>
        <v>7429.2515145730249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100.6187662397337</v>
      </c>
      <c r="J353" s="76">
        <f t="shared" si="60"/>
        <v>100.6187662397337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833.45575491937143</v>
      </c>
      <c r="J354" s="76">
        <f t="shared" si="60"/>
        <v>833.45575491937143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2654.9161829579666</v>
      </c>
      <c r="J362" s="76">
        <f t="shared" si="60"/>
        <v>2654.9161829579666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776.85063525217367</v>
      </c>
      <c r="J394" s="76">
        <f t="shared" si="60"/>
        <v>776.85063525217367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8.9509989157774648</v>
      </c>
      <c r="J395" s="76">
        <f t="shared" si="60"/>
        <v>8.9509989157774648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71.542300350015424</v>
      </c>
      <c r="J396" s="76">
        <f t="shared" si="60"/>
        <v>71.542300350015424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236.18011592903531</v>
      </c>
      <c r="J404" s="76">
        <f t="shared" si="60"/>
        <v>236.18011592903531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2021-10-04T16:14:26Z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