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28CC111A-43F4-4B3D-8D66-B968C3049CD1}" xr6:coauthVersionLast="47" xr6:coauthVersionMax="47" xr10:uidLastSave="{00000000-0000-0000-0000-000000000000}"/>
  <bookViews>
    <workbookView xWindow="-120" yWindow="-120" windowWidth="29040" windowHeight="15720" tabRatio="945" firstSheet="3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Græsprotein" sheetId="78" r:id="rId7"/>
    <sheet name="Fodersammensætning" sheetId="34" r:id="rId8"/>
    <sheet name="Skovbrug" sheetId="26" r:id="rId9"/>
    <sheet name="Skovbrug-alder" sheetId="72" state="hidden" r:id="rId10"/>
    <sheet name="Havbrug" sheetId="32" r:id="rId11"/>
    <sheet name="Adfærd" sheetId="6" r:id="rId12"/>
    <sheet name="Biogasanlæg" sheetId="39" r:id="rId13"/>
    <sheet name="Forbrug til andet" sheetId="8" r:id="rId14"/>
    <sheet name="Direkte input" sheetId="35" r:id="rId15"/>
    <sheet name="Forbrug af biomasse" sheetId="38" r:id="rId16"/>
    <sheet name="Restprodukter" sheetId="53" r:id="rId17"/>
    <sheet name="Resultater - Vestdanmark" sheetId="37" r:id="rId18"/>
    <sheet name="Resultater - Østdanmark" sheetId="58" r:id="rId19"/>
    <sheet name="Resultater - Danmark" sheetId="41" r:id="rId20"/>
    <sheet name="Resultat-Produktion &amp; forbrug" sheetId="66" r:id="rId21"/>
    <sheet name="Produktion &amp; forbrug" sheetId="74" r:id="rId22"/>
    <sheet name="CONCITO" sheetId="77" r:id="rId23"/>
    <sheet name="Kategorisering af kcal" sheetId="75" r:id="rId24"/>
    <sheet name="Landbrugsareal - resultat" sheetId="20" state="hidden" r:id="rId25"/>
    <sheet name="Pivot tabeller og data" sheetId="68" state="hidden" r:id="rId26"/>
    <sheet name="Resultat-Forbrug af biomasse" sheetId="56" state="hidden" r:id="rId27"/>
    <sheet name="Resultat-Import" sheetId="51" state="hidden" r:id="rId28"/>
    <sheet name="Resultat-Eksport" sheetId="71" state="hidden" r:id="rId29"/>
    <sheet name="Resultat-Potentiale til energi" sheetId="50" state="hidden" r:id="rId30"/>
    <sheet name="Resultat-Tørstof til energi" sheetId="67" state="hidden" r:id="rId31"/>
    <sheet name="CO2-pivot" sheetId="64" state="hidden" r:id="rId32"/>
    <sheet name="CO2-udledning" sheetId="63" r:id="rId33"/>
    <sheet name="Produktion afgrøder-pivot" sheetId="60" state="hidden" r:id="rId34"/>
    <sheet name="Produktion af afgrøder" sheetId="57" state="hidden" r:id="rId35"/>
    <sheet name="Produkt skovbrug" sheetId="62" state="hidden" r:id="rId36"/>
    <sheet name="Produkt havbrug" sheetId="61" state="hidden" r:id="rId37"/>
    <sheet name="Arealanvendelse - pivot" sheetId="23" state="hidden" r:id="rId38"/>
    <sheet name="Pivot chart - landbrug" sheetId="19" state="hidden" r:id="rId39"/>
    <sheet name="Arealanvendelsesresultater-big" sheetId="22" state="hidden" r:id="rId40"/>
    <sheet name="Landbrugsresultater - pivot" sheetId="18" state="hidden" r:id="rId41"/>
  </sheets>
  <externalReferences>
    <externalReference r:id="rId42"/>
  </externalReferences>
  <definedNames>
    <definedName name="_xlnm._FilterDatabase" localSheetId="14" hidden="1">'Direkte input'!$A$2:$I$230</definedName>
    <definedName name="_xlnm._FilterDatabase" localSheetId="2" hidden="1">Farvekoder!$A$1:$A$70</definedName>
    <definedName name="_xlnm._FilterDatabase" localSheetId="15" hidden="1">'Forbrug af biomasse'!$A$1:$G$415</definedName>
    <definedName name="_xlnm._FilterDatabase" localSheetId="21" hidden="1">'Produktion &amp; forbrug'!$A$3:$AA$147</definedName>
    <definedName name="_xlnm._FilterDatabase" localSheetId="19" hidden="1">'Resultater - Danmark'!$A$2:$O$497</definedName>
    <definedName name="_xlnm._FilterDatabase" localSheetId="17" hidden="1">'Resultater - Vestdanmark'!$A$2:$U$497</definedName>
    <definedName name="_xlnm._FilterDatabase" localSheetId="20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104" r:id="rId43"/>
    <pivotCache cacheId="1105" r:id="rId44"/>
    <pivotCache cacheId="1106" r:id="rId45"/>
    <pivotCache cacheId="1107" r:id="rId46"/>
    <pivotCache cacheId="1108" r:id="rId47"/>
    <pivotCache cacheId="1109" r:id="rId48"/>
    <pivotCache cacheId="1110" r:id="rId49"/>
    <pivotCache cacheId="1111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" i="17" l="1"/>
  <c r="C22" i="34" l="1"/>
  <c r="E22" i="34"/>
  <c r="G20" i="77" l="1"/>
  <c r="D37" i="77"/>
  <c r="D3" i="77"/>
  <c r="C6" i="75"/>
  <c r="E6" i="75"/>
  <c r="D5" i="78"/>
  <c r="D22" i="34" s="1"/>
  <c r="E7" i="78"/>
  <c r="D7" i="78" s="1"/>
  <c r="D6" i="78"/>
  <c r="D4" i="78"/>
  <c r="D3" i="78"/>
  <c r="K10" i="76"/>
  <c r="C17" i="26"/>
  <c r="C14" i="26" s="1"/>
  <c r="D14" i="26"/>
  <c r="D6" i="75" l="1"/>
  <c r="E37" i="77"/>
  <c r="C37" i="77"/>
  <c r="E1" i="75"/>
  <c r="D1" i="75"/>
  <c r="C1" i="75"/>
  <c r="K6" i="76" l="1"/>
  <c r="G15" i="76" s="1"/>
  <c r="K5" i="76"/>
  <c r="G11" i="76" s="1"/>
  <c r="K4" i="76"/>
  <c r="G6" i="76" s="1"/>
  <c r="K3" i="76"/>
  <c r="E505" i="18" l="1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H20" i="77"/>
  <c r="F20" i="77"/>
  <c r="E20" i="77"/>
  <c r="C20" i="77"/>
  <c r="E3" i="77"/>
  <c r="C3" i="77"/>
  <c r="F147" i="74"/>
  <c r="E147" i="74"/>
  <c r="B147" i="74"/>
  <c r="F146" i="74"/>
  <c r="E146" i="74"/>
  <c r="B146" i="74"/>
  <c r="F145" i="74"/>
  <c r="E145" i="74"/>
  <c r="B145" i="74"/>
  <c r="F144" i="74"/>
  <c r="E144" i="74"/>
  <c r="B144" i="74"/>
  <c r="F143" i="74"/>
  <c r="E143" i="74"/>
  <c r="B143" i="74"/>
  <c r="F142" i="74"/>
  <c r="E142" i="74"/>
  <c r="B142" i="74"/>
  <c r="F141" i="74"/>
  <c r="E141" i="74"/>
  <c r="B141" i="74"/>
  <c r="F140" i="74"/>
  <c r="E140" i="74"/>
  <c r="B140" i="74"/>
  <c r="F139" i="74"/>
  <c r="E139" i="74"/>
  <c r="B139" i="74"/>
  <c r="F138" i="74"/>
  <c r="E138" i="74"/>
  <c r="B138" i="74"/>
  <c r="F137" i="74"/>
  <c r="E137" i="74"/>
  <c r="B137" i="74"/>
  <c r="F136" i="74"/>
  <c r="E136" i="74"/>
  <c r="B136" i="74"/>
  <c r="F135" i="74"/>
  <c r="E135" i="74"/>
  <c r="B135" i="74"/>
  <c r="F134" i="74"/>
  <c r="E134" i="74"/>
  <c r="B134" i="74"/>
  <c r="F133" i="74"/>
  <c r="E133" i="74"/>
  <c r="B133" i="74"/>
  <c r="F132" i="74"/>
  <c r="E132" i="74"/>
  <c r="B132" i="74"/>
  <c r="F131" i="74"/>
  <c r="E131" i="74"/>
  <c r="B131" i="74"/>
  <c r="F130" i="74"/>
  <c r="E130" i="74"/>
  <c r="B130" i="74"/>
  <c r="F129" i="74"/>
  <c r="E129" i="74"/>
  <c r="B129" i="74"/>
  <c r="F128" i="74"/>
  <c r="E128" i="74"/>
  <c r="B128" i="74"/>
  <c r="F127" i="74"/>
  <c r="E127" i="74"/>
  <c r="B127" i="74"/>
  <c r="F126" i="74"/>
  <c r="E126" i="74"/>
  <c r="B126" i="74"/>
  <c r="F125" i="74"/>
  <c r="E125" i="74"/>
  <c r="B125" i="74"/>
  <c r="F124" i="74"/>
  <c r="E124" i="74"/>
  <c r="B124" i="74"/>
  <c r="F123" i="74"/>
  <c r="E123" i="74"/>
  <c r="B123" i="74"/>
  <c r="F122" i="74"/>
  <c r="E122" i="74"/>
  <c r="B122" i="74"/>
  <c r="F121" i="74"/>
  <c r="E121" i="74"/>
  <c r="B121" i="74"/>
  <c r="F120" i="74"/>
  <c r="E120" i="74"/>
  <c r="B120" i="74"/>
  <c r="F119" i="74"/>
  <c r="E119" i="74"/>
  <c r="B119" i="74"/>
  <c r="F118" i="74"/>
  <c r="E118" i="74"/>
  <c r="B118" i="74"/>
  <c r="F117" i="74"/>
  <c r="E117" i="74"/>
  <c r="B117" i="74"/>
  <c r="F116" i="74"/>
  <c r="E116" i="74"/>
  <c r="B116" i="74"/>
  <c r="F115" i="74"/>
  <c r="E115" i="74"/>
  <c r="B115" i="74"/>
  <c r="F114" i="74"/>
  <c r="E114" i="74"/>
  <c r="B114" i="74"/>
  <c r="F113" i="74"/>
  <c r="E113" i="74"/>
  <c r="B113" i="74"/>
  <c r="F112" i="74"/>
  <c r="E112" i="74"/>
  <c r="B112" i="74"/>
  <c r="F111" i="74"/>
  <c r="E111" i="74"/>
  <c r="B111" i="74"/>
  <c r="F110" i="74"/>
  <c r="E110" i="74"/>
  <c r="B110" i="74"/>
  <c r="F109" i="74"/>
  <c r="E109" i="74"/>
  <c r="B109" i="74"/>
  <c r="F108" i="74"/>
  <c r="E108" i="74"/>
  <c r="B108" i="74"/>
  <c r="F107" i="74"/>
  <c r="E107" i="74"/>
  <c r="B107" i="74"/>
  <c r="F106" i="74"/>
  <c r="E106" i="74"/>
  <c r="B106" i="74"/>
  <c r="F105" i="74"/>
  <c r="E105" i="74"/>
  <c r="B105" i="74"/>
  <c r="F104" i="74"/>
  <c r="E104" i="74"/>
  <c r="B104" i="74"/>
  <c r="F103" i="74"/>
  <c r="E103" i="74"/>
  <c r="B103" i="74"/>
  <c r="F102" i="74"/>
  <c r="E102" i="74"/>
  <c r="B102" i="74"/>
  <c r="F101" i="74"/>
  <c r="E101" i="74"/>
  <c r="B101" i="74"/>
  <c r="F100" i="74"/>
  <c r="B100" i="74"/>
  <c r="F99" i="74"/>
  <c r="E99" i="74"/>
  <c r="B99" i="74"/>
  <c r="A99" i="74"/>
  <c r="C99" i="74" s="1"/>
  <c r="F98" i="74"/>
  <c r="E98" i="74"/>
  <c r="B98" i="74"/>
  <c r="A98" i="74"/>
  <c r="C98" i="74" s="1"/>
  <c r="F97" i="74"/>
  <c r="E97" i="74"/>
  <c r="B97" i="74"/>
  <c r="A97" i="74"/>
  <c r="C97" i="74" s="1"/>
  <c r="F96" i="74"/>
  <c r="E96" i="74"/>
  <c r="B96" i="74"/>
  <c r="A96" i="74"/>
  <c r="C96" i="74" s="1"/>
  <c r="F95" i="74"/>
  <c r="E95" i="74"/>
  <c r="B95" i="74"/>
  <c r="A95" i="74"/>
  <c r="A143" i="74" s="1"/>
  <c r="C143" i="74" s="1"/>
  <c r="F94" i="74"/>
  <c r="E94" i="74"/>
  <c r="B94" i="74"/>
  <c r="A94" i="74"/>
  <c r="A142" i="74" s="1"/>
  <c r="C142" i="74" s="1"/>
  <c r="F93" i="74"/>
  <c r="E93" i="74"/>
  <c r="B93" i="74"/>
  <c r="A93" i="74"/>
  <c r="C93" i="74" s="1"/>
  <c r="F92" i="74"/>
  <c r="E92" i="74"/>
  <c r="B92" i="74"/>
  <c r="A92" i="74"/>
  <c r="A140" i="74" s="1"/>
  <c r="C140" i="74" s="1"/>
  <c r="F91" i="74"/>
  <c r="E91" i="74"/>
  <c r="C91" i="74"/>
  <c r="B91" i="74"/>
  <c r="A91" i="74"/>
  <c r="A139" i="74" s="1"/>
  <c r="C139" i="74" s="1"/>
  <c r="F90" i="74"/>
  <c r="E90" i="74"/>
  <c r="B90" i="74"/>
  <c r="A90" i="74"/>
  <c r="A138" i="74" s="1"/>
  <c r="C138" i="74" s="1"/>
  <c r="F89" i="74"/>
  <c r="E89" i="74"/>
  <c r="B89" i="74"/>
  <c r="A89" i="74"/>
  <c r="C89" i="74" s="1"/>
  <c r="F88" i="74"/>
  <c r="E88" i="74"/>
  <c r="B88" i="74"/>
  <c r="A88" i="74"/>
  <c r="A136" i="74" s="1"/>
  <c r="C136" i="74" s="1"/>
  <c r="F87" i="74"/>
  <c r="E87" i="74"/>
  <c r="B87" i="74"/>
  <c r="A87" i="74"/>
  <c r="C87" i="74" s="1"/>
  <c r="F86" i="74"/>
  <c r="E86" i="74"/>
  <c r="B86" i="74"/>
  <c r="A86" i="74"/>
  <c r="C86" i="74" s="1"/>
  <c r="F85" i="74"/>
  <c r="E85" i="74"/>
  <c r="B85" i="74"/>
  <c r="A85" i="74"/>
  <c r="C85" i="74" s="1"/>
  <c r="F84" i="74"/>
  <c r="E84" i="74"/>
  <c r="B84" i="74"/>
  <c r="A84" i="74"/>
  <c r="C84" i="74" s="1"/>
  <c r="F83" i="74"/>
  <c r="E83" i="74"/>
  <c r="C83" i="74"/>
  <c r="B83" i="74"/>
  <c r="A83" i="74"/>
  <c r="A131" i="74" s="1"/>
  <c r="C131" i="74" s="1"/>
  <c r="F82" i="74"/>
  <c r="E82" i="74"/>
  <c r="C82" i="74"/>
  <c r="B82" i="74"/>
  <c r="A82" i="74"/>
  <c r="A130" i="74" s="1"/>
  <c r="C130" i="74" s="1"/>
  <c r="F81" i="74"/>
  <c r="E81" i="74"/>
  <c r="B81" i="74"/>
  <c r="A81" i="74"/>
  <c r="C81" i="74" s="1"/>
  <c r="F80" i="74"/>
  <c r="E80" i="74"/>
  <c r="B80" i="74"/>
  <c r="A80" i="74"/>
  <c r="A128" i="74" s="1"/>
  <c r="C128" i="74" s="1"/>
  <c r="F79" i="74"/>
  <c r="E79" i="74"/>
  <c r="B79" i="74"/>
  <c r="A79" i="74"/>
  <c r="A127" i="74" s="1"/>
  <c r="C127" i="74" s="1"/>
  <c r="F78" i="74"/>
  <c r="E78" i="74"/>
  <c r="B78" i="74"/>
  <c r="A78" i="74"/>
  <c r="A126" i="74" s="1"/>
  <c r="C126" i="74" s="1"/>
  <c r="F77" i="74"/>
  <c r="E77" i="74"/>
  <c r="B77" i="74"/>
  <c r="A77" i="74"/>
  <c r="C77" i="74" s="1"/>
  <c r="F76" i="74"/>
  <c r="E76" i="74"/>
  <c r="C76" i="74"/>
  <c r="B76" i="74"/>
  <c r="A76" i="74"/>
  <c r="A124" i="74" s="1"/>
  <c r="C124" i="74" s="1"/>
  <c r="F75" i="74"/>
  <c r="E75" i="74"/>
  <c r="B75" i="74"/>
  <c r="A75" i="74"/>
  <c r="C75" i="74" s="1"/>
  <c r="F74" i="74"/>
  <c r="E74" i="74"/>
  <c r="B74" i="74"/>
  <c r="A74" i="74"/>
  <c r="C74" i="74" s="1"/>
  <c r="F73" i="74"/>
  <c r="E73" i="74"/>
  <c r="B73" i="74"/>
  <c r="A73" i="74"/>
  <c r="C73" i="74" s="1"/>
  <c r="F72" i="74"/>
  <c r="E72" i="74"/>
  <c r="B72" i="74"/>
  <c r="A72" i="74"/>
  <c r="C72" i="74" s="1"/>
  <c r="F71" i="74"/>
  <c r="E71" i="74"/>
  <c r="C71" i="74"/>
  <c r="B71" i="74"/>
  <c r="A71" i="74"/>
  <c r="A119" i="74" s="1"/>
  <c r="C119" i="74" s="1"/>
  <c r="F70" i="74"/>
  <c r="E70" i="74"/>
  <c r="B70" i="74"/>
  <c r="A70" i="74"/>
  <c r="A118" i="74" s="1"/>
  <c r="C118" i="74" s="1"/>
  <c r="F69" i="74"/>
  <c r="E69" i="74"/>
  <c r="B69" i="74"/>
  <c r="A69" i="74"/>
  <c r="C69" i="74" s="1"/>
  <c r="F68" i="74"/>
  <c r="E68" i="74"/>
  <c r="B68" i="74"/>
  <c r="A68" i="74"/>
  <c r="A116" i="74" s="1"/>
  <c r="C116" i="74" s="1"/>
  <c r="F67" i="74"/>
  <c r="E67" i="74"/>
  <c r="B67" i="74"/>
  <c r="A67" i="74"/>
  <c r="A115" i="74" s="1"/>
  <c r="C115" i="74" s="1"/>
  <c r="F66" i="74"/>
  <c r="E66" i="74"/>
  <c r="B66" i="74"/>
  <c r="A66" i="74"/>
  <c r="A114" i="74" s="1"/>
  <c r="C114" i="74" s="1"/>
  <c r="F65" i="74"/>
  <c r="E65" i="74"/>
  <c r="B65" i="74"/>
  <c r="A65" i="74"/>
  <c r="C65" i="74" s="1"/>
  <c r="F64" i="74"/>
  <c r="E64" i="74"/>
  <c r="C64" i="74"/>
  <c r="B64" i="74"/>
  <c r="A64" i="74"/>
  <c r="A112" i="74" s="1"/>
  <c r="C112" i="74" s="1"/>
  <c r="F63" i="74"/>
  <c r="E63" i="74"/>
  <c r="B63" i="74"/>
  <c r="A63" i="74"/>
  <c r="C63" i="74" s="1"/>
  <c r="F62" i="74"/>
  <c r="E62" i="74"/>
  <c r="B62" i="74"/>
  <c r="A62" i="74"/>
  <c r="C62" i="74" s="1"/>
  <c r="F61" i="74"/>
  <c r="E61" i="74"/>
  <c r="B61" i="74"/>
  <c r="A61" i="74"/>
  <c r="C61" i="74" s="1"/>
  <c r="F60" i="74"/>
  <c r="E60" i="74"/>
  <c r="B60" i="74"/>
  <c r="A60" i="74"/>
  <c r="C60" i="74" s="1"/>
  <c r="F59" i="74"/>
  <c r="E59" i="74"/>
  <c r="B59" i="74"/>
  <c r="A59" i="74"/>
  <c r="A107" i="74" s="1"/>
  <c r="C107" i="74" s="1"/>
  <c r="F58" i="74"/>
  <c r="E58" i="74"/>
  <c r="B58" i="74"/>
  <c r="A58" i="74"/>
  <c r="A106" i="74" s="1"/>
  <c r="C106" i="74" s="1"/>
  <c r="F57" i="74"/>
  <c r="E57" i="74"/>
  <c r="B57" i="74"/>
  <c r="A57" i="74"/>
  <c r="C57" i="74" s="1"/>
  <c r="F56" i="74"/>
  <c r="E56" i="74"/>
  <c r="B56" i="74"/>
  <c r="A56" i="74"/>
  <c r="A104" i="74" s="1"/>
  <c r="C104" i="74" s="1"/>
  <c r="F55" i="74"/>
  <c r="E55" i="74"/>
  <c r="B55" i="74"/>
  <c r="A55" i="74"/>
  <c r="S55" i="74" s="1"/>
  <c r="F54" i="74"/>
  <c r="E54" i="74"/>
  <c r="B54" i="74"/>
  <c r="A54" i="74"/>
  <c r="C54" i="74" s="1"/>
  <c r="F53" i="74"/>
  <c r="E53" i="74"/>
  <c r="B53" i="74"/>
  <c r="A53" i="74"/>
  <c r="C53" i="74" s="1"/>
  <c r="F52" i="74"/>
  <c r="E52" i="74"/>
  <c r="E100" i="74" s="1"/>
  <c r="B52" i="74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B3" i="74"/>
  <c r="E291" i="66"/>
  <c r="E290" i="66"/>
  <c r="E289" i="66"/>
  <c r="E288" i="66"/>
  <c r="E287" i="66"/>
  <c r="E286" i="66"/>
  <c r="E285" i="66"/>
  <c r="E284" i="66"/>
  <c r="E283" i="66"/>
  <c r="E282" i="66"/>
  <c r="E281" i="66"/>
  <c r="E280" i="66"/>
  <c r="E279" i="66"/>
  <c r="E278" i="66"/>
  <c r="E277" i="66"/>
  <c r="E276" i="66"/>
  <c r="E275" i="66"/>
  <c r="E274" i="66"/>
  <c r="E273" i="66"/>
  <c r="E272" i="66"/>
  <c r="E271" i="66"/>
  <c r="E270" i="66"/>
  <c r="E269" i="66"/>
  <c r="E268" i="66"/>
  <c r="E267" i="66"/>
  <c r="E266" i="66"/>
  <c r="E265" i="66"/>
  <c r="E264" i="66"/>
  <c r="E263" i="66"/>
  <c r="E262" i="66"/>
  <c r="E261" i="66"/>
  <c r="E260" i="66"/>
  <c r="E259" i="66"/>
  <c r="E258" i="66"/>
  <c r="E257" i="66"/>
  <c r="E256" i="66"/>
  <c r="E255" i="66"/>
  <c r="E254" i="66"/>
  <c r="E253" i="66"/>
  <c r="E252" i="66"/>
  <c r="E251" i="66"/>
  <c r="E250" i="66"/>
  <c r="E249" i="66"/>
  <c r="E248" i="66"/>
  <c r="E247" i="66"/>
  <c r="E246" i="66"/>
  <c r="E245" i="66"/>
  <c r="E244" i="66"/>
  <c r="I243" i="66"/>
  <c r="E243" i="66"/>
  <c r="B243" i="66"/>
  <c r="B291" i="66" s="1"/>
  <c r="A243" i="66"/>
  <c r="A291" i="66" s="1"/>
  <c r="I291" i="66" s="1"/>
  <c r="E242" i="66"/>
  <c r="B242" i="66"/>
  <c r="B290" i="66" s="1"/>
  <c r="A242" i="66"/>
  <c r="I242" i="66" s="1"/>
  <c r="E241" i="66"/>
  <c r="B241" i="66"/>
  <c r="B289" i="66" s="1"/>
  <c r="A241" i="66"/>
  <c r="A289" i="66" s="1"/>
  <c r="I289" i="66" s="1"/>
  <c r="E240" i="66"/>
  <c r="B240" i="66"/>
  <c r="B288" i="66" s="1"/>
  <c r="A240" i="66"/>
  <c r="A288" i="66" s="1"/>
  <c r="I288" i="66" s="1"/>
  <c r="E239" i="66"/>
  <c r="B239" i="66"/>
  <c r="B287" i="66" s="1"/>
  <c r="A239" i="66"/>
  <c r="I239" i="66" s="1"/>
  <c r="E238" i="66"/>
  <c r="B238" i="66"/>
  <c r="B286" i="66" s="1"/>
  <c r="A238" i="66"/>
  <c r="I238" i="66" s="1"/>
  <c r="E237" i="66"/>
  <c r="B237" i="66"/>
  <c r="B285" i="66" s="1"/>
  <c r="A237" i="66"/>
  <c r="I237" i="66" s="1"/>
  <c r="I236" i="66"/>
  <c r="E236" i="66"/>
  <c r="B236" i="66"/>
  <c r="B284" i="66" s="1"/>
  <c r="A236" i="66"/>
  <c r="A284" i="66" s="1"/>
  <c r="I284" i="66" s="1"/>
  <c r="E235" i="66"/>
  <c r="B235" i="66"/>
  <c r="B283" i="66" s="1"/>
  <c r="A235" i="66"/>
  <c r="I235" i="66" s="1"/>
  <c r="I234" i="66"/>
  <c r="E234" i="66"/>
  <c r="B234" i="66"/>
  <c r="B282" i="66" s="1"/>
  <c r="A234" i="66"/>
  <c r="A282" i="66" s="1"/>
  <c r="I282" i="66" s="1"/>
  <c r="I233" i="66"/>
  <c r="E233" i="66"/>
  <c r="B233" i="66"/>
  <c r="B281" i="66" s="1"/>
  <c r="A233" i="66"/>
  <c r="A281" i="66" s="1"/>
  <c r="I281" i="66" s="1"/>
  <c r="I232" i="66"/>
  <c r="E232" i="66"/>
  <c r="B232" i="66"/>
  <c r="B280" i="66" s="1"/>
  <c r="A232" i="66"/>
  <c r="A280" i="66" s="1"/>
  <c r="I280" i="66" s="1"/>
  <c r="I231" i="66"/>
  <c r="E231" i="66"/>
  <c r="B231" i="66"/>
  <c r="B279" i="66" s="1"/>
  <c r="A231" i="66"/>
  <c r="A279" i="66" s="1"/>
  <c r="I279" i="66" s="1"/>
  <c r="E230" i="66"/>
  <c r="B230" i="66"/>
  <c r="B278" i="66" s="1"/>
  <c r="A230" i="66"/>
  <c r="I230" i="66" s="1"/>
  <c r="E229" i="66"/>
  <c r="B229" i="66"/>
  <c r="B277" i="66" s="1"/>
  <c r="A229" i="66"/>
  <c r="A277" i="66" s="1"/>
  <c r="I277" i="66" s="1"/>
  <c r="E228" i="66"/>
  <c r="B228" i="66"/>
  <c r="B276" i="66" s="1"/>
  <c r="A228" i="66"/>
  <c r="I228" i="66" s="1"/>
  <c r="E227" i="66"/>
  <c r="B227" i="66"/>
  <c r="B275" i="66" s="1"/>
  <c r="A227" i="66"/>
  <c r="I227" i="66" s="1"/>
  <c r="E226" i="66"/>
  <c r="B226" i="66"/>
  <c r="B274" i="66" s="1"/>
  <c r="A226" i="66"/>
  <c r="I226" i="66" s="1"/>
  <c r="E225" i="66"/>
  <c r="B225" i="66"/>
  <c r="B273" i="66" s="1"/>
  <c r="A225" i="66"/>
  <c r="I225" i="66" s="1"/>
  <c r="I224" i="66"/>
  <c r="E224" i="66"/>
  <c r="B224" i="66"/>
  <c r="B272" i="66" s="1"/>
  <c r="A224" i="66"/>
  <c r="A272" i="66" s="1"/>
  <c r="I272" i="66" s="1"/>
  <c r="E223" i="66"/>
  <c r="B223" i="66"/>
  <c r="B271" i="66" s="1"/>
  <c r="A223" i="66"/>
  <c r="I223" i="66" s="1"/>
  <c r="I222" i="66"/>
  <c r="E222" i="66"/>
  <c r="B222" i="66"/>
  <c r="B270" i="66" s="1"/>
  <c r="A222" i="66"/>
  <c r="A270" i="66" s="1"/>
  <c r="I270" i="66" s="1"/>
  <c r="I221" i="66"/>
  <c r="E221" i="66"/>
  <c r="B221" i="66"/>
  <c r="B269" i="66" s="1"/>
  <c r="A221" i="66"/>
  <c r="A269" i="66" s="1"/>
  <c r="I269" i="66" s="1"/>
  <c r="I220" i="66"/>
  <c r="E220" i="66"/>
  <c r="B220" i="66"/>
  <c r="B268" i="66" s="1"/>
  <c r="A220" i="66"/>
  <c r="A268" i="66" s="1"/>
  <c r="I268" i="66" s="1"/>
  <c r="I219" i="66"/>
  <c r="E219" i="66"/>
  <c r="B219" i="66"/>
  <c r="B267" i="66" s="1"/>
  <c r="A219" i="66"/>
  <c r="A267" i="66" s="1"/>
  <c r="I267" i="66" s="1"/>
  <c r="E218" i="66"/>
  <c r="B218" i="66"/>
  <c r="B266" i="66" s="1"/>
  <c r="A218" i="66"/>
  <c r="I218" i="66" s="1"/>
  <c r="E217" i="66"/>
  <c r="B217" i="66"/>
  <c r="B265" i="66" s="1"/>
  <c r="A217" i="66"/>
  <c r="A265" i="66" s="1"/>
  <c r="I265" i="66" s="1"/>
  <c r="E216" i="66"/>
  <c r="B216" i="66"/>
  <c r="B264" i="66" s="1"/>
  <c r="A216" i="66"/>
  <c r="I216" i="66" s="1"/>
  <c r="E215" i="66"/>
  <c r="B215" i="66"/>
  <c r="B263" i="66" s="1"/>
  <c r="A215" i="66"/>
  <c r="I215" i="66" s="1"/>
  <c r="E214" i="66"/>
  <c r="B214" i="66"/>
  <c r="B262" i="66" s="1"/>
  <c r="A214" i="66"/>
  <c r="I214" i="66" s="1"/>
  <c r="E213" i="66"/>
  <c r="B213" i="66"/>
  <c r="B261" i="66" s="1"/>
  <c r="A213" i="66"/>
  <c r="I213" i="66" s="1"/>
  <c r="E212" i="66"/>
  <c r="B212" i="66"/>
  <c r="B260" i="66" s="1"/>
  <c r="A212" i="66"/>
  <c r="A260" i="66" s="1"/>
  <c r="E211" i="66"/>
  <c r="B211" i="66"/>
  <c r="B259" i="66" s="1"/>
  <c r="A211" i="66"/>
  <c r="I211" i="66" s="1"/>
  <c r="E210" i="66"/>
  <c r="B210" i="66"/>
  <c r="B258" i="66" s="1"/>
  <c r="A210" i="66"/>
  <c r="I210" i="66" s="1"/>
  <c r="E209" i="66"/>
  <c r="B209" i="66"/>
  <c r="B257" i="66" s="1"/>
  <c r="A209" i="66"/>
  <c r="I209" i="66" s="1"/>
  <c r="E208" i="66"/>
  <c r="B208" i="66"/>
  <c r="B256" i="66" s="1"/>
  <c r="A208" i="66"/>
  <c r="I208" i="66" s="1"/>
  <c r="I207" i="66"/>
  <c r="E207" i="66"/>
  <c r="B207" i="66"/>
  <c r="B255" i="66" s="1"/>
  <c r="A207" i="66"/>
  <c r="A255" i="66" s="1"/>
  <c r="I255" i="66" s="1"/>
  <c r="E206" i="66"/>
  <c r="B206" i="66"/>
  <c r="B254" i="66" s="1"/>
  <c r="A206" i="66"/>
  <c r="I206" i="66" s="1"/>
  <c r="I205" i="66"/>
  <c r="E205" i="66"/>
  <c r="B205" i="66"/>
  <c r="B253" i="66" s="1"/>
  <c r="A205" i="66"/>
  <c r="A253" i="66" s="1"/>
  <c r="I253" i="66" s="1"/>
  <c r="I204" i="66"/>
  <c r="E204" i="66"/>
  <c r="B204" i="66"/>
  <c r="B252" i="66" s="1"/>
  <c r="A204" i="66"/>
  <c r="A252" i="66" s="1"/>
  <c r="I252" i="66" s="1"/>
  <c r="I203" i="66"/>
  <c r="E203" i="66"/>
  <c r="B203" i="66"/>
  <c r="B251" i="66" s="1"/>
  <c r="A203" i="66"/>
  <c r="A251" i="66" s="1"/>
  <c r="I251" i="66" s="1"/>
  <c r="I202" i="66"/>
  <c r="E202" i="66"/>
  <c r="B202" i="66"/>
  <c r="B250" i="66" s="1"/>
  <c r="A202" i="66"/>
  <c r="A250" i="66" s="1"/>
  <c r="I250" i="66" s="1"/>
  <c r="E201" i="66"/>
  <c r="B201" i="66"/>
  <c r="B249" i="66" s="1"/>
  <c r="A201" i="66"/>
  <c r="I201" i="66" s="1"/>
  <c r="E200" i="66"/>
  <c r="B200" i="66"/>
  <c r="B248" i="66" s="1"/>
  <c r="A200" i="66"/>
  <c r="A248" i="66" s="1"/>
  <c r="I248" i="66" s="1"/>
  <c r="E199" i="66"/>
  <c r="B199" i="66"/>
  <c r="B247" i="66" s="1"/>
  <c r="A199" i="66"/>
  <c r="S199" i="66" s="1"/>
  <c r="I198" i="66"/>
  <c r="E198" i="66"/>
  <c r="B198" i="66"/>
  <c r="B246" i="66" s="1"/>
  <c r="A198" i="66"/>
  <c r="A246" i="66" s="1"/>
  <c r="I246" i="66" s="1"/>
  <c r="I197" i="66"/>
  <c r="E197" i="66"/>
  <c r="B197" i="66"/>
  <c r="B245" i="66" s="1"/>
  <c r="A197" i="66"/>
  <c r="A245" i="66" s="1"/>
  <c r="I245" i="66" s="1"/>
  <c r="I196" i="66"/>
  <c r="E196" i="66"/>
  <c r="B196" i="66"/>
  <c r="B244" i="66" s="1"/>
  <c r="A196" i="66"/>
  <c r="A244" i="66" s="1"/>
  <c r="I244" i="66" s="1"/>
  <c r="I195" i="66"/>
  <c r="E195" i="66"/>
  <c r="I194" i="66"/>
  <c r="E194" i="66"/>
  <c r="I193" i="66"/>
  <c r="E193" i="66"/>
  <c r="I192" i="66"/>
  <c r="E192" i="66"/>
  <c r="I191" i="66"/>
  <c r="E191" i="66"/>
  <c r="I190" i="66"/>
  <c r="E190" i="66"/>
  <c r="I189" i="66"/>
  <c r="E189" i="66"/>
  <c r="I188" i="66"/>
  <c r="E188" i="66"/>
  <c r="I187" i="66"/>
  <c r="E187" i="66"/>
  <c r="I186" i="66"/>
  <c r="E186" i="66"/>
  <c r="I185" i="66"/>
  <c r="E185" i="66"/>
  <c r="I184" i="66"/>
  <c r="E184" i="66"/>
  <c r="I183" i="66"/>
  <c r="E183" i="66"/>
  <c r="I182" i="66"/>
  <c r="E182" i="66"/>
  <c r="I181" i="66"/>
  <c r="E181" i="66"/>
  <c r="I180" i="66"/>
  <c r="E180" i="66"/>
  <c r="I179" i="66"/>
  <c r="E179" i="66"/>
  <c r="I178" i="66"/>
  <c r="E178" i="66"/>
  <c r="I177" i="66"/>
  <c r="E177" i="66"/>
  <c r="I176" i="66"/>
  <c r="E176" i="66"/>
  <c r="I175" i="66"/>
  <c r="E175" i="66"/>
  <c r="I174" i="66"/>
  <c r="E174" i="66"/>
  <c r="I173" i="66"/>
  <c r="E173" i="66"/>
  <c r="I172" i="66"/>
  <c r="E172" i="66"/>
  <c r="I171" i="66"/>
  <c r="E171" i="66"/>
  <c r="I170" i="66"/>
  <c r="E170" i="66"/>
  <c r="I169" i="66"/>
  <c r="E169" i="66"/>
  <c r="I168" i="66"/>
  <c r="E168" i="66"/>
  <c r="I167" i="66"/>
  <c r="E167" i="66"/>
  <c r="I166" i="66"/>
  <c r="E166" i="66"/>
  <c r="I165" i="66"/>
  <c r="E165" i="66"/>
  <c r="E164" i="66"/>
  <c r="I163" i="66"/>
  <c r="E163" i="66"/>
  <c r="I162" i="66"/>
  <c r="E162" i="66"/>
  <c r="I161" i="66"/>
  <c r="E161" i="66"/>
  <c r="I160" i="66"/>
  <c r="E160" i="66"/>
  <c r="I159" i="66"/>
  <c r="E159" i="66"/>
  <c r="I158" i="66"/>
  <c r="E158" i="66"/>
  <c r="I157" i="66"/>
  <c r="E157" i="66"/>
  <c r="I156" i="66"/>
  <c r="E156" i="66"/>
  <c r="I155" i="66"/>
  <c r="E155" i="66"/>
  <c r="I154" i="66"/>
  <c r="E154" i="66"/>
  <c r="I153" i="66"/>
  <c r="E153" i="66"/>
  <c r="I152" i="66"/>
  <c r="E152" i="66"/>
  <c r="S151" i="66"/>
  <c r="I151" i="66"/>
  <c r="E151" i="66"/>
  <c r="I150" i="66"/>
  <c r="E150" i="66"/>
  <c r="I149" i="66"/>
  <c r="E149" i="66"/>
  <c r="I148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E116" i="66"/>
  <c r="E115" i="66"/>
  <c r="A115" i="66"/>
  <c r="I115" i="66" s="1"/>
  <c r="E114" i="66"/>
  <c r="E113" i="66"/>
  <c r="E112" i="66"/>
  <c r="E111" i="66"/>
  <c r="E110" i="66"/>
  <c r="E109" i="66"/>
  <c r="E108" i="66"/>
  <c r="E107" i="66"/>
  <c r="E106" i="66"/>
  <c r="E105" i="66"/>
  <c r="E104" i="66"/>
  <c r="E103" i="66"/>
  <c r="E102" i="66"/>
  <c r="E101" i="66"/>
  <c r="E100" i="66"/>
  <c r="I99" i="66"/>
  <c r="E99" i="66"/>
  <c r="D99" i="66"/>
  <c r="D147" i="66" s="1"/>
  <c r="D195" i="66" s="1"/>
  <c r="D243" i="66" s="1"/>
  <c r="D291" i="66" s="1"/>
  <c r="B99" i="66"/>
  <c r="B147" i="66" s="1"/>
  <c r="A99" i="66"/>
  <c r="A147" i="66" s="1"/>
  <c r="I147" i="66" s="1"/>
  <c r="E98" i="66"/>
  <c r="D98" i="66"/>
  <c r="D146" i="66" s="1"/>
  <c r="D194" i="66" s="1"/>
  <c r="D242" i="66" s="1"/>
  <c r="D290" i="66" s="1"/>
  <c r="B98" i="66"/>
  <c r="B146" i="66" s="1"/>
  <c r="A98" i="66"/>
  <c r="I98" i="66" s="1"/>
  <c r="E97" i="66"/>
  <c r="D97" i="66"/>
  <c r="D145" i="66" s="1"/>
  <c r="D193" i="66" s="1"/>
  <c r="D241" i="66" s="1"/>
  <c r="D289" i="66" s="1"/>
  <c r="B97" i="66"/>
  <c r="B145" i="66" s="1"/>
  <c r="A97" i="66"/>
  <c r="A145" i="66" s="1"/>
  <c r="I145" i="66" s="1"/>
  <c r="E96" i="66"/>
  <c r="D96" i="66"/>
  <c r="D144" i="66" s="1"/>
  <c r="D192" i="66" s="1"/>
  <c r="D240" i="66" s="1"/>
  <c r="D288" i="66" s="1"/>
  <c r="B96" i="66"/>
  <c r="B144" i="66" s="1"/>
  <c r="A96" i="66"/>
  <c r="I96" i="66" s="1"/>
  <c r="E95" i="66"/>
  <c r="D95" i="66"/>
  <c r="D143" i="66" s="1"/>
  <c r="D191" i="66" s="1"/>
  <c r="D239" i="66" s="1"/>
  <c r="D287" i="66" s="1"/>
  <c r="B95" i="66"/>
  <c r="B143" i="66" s="1"/>
  <c r="A95" i="66"/>
  <c r="I95" i="66" s="1"/>
  <c r="E94" i="66"/>
  <c r="D94" i="66"/>
  <c r="D142" i="66" s="1"/>
  <c r="D190" i="66" s="1"/>
  <c r="D238" i="66" s="1"/>
  <c r="D286" i="66" s="1"/>
  <c r="B94" i="66"/>
  <c r="B142" i="66" s="1"/>
  <c r="A94" i="66"/>
  <c r="I94" i="66" s="1"/>
  <c r="E93" i="66"/>
  <c r="D93" i="66"/>
  <c r="D141" i="66" s="1"/>
  <c r="D189" i="66" s="1"/>
  <c r="D237" i="66" s="1"/>
  <c r="D285" i="66" s="1"/>
  <c r="B93" i="66"/>
  <c r="B141" i="66" s="1"/>
  <c r="A93" i="66"/>
  <c r="I93" i="66" s="1"/>
  <c r="I92" i="66"/>
  <c r="E92" i="66"/>
  <c r="D92" i="66"/>
  <c r="D140" i="66" s="1"/>
  <c r="D188" i="66" s="1"/>
  <c r="D236" i="66" s="1"/>
  <c r="D284" i="66" s="1"/>
  <c r="B92" i="66"/>
  <c r="B140" i="66" s="1"/>
  <c r="A92" i="66"/>
  <c r="A140" i="66" s="1"/>
  <c r="I140" i="66" s="1"/>
  <c r="E91" i="66"/>
  <c r="D91" i="66"/>
  <c r="D139" i="66" s="1"/>
  <c r="D187" i="66" s="1"/>
  <c r="D235" i="66" s="1"/>
  <c r="D283" i="66" s="1"/>
  <c r="B91" i="66"/>
  <c r="B139" i="66" s="1"/>
  <c r="A91" i="66"/>
  <c r="I91" i="66" s="1"/>
  <c r="I90" i="66"/>
  <c r="E90" i="66"/>
  <c r="D90" i="66"/>
  <c r="D138" i="66" s="1"/>
  <c r="D186" i="66" s="1"/>
  <c r="D234" i="66" s="1"/>
  <c r="D282" i="66" s="1"/>
  <c r="B90" i="66"/>
  <c r="B138" i="66" s="1"/>
  <c r="A90" i="66"/>
  <c r="A138" i="66" s="1"/>
  <c r="I138" i="66" s="1"/>
  <c r="I89" i="66"/>
  <c r="E89" i="66"/>
  <c r="D89" i="66"/>
  <c r="D137" i="66" s="1"/>
  <c r="D185" i="66" s="1"/>
  <c r="D233" i="66" s="1"/>
  <c r="D281" i="66" s="1"/>
  <c r="B89" i="66"/>
  <c r="B137" i="66" s="1"/>
  <c r="A89" i="66"/>
  <c r="A137" i="66" s="1"/>
  <c r="I137" i="66" s="1"/>
  <c r="I88" i="66"/>
  <c r="E88" i="66"/>
  <c r="D88" i="66"/>
  <c r="D136" i="66" s="1"/>
  <c r="D184" i="66" s="1"/>
  <c r="D232" i="66" s="1"/>
  <c r="D280" i="66" s="1"/>
  <c r="B88" i="66"/>
  <c r="B136" i="66" s="1"/>
  <c r="A88" i="66"/>
  <c r="A136" i="66" s="1"/>
  <c r="I136" i="66" s="1"/>
  <c r="I87" i="66"/>
  <c r="E87" i="66"/>
  <c r="D87" i="66"/>
  <c r="D135" i="66" s="1"/>
  <c r="D183" i="66" s="1"/>
  <c r="D231" i="66" s="1"/>
  <c r="D279" i="66" s="1"/>
  <c r="B87" i="66"/>
  <c r="B135" i="66" s="1"/>
  <c r="A87" i="66"/>
  <c r="A135" i="66" s="1"/>
  <c r="I135" i="66" s="1"/>
  <c r="E86" i="66"/>
  <c r="D86" i="66"/>
  <c r="D134" i="66" s="1"/>
  <c r="D182" i="66" s="1"/>
  <c r="D230" i="66" s="1"/>
  <c r="D278" i="66" s="1"/>
  <c r="B86" i="66"/>
  <c r="B134" i="66" s="1"/>
  <c r="A86" i="66"/>
  <c r="I86" i="66" s="1"/>
  <c r="E85" i="66"/>
  <c r="D85" i="66"/>
  <c r="D133" i="66" s="1"/>
  <c r="D181" i="66" s="1"/>
  <c r="D229" i="66" s="1"/>
  <c r="D277" i="66" s="1"/>
  <c r="B85" i="66"/>
  <c r="B133" i="66" s="1"/>
  <c r="A85" i="66"/>
  <c r="A133" i="66" s="1"/>
  <c r="I133" i="66" s="1"/>
  <c r="E84" i="66"/>
  <c r="D84" i="66"/>
  <c r="D132" i="66" s="1"/>
  <c r="D180" i="66" s="1"/>
  <c r="D228" i="66" s="1"/>
  <c r="D276" i="66" s="1"/>
  <c r="B84" i="66"/>
  <c r="B132" i="66" s="1"/>
  <c r="A84" i="66"/>
  <c r="A132" i="66" s="1"/>
  <c r="I132" i="66" s="1"/>
  <c r="E83" i="66"/>
  <c r="D83" i="66"/>
  <c r="D131" i="66" s="1"/>
  <c r="D179" i="66" s="1"/>
  <c r="D227" i="66" s="1"/>
  <c r="D275" i="66" s="1"/>
  <c r="B83" i="66"/>
  <c r="B131" i="66" s="1"/>
  <c r="A83" i="66"/>
  <c r="I83" i="66" s="1"/>
  <c r="E82" i="66"/>
  <c r="D82" i="66"/>
  <c r="D130" i="66" s="1"/>
  <c r="D178" i="66" s="1"/>
  <c r="D226" i="66" s="1"/>
  <c r="D274" i="66" s="1"/>
  <c r="B82" i="66"/>
  <c r="B130" i="66" s="1"/>
  <c r="A82" i="66"/>
  <c r="I82" i="66" s="1"/>
  <c r="E81" i="66"/>
  <c r="D81" i="66"/>
  <c r="D129" i="66" s="1"/>
  <c r="D177" i="66" s="1"/>
  <c r="D225" i="66" s="1"/>
  <c r="D273" i="66" s="1"/>
  <c r="B81" i="66"/>
  <c r="B129" i="66" s="1"/>
  <c r="A81" i="66"/>
  <c r="I81" i="66" s="1"/>
  <c r="I80" i="66"/>
  <c r="E80" i="66"/>
  <c r="D80" i="66"/>
  <c r="D128" i="66" s="1"/>
  <c r="D176" i="66" s="1"/>
  <c r="D224" i="66" s="1"/>
  <c r="D272" i="66" s="1"/>
  <c r="B80" i="66"/>
  <c r="B128" i="66" s="1"/>
  <c r="A80" i="66"/>
  <c r="A128" i="66" s="1"/>
  <c r="I128" i="66" s="1"/>
  <c r="E79" i="66"/>
  <c r="D79" i="66"/>
  <c r="D127" i="66" s="1"/>
  <c r="D175" i="66" s="1"/>
  <c r="D223" i="66" s="1"/>
  <c r="D271" i="66" s="1"/>
  <c r="B79" i="66"/>
  <c r="B127" i="66" s="1"/>
  <c r="A79" i="66"/>
  <c r="I79" i="66" s="1"/>
  <c r="I78" i="66"/>
  <c r="E78" i="66"/>
  <c r="D78" i="66"/>
  <c r="D126" i="66" s="1"/>
  <c r="D174" i="66" s="1"/>
  <c r="D222" i="66" s="1"/>
  <c r="D270" i="66" s="1"/>
  <c r="B78" i="66"/>
  <c r="B126" i="66" s="1"/>
  <c r="A78" i="66"/>
  <c r="A126" i="66" s="1"/>
  <c r="I126" i="66" s="1"/>
  <c r="I77" i="66"/>
  <c r="E77" i="66"/>
  <c r="D77" i="66"/>
  <c r="D125" i="66" s="1"/>
  <c r="D173" i="66" s="1"/>
  <c r="D221" i="66" s="1"/>
  <c r="D269" i="66" s="1"/>
  <c r="B77" i="66"/>
  <c r="B125" i="66" s="1"/>
  <c r="A77" i="66"/>
  <c r="A125" i="66" s="1"/>
  <c r="I125" i="66" s="1"/>
  <c r="I76" i="66"/>
  <c r="E76" i="66"/>
  <c r="D76" i="66"/>
  <c r="D124" i="66" s="1"/>
  <c r="D172" i="66" s="1"/>
  <c r="D220" i="66" s="1"/>
  <c r="D268" i="66" s="1"/>
  <c r="B76" i="66"/>
  <c r="B124" i="66" s="1"/>
  <c r="A76" i="66"/>
  <c r="A124" i="66" s="1"/>
  <c r="I124" i="66" s="1"/>
  <c r="I75" i="66"/>
  <c r="E75" i="66"/>
  <c r="D75" i="66"/>
  <c r="D123" i="66" s="1"/>
  <c r="D171" i="66" s="1"/>
  <c r="D219" i="66" s="1"/>
  <c r="D267" i="66" s="1"/>
  <c r="B75" i="66"/>
  <c r="B123" i="66" s="1"/>
  <c r="A75" i="66"/>
  <c r="A123" i="66" s="1"/>
  <c r="I123" i="66" s="1"/>
  <c r="E74" i="66"/>
  <c r="D74" i="66"/>
  <c r="D122" i="66" s="1"/>
  <c r="D170" i="66" s="1"/>
  <c r="D218" i="66" s="1"/>
  <c r="D266" i="66" s="1"/>
  <c r="B74" i="66"/>
  <c r="B122" i="66" s="1"/>
  <c r="A74" i="66"/>
  <c r="I74" i="66" s="1"/>
  <c r="E73" i="66"/>
  <c r="D73" i="66"/>
  <c r="D121" i="66" s="1"/>
  <c r="D169" i="66" s="1"/>
  <c r="D217" i="66" s="1"/>
  <c r="D265" i="66" s="1"/>
  <c r="B73" i="66"/>
  <c r="B121" i="66" s="1"/>
  <c r="A73" i="66"/>
  <c r="A121" i="66" s="1"/>
  <c r="I121" i="66" s="1"/>
  <c r="E72" i="66"/>
  <c r="D72" i="66"/>
  <c r="D120" i="66" s="1"/>
  <c r="D168" i="66" s="1"/>
  <c r="D216" i="66" s="1"/>
  <c r="D264" i="66" s="1"/>
  <c r="B72" i="66"/>
  <c r="B120" i="66" s="1"/>
  <c r="A72" i="66"/>
  <c r="A120" i="66" s="1"/>
  <c r="I120" i="66" s="1"/>
  <c r="E71" i="66"/>
  <c r="D71" i="66"/>
  <c r="D119" i="66" s="1"/>
  <c r="D167" i="66" s="1"/>
  <c r="D215" i="66" s="1"/>
  <c r="D263" i="66" s="1"/>
  <c r="B71" i="66"/>
  <c r="B119" i="66" s="1"/>
  <c r="A71" i="66"/>
  <c r="I71" i="66" s="1"/>
  <c r="E70" i="66"/>
  <c r="D70" i="66"/>
  <c r="D118" i="66" s="1"/>
  <c r="D166" i="66" s="1"/>
  <c r="D214" i="66" s="1"/>
  <c r="D262" i="66" s="1"/>
  <c r="B70" i="66"/>
  <c r="B118" i="66" s="1"/>
  <c r="A70" i="66"/>
  <c r="I70" i="66" s="1"/>
  <c r="E69" i="66"/>
  <c r="D69" i="66"/>
  <c r="D117" i="66" s="1"/>
  <c r="D165" i="66" s="1"/>
  <c r="D213" i="66" s="1"/>
  <c r="D261" i="66" s="1"/>
  <c r="B69" i="66"/>
  <c r="B117" i="66" s="1"/>
  <c r="A69" i="66"/>
  <c r="I69" i="66" s="1"/>
  <c r="E68" i="66"/>
  <c r="D68" i="66"/>
  <c r="D116" i="66" s="1"/>
  <c r="D164" i="66" s="1"/>
  <c r="D212" i="66" s="1"/>
  <c r="D260" i="66" s="1"/>
  <c r="B68" i="66"/>
  <c r="B116" i="66" s="1"/>
  <c r="A68" i="66"/>
  <c r="A116" i="66" s="1"/>
  <c r="E67" i="66"/>
  <c r="D67" i="66"/>
  <c r="D115" i="66" s="1"/>
  <c r="D163" i="66" s="1"/>
  <c r="D211" i="66" s="1"/>
  <c r="D259" i="66" s="1"/>
  <c r="B67" i="66"/>
  <c r="B115" i="66" s="1"/>
  <c r="A67" i="66"/>
  <c r="I67" i="66" s="1"/>
  <c r="E66" i="66"/>
  <c r="D66" i="66"/>
  <c r="D114" i="66" s="1"/>
  <c r="D162" i="66" s="1"/>
  <c r="D210" i="66" s="1"/>
  <c r="D258" i="66" s="1"/>
  <c r="B66" i="66"/>
  <c r="B114" i="66" s="1"/>
  <c r="A66" i="66"/>
  <c r="I66" i="66" s="1"/>
  <c r="E65" i="66"/>
  <c r="D65" i="66"/>
  <c r="D113" i="66" s="1"/>
  <c r="D161" i="66" s="1"/>
  <c r="D209" i="66" s="1"/>
  <c r="D257" i="66" s="1"/>
  <c r="B65" i="66"/>
  <c r="B113" i="66" s="1"/>
  <c r="A65" i="66"/>
  <c r="I65" i="66" s="1"/>
  <c r="E64" i="66"/>
  <c r="D64" i="66"/>
  <c r="D112" i="66" s="1"/>
  <c r="D160" i="66" s="1"/>
  <c r="D208" i="66" s="1"/>
  <c r="D256" i="66" s="1"/>
  <c r="B64" i="66"/>
  <c r="B112" i="66" s="1"/>
  <c r="A64" i="66"/>
  <c r="I64" i="66" s="1"/>
  <c r="I63" i="66"/>
  <c r="E63" i="66"/>
  <c r="D63" i="66"/>
  <c r="D111" i="66" s="1"/>
  <c r="D159" i="66" s="1"/>
  <c r="D207" i="66" s="1"/>
  <c r="D255" i="66" s="1"/>
  <c r="B63" i="66"/>
  <c r="B111" i="66" s="1"/>
  <c r="A63" i="66"/>
  <c r="A111" i="66" s="1"/>
  <c r="I111" i="66" s="1"/>
  <c r="E62" i="66"/>
  <c r="D62" i="66"/>
  <c r="D110" i="66" s="1"/>
  <c r="D158" i="66" s="1"/>
  <c r="D206" i="66" s="1"/>
  <c r="D254" i="66" s="1"/>
  <c r="B62" i="66"/>
  <c r="B110" i="66" s="1"/>
  <c r="A62" i="66"/>
  <c r="I62" i="66" s="1"/>
  <c r="I61" i="66"/>
  <c r="E61" i="66"/>
  <c r="D61" i="66"/>
  <c r="D109" i="66" s="1"/>
  <c r="D157" i="66" s="1"/>
  <c r="D205" i="66" s="1"/>
  <c r="D253" i="66" s="1"/>
  <c r="B61" i="66"/>
  <c r="B109" i="66" s="1"/>
  <c r="A61" i="66"/>
  <c r="A109" i="66" s="1"/>
  <c r="I109" i="66" s="1"/>
  <c r="I60" i="66"/>
  <c r="E60" i="66"/>
  <c r="D60" i="66"/>
  <c r="D108" i="66" s="1"/>
  <c r="D156" i="66" s="1"/>
  <c r="D204" i="66" s="1"/>
  <c r="D252" i="66" s="1"/>
  <c r="B60" i="66"/>
  <c r="B108" i="66" s="1"/>
  <c r="A60" i="66"/>
  <c r="A108" i="66" s="1"/>
  <c r="I108" i="66" s="1"/>
  <c r="I59" i="66"/>
  <c r="E59" i="66"/>
  <c r="D59" i="66"/>
  <c r="D107" i="66" s="1"/>
  <c r="D155" i="66" s="1"/>
  <c r="D203" i="66" s="1"/>
  <c r="D251" i="66" s="1"/>
  <c r="B59" i="66"/>
  <c r="B107" i="66" s="1"/>
  <c r="A59" i="66"/>
  <c r="A107" i="66" s="1"/>
  <c r="I107" i="66" s="1"/>
  <c r="I58" i="66"/>
  <c r="E58" i="66"/>
  <c r="D58" i="66"/>
  <c r="D106" i="66" s="1"/>
  <c r="D154" i="66" s="1"/>
  <c r="D202" i="66" s="1"/>
  <c r="D250" i="66" s="1"/>
  <c r="B58" i="66"/>
  <c r="B106" i="66" s="1"/>
  <c r="A58" i="66"/>
  <c r="A106" i="66" s="1"/>
  <c r="I106" i="66" s="1"/>
  <c r="E57" i="66"/>
  <c r="D57" i="66"/>
  <c r="D105" i="66" s="1"/>
  <c r="D153" i="66" s="1"/>
  <c r="D201" i="66" s="1"/>
  <c r="D249" i="66" s="1"/>
  <c r="B57" i="66"/>
  <c r="B105" i="66" s="1"/>
  <c r="A57" i="66"/>
  <c r="I57" i="66" s="1"/>
  <c r="E56" i="66"/>
  <c r="D56" i="66"/>
  <c r="D104" i="66" s="1"/>
  <c r="D152" i="66" s="1"/>
  <c r="D200" i="66" s="1"/>
  <c r="D248" i="66" s="1"/>
  <c r="B56" i="66"/>
  <c r="B104" i="66" s="1"/>
  <c r="A56" i="66"/>
  <c r="A104" i="66" s="1"/>
  <c r="I104" i="66" s="1"/>
  <c r="E55" i="66"/>
  <c r="D55" i="66"/>
  <c r="D103" i="66" s="1"/>
  <c r="D151" i="66" s="1"/>
  <c r="D199" i="66" s="1"/>
  <c r="D247" i="66" s="1"/>
  <c r="B55" i="66"/>
  <c r="B103" i="66" s="1"/>
  <c r="A55" i="66"/>
  <c r="S55" i="66" s="1"/>
  <c r="I54" i="66"/>
  <c r="E54" i="66"/>
  <c r="D54" i="66"/>
  <c r="D102" i="66" s="1"/>
  <c r="D150" i="66" s="1"/>
  <c r="D198" i="66" s="1"/>
  <c r="D246" i="66" s="1"/>
  <c r="B54" i="66"/>
  <c r="B102" i="66" s="1"/>
  <c r="A54" i="66"/>
  <c r="A102" i="66" s="1"/>
  <c r="I102" i="66" s="1"/>
  <c r="I53" i="66"/>
  <c r="E53" i="66"/>
  <c r="D53" i="66"/>
  <c r="D101" i="66" s="1"/>
  <c r="D149" i="66" s="1"/>
  <c r="D197" i="66" s="1"/>
  <c r="D245" i="66" s="1"/>
  <c r="B53" i="66"/>
  <c r="B101" i="66" s="1"/>
  <c r="A53" i="66"/>
  <c r="A101" i="66" s="1"/>
  <c r="I101" i="66" s="1"/>
  <c r="I52" i="66"/>
  <c r="E52" i="66"/>
  <c r="D52" i="66"/>
  <c r="D100" i="66" s="1"/>
  <c r="D148" i="66" s="1"/>
  <c r="D196" i="66" s="1"/>
  <c r="D244" i="66" s="1"/>
  <c r="B52" i="66"/>
  <c r="B100" i="66" s="1"/>
  <c r="A52" i="66"/>
  <c r="A100" i="66" s="1"/>
  <c r="I100" i="66" s="1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N55" i="39"/>
  <c r="I55" i="39"/>
  <c r="F55" i="39"/>
  <c r="A55" i="39"/>
  <c r="N54" i="39"/>
  <c r="I54" i="39"/>
  <c r="F54" i="39"/>
  <c r="A54" i="39"/>
  <c r="N53" i="39"/>
  <c r="M53" i="39"/>
  <c r="L53" i="39"/>
  <c r="K53" i="39"/>
  <c r="I53" i="39"/>
  <c r="F53" i="39"/>
  <c r="E53" i="39"/>
  <c r="D53" i="39"/>
  <c r="C53" i="39"/>
  <c r="A53" i="39"/>
  <c r="N52" i="39"/>
  <c r="I52" i="39"/>
  <c r="F52" i="39"/>
  <c r="A52" i="39"/>
  <c r="N51" i="39"/>
  <c r="I51" i="39"/>
  <c r="F51" i="39"/>
  <c r="A51" i="39"/>
  <c r="N50" i="39"/>
  <c r="I50" i="39"/>
  <c r="F50" i="39"/>
  <c r="A50" i="39"/>
  <c r="N49" i="39"/>
  <c r="I49" i="39"/>
  <c r="F49" i="39"/>
  <c r="A49" i="39"/>
  <c r="N48" i="39"/>
  <c r="I48" i="39"/>
  <c r="F48" i="39"/>
  <c r="A48" i="39"/>
  <c r="N47" i="39"/>
  <c r="I47" i="39"/>
  <c r="F47" i="39"/>
  <c r="A47" i="39"/>
  <c r="N46" i="39"/>
  <c r="I46" i="39"/>
  <c r="F46" i="39"/>
  <c r="A46" i="39"/>
  <c r="N45" i="39"/>
  <c r="I45" i="39"/>
  <c r="F45" i="39"/>
  <c r="A45" i="39"/>
  <c r="N44" i="39"/>
  <c r="I44" i="39"/>
  <c r="F44" i="39"/>
  <c r="A44" i="39"/>
  <c r="N43" i="39"/>
  <c r="I43" i="39"/>
  <c r="F43" i="39"/>
  <c r="A43" i="39"/>
  <c r="N42" i="39"/>
  <c r="I42" i="39"/>
  <c r="F42" i="39"/>
  <c r="A42" i="39"/>
  <c r="N41" i="39"/>
  <c r="I41" i="39"/>
  <c r="F41" i="39"/>
  <c r="A41" i="39"/>
  <c r="N40" i="39"/>
  <c r="I40" i="39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E11" i="34" s="1"/>
  <c r="A10" i="34"/>
  <c r="C10" i="34" s="1"/>
  <c r="A9" i="34"/>
  <c r="C9" i="34" s="1"/>
  <c r="A8" i="34"/>
  <c r="C193" i="38" s="1"/>
  <c r="C208" i="38" s="1"/>
  <c r="A7" i="34"/>
  <c r="C192" i="38" s="1"/>
  <c r="C207" i="38" s="1"/>
  <c r="C222" i="38" s="1"/>
  <c r="A6" i="34"/>
  <c r="C6" i="34" s="1"/>
  <c r="E6" i="34" s="1"/>
  <c r="A5" i="34"/>
  <c r="C190" i="38" s="1"/>
  <c r="C205" i="38" s="1"/>
  <c r="C220" i="38" s="1"/>
  <c r="A4" i="34"/>
  <c r="C4" i="34" s="1"/>
  <c r="A3" i="34"/>
  <c r="C3" i="34" s="1"/>
  <c r="E2" i="34"/>
  <c r="D2" i="34"/>
  <c r="C2" i="34"/>
  <c r="G31" i="76"/>
  <c r="D31" i="76"/>
  <c r="G30" i="76"/>
  <c r="D30" i="76"/>
  <c r="G29" i="76"/>
  <c r="D29" i="76"/>
  <c r="G28" i="76"/>
  <c r="D28" i="76"/>
  <c r="G27" i="76"/>
  <c r="D27" i="76"/>
  <c r="G26" i="76"/>
  <c r="D26" i="76"/>
  <c r="G25" i="76"/>
  <c r="D25" i="76"/>
  <c r="G24" i="76"/>
  <c r="D24" i="76"/>
  <c r="G23" i="76"/>
  <c r="D23" i="76"/>
  <c r="G22" i="76"/>
  <c r="D22" i="76"/>
  <c r="G21" i="76"/>
  <c r="D21" i="76"/>
  <c r="G20" i="76"/>
  <c r="D20" i="76"/>
  <c r="G19" i="76"/>
  <c r="D19" i="76"/>
  <c r="G18" i="76"/>
  <c r="D18" i="76"/>
  <c r="D17" i="76"/>
  <c r="D16" i="76"/>
  <c r="D15" i="76"/>
  <c r="G14" i="76"/>
  <c r="D14" i="76"/>
  <c r="G13" i="76"/>
  <c r="F13" i="76" s="1"/>
  <c r="D13" i="76"/>
  <c r="D12" i="76"/>
  <c r="D11" i="76"/>
  <c r="D10" i="76"/>
  <c r="D9" i="76"/>
  <c r="D8" i="76"/>
  <c r="D7" i="76"/>
  <c r="D6" i="76"/>
  <c r="D5" i="76"/>
  <c r="G4" i="76"/>
  <c r="G5" i="76" s="1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I12" i="17"/>
  <c r="H12" i="17"/>
  <c r="E12" i="17"/>
  <c r="I11" i="17"/>
  <c r="H11" i="17"/>
  <c r="E10" i="17"/>
  <c r="D10" i="17"/>
  <c r="C10" i="17"/>
  <c r="E5" i="17"/>
  <c r="D5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8" i="70"/>
  <c r="Q37" i="70"/>
  <c r="Q36" i="70"/>
  <c r="C80" i="74" l="1"/>
  <c r="C94" i="74"/>
  <c r="C52" i="74"/>
  <c r="C56" i="74"/>
  <c r="D16" i="34"/>
  <c r="A114" i="66"/>
  <c r="I114" i="66" s="1"/>
  <c r="A119" i="66"/>
  <c r="I119" i="66" s="1"/>
  <c r="A131" i="66"/>
  <c r="I131" i="66" s="1"/>
  <c r="A143" i="66"/>
  <c r="I143" i="66" s="1"/>
  <c r="A258" i="66"/>
  <c r="I258" i="66" s="1"/>
  <c r="A263" i="66"/>
  <c r="I263" i="66" s="1"/>
  <c r="A275" i="66"/>
  <c r="I275" i="66" s="1"/>
  <c r="A287" i="66"/>
  <c r="I287" i="66" s="1"/>
  <c r="I143" i="74" s="1"/>
  <c r="I56" i="66"/>
  <c r="I73" i="66"/>
  <c r="I85" i="66"/>
  <c r="I97" i="66"/>
  <c r="A112" i="66"/>
  <c r="I112" i="66" s="1"/>
  <c r="A117" i="66"/>
  <c r="I117" i="66" s="1"/>
  <c r="A129" i="66"/>
  <c r="I129" i="66" s="1"/>
  <c r="A141" i="66"/>
  <c r="I141" i="66" s="1"/>
  <c r="I200" i="66"/>
  <c r="I217" i="66"/>
  <c r="I229" i="66"/>
  <c r="I241" i="66"/>
  <c r="A256" i="66"/>
  <c r="I256" i="66" s="1"/>
  <c r="A261" i="66"/>
  <c r="I261" i="66" s="1"/>
  <c r="A273" i="66"/>
  <c r="I273" i="66" s="1"/>
  <c r="A285" i="66"/>
  <c r="I285" i="66" s="1"/>
  <c r="A105" i="66"/>
  <c r="I105" i="66" s="1"/>
  <c r="A122" i="66"/>
  <c r="I122" i="66" s="1"/>
  <c r="A134" i="66"/>
  <c r="I134" i="66" s="1"/>
  <c r="A146" i="66"/>
  <c r="I146" i="66" s="1"/>
  <c r="A249" i="66"/>
  <c r="I249" i="66" s="1"/>
  <c r="A266" i="66"/>
  <c r="I266" i="66" s="1"/>
  <c r="A278" i="66"/>
  <c r="I278" i="66" s="1"/>
  <c r="A290" i="66"/>
  <c r="I290" i="66" s="1"/>
  <c r="A103" i="66"/>
  <c r="I93" i="74" s="1"/>
  <c r="A110" i="66"/>
  <c r="I110" i="66" s="1"/>
  <c r="A127" i="66"/>
  <c r="I127" i="66" s="1"/>
  <c r="A139" i="66"/>
  <c r="I139" i="66" s="1"/>
  <c r="A247" i="66"/>
  <c r="A254" i="66"/>
  <c r="I254" i="66" s="1"/>
  <c r="A271" i="66"/>
  <c r="I271" i="66" s="1"/>
  <c r="A283" i="66"/>
  <c r="I283" i="66" s="1"/>
  <c r="A144" i="66"/>
  <c r="I144" i="66" s="1"/>
  <c r="A264" i="66"/>
  <c r="I264" i="66" s="1"/>
  <c r="A276" i="66"/>
  <c r="I276" i="66" s="1"/>
  <c r="A113" i="66"/>
  <c r="I113" i="66" s="1"/>
  <c r="A118" i="66"/>
  <c r="I118" i="66" s="1"/>
  <c r="A130" i="66"/>
  <c r="I130" i="66" s="1"/>
  <c r="A142" i="66"/>
  <c r="I142" i="66" s="1"/>
  <c r="A257" i="66"/>
  <c r="I257" i="66" s="1"/>
  <c r="A262" i="66"/>
  <c r="I262" i="66" s="1"/>
  <c r="A274" i="66"/>
  <c r="I274" i="66" s="1"/>
  <c r="A286" i="66"/>
  <c r="I286" i="66" s="1"/>
  <c r="I55" i="66"/>
  <c r="I199" i="66"/>
  <c r="A259" i="66"/>
  <c r="I259" i="66" s="1"/>
  <c r="I115" i="74" s="1"/>
  <c r="I72" i="66"/>
  <c r="I72" i="74" s="1"/>
  <c r="I84" i="66"/>
  <c r="I240" i="66"/>
  <c r="I14" i="17"/>
  <c r="G7" i="76" s="1"/>
  <c r="F7" i="76" s="1"/>
  <c r="G50" i="39"/>
  <c r="I13" i="17"/>
  <c r="C58" i="74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E5" i="34" s="1"/>
  <c r="H14" i="17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H13" i="17"/>
  <c r="G9" i="76" s="1"/>
  <c r="C198" i="38"/>
  <c r="C213" i="38" s="1"/>
  <c r="C228" i="38" s="1"/>
  <c r="C243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O53" i="39"/>
  <c r="C7" i="34"/>
  <c r="E7" i="34" s="1"/>
  <c r="D7" i="34" s="1"/>
  <c r="P19" i="39"/>
  <c r="Q19" i="39" s="1"/>
  <c r="O52" i="39"/>
  <c r="O43" i="39"/>
  <c r="G48" i="39"/>
  <c r="C194" i="38"/>
  <c r="C209" i="38" s="1"/>
  <c r="C224" i="38" s="1"/>
  <c r="O46" i="39"/>
  <c r="P18" i="39"/>
  <c r="Q18" i="39" s="1"/>
  <c r="G49" i="39"/>
  <c r="G55" i="39"/>
  <c r="J8" i="58"/>
  <c r="I8" i="58"/>
  <c r="I9" i="58"/>
  <c r="G240" i="66" s="1"/>
  <c r="I10" i="58"/>
  <c r="I7" i="37"/>
  <c r="G80" i="66" s="1"/>
  <c r="H9" i="58"/>
  <c r="G192" i="66" s="1"/>
  <c r="H25" i="37"/>
  <c r="H7" i="37"/>
  <c r="G32" i="66" s="1"/>
  <c r="J10" i="58"/>
  <c r="I6" i="37"/>
  <c r="J7" i="37"/>
  <c r="G128" i="66" s="1"/>
  <c r="H6" i="37"/>
  <c r="E10" i="34"/>
  <c r="D10" i="34" s="1"/>
  <c r="A9" i="53"/>
  <c r="C286" i="38"/>
  <c r="C298" i="38" s="1"/>
  <c r="C292" i="38"/>
  <c r="C304" i="38" s="1"/>
  <c r="E4" i="34"/>
  <c r="D4" i="34" s="1"/>
  <c r="C288" i="38"/>
  <c r="C294" i="38"/>
  <c r="C188" i="38"/>
  <c r="C203" i="38" s="1"/>
  <c r="A16" i="41"/>
  <c r="O42" i="39"/>
  <c r="I7" i="58"/>
  <c r="G224" i="66" s="1"/>
  <c r="E95" i="72"/>
  <c r="P22" i="39"/>
  <c r="Q22" i="39" s="1"/>
  <c r="P24" i="39"/>
  <c r="Q24" i="39" s="1"/>
  <c r="G54" i="39"/>
  <c r="C189" i="38"/>
  <c r="C204" i="38" s="1"/>
  <c r="C195" i="38"/>
  <c r="C210" i="38" s="1"/>
  <c r="C201" i="38"/>
  <c r="C216" i="38" s="1"/>
  <c r="A4" i="53"/>
  <c r="A10" i="53" s="1"/>
  <c r="A16" i="53" s="1"/>
  <c r="H5" i="37"/>
  <c r="G21" i="66" s="1"/>
  <c r="J6" i="37"/>
  <c r="D437" i="41"/>
  <c r="G39" i="39"/>
  <c r="G41" i="39"/>
  <c r="G53" i="39"/>
  <c r="O55" i="39"/>
  <c r="I5" i="37"/>
  <c r="G69" i="66" s="1"/>
  <c r="D431" i="41"/>
  <c r="C190" i="66" s="1"/>
  <c r="J9" i="58"/>
  <c r="G288" i="66" s="1"/>
  <c r="B21" i="41"/>
  <c r="C59" i="26"/>
  <c r="E188" i="72"/>
  <c r="C8" i="34"/>
  <c r="C12" i="34"/>
  <c r="E64" i="72"/>
  <c r="C196" i="38"/>
  <c r="C211" i="38" s="1"/>
  <c r="C226" i="38" s="1"/>
  <c r="C241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12" i="53" s="1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I6" i="41" s="1"/>
  <c r="H5" i="58"/>
  <c r="I5" i="58"/>
  <c r="G219" i="66"/>
  <c r="G160" i="66"/>
  <c r="G214" i="66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C306" i="38"/>
  <c r="D9" i="34"/>
  <c r="J25" i="9"/>
  <c r="J29" i="9"/>
  <c r="F12" i="76"/>
  <c r="F21" i="76"/>
  <c r="F25" i="76"/>
  <c r="D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18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25" i="38"/>
  <c r="C231" i="38"/>
  <c r="C239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310" i="38"/>
  <c r="C285" i="38"/>
  <c r="C295" i="38"/>
  <c r="C307" i="38" s="1"/>
  <c r="C319" i="38" s="1"/>
  <c r="C331" i="38" s="1"/>
  <c r="C343" i="38" s="1"/>
  <c r="E44" i="38"/>
  <c r="C300" i="38"/>
  <c r="A15" i="53"/>
  <c r="G27" i="66"/>
  <c r="I76" i="74"/>
  <c r="C274" i="66"/>
  <c r="P274" i="66" s="1"/>
  <c r="C180" i="66"/>
  <c r="C79" i="66"/>
  <c r="P79" i="66" s="1"/>
  <c r="C42" i="66"/>
  <c r="I108" i="74"/>
  <c r="I22" i="74"/>
  <c r="G22" i="66"/>
  <c r="I31" i="74"/>
  <c r="I7" i="74"/>
  <c r="I19" i="74"/>
  <c r="I138" i="74"/>
  <c r="G75" i="66"/>
  <c r="G112" i="66"/>
  <c r="I17" i="74"/>
  <c r="I92" i="74"/>
  <c r="I95" i="74"/>
  <c r="I50" i="74"/>
  <c r="I29" i="74"/>
  <c r="I137" i="74"/>
  <c r="I147" i="74"/>
  <c r="G118" i="66"/>
  <c r="I14" i="74"/>
  <c r="G171" i="66"/>
  <c r="I10" i="74"/>
  <c r="G267" i="66"/>
  <c r="G256" i="66"/>
  <c r="I26" i="74"/>
  <c r="I15" i="74"/>
  <c r="I59" i="74"/>
  <c r="I8" i="74"/>
  <c r="I71" i="74"/>
  <c r="I6" i="74"/>
  <c r="I62" i="74"/>
  <c r="I57" i="74"/>
  <c r="I37" i="74"/>
  <c r="I77" i="74"/>
  <c r="I35" i="74"/>
  <c r="I67" i="74"/>
  <c r="I100" i="74"/>
  <c r="I91" i="74"/>
  <c r="P3" i="18"/>
  <c r="X4" i="20"/>
  <c r="I125" i="74"/>
  <c r="I107" i="74"/>
  <c r="I94" i="74"/>
  <c r="I104" i="74"/>
  <c r="P12" i="18"/>
  <c r="X7" i="20"/>
  <c r="P13" i="18"/>
  <c r="C26" i="20"/>
  <c r="X8" i="20"/>
  <c r="F16" i="63"/>
  <c r="F26" i="63" s="1"/>
  <c r="F36" i="63" s="1"/>
  <c r="F46" i="63" s="1"/>
  <c r="F56" i="63" s="1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C24" i="20"/>
  <c r="P11" i="18"/>
  <c r="I134" i="74" l="1"/>
  <c r="E12" i="34"/>
  <c r="D12" i="34" s="1"/>
  <c r="I123" i="74"/>
  <c r="I142" i="74"/>
  <c r="E6" i="53"/>
  <c r="F9" i="76"/>
  <c r="G8" i="76"/>
  <c r="I122" i="74"/>
  <c r="I131" i="74"/>
  <c r="I129" i="74"/>
  <c r="I114" i="74"/>
  <c r="I118" i="74"/>
  <c r="I73" i="74"/>
  <c r="I85" i="74"/>
  <c r="I56" i="74"/>
  <c r="I130" i="74"/>
  <c r="I110" i="74"/>
  <c r="I141" i="74"/>
  <c r="I97" i="74"/>
  <c r="H9" i="41"/>
  <c r="K55" i="39" s="1"/>
  <c r="E153" i="38" s="1"/>
  <c r="C60" i="66"/>
  <c r="C287" i="66"/>
  <c r="P287" i="66" s="1"/>
  <c r="R287" i="66" s="1"/>
  <c r="C73" i="66"/>
  <c r="P73" i="66" s="1"/>
  <c r="R73" i="66" s="1"/>
  <c r="D108" i="74"/>
  <c r="C89" i="66"/>
  <c r="D81" i="74"/>
  <c r="P81" i="74" s="1"/>
  <c r="R81" i="74" s="1"/>
  <c r="C5" i="66"/>
  <c r="P5" i="66" s="1"/>
  <c r="V5" i="66" s="1"/>
  <c r="C48" i="66"/>
  <c r="C90" i="66"/>
  <c r="C132" i="66"/>
  <c r="C157" i="66"/>
  <c r="P157" i="66" s="1"/>
  <c r="V157" i="66" s="1"/>
  <c r="C8" i="66"/>
  <c r="P8" i="66" s="1"/>
  <c r="V8" i="66" s="1"/>
  <c r="C210" i="66"/>
  <c r="P210" i="66" s="1"/>
  <c r="R210" i="66" s="1"/>
  <c r="C56" i="66"/>
  <c r="P56" i="66" s="1"/>
  <c r="V56" i="66" s="1"/>
  <c r="I98" i="74"/>
  <c r="I34" i="74"/>
  <c r="I89" i="74"/>
  <c r="I40" i="74"/>
  <c r="I133" i="74"/>
  <c r="I146" i="74"/>
  <c r="I38" i="74"/>
  <c r="I55" i="74"/>
  <c r="I121" i="74"/>
  <c r="I45" i="74"/>
  <c r="I136" i="74"/>
  <c r="I119" i="74"/>
  <c r="I124" i="74"/>
  <c r="I99" i="74"/>
  <c r="I128" i="74"/>
  <c r="I33" i="74"/>
  <c r="I82" i="74"/>
  <c r="I5" i="74"/>
  <c r="I25" i="74"/>
  <c r="I51" i="74"/>
  <c r="I47" i="74"/>
  <c r="I86" i="74"/>
  <c r="I18" i="74"/>
  <c r="I120" i="74"/>
  <c r="G70" i="74"/>
  <c r="S103" i="66"/>
  <c r="I103" i="66"/>
  <c r="I111" i="74"/>
  <c r="I106" i="74"/>
  <c r="I54" i="74"/>
  <c r="I69" i="74"/>
  <c r="I27" i="74"/>
  <c r="I46" i="74"/>
  <c r="I135" i="74"/>
  <c r="I44" i="74"/>
  <c r="I81" i="74"/>
  <c r="I32" i="74"/>
  <c r="C139" i="66"/>
  <c r="P139" i="66" s="1"/>
  <c r="V139" i="66" s="1"/>
  <c r="I75" i="74"/>
  <c r="I139" i="74"/>
  <c r="I79" i="74"/>
  <c r="I70" i="74"/>
  <c r="I53" i="74"/>
  <c r="I87" i="74"/>
  <c r="I63" i="74"/>
  <c r="I24" i="74"/>
  <c r="I117" i="74"/>
  <c r="I65" i="74"/>
  <c r="I23" i="74"/>
  <c r="I127" i="74"/>
  <c r="I64" i="74"/>
  <c r="I144" i="74"/>
  <c r="I42" i="74"/>
  <c r="I80" i="74"/>
  <c r="I4" i="74"/>
  <c r="I41" i="74"/>
  <c r="I9" i="74"/>
  <c r="I113" i="74"/>
  <c r="I13" i="74"/>
  <c r="I101" i="74"/>
  <c r="I16" i="74"/>
  <c r="I49" i="74"/>
  <c r="I105" i="74"/>
  <c r="I61" i="74"/>
  <c r="I30" i="74"/>
  <c r="I58" i="74"/>
  <c r="I52" i="74"/>
  <c r="I66" i="74"/>
  <c r="I39" i="74"/>
  <c r="I102" i="74"/>
  <c r="I43" i="74"/>
  <c r="I96" i="74"/>
  <c r="I90" i="74"/>
  <c r="I48" i="74"/>
  <c r="I109" i="74"/>
  <c r="I78" i="74"/>
  <c r="I12" i="74"/>
  <c r="I132" i="74"/>
  <c r="I112" i="74"/>
  <c r="I36" i="74"/>
  <c r="I74" i="74"/>
  <c r="I21" i="74"/>
  <c r="I83" i="74"/>
  <c r="I145" i="74"/>
  <c r="I84" i="74"/>
  <c r="I88" i="74"/>
  <c r="I11" i="74"/>
  <c r="I126" i="74"/>
  <c r="I60" i="74"/>
  <c r="I28" i="74"/>
  <c r="S247" i="66"/>
  <c r="I247" i="66"/>
  <c r="G144" i="74"/>
  <c r="G48" i="74"/>
  <c r="G97" i="74"/>
  <c r="H137" i="41"/>
  <c r="C12" i="66"/>
  <c r="G49" i="74"/>
  <c r="J9" i="41"/>
  <c r="M55" i="39" s="1"/>
  <c r="E187" i="38" s="1"/>
  <c r="C47" i="63"/>
  <c r="I9" i="41"/>
  <c r="D55" i="39" s="1"/>
  <c r="E119" i="38" s="1"/>
  <c r="I469" i="37" s="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V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R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V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V25" i="66" s="1"/>
  <c r="C123" i="66"/>
  <c r="P123" i="66" s="1"/>
  <c r="V123" i="66" s="1"/>
  <c r="C197" i="66"/>
  <c r="P197" i="66" s="1"/>
  <c r="V197" i="66" s="1"/>
  <c r="D12" i="74"/>
  <c r="D46" i="74"/>
  <c r="D121" i="74"/>
  <c r="P121" i="74" s="1"/>
  <c r="V121" i="74" s="1"/>
  <c r="C29" i="66"/>
  <c r="P29" i="66" s="1"/>
  <c r="R29" i="66" s="1"/>
  <c r="C19" i="66"/>
  <c r="P19" i="66" s="1"/>
  <c r="R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R44" i="66" s="1"/>
  <c r="C88" i="66"/>
  <c r="P88" i="66" s="1"/>
  <c r="V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R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V121" i="66" s="1"/>
  <c r="C238" i="66"/>
  <c r="C196" i="66"/>
  <c r="P196" i="66" s="1"/>
  <c r="R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V265" i="66" s="1"/>
  <c r="C280" i="66"/>
  <c r="P280" i="66" s="1"/>
  <c r="V280" i="66" s="1"/>
  <c r="D32" i="74"/>
  <c r="D57" i="74"/>
  <c r="D44" i="74"/>
  <c r="P44" i="74" s="1"/>
  <c r="V44" i="74" s="1"/>
  <c r="D92" i="74"/>
  <c r="P92" i="74" s="1"/>
  <c r="R92" i="74" s="1"/>
  <c r="D88" i="74"/>
  <c r="P88" i="74" s="1"/>
  <c r="V88" i="74" s="1"/>
  <c r="D75" i="74"/>
  <c r="P75" i="74" s="1"/>
  <c r="V75" i="74" s="1"/>
  <c r="D101" i="74"/>
  <c r="P101" i="74" s="1"/>
  <c r="V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S103" i="74"/>
  <c r="C103" i="74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V136" i="66" s="1"/>
  <c r="C149" i="66"/>
  <c r="P149" i="66" s="1"/>
  <c r="R149" i="66" s="1"/>
  <c r="C152" i="66"/>
  <c r="P152" i="66" s="1"/>
  <c r="R152" i="66" s="1"/>
  <c r="C169" i="66"/>
  <c r="P169" i="66" s="1"/>
  <c r="V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D136" i="74"/>
  <c r="P136" i="74" s="1"/>
  <c r="V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V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D49" i="74"/>
  <c r="D27" i="74"/>
  <c r="P27" i="74" s="1"/>
  <c r="R27" i="74" s="1"/>
  <c r="D51" i="74"/>
  <c r="P51" i="74" s="1"/>
  <c r="D89" i="74"/>
  <c r="D71" i="74"/>
  <c r="D109" i="74"/>
  <c r="P109" i="74" s="1"/>
  <c r="R109" i="74" s="1"/>
  <c r="D99" i="74"/>
  <c r="P99" i="74" s="1"/>
  <c r="R99" i="74" s="1"/>
  <c r="D91" i="74"/>
  <c r="P91" i="74" s="1"/>
  <c r="V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V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V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R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V87" i="74" s="1"/>
  <c r="D76" i="74"/>
  <c r="D73" i="74"/>
  <c r="P73" i="74" s="1"/>
  <c r="V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V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V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R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E45" i="17" s="1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V79" i="66"/>
  <c r="R79" i="66"/>
  <c r="P2" i="18"/>
  <c r="X3" i="20"/>
  <c r="C6" i="17"/>
  <c r="R274" i="66"/>
  <c r="V274" i="66"/>
  <c r="V123" i="74"/>
  <c r="R123" i="74"/>
  <c r="R8" i="74"/>
  <c r="V8" i="74"/>
  <c r="V104" i="74"/>
  <c r="R104" i="74"/>
  <c r="C312" i="38"/>
  <c r="E199" i="38"/>
  <c r="C246" i="38"/>
  <c r="G12" i="66"/>
  <c r="H126" i="41"/>
  <c r="C41" i="39"/>
  <c r="E88" i="38" s="1"/>
  <c r="E4" i="22"/>
  <c r="C22" i="26"/>
  <c r="J7" i="9"/>
  <c r="T7" i="9" s="1"/>
  <c r="C238" i="38"/>
  <c r="A22" i="53"/>
  <c r="C240" i="38"/>
  <c r="V51" i="74"/>
  <c r="R51" i="74"/>
  <c r="H472" i="41"/>
  <c r="A18" i="53"/>
  <c r="E6" i="22"/>
  <c r="J9" i="9"/>
  <c r="T9" i="9" s="1"/>
  <c r="E188" i="38"/>
  <c r="C297" i="38"/>
  <c r="E193" i="38"/>
  <c r="E189" i="38"/>
  <c r="E2" i="22"/>
  <c r="C219" i="38"/>
  <c r="D16" i="53" s="1"/>
  <c r="C322" i="38"/>
  <c r="E241" i="38"/>
  <c r="C256" i="38"/>
  <c r="G46" i="66"/>
  <c r="H96" i="41"/>
  <c r="E245" i="38"/>
  <c r="C260" i="38"/>
  <c r="E243" i="38"/>
  <c r="C258" i="38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G10" i="76"/>
  <c r="F8" i="76"/>
  <c r="I472" i="41"/>
  <c r="A21" i="53"/>
  <c r="C316" i="38"/>
  <c r="C236" i="38"/>
  <c r="E194" i="38"/>
  <c r="H128" i="41"/>
  <c r="H100" i="41"/>
  <c r="C244" i="38"/>
  <c r="E198" i="38"/>
  <c r="V147" i="74"/>
  <c r="R147" i="74"/>
  <c r="E191" i="38"/>
  <c r="E239" i="38"/>
  <c r="C254" i="38"/>
  <c r="H133" i="41"/>
  <c r="E192" i="38"/>
  <c r="E195" i="38"/>
  <c r="V73" i="66" l="1"/>
  <c r="V81" i="74"/>
  <c r="V99" i="74"/>
  <c r="C55" i="39"/>
  <c r="E102" i="38" s="1"/>
  <c r="R157" i="66"/>
  <c r="V210" i="66"/>
  <c r="C20" i="34"/>
  <c r="C21" i="34" s="1"/>
  <c r="R143" i="66"/>
  <c r="R130" i="66"/>
  <c r="V44" i="66"/>
  <c r="R129" i="74"/>
  <c r="V273" i="66"/>
  <c r="V72" i="74"/>
  <c r="R265" i="66"/>
  <c r="V223" i="66"/>
  <c r="V29" i="66"/>
  <c r="E55" i="39"/>
  <c r="E136" i="38" s="1"/>
  <c r="R129" i="66"/>
  <c r="V178" i="66"/>
  <c r="R121" i="74"/>
  <c r="R15" i="74"/>
  <c r="R139" i="66"/>
  <c r="V110" i="66"/>
  <c r="R87" i="74"/>
  <c r="V287" i="66"/>
  <c r="R56" i="66"/>
  <c r="R120" i="74"/>
  <c r="V75" i="66"/>
  <c r="V291" i="66"/>
  <c r="R88" i="66"/>
  <c r="R5" i="66"/>
  <c r="V147" i="66"/>
  <c r="R216" i="66"/>
  <c r="V243" i="66"/>
  <c r="R75" i="74"/>
  <c r="R8" i="66"/>
  <c r="D15" i="53"/>
  <c r="I103" i="74"/>
  <c r="R118" i="66"/>
  <c r="V269" i="66"/>
  <c r="R114" i="74"/>
  <c r="V86" i="74"/>
  <c r="R158" i="66"/>
  <c r="V70" i="74"/>
  <c r="L55" i="39"/>
  <c r="E170" i="38" s="1"/>
  <c r="I469" i="58" s="1"/>
  <c r="I469" i="41" s="1"/>
  <c r="R73" i="74"/>
  <c r="V134" i="74"/>
  <c r="R95" i="66"/>
  <c r="R280" i="66"/>
  <c r="V163" i="66"/>
  <c r="R82" i="66"/>
  <c r="R214" i="66"/>
  <c r="V22" i="66"/>
  <c r="R195" i="66"/>
  <c r="C52" i="39"/>
  <c r="E99" i="38" s="1"/>
  <c r="D6" i="53" s="1"/>
  <c r="F6" i="53" s="1"/>
  <c r="V61" i="74"/>
  <c r="V19" i="66"/>
  <c r="V264" i="66"/>
  <c r="V24" i="66"/>
  <c r="V143" i="74"/>
  <c r="R183" i="66"/>
  <c r="V92" i="74"/>
  <c r="R255" i="66"/>
  <c r="R271" i="66"/>
  <c r="R25" i="66"/>
  <c r="V101" i="66"/>
  <c r="V140" i="74"/>
  <c r="R91" i="74"/>
  <c r="V232" i="66"/>
  <c r="R197" i="66"/>
  <c r="V72" i="66"/>
  <c r="V196" i="66"/>
  <c r="V22" i="74"/>
  <c r="D5" i="53"/>
  <c r="R4" i="74"/>
  <c r="R168" i="66"/>
  <c r="R226" i="66"/>
  <c r="R219" i="66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V25" i="74"/>
  <c r="R77" i="66"/>
  <c r="V66" i="66"/>
  <c r="V15" i="66"/>
  <c r="V11" i="74"/>
  <c r="R205" i="66"/>
  <c r="V109" i="74"/>
  <c r="V245" i="66"/>
  <c r="V77" i="74"/>
  <c r="R19" i="74"/>
  <c r="V135" i="66"/>
  <c r="V5" i="74"/>
  <c r="V140" i="66"/>
  <c r="R248" i="66"/>
  <c r="V217" i="66"/>
  <c r="R121" i="66"/>
  <c r="V254" i="66"/>
  <c r="V40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V53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V149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V39" i="74"/>
  <c r="E352" i="38"/>
  <c r="R47" i="74"/>
  <c r="G4" i="74"/>
  <c r="R33" i="66"/>
  <c r="R107" i="66"/>
  <c r="V63" i="74"/>
  <c r="R225" i="66"/>
  <c r="R258" i="66"/>
  <c r="V61" i="66"/>
  <c r="V40" i="74"/>
  <c r="V59" i="74"/>
  <c r="R169" i="66"/>
  <c r="R14" i="66"/>
  <c r="V14" i="66"/>
  <c r="D3" i="53"/>
  <c r="V135" i="74"/>
  <c r="R259" i="66"/>
  <c r="V52" i="66"/>
  <c r="R221" i="66"/>
  <c r="V59" i="66"/>
  <c r="D7" i="17"/>
  <c r="G52" i="20" s="1"/>
  <c r="M52" i="39"/>
  <c r="E184" i="38" s="1"/>
  <c r="J470" i="58" s="1"/>
  <c r="D4" i="53"/>
  <c r="V130" i="74"/>
  <c r="B3" i="39"/>
  <c r="C39" i="39" s="1"/>
  <c r="E86" i="38" s="1"/>
  <c r="V27" i="74"/>
  <c r="V182" i="66"/>
  <c r="V39" i="66"/>
  <c r="R52" i="74"/>
  <c r="V184" i="66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33" i="20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M41" i="20"/>
  <c r="C41" i="17"/>
  <c r="G29" i="66"/>
  <c r="G29" i="74" s="1"/>
  <c r="H429" i="41"/>
  <c r="D44" i="20"/>
  <c r="C39" i="17"/>
  <c r="C35" i="17"/>
  <c r="C23" i="17"/>
  <c r="D23" i="17" s="1"/>
  <c r="M42" i="20"/>
  <c r="E47" i="22"/>
  <c r="M35" i="9" a="1"/>
  <c r="M35" i="9" s="1"/>
  <c r="P35" i="9" a="1"/>
  <c r="P35" i="9" s="1"/>
  <c r="C34" i="17"/>
  <c r="C40" i="17"/>
  <c r="M37" i="20"/>
  <c r="M36" i="20"/>
  <c r="C326" i="38"/>
  <c r="C330" i="38"/>
  <c r="C334" i="38"/>
  <c r="D18" i="53"/>
  <c r="A24" i="53"/>
  <c r="E18" i="53"/>
  <c r="E246" i="38"/>
  <c r="C261" i="38"/>
  <c r="D6" i="17"/>
  <c r="G51" i="20" s="1"/>
  <c r="C265" i="38"/>
  <c r="H470" i="58"/>
  <c r="A28" i="53"/>
  <c r="C277" i="38"/>
  <c r="H469" i="58"/>
  <c r="D8" i="17"/>
  <c r="G53" i="20" s="1"/>
  <c r="E242" i="38"/>
  <c r="C257" i="38"/>
  <c r="C273" i="38"/>
  <c r="C234" i="38"/>
  <c r="D29" i="53"/>
  <c r="H469" i="37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J469" i="37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H470" i="37" l="1"/>
  <c r="H470" i="41" s="1"/>
  <c r="E45" i="20"/>
  <c r="C13" i="39"/>
  <c r="O13" i="39" s="1"/>
  <c r="H460" i="37"/>
  <c r="D38" i="20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E7" i="17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219" i="72" a="1"/>
  <c r="D219" i="72" s="1"/>
  <c r="D33" i="72" a="1"/>
  <c r="D33" i="72" s="1"/>
  <c r="D34" i="72" s="1" a="1"/>
  <c r="D34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C15" i="39" s="1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E8" i="17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E6" i="17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G339" i="18" l="1" a="1"/>
  <c r="G339" i="18" s="1"/>
  <c r="P13" i="39"/>
  <c r="Q13" i="39" s="1"/>
  <c r="H459" i="58"/>
  <c r="H460" i="41"/>
  <c r="AA3" i="39"/>
  <c r="G114" i="35" a="1"/>
  <c r="G114" i="35" s="1"/>
  <c r="G351" i="18" a="1"/>
  <c r="G351" i="18" s="1"/>
  <c r="G113" i="35" a="1"/>
  <c r="G113" i="35" s="1"/>
  <c r="G111" i="35" a="1"/>
  <c r="G111" i="35" s="1"/>
  <c r="G107" i="35" a="1"/>
  <c r="G107" i="35" s="1"/>
  <c r="G347" i="18" a="1"/>
  <c r="G347" i="18" s="1"/>
  <c r="I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G348" i="18" a="1"/>
  <c r="G348" i="18" s="1"/>
  <c r="G346" i="18" a="1"/>
  <c r="G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Q12" i="39" s="1"/>
  <c r="O16" i="39"/>
  <c r="H478" i="41"/>
  <c r="H475" i="41"/>
  <c r="H476" i="41"/>
  <c r="D96" i="72" a="1"/>
  <c r="D96" i="72" s="1"/>
  <c r="D97" i="72" s="1" a="1"/>
  <c r="D97" i="72" s="1"/>
  <c r="D98" i="72" s="1" a="1"/>
  <c r="D98" i="72" s="1"/>
  <c r="G104" i="35" a="1"/>
  <c r="G104" i="35" s="1"/>
  <c r="G342" i="18" a="1"/>
  <c r="G342" i="18" s="1"/>
  <c r="I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I391" i="18" s="1"/>
  <c r="G432" i="18" a="1"/>
  <c r="G432" i="18" s="1"/>
  <c r="I432" i="18" s="1"/>
  <c r="G386" i="18" a="1"/>
  <c r="G386" i="18" s="1"/>
  <c r="I386" i="18" s="1"/>
  <c r="G388" i="18" a="1"/>
  <c r="G388" i="18" s="1"/>
  <c r="H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F2" i="72"/>
  <c r="G383" i="18" a="1"/>
  <c r="G383" i="18" s="1"/>
  <c r="I383" i="18" s="1"/>
  <c r="G422" i="18" a="1"/>
  <c r="G422" i="18" s="1"/>
  <c r="H422" i="18" s="1"/>
  <c r="G384" i="18" a="1"/>
  <c r="G384" i="18" s="1"/>
  <c r="I384" i="18" s="1"/>
  <c r="G144" i="35" a="1"/>
  <c r="G144" i="35" s="1"/>
  <c r="G387" i="18" a="1"/>
  <c r="G387" i="18" s="1"/>
  <c r="H387" i="18" s="1"/>
  <c r="G425" i="18" a="1"/>
  <c r="G425" i="18" s="1"/>
  <c r="I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467" i="18"/>
  <c r="H467" i="18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H348" i="18"/>
  <c r="I348" i="18"/>
  <c r="I345" i="18"/>
  <c r="H345" i="18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I381" i="18"/>
  <c r="I385" i="18"/>
  <c r="H385" i="18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M9" i="9"/>
  <c r="E21" i="22"/>
  <c r="E13" i="22"/>
  <c r="L6" i="9"/>
  <c r="D3" i="9" s="1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I346" i="18"/>
  <c r="H346" i="18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392" i="18"/>
  <c r="H392" i="18"/>
  <c r="H391" i="18"/>
  <c r="I139" i="58"/>
  <c r="I136" i="58"/>
  <c r="I137" i="58"/>
  <c r="I140" i="58"/>
  <c r="I135" i="58"/>
  <c r="I138" i="58"/>
  <c r="I134" i="58"/>
  <c r="I133" i="58"/>
  <c r="E34" i="22"/>
  <c r="P7" i="9"/>
  <c r="E8" i="22"/>
  <c r="K6" i="9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I351" i="18"/>
  <c r="H351" i="18"/>
  <c r="H68" i="37"/>
  <c r="P15" i="39"/>
  <c r="Q15" i="39" s="1"/>
  <c r="O15" i="39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H349" i="18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6" i="39"/>
  <c r="D6" i="39" s="1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H16" i="37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H32" i="37"/>
  <c r="H393" i="18"/>
  <c r="I393" i="18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I172" i="35"/>
  <c r="I174" i="35"/>
  <c r="I171" i="35"/>
  <c r="I173" i="35"/>
  <c r="H24" i="20"/>
  <c r="E24" i="20"/>
  <c r="H51" i="20"/>
  <c r="C264" i="38"/>
  <c r="L40" i="39"/>
  <c r="E155" i="38" s="1"/>
  <c r="I476" i="58"/>
  <c r="E375" i="38" s="1"/>
  <c r="G220" i="66"/>
  <c r="I118" i="41"/>
  <c r="A36" i="53"/>
  <c r="D30" i="53"/>
  <c r="E30" i="53"/>
  <c r="C10" i="63"/>
  <c r="H459" i="41"/>
  <c r="P7" i="18"/>
  <c r="Y5" i="20"/>
  <c r="D49" i="26"/>
  <c r="I185" i="35"/>
  <c r="C348" i="38"/>
  <c r="H458" i="41"/>
  <c r="G18" i="66"/>
  <c r="Y8" i="20"/>
  <c r="P16" i="18"/>
  <c r="D22" i="53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H347" i="18" l="1"/>
  <c r="H383" i="18"/>
  <c r="I422" i="18"/>
  <c r="K10" i="9"/>
  <c r="D4" i="9"/>
  <c r="I102" i="41"/>
  <c r="I338" i="18"/>
  <c r="I387" i="18"/>
  <c r="H342" i="18"/>
  <c r="J342" i="18" s="1"/>
  <c r="I388" i="18"/>
  <c r="H432" i="18"/>
  <c r="H384" i="18"/>
  <c r="J384" i="18" s="1"/>
  <c r="I103" i="41"/>
  <c r="H344" i="18"/>
  <c r="J344" i="18" s="1"/>
  <c r="H386" i="18"/>
  <c r="J386" i="18" s="1"/>
  <c r="H425" i="18"/>
  <c r="C40" i="63"/>
  <c r="H390" i="18"/>
  <c r="H340" i="18"/>
  <c r="H350" i="18"/>
  <c r="I122" i="41"/>
  <c r="H341" i="18"/>
  <c r="I343" i="18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F380" i="18" s="1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J388" i="18"/>
  <c r="F388" i="18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J347" i="18"/>
  <c r="F347" i="18"/>
  <c r="H63" i="37"/>
  <c r="E258" i="38"/>
  <c r="E252" i="38"/>
  <c r="E256" i="38"/>
  <c r="E250" i="38"/>
  <c r="E254" i="38"/>
  <c r="E262" i="38"/>
  <c r="E248" i="38"/>
  <c r="E261" i="38"/>
  <c r="E257" i="38"/>
  <c r="E253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F393" i="18"/>
  <c r="J393" i="18"/>
  <c r="H453" i="37"/>
  <c r="E89" i="38"/>
  <c r="J392" i="1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I140" i="41"/>
  <c r="L10" i="9"/>
  <c r="H71" i="37"/>
  <c r="G94" i="66"/>
  <c r="I475" i="37"/>
  <c r="I96" i="4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J349" i="18"/>
  <c r="F349" i="18"/>
  <c r="I477" i="18"/>
  <c r="H477" i="18"/>
  <c r="G133" i="18" a="1"/>
  <c r="G133" i="18" s="1"/>
  <c r="H91" i="37"/>
  <c r="F344" i="18"/>
  <c r="E63" i="22"/>
  <c r="M40" i="9"/>
  <c r="F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J383" i="1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D33" i="53"/>
  <c r="F425" i="18"/>
  <c r="J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F343" i="18"/>
  <c r="J343" i="18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C43" i="63"/>
  <c r="H449" i="58"/>
  <c r="D192" i="72" a="1"/>
  <c r="D192" i="72" s="1"/>
  <c r="D193" i="72" s="1" a="1"/>
  <c r="D193" i="72" s="1"/>
  <c r="I428" i="18"/>
  <c r="H428" i="18"/>
  <c r="F350" i="18"/>
  <c r="J350" i="18"/>
  <c r="I100" i="41"/>
  <c r="F422" i="18"/>
  <c r="J422" i="18"/>
  <c r="E389" i="38"/>
  <c r="I439" i="37"/>
  <c r="I438" i="37"/>
  <c r="I125" i="41"/>
  <c r="J338" i="18"/>
  <c r="F338" i="18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J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F387" i="18"/>
  <c r="J387" i="18"/>
  <c r="F381" i="18"/>
  <c r="J381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4" i="37"/>
  <c r="J107" i="37"/>
  <c r="J106" i="37"/>
  <c r="J105" i="37"/>
  <c r="H442" i="37"/>
  <c r="H449" i="37"/>
  <c r="F339" i="18"/>
  <c r="J339" i="18"/>
  <c r="D12" i="53"/>
  <c r="F12" i="53" s="1"/>
  <c r="F391" i="18"/>
  <c r="J391" i="18"/>
  <c r="I429" i="18"/>
  <c r="H429" i="18"/>
  <c r="H444" i="37"/>
  <c r="J346" i="18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J341" i="18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C345" i="38"/>
  <c r="H20" i="66" s="1"/>
  <c r="D34" i="53"/>
  <c r="I461" i="58"/>
  <c r="I460" i="58"/>
  <c r="P37" i="18"/>
  <c r="E53" i="20"/>
  <c r="P28" i="18" s="1"/>
  <c r="P19" i="18"/>
  <c r="Z8" i="20"/>
  <c r="I452" i="41"/>
  <c r="D9" i="53"/>
  <c r="P10" i="18"/>
  <c r="G76" i="74"/>
  <c r="D259" i="72" a="1"/>
  <c r="D259" i="72" s="1"/>
  <c r="D260" i="72" s="1" a="1"/>
  <c r="D260" i="72" s="1"/>
  <c r="M4" i="66" l="1"/>
  <c r="J103" i="41"/>
  <c r="D20" i="34"/>
  <c r="D12" i="39"/>
  <c r="L31" i="66"/>
  <c r="J146" i="66"/>
  <c r="J273" i="66"/>
  <c r="J156" i="66"/>
  <c r="J111" i="41"/>
  <c r="J380" i="18"/>
  <c r="J130" i="41"/>
  <c r="M115" i="66"/>
  <c r="J133" i="41"/>
  <c r="J120" i="66"/>
  <c r="M56" i="66"/>
  <c r="M197" i="66"/>
  <c r="K99" i="66"/>
  <c r="X99" i="66" s="1"/>
  <c r="K37" i="66"/>
  <c r="N256" i="66"/>
  <c r="H225" i="66"/>
  <c r="L42" i="39"/>
  <c r="E157" i="38" s="1"/>
  <c r="K237" i="66" s="1"/>
  <c r="J138" i="41"/>
  <c r="J139" i="41"/>
  <c r="J115" i="41"/>
  <c r="G236" i="66"/>
  <c r="I436" i="41"/>
  <c r="I435" i="41"/>
  <c r="G52" i="74"/>
  <c r="H453" i="41"/>
  <c r="M230" i="66"/>
  <c r="N133" i="66"/>
  <c r="H23" i="66"/>
  <c r="K114" i="66"/>
  <c r="X114" i="66" s="1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K176" i="66"/>
  <c r="T176" i="66" s="1"/>
  <c r="J122" i="41"/>
  <c r="J428" i="37"/>
  <c r="J427" i="37"/>
  <c r="J112" i="41"/>
  <c r="J429" i="37"/>
  <c r="J426" i="37"/>
  <c r="G134" i="66"/>
  <c r="I426" i="41"/>
  <c r="G79" i="66"/>
  <c r="G79" i="74" s="1"/>
  <c r="K4" i="66"/>
  <c r="H36" i="53"/>
  <c r="M40" i="39"/>
  <c r="E172" i="38" s="1"/>
  <c r="K268" i="66" s="1"/>
  <c r="J476" i="58"/>
  <c r="E381" i="38" s="1"/>
  <c r="L268" i="66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K124" i="66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K157" i="66"/>
  <c r="T157" i="66" s="1"/>
  <c r="K132" i="66"/>
  <c r="T132" i="66" s="1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K82" i="66"/>
  <c r="X82" i="66" s="1"/>
  <c r="J248" i="66"/>
  <c r="K34" i="66"/>
  <c r="X34" i="66" s="1"/>
  <c r="M30" i="66"/>
  <c r="H194" i="66"/>
  <c r="M184" i="66"/>
  <c r="M216" i="66"/>
  <c r="H278" i="66"/>
  <c r="K76" i="66"/>
  <c r="X76" i="66" s="1"/>
  <c r="I175" i="18"/>
  <c r="H175" i="18"/>
  <c r="I180" i="18"/>
  <c r="H180" i="18"/>
  <c r="I183" i="18"/>
  <c r="H183" i="18"/>
  <c r="F429" i="18"/>
  <c r="J429" i="18"/>
  <c r="H442" i="41"/>
  <c r="K167" i="66"/>
  <c r="H424" i="37"/>
  <c r="H423" i="37"/>
  <c r="H446" i="41"/>
  <c r="F427" i="18"/>
  <c r="J427" i="18"/>
  <c r="K288" i="66"/>
  <c r="K32" i="66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K220" i="66"/>
  <c r="X220" i="66" s="1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K154" i="66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K202" i="66"/>
  <c r="I463" i="58"/>
  <c r="H161" i="66"/>
  <c r="F464" i="18"/>
  <c r="J464" i="18"/>
  <c r="H30" i="37"/>
  <c r="I444" i="37"/>
  <c r="H90" i="66"/>
  <c r="H48" i="66"/>
  <c r="H70" i="37"/>
  <c r="H162" i="66"/>
  <c r="M39" i="39"/>
  <c r="G286" i="66"/>
  <c r="J475" i="58"/>
  <c r="E380" i="38" s="1"/>
  <c r="L286" i="66" s="1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J131" i="66"/>
  <c r="M177" i="66"/>
  <c r="G12" i="53"/>
  <c r="H6" i="53"/>
  <c r="G6" i="53" s="1"/>
  <c r="I137" i="18"/>
  <c r="H137" i="18"/>
  <c r="D223" i="72" a="1"/>
  <c r="D223" i="72" s="1"/>
  <c r="K69" i="66"/>
  <c r="H86" i="37"/>
  <c r="I454" i="37"/>
  <c r="H70" i="66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J203" i="66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67" i="38"/>
  <c r="E265" i="38"/>
  <c r="E277" i="38"/>
  <c r="E263" i="38"/>
  <c r="E268" i="38"/>
  <c r="E266" i="38"/>
  <c r="E272" i="38"/>
  <c r="E270" i="38"/>
  <c r="E276" i="38"/>
  <c r="H186" i="66"/>
  <c r="H267" i="18"/>
  <c r="I267" i="18"/>
  <c r="H263" i="18"/>
  <c r="I263" i="18"/>
  <c r="J101" i="41"/>
  <c r="C23" i="63"/>
  <c r="D6" i="72" a="1"/>
  <c r="D6" i="72" s="1"/>
  <c r="I178" i="18"/>
  <c r="H178" i="18"/>
  <c r="K261" i="66"/>
  <c r="J107" i="66"/>
  <c r="N238" i="66"/>
  <c r="J258" i="66"/>
  <c r="H61" i="66"/>
  <c r="N36" i="66"/>
  <c r="M91" i="66"/>
  <c r="K9" i="66"/>
  <c r="T9" i="66" s="1"/>
  <c r="I173" i="18"/>
  <c r="H173" i="18"/>
  <c r="I176" i="18"/>
  <c r="H176" i="18"/>
  <c r="K165" i="66"/>
  <c r="I140" i="18"/>
  <c r="H140" i="18"/>
  <c r="H50" i="37"/>
  <c r="H169" i="66"/>
  <c r="K12" i="66"/>
  <c r="K204" i="66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K93" i="66"/>
  <c r="I462" i="37"/>
  <c r="K60" i="66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12" i="39" s="1"/>
  <c r="E39" i="39"/>
  <c r="H173" i="66"/>
  <c r="I440" i="37"/>
  <c r="H74" i="66"/>
  <c r="H32" i="66"/>
  <c r="E103" i="38"/>
  <c r="K156" i="66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K80" i="66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K53" i="66"/>
  <c r="X53" i="66" s="1"/>
  <c r="K231" i="66"/>
  <c r="X231" i="66" s="1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K96" i="66"/>
  <c r="I133" i="18"/>
  <c r="H133" i="18"/>
  <c r="H44" i="66"/>
  <c r="I432" i="41"/>
  <c r="G92" i="66"/>
  <c r="H473" i="58"/>
  <c r="K189" i="66"/>
  <c r="E356" i="38"/>
  <c r="L94" i="66" s="1"/>
  <c r="I475" i="41"/>
  <c r="K192" i="66"/>
  <c r="F469" i="18"/>
  <c r="J469" i="18"/>
  <c r="K45" i="66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22" i="38"/>
  <c r="E220" i="38"/>
  <c r="E223" i="38"/>
  <c r="E227" i="38"/>
  <c r="E221" i="38"/>
  <c r="E231" i="38"/>
  <c r="E224" i="38"/>
  <c r="E228" i="38"/>
  <c r="E219" i="38"/>
  <c r="H172" i="18"/>
  <c r="I172" i="18"/>
  <c r="J17" i="66"/>
  <c r="H243" i="66"/>
  <c r="J272" i="66"/>
  <c r="L245" i="66"/>
  <c r="J274" i="66"/>
  <c r="I177" i="18"/>
  <c r="H177" i="18"/>
  <c r="I128" i="18"/>
  <c r="H128" i="18"/>
  <c r="F474" i="18"/>
  <c r="J474" i="18"/>
  <c r="K128" i="66"/>
  <c r="G58" i="74"/>
  <c r="K10" i="66"/>
  <c r="K213" i="66"/>
  <c r="H90" i="37"/>
  <c r="K172" i="66"/>
  <c r="I302" i="18"/>
  <c r="H302" i="18"/>
  <c r="I300" i="18"/>
  <c r="H300" i="18"/>
  <c r="I96" i="18"/>
  <c r="H96" i="18"/>
  <c r="K46" i="66"/>
  <c r="H96" i="66"/>
  <c r="I447" i="37"/>
  <c r="K23" i="66"/>
  <c r="H184" i="66"/>
  <c r="I431" i="41"/>
  <c r="H42" i="66"/>
  <c r="G94" i="74"/>
  <c r="K28" i="66"/>
  <c r="H46" i="37"/>
  <c r="K48" i="66"/>
  <c r="H214" i="66"/>
  <c r="I454" i="58"/>
  <c r="I254" i="18"/>
  <c r="H254" i="18"/>
  <c r="H30" i="66"/>
  <c r="J478" i="37"/>
  <c r="G106" i="66"/>
  <c r="J97" i="41"/>
  <c r="E43" i="39"/>
  <c r="E126" i="38" s="1"/>
  <c r="K117" i="66"/>
  <c r="I216" i="18"/>
  <c r="H216" i="18"/>
  <c r="N56" i="66"/>
  <c r="M11" i="66"/>
  <c r="N129" i="66"/>
  <c r="N258" i="66"/>
  <c r="J243" i="66"/>
  <c r="L243" i="66"/>
  <c r="I181" i="18"/>
  <c r="H181" i="18"/>
  <c r="K144" i="66"/>
  <c r="K21" i="66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K58" i="66"/>
  <c r="K253" i="66"/>
  <c r="X253" i="66" s="1"/>
  <c r="H212" i="66"/>
  <c r="H164" i="66"/>
  <c r="H20" i="74" s="1"/>
  <c r="L85" i="66"/>
  <c r="J209" i="66"/>
  <c r="N159" i="66"/>
  <c r="M209" i="66"/>
  <c r="H10" i="66"/>
  <c r="L89" i="66"/>
  <c r="H46" i="66"/>
  <c r="N14" i="66"/>
  <c r="K262" i="66"/>
  <c r="X262" i="66" s="1"/>
  <c r="I171" i="18"/>
  <c r="H171" i="18"/>
  <c r="I182" i="18"/>
  <c r="H182" i="18"/>
  <c r="H135" i="18"/>
  <c r="I135" i="18"/>
  <c r="I136" i="18"/>
  <c r="H136" i="18"/>
  <c r="H141" i="18"/>
  <c r="I141" i="18"/>
  <c r="K240" i="66"/>
  <c r="I13" i="41"/>
  <c r="H18" i="66"/>
  <c r="I214" i="18"/>
  <c r="H214" i="18"/>
  <c r="I225" i="18"/>
  <c r="H225" i="18"/>
  <c r="I299" i="18"/>
  <c r="H299" i="18"/>
  <c r="H93" i="18"/>
  <c r="I93" i="18"/>
  <c r="K190" i="66"/>
  <c r="I446" i="37"/>
  <c r="H88" i="66"/>
  <c r="H170" i="66"/>
  <c r="G91" i="66"/>
  <c r="I433" i="41"/>
  <c r="K224" i="66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264" i="18"/>
  <c r="H264" i="18"/>
  <c r="E18" i="22"/>
  <c r="M6" i="9"/>
  <c r="M30" i="9"/>
  <c r="K272" i="66"/>
  <c r="N222" i="66"/>
  <c r="L229" i="66"/>
  <c r="N108" i="66"/>
  <c r="N84" i="66"/>
  <c r="H181" i="66"/>
  <c r="M153" i="66"/>
  <c r="L247" i="66"/>
  <c r="K8" i="66"/>
  <c r="M272" i="66"/>
  <c r="L61" i="66"/>
  <c r="N85" i="66"/>
  <c r="M32" i="66"/>
  <c r="M43" i="66"/>
  <c r="K247" i="66"/>
  <c r="K148" i="66"/>
  <c r="J111" i="66"/>
  <c r="M127" i="66"/>
  <c r="L52" i="66"/>
  <c r="N66" i="66"/>
  <c r="J18" i="66"/>
  <c r="M186" i="66"/>
  <c r="M42" i="66"/>
  <c r="J63" i="66"/>
  <c r="N45" i="66"/>
  <c r="L7" i="66"/>
  <c r="J78" i="66"/>
  <c r="L20" i="66"/>
  <c r="H31" i="66"/>
  <c r="M221" i="66"/>
  <c r="K291" i="66"/>
  <c r="N61" i="66"/>
  <c r="N221" i="66"/>
  <c r="J95" i="66"/>
  <c r="H190" i="66"/>
  <c r="K129" i="66"/>
  <c r="M253" i="66"/>
  <c r="L207" i="66"/>
  <c r="J127" i="66"/>
  <c r="H35" i="66"/>
  <c r="L254" i="66"/>
  <c r="H154" i="66"/>
  <c r="N17" i="66"/>
  <c r="J31" i="66"/>
  <c r="M169" i="66"/>
  <c r="H62" i="66"/>
  <c r="H239" i="66"/>
  <c r="J278" i="66"/>
  <c r="N171" i="66"/>
  <c r="L131" i="66"/>
  <c r="N130" i="66"/>
  <c r="L276" i="66"/>
  <c r="M59" i="66"/>
  <c r="M156" i="66"/>
  <c r="M159" i="66"/>
  <c r="K287" i="66"/>
  <c r="J159" i="66"/>
  <c r="K264" i="66"/>
  <c r="L63" i="66"/>
  <c r="J254" i="66"/>
  <c r="H58" i="66"/>
  <c r="L121" i="66"/>
  <c r="J200" i="66"/>
  <c r="M90" i="66"/>
  <c r="M110" i="66"/>
  <c r="L203" i="66"/>
  <c r="J210" i="66"/>
  <c r="M143" i="66"/>
  <c r="N42" i="66"/>
  <c r="M202" i="66"/>
  <c r="M259" i="66"/>
  <c r="J212" i="66"/>
  <c r="N274" i="66"/>
  <c r="M92" i="66"/>
  <c r="N72" i="66"/>
  <c r="J184" i="66"/>
  <c r="J9" i="66"/>
  <c r="N267" i="66"/>
  <c r="N283" i="66"/>
  <c r="J246" i="66"/>
  <c r="L77" i="66"/>
  <c r="J236" i="66"/>
  <c r="M141" i="66"/>
  <c r="H85" i="66"/>
  <c r="J117" i="66"/>
  <c r="K283" i="66"/>
  <c r="H129" i="66"/>
  <c r="M139" i="66"/>
  <c r="N81" i="66"/>
  <c r="M144" i="66"/>
  <c r="J91" i="66"/>
  <c r="K206" i="66"/>
  <c r="L241" i="66"/>
  <c r="K241" i="66"/>
  <c r="K29" i="66"/>
  <c r="K267" i="66"/>
  <c r="J223" i="66"/>
  <c r="L224" i="66"/>
  <c r="K145" i="66"/>
  <c r="K89" i="66"/>
  <c r="L277" i="66"/>
  <c r="M107" i="66"/>
  <c r="J24" i="66"/>
  <c r="N55" i="66"/>
  <c r="M94" i="66"/>
  <c r="J87" i="66"/>
  <c r="H119" i="66"/>
  <c r="J163" i="66"/>
  <c r="K281" i="66"/>
  <c r="N109" i="66"/>
  <c r="J262" i="66"/>
  <c r="K135" i="66"/>
  <c r="M252" i="66"/>
  <c r="N204" i="66"/>
  <c r="I460" i="41"/>
  <c r="H13" i="66"/>
  <c r="H110" i="66"/>
  <c r="J27" i="66"/>
  <c r="L130" i="66"/>
  <c r="N211" i="66"/>
  <c r="L93" i="66"/>
  <c r="J96" i="66"/>
  <c r="J51" i="66"/>
  <c r="M97" i="66"/>
  <c r="L111" i="66"/>
  <c r="L158" i="66"/>
  <c r="M74" i="66"/>
  <c r="H43" i="66"/>
  <c r="H219" i="66"/>
  <c r="N219" i="66"/>
  <c r="J46" i="66"/>
  <c r="J222" i="66"/>
  <c r="L119" i="66"/>
  <c r="H67" i="66"/>
  <c r="J241" i="66"/>
  <c r="N271" i="66"/>
  <c r="N19" i="66"/>
  <c r="L73" i="66"/>
  <c r="L185" i="66"/>
  <c r="K223" i="66"/>
  <c r="N178" i="66"/>
  <c r="J88" i="66"/>
  <c r="N154" i="66"/>
  <c r="J140" i="66"/>
  <c r="H285" i="66"/>
  <c r="M219" i="66"/>
  <c r="J49" i="66"/>
  <c r="J72" i="66"/>
  <c r="L39" i="66"/>
  <c r="H6" i="66"/>
  <c r="K226" i="66"/>
  <c r="N276" i="66"/>
  <c r="M251" i="66"/>
  <c r="K208" i="66"/>
  <c r="L59" i="66"/>
  <c r="J282" i="66"/>
  <c r="H238" i="66"/>
  <c r="J59" i="66"/>
  <c r="K203" i="66"/>
  <c r="L159" i="66"/>
  <c r="H191" i="66"/>
  <c r="L21" i="66"/>
  <c r="H7" i="66"/>
  <c r="J32" i="66"/>
  <c r="N91" i="66"/>
  <c r="L222" i="66"/>
  <c r="H248" i="66"/>
  <c r="N234" i="66"/>
  <c r="K85" i="66"/>
  <c r="L41" i="66"/>
  <c r="H177" i="66"/>
  <c r="N80" i="66"/>
  <c r="J39" i="66"/>
  <c r="K185" i="66"/>
  <c r="J197" i="66"/>
  <c r="M176" i="66"/>
  <c r="J15" i="66"/>
  <c r="H81" i="66"/>
  <c r="L179" i="66"/>
  <c r="K75" i="66"/>
  <c r="N285" i="66"/>
  <c r="L274" i="66"/>
  <c r="H49" i="66"/>
  <c r="K84" i="66"/>
  <c r="L259" i="66"/>
  <c r="J37" i="66"/>
  <c r="K44" i="66"/>
  <c r="K221" i="66"/>
  <c r="N168" i="66"/>
  <c r="L161" i="66"/>
  <c r="M256" i="66"/>
  <c r="J19" i="66"/>
  <c r="L38" i="66"/>
  <c r="J62" i="66"/>
  <c r="M130" i="66"/>
  <c r="H151" i="66"/>
  <c r="N174" i="66"/>
  <c r="N134" i="66"/>
  <c r="M200" i="66"/>
  <c r="L143" i="66"/>
  <c r="F36" i="53"/>
  <c r="L90" i="66"/>
  <c r="L114" i="66"/>
  <c r="K171" i="66"/>
  <c r="L118" i="66"/>
  <c r="J137" i="66"/>
  <c r="L275" i="66"/>
  <c r="K163" i="66"/>
  <c r="L14" i="66"/>
  <c r="L49" i="66"/>
  <c r="N241" i="66"/>
  <c r="J81" i="66"/>
  <c r="J285" i="66"/>
  <c r="H54" i="66"/>
  <c r="H267" i="66"/>
  <c r="N289" i="66"/>
  <c r="M81" i="66"/>
  <c r="H91" i="66"/>
  <c r="M205" i="66"/>
  <c r="J190" i="66"/>
  <c r="H279" i="66"/>
  <c r="N70" i="66"/>
  <c r="L280" i="66"/>
  <c r="N160" i="66"/>
  <c r="L55" i="66"/>
  <c r="L109" i="66"/>
  <c r="H102" i="66"/>
  <c r="M72" i="66"/>
  <c r="L151" i="66"/>
  <c r="H273" i="66"/>
  <c r="K279" i="66"/>
  <c r="M51" i="66"/>
  <c r="L50" i="66"/>
  <c r="L282" i="66"/>
  <c r="Z3" i="20"/>
  <c r="J160" i="66"/>
  <c r="L193" i="66"/>
  <c r="K100" i="66"/>
  <c r="N242" i="66"/>
  <c r="J186" i="66"/>
  <c r="M123" i="66"/>
  <c r="L105" i="66"/>
  <c r="H64" i="66"/>
  <c r="J102" i="66"/>
  <c r="J185" i="66"/>
  <c r="J125" i="66"/>
  <c r="M124" i="66"/>
  <c r="H178" i="66"/>
  <c r="H183" i="66"/>
  <c r="L44" i="66"/>
  <c r="N254" i="66"/>
  <c r="N43" i="66"/>
  <c r="K67" i="66"/>
  <c r="L16" i="66"/>
  <c r="N48" i="66"/>
  <c r="H171" i="66"/>
  <c r="N5" i="66"/>
  <c r="H131" i="66"/>
  <c r="K216" i="66"/>
  <c r="N177" i="66"/>
  <c r="L146" i="66"/>
  <c r="L150" i="66"/>
  <c r="J182" i="66"/>
  <c r="L137" i="66"/>
  <c r="M8" i="66"/>
  <c r="J110" i="66"/>
  <c r="H211" i="66"/>
  <c r="J138" i="66"/>
  <c r="H109" i="66"/>
  <c r="H21" i="66"/>
  <c r="L22" i="66"/>
  <c r="N86" i="66"/>
  <c r="L173" i="66"/>
  <c r="H195" i="66"/>
  <c r="H111" i="66"/>
  <c r="K160" i="66"/>
  <c r="M136" i="66"/>
  <c r="N120" i="66"/>
  <c r="H72" i="66"/>
  <c r="K207" i="66"/>
  <c r="L17" i="66"/>
  <c r="J82" i="66"/>
  <c r="M249" i="66"/>
  <c r="J29" i="66"/>
  <c r="J26" i="66"/>
  <c r="M224" i="66"/>
  <c r="J155" i="66"/>
  <c r="H76" i="66"/>
  <c r="J92" i="66"/>
  <c r="N277" i="66"/>
  <c r="H275" i="66"/>
  <c r="L192" i="66"/>
  <c r="L172" i="66"/>
  <c r="J79" i="66"/>
  <c r="N156" i="66"/>
  <c r="M269" i="66"/>
  <c r="N188" i="66"/>
  <c r="H289" i="66"/>
  <c r="L244" i="66"/>
  <c r="M25" i="66"/>
  <c r="K159" i="66"/>
  <c r="K274" i="66"/>
  <c r="J116" i="66"/>
  <c r="H213" i="66"/>
  <c r="L213" i="66"/>
  <c r="H274" i="66"/>
  <c r="N184" i="66"/>
  <c r="J136" i="66"/>
  <c r="L57" i="66"/>
  <c r="L205" i="66"/>
  <c r="L28" i="66"/>
  <c r="M245" i="66"/>
  <c r="J109" i="66"/>
  <c r="L86" i="66"/>
  <c r="N121" i="66"/>
  <c r="H132" i="66"/>
  <c r="N248" i="66"/>
  <c r="N107" i="66"/>
  <c r="N215" i="66"/>
  <c r="M243" i="66"/>
  <c r="L116" i="66"/>
  <c r="M126" i="66"/>
  <c r="H205" i="66"/>
  <c r="M99" i="66"/>
  <c r="M201" i="66"/>
  <c r="N94" i="66"/>
  <c r="K169" i="66"/>
  <c r="L43" i="66"/>
  <c r="H291" i="66"/>
  <c r="L148" i="66"/>
  <c r="J242" i="66"/>
  <c r="L4" i="66"/>
  <c r="H108" i="66"/>
  <c r="K149" i="66"/>
  <c r="L98" i="66"/>
  <c r="L160" i="66"/>
  <c r="H134" i="66"/>
  <c r="N217" i="66"/>
  <c r="M128" i="66"/>
  <c r="N206" i="66"/>
  <c r="M34" i="66"/>
  <c r="L256" i="66"/>
  <c r="L186" i="66"/>
  <c r="H24" i="66"/>
  <c r="K277" i="66"/>
  <c r="M70" i="66"/>
  <c r="J249" i="66"/>
  <c r="M66" i="66"/>
  <c r="J47" i="66"/>
  <c r="H198" i="66"/>
  <c r="L91" i="66"/>
  <c r="N59" i="66"/>
  <c r="J139" i="66"/>
  <c r="K227" i="66"/>
  <c r="M257" i="66"/>
  <c r="N251" i="66"/>
  <c r="J86" i="66"/>
  <c r="J60" i="66"/>
  <c r="H200" i="66"/>
  <c r="L65" i="66"/>
  <c r="N186" i="66"/>
  <c r="M262" i="66"/>
  <c r="L181" i="66"/>
  <c r="H103" i="66"/>
  <c r="J40" i="66"/>
  <c r="K152" i="66"/>
  <c r="K178" i="66"/>
  <c r="N92" i="66"/>
  <c r="N207" i="66"/>
  <c r="J121" i="66"/>
  <c r="J85" i="66"/>
  <c r="K193" i="66"/>
  <c r="K123" i="66"/>
  <c r="N172" i="66"/>
  <c r="K83" i="66"/>
  <c r="L215" i="66"/>
  <c r="J280" i="66"/>
  <c r="M223" i="66"/>
  <c r="H127" i="66"/>
  <c r="N225" i="66"/>
  <c r="J229" i="66"/>
  <c r="H105" i="66"/>
  <c r="L15" i="66"/>
  <c r="J53" i="66"/>
  <c r="N286" i="66"/>
  <c r="L230" i="66"/>
  <c r="L209" i="66"/>
  <c r="J234" i="66"/>
  <c r="L5" i="66"/>
  <c r="N196" i="66"/>
  <c r="K184" i="66"/>
  <c r="L175" i="66"/>
  <c r="L31" i="74" s="1"/>
  <c r="N202" i="66"/>
  <c r="N144" i="66"/>
  <c r="J152" i="66"/>
  <c r="M96" i="66"/>
  <c r="M15" i="66"/>
  <c r="N139" i="66"/>
  <c r="H79" i="66"/>
  <c r="K271" i="66"/>
  <c r="M271" i="66"/>
  <c r="H167" i="66"/>
  <c r="N143" i="66"/>
  <c r="M155" i="66"/>
  <c r="M203" i="66"/>
  <c r="J70" i="66"/>
  <c r="M120" i="66"/>
  <c r="H87" i="66"/>
  <c r="N26" i="66"/>
  <c r="N119" i="66"/>
  <c r="L176" i="66"/>
  <c r="M158" i="66"/>
  <c r="N187" i="66"/>
  <c r="M88" i="66"/>
  <c r="J133" i="66"/>
  <c r="K284" i="66"/>
  <c r="N132" i="66"/>
  <c r="K41" i="66"/>
  <c r="K214" i="66"/>
  <c r="J244" i="66"/>
  <c r="J93" i="66"/>
  <c r="K179" i="66"/>
  <c r="J149" i="66"/>
  <c r="L242" i="66"/>
  <c r="J219" i="66"/>
  <c r="N138" i="66"/>
  <c r="M232" i="66"/>
  <c r="J113" i="66"/>
  <c r="N32" i="66"/>
  <c r="J13" i="66"/>
  <c r="M268" i="66"/>
  <c r="J240" i="66"/>
  <c r="M17" i="66"/>
  <c r="H160" i="66"/>
  <c r="N127" i="66"/>
  <c r="J44" i="66"/>
  <c r="J233" i="66"/>
  <c r="K125" i="66"/>
  <c r="L78" i="66"/>
  <c r="J48" i="66"/>
  <c r="M182" i="66"/>
  <c r="H228" i="66"/>
  <c r="M289" i="66"/>
  <c r="M119" i="66"/>
  <c r="N169" i="66"/>
  <c r="H189" i="66"/>
  <c r="K15" i="66"/>
  <c r="K131" i="66"/>
  <c r="M237" i="66"/>
  <c r="M14" i="66"/>
  <c r="L202" i="66"/>
  <c r="M238" i="66"/>
  <c r="K236" i="66"/>
  <c r="L133" i="66"/>
  <c r="N230" i="66"/>
  <c r="M154" i="66"/>
  <c r="J124" i="66"/>
  <c r="K104" i="66"/>
  <c r="N128" i="66"/>
  <c r="L182" i="66"/>
  <c r="J213" i="66"/>
  <c r="J221" i="66"/>
  <c r="H51" i="66"/>
  <c r="L258" i="66"/>
  <c r="M241" i="66"/>
  <c r="L68" i="66"/>
  <c r="K25" i="66"/>
  <c r="L99" i="66"/>
  <c r="J161" i="66"/>
  <c r="J230" i="66"/>
  <c r="M285" i="66"/>
  <c r="K87" i="66"/>
  <c r="K50" i="66"/>
  <c r="N44" i="66"/>
  <c r="L84" i="66"/>
  <c r="N18" i="66"/>
  <c r="M211" i="66"/>
  <c r="J195" i="66"/>
  <c r="H34" i="66"/>
  <c r="H172" i="66"/>
  <c r="L135" i="66"/>
  <c r="K91" i="66"/>
  <c r="K14" i="66"/>
  <c r="H208" i="66"/>
  <c r="M274" i="66"/>
  <c r="L30" i="66"/>
  <c r="J214" i="66"/>
  <c r="L166" i="66"/>
  <c r="K118" i="66"/>
  <c r="M279" i="66"/>
  <c r="K98" i="66"/>
  <c r="K18" i="66"/>
  <c r="K242" i="66"/>
  <c r="J281" i="66"/>
  <c r="J30" i="66"/>
  <c r="K103" i="66"/>
  <c r="M31" i="66"/>
  <c r="K92" i="66"/>
  <c r="L191" i="66"/>
  <c r="K140" i="66"/>
  <c r="M190" i="66"/>
  <c r="M254" i="66"/>
  <c r="L266" i="66"/>
  <c r="J11" i="66"/>
  <c r="J112" i="66"/>
  <c r="J287" i="66"/>
  <c r="J99" i="66"/>
  <c r="N192" i="66"/>
  <c r="N112" i="66"/>
  <c r="J7" i="66"/>
  <c r="L66" i="66"/>
  <c r="M26" i="66"/>
  <c r="N74" i="66"/>
  <c r="K88" i="66"/>
  <c r="L217" i="66"/>
  <c r="M118" i="66"/>
  <c r="J67" i="66"/>
  <c r="N220" i="66"/>
  <c r="M240" i="66"/>
  <c r="J181" i="66"/>
  <c r="N155" i="66"/>
  <c r="J128" i="66"/>
  <c r="J54" i="66"/>
  <c r="K36" i="66"/>
  <c r="M183" i="66"/>
  <c r="N252" i="66"/>
  <c r="M105" i="66"/>
  <c r="L101" i="66"/>
  <c r="K259" i="66"/>
  <c r="K233" i="66"/>
  <c r="J21" i="66"/>
  <c r="M87" i="66"/>
  <c r="M244" i="66"/>
  <c r="L47" i="66"/>
  <c r="M77" i="66"/>
  <c r="N96" i="66"/>
  <c r="J218" i="66"/>
  <c r="L165" i="66"/>
  <c r="K27" i="66"/>
  <c r="H4" i="66"/>
  <c r="J114" i="66"/>
  <c r="L263" i="66"/>
  <c r="M162" i="66"/>
  <c r="J144" i="66"/>
  <c r="M264" i="66"/>
  <c r="N38" i="66"/>
  <c r="L46" i="66"/>
  <c r="L144" i="66"/>
  <c r="J198" i="66"/>
  <c r="K101" i="66"/>
  <c r="J145" i="66"/>
  <c r="H147" i="66"/>
  <c r="H229" i="66"/>
  <c r="N50" i="66"/>
  <c r="N125" i="66"/>
  <c r="L126" i="66"/>
  <c r="N290" i="66"/>
  <c r="K232" i="66"/>
  <c r="M288" i="66"/>
  <c r="N8" i="66"/>
  <c r="J108" i="66"/>
  <c r="L136" i="66"/>
  <c r="L37" i="66"/>
  <c r="L35" i="66"/>
  <c r="K219" i="66"/>
  <c r="H220" i="66"/>
  <c r="N57" i="66"/>
  <c r="N273" i="66"/>
  <c r="M145" i="66"/>
  <c r="M239" i="66"/>
  <c r="K258" i="66"/>
  <c r="M188" i="66"/>
  <c r="J276" i="66"/>
  <c r="M58" i="66"/>
  <c r="L128" i="66"/>
  <c r="H57" i="66"/>
  <c r="H216" i="66"/>
  <c r="J268" i="66"/>
  <c r="H237" i="66"/>
  <c r="N64" i="66"/>
  <c r="J271" i="66"/>
  <c r="H206" i="66"/>
  <c r="L261" i="66"/>
  <c r="M235" i="66"/>
  <c r="N249" i="66"/>
  <c r="J33" i="66"/>
  <c r="N114" i="66"/>
  <c r="M113" i="66"/>
  <c r="K127" i="66"/>
  <c r="J275" i="66"/>
  <c r="K35" i="66"/>
  <c r="M191" i="66"/>
  <c r="J266" i="66"/>
  <c r="J277" i="66"/>
  <c r="L155" i="66"/>
  <c r="M12" i="66"/>
  <c r="N12" i="66"/>
  <c r="J103" i="66"/>
  <c r="J228" i="66"/>
  <c r="K187" i="66"/>
  <c r="K16" i="66"/>
  <c r="L120" i="66"/>
  <c r="L11" i="66"/>
  <c r="K73" i="66"/>
  <c r="L79" i="66"/>
  <c r="H37" i="66"/>
  <c r="N40" i="66"/>
  <c r="M86" i="66"/>
  <c r="M86" i="74" s="1"/>
  <c r="N158" i="66"/>
  <c r="N191" i="66"/>
  <c r="N124" i="66"/>
  <c r="J105" i="66"/>
  <c r="N229" i="66"/>
  <c r="L140" i="66"/>
  <c r="N278" i="66"/>
  <c r="M231" i="66"/>
  <c r="L100" i="66"/>
  <c r="N23" i="66"/>
  <c r="K107" i="66"/>
  <c r="L125" i="66"/>
  <c r="J89" i="66"/>
  <c r="L233" i="66"/>
  <c r="N181" i="66"/>
  <c r="H123" i="66"/>
  <c r="J206" i="66"/>
  <c r="J119" i="66"/>
  <c r="H233" i="66"/>
  <c r="K155" i="66"/>
  <c r="M64" i="66"/>
  <c r="M222" i="66"/>
  <c r="L231" i="66"/>
  <c r="N232" i="66"/>
  <c r="J207" i="66"/>
  <c r="N111" i="66"/>
  <c r="N245" i="66"/>
  <c r="J177" i="66"/>
  <c r="H83" i="66"/>
  <c r="L71" i="66"/>
  <c r="L112" i="66"/>
  <c r="N151" i="66"/>
  <c r="K120" i="66"/>
  <c r="N141" i="66"/>
  <c r="M48" i="66"/>
  <c r="N175" i="66"/>
  <c r="K196" i="66"/>
  <c r="M173" i="66"/>
  <c r="H261" i="66"/>
  <c r="M196" i="66"/>
  <c r="L211" i="66"/>
  <c r="J283" i="66"/>
  <c r="L253" i="66"/>
  <c r="N29" i="66"/>
  <c r="J97" i="66"/>
  <c r="J4" i="66"/>
  <c r="K290" i="66"/>
  <c r="K49" i="66"/>
  <c r="H45" i="66"/>
  <c r="N244" i="66"/>
  <c r="K47" i="66"/>
  <c r="N118" i="66"/>
  <c r="L69" i="66"/>
  <c r="L113" i="66"/>
  <c r="L154" i="66"/>
  <c r="K136" i="66"/>
  <c r="H268" i="66"/>
  <c r="J168" i="66"/>
  <c r="M106" i="66"/>
  <c r="K195" i="66"/>
  <c r="N25" i="66"/>
  <c r="M171" i="66"/>
  <c r="M13" i="66"/>
  <c r="N173" i="66"/>
  <c r="L81" i="66"/>
  <c r="N27" i="66"/>
  <c r="K115" i="66"/>
  <c r="L76" i="66"/>
  <c r="J289" i="66"/>
  <c r="N106" i="66"/>
  <c r="H253" i="66"/>
  <c r="J61" i="66"/>
  <c r="J183" i="66"/>
  <c r="H98" i="66"/>
  <c r="H168" i="66"/>
  <c r="N11" i="66"/>
  <c r="H33" i="66"/>
  <c r="H50" i="66"/>
  <c r="K86" i="66"/>
  <c r="J64" i="66"/>
  <c r="K77" i="66"/>
  <c r="M93" i="66"/>
  <c r="K235" i="66"/>
  <c r="N223" i="66"/>
  <c r="H201" i="66"/>
  <c r="N122" i="66"/>
  <c r="N145" i="66"/>
  <c r="L251" i="66"/>
  <c r="L237" i="66"/>
  <c r="H277" i="66"/>
  <c r="N259" i="66"/>
  <c r="L220" i="66"/>
  <c r="J252" i="66"/>
  <c r="M236" i="66"/>
  <c r="N182" i="66"/>
  <c r="M160" i="66"/>
  <c r="N123" i="66"/>
  <c r="L139" i="66"/>
  <c r="J171" i="66"/>
  <c r="M62" i="66"/>
  <c r="M148" i="66"/>
  <c r="H150" i="66"/>
  <c r="K139" i="66"/>
  <c r="N115" i="66"/>
  <c r="J255" i="66"/>
  <c r="L156" i="66"/>
  <c r="J227" i="66"/>
  <c r="K244" i="66"/>
  <c r="J259" i="66"/>
  <c r="M270" i="66"/>
  <c r="N255" i="66"/>
  <c r="K269" i="66"/>
  <c r="N15" i="66"/>
  <c r="J151" i="66"/>
  <c r="L265" i="66"/>
  <c r="N88" i="66"/>
  <c r="H241" i="66"/>
  <c r="L149" i="66"/>
  <c r="M255" i="66"/>
  <c r="J52" i="66"/>
  <c r="J260" i="66"/>
  <c r="N60" i="66"/>
  <c r="J101" i="66"/>
  <c r="N214" i="66"/>
  <c r="M170" i="66"/>
  <c r="L70" i="66"/>
  <c r="N24" i="66"/>
  <c r="H12" i="66"/>
  <c r="K130" i="66"/>
  <c r="L246" i="66"/>
  <c r="J226" i="66"/>
  <c r="N193" i="66"/>
  <c r="L34" i="66"/>
  <c r="K158" i="66"/>
  <c r="L273" i="66"/>
  <c r="N218" i="66"/>
  <c r="K289" i="66"/>
  <c r="L238" i="66"/>
  <c r="H143" i="66"/>
  <c r="J187" i="66"/>
  <c r="N208" i="66"/>
  <c r="J253" i="66"/>
  <c r="M287" i="66"/>
  <c r="H27" i="66"/>
  <c r="K275" i="66"/>
  <c r="K24" i="66"/>
  <c r="J256" i="66"/>
  <c r="L249" i="66"/>
  <c r="L18" i="66"/>
  <c r="N28" i="66"/>
  <c r="J6" i="66"/>
  <c r="J158" i="66"/>
  <c r="L212" i="66"/>
  <c r="H231" i="66"/>
  <c r="J130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J245" i="66"/>
  <c r="H230" i="66"/>
  <c r="J123" i="66"/>
  <c r="K251" i="66"/>
  <c r="J263" i="66"/>
  <c r="H165" i="66"/>
  <c r="K248" i="66"/>
  <c r="K197" i="66"/>
  <c r="K173" i="66"/>
  <c r="H199" i="66"/>
  <c r="L23" i="66"/>
  <c r="J217" i="66"/>
  <c r="N136" i="66"/>
  <c r="K225" i="66"/>
  <c r="H60" i="66"/>
  <c r="L10" i="66"/>
  <c r="J56" i="66"/>
  <c r="J166" i="66"/>
  <c r="L201" i="66"/>
  <c r="J142" i="66"/>
  <c r="H19" i="66"/>
  <c r="M65" i="66"/>
  <c r="N201" i="66"/>
  <c r="K72" i="66"/>
  <c r="L83" i="66"/>
  <c r="N98" i="66"/>
  <c r="K112" i="66"/>
  <c r="L260" i="66"/>
  <c r="N270" i="66"/>
  <c r="N237" i="66"/>
  <c r="M101" i="66"/>
  <c r="L107" i="66"/>
  <c r="M215" i="66"/>
  <c r="M149" i="66"/>
  <c r="M23" i="66"/>
  <c r="J201" i="66"/>
  <c r="J178" i="66"/>
  <c r="L74" i="66"/>
  <c r="K97" i="66"/>
  <c r="N9" i="66"/>
  <c r="N197" i="66"/>
  <c r="M258" i="66"/>
  <c r="H276" i="66"/>
  <c r="K182" i="66"/>
  <c r="L29" i="66"/>
  <c r="H8" i="66"/>
  <c r="J58" i="66"/>
  <c r="H112" i="66"/>
  <c r="N46" i="66"/>
  <c r="L32" i="66"/>
  <c r="L189" i="66"/>
  <c r="J176" i="66"/>
  <c r="L196" i="66"/>
  <c r="J216" i="66"/>
  <c r="H89" i="66"/>
  <c r="L162" i="66"/>
  <c r="M174" i="66"/>
  <c r="L117" i="66"/>
  <c r="K134" i="66"/>
  <c r="M163" i="66"/>
  <c r="H152" i="66"/>
  <c r="K31" i="66"/>
  <c r="K5" i="66"/>
  <c r="N224" i="66"/>
  <c r="M80" i="66"/>
  <c r="L25" i="66"/>
  <c r="K228" i="66"/>
  <c r="L64" i="66"/>
  <c r="J174" i="66"/>
  <c r="J12" i="66"/>
  <c r="N210" i="66"/>
  <c r="H95" i="66"/>
  <c r="M267" i="66"/>
  <c r="H158" i="66"/>
  <c r="K143" i="66"/>
  <c r="H187" i="66"/>
  <c r="H106" i="66"/>
  <c r="N235" i="66"/>
  <c r="L153" i="66"/>
  <c r="K205" i="66"/>
  <c r="N163" i="66"/>
  <c r="H287" i="66"/>
  <c r="J65" i="66"/>
  <c r="M204" i="66"/>
  <c r="J45" i="66"/>
  <c r="L194" i="66"/>
  <c r="N280" i="66"/>
  <c r="L97" i="66"/>
  <c r="X37" i="66"/>
  <c r="T37" i="66"/>
  <c r="N266" i="66"/>
  <c r="H55" i="66"/>
  <c r="N250" i="66"/>
  <c r="H246" i="66"/>
  <c r="M63" i="66"/>
  <c r="H204" i="66"/>
  <c r="M280" i="66"/>
  <c r="J147" i="66"/>
  <c r="L110" i="66"/>
  <c r="N100" i="66"/>
  <c r="N153" i="66"/>
  <c r="J10" i="66"/>
  <c r="M138" i="66"/>
  <c r="J264" i="66"/>
  <c r="K168" i="66"/>
  <c r="J172" i="66"/>
  <c r="H75" i="66"/>
  <c r="N203" i="66"/>
  <c r="L288" i="66"/>
  <c r="K79" i="66"/>
  <c r="J71" i="66"/>
  <c r="L122" i="66"/>
  <c r="J100" i="66"/>
  <c r="H130" i="66"/>
  <c r="J55" i="66"/>
  <c r="J129" i="66"/>
  <c r="J129" i="74" s="1"/>
  <c r="N101" i="66"/>
  <c r="N157" i="66"/>
  <c r="M175" i="66"/>
  <c r="M33" i="66"/>
  <c r="J75" i="66"/>
  <c r="M225" i="66"/>
  <c r="N140" i="66"/>
  <c r="L168" i="66"/>
  <c r="J68" i="66"/>
  <c r="L285" i="66"/>
  <c r="K121" i="66"/>
  <c r="J98" i="66"/>
  <c r="J165" i="66"/>
  <c r="H142" i="66"/>
  <c r="L269" i="66"/>
  <c r="N103" i="66"/>
  <c r="H97" i="66"/>
  <c r="N167" i="66"/>
  <c r="K110" i="66"/>
  <c r="J194" i="66"/>
  <c r="H146" i="66"/>
  <c r="J42" i="66"/>
  <c r="H259" i="66"/>
  <c r="J251" i="66"/>
  <c r="K61" i="66"/>
  <c r="M10" i="66"/>
  <c r="L19" i="66"/>
  <c r="N71" i="66"/>
  <c r="M52" i="66"/>
  <c r="M161" i="66"/>
  <c r="N58" i="66"/>
  <c r="M114" i="66"/>
  <c r="J148" i="66"/>
  <c r="N75" i="66"/>
  <c r="J132" i="66"/>
  <c r="N262" i="66"/>
  <c r="H290" i="66"/>
  <c r="L199" i="66"/>
  <c r="M140" i="66"/>
  <c r="K181" i="66"/>
  <c r="K37" i="74" s="1"/>
  <c r="L138" i="66"/>
  <c r="N240" i="66"/>
  <c r="H283" i="66"/>
  <c r="L216" i="66"/>
  <c r="L234" i="66"/>
  <c r="M19" i="66"/>
  <c r="M46" i="66"/>
  <c r="H84" i="66"/>
  <c r="N67" i="66"/>
  <c r="K229" i="66"/>
  <c r="L291" i="66"/>
  <c r="K200" i="66"/>
  <c r="J57" i="66"/>
  <c r="M9" i="66"/>
  <c r="H179" i="66"/>
  <c r="L169" i="66"/>
  <c r="M5" i="66"/>
  <c r="J90" i="66"/>
  <c r="N146" i="66"/>
  <c r="L206" i="66"/>
  <c r="N190" i="66"/>
  <c r="M60" i="66"/>
  <c r="N216" i="66"/>
  <c r="L24" i="66"/>
  <c r="J175" i="66"/>
  <c r="J115" i="66"/>
  <c r="H256" i="66"/>
  <c r="K166" i="66"/>
  <c r="L178" i="66"/>
  <c r="J66" i="66"/>
  <c r="K151" i="66"/>
  <c r="J180" i="66"/>
  <c r="H28" i="66"/>
  <c r="J23" i="66"/>
  <c r="M226" i="66"/>
  <c r="M248" i="66"/>
  <c r="M187" i="66"/>
  <c r="H215" i="66"/>
  <c r="J232" i="66"/>
  <c r="J20" i="66"/>
  <c r="M125" i="66"/>
  <c r="N170" i="66"/>
  <c r="H86" i="66"/>
  <c r="L177" i="66"/>
  <c r="J25" i="66"/>
  <c r="K33" i="66"/>
  <c r="N82" i="66"/>
  <c r="L232" i="66"/>
  <c r="J164" i="66"/>
  <c r="M157" i="66"/>
  <c r="L167" i="66"/>
  <c r="J220" i="66"/>
  <c r="H93" i="66"/>
  <c r="K280" i="66"/>
  <c r="H41" i="66"/>
  <c r="J288" i="66"/>
  <c r="L281" i="66"/>
  <c r="J16" i="66"/>
  <c r="L271" i="66"/>
  <c r="L227" i="66"/>
  <c r="K175" i="66"/>
  <c r="L187" i="66"/>
  <c r="H157" i="66"/>
  <c r="L12" i="66"/>
  <c r="J286" i="66"/>
  <c r="L141" i="66"/>
  <c r="M134" i="66"/>
  <c r="H244" i="66"/>
  <c r="H71" i="66"/>
  <c r="K111" i="66"/>
  <c r="M40" i="66"/>
  <c r="K133" i="66"/>
  <c r="M210" i="66"/>
  <c r="K183" i="66"/>
  <c r="M178" i="66"/>
  <c r="N148" i="66"/>
  <c r="N226" i="66"/>
  <c r="K52" i="66"/>
  <c r="N152" i="66"/>
  <c r="J167" i="66"/>
  <c r="L278" i="66"/>
  <c r="M193" i="66"/>
  <c r="H52" i="66"/>
  <c r="N265" i="66"/>
  <c r="M18" i="66"/>
  <c r="J284" i="66"/>
  <c r="H99" i="66"/>
  <c r="L190" i="66"/>
  <c r="N176" i="66"/>
  <c r="J202" i="66"/>
  <c r="M71" i="66"/>
  <c r="J290" i="66"/>
  <c r="J146" i="74" s="1"/>
  <c r="H156" i="66"/>
  <c r="M121" i="66"/>
  <c r="K70" i="66"/>
  <c r="M218" i="66"/>
  <c r="H104" i="66"/>
  <c r="N253" i="66"/>
  <c r="J34" i="66"/>
  <c r="H145" i="66"/>
  <c r="H252" i="66"/>
  <c r="L62" i="66"/>
  <c r="J134" i="66"/>
  <c r="M122" i="66"/>
  <c r="N62" i="66"/>
  <c r="K180" i="66"/>
  <c r="L163" i="66"/>
  <c r="J239" i="66"/>
  <c r="L82" i="66"/>
  <c r="M100" i="66"/>
  <c r="M104" i="66"/>
  <c r="M75" i="66"/>
  <c r="J191" i="66"/>
  <c r="M108" i="66"/>
  <c r="M250" i="66"/>
  <c r="J265" i="66"/>
  <c r="H38" i="66"/>
  <c r="J153" i="66"/>
  <c r="L210" i="66"/>
  <c r="L157" i="66"/>
  <c r="L264" i="66"/>
  <c r="K59" i="66"/>
  <c r="K230" i="66"/>
  <c r="J80" i="66"/>
  <c r="J192" i="66"/>
  <c r="H36" i="66"/>
  <c r="J208" i="66"/>
  <c r="L270" i="66"/>
  <c r="H235" i="66"/>
  <c r="N284" i="66"/>
  <c r="L132" i="66"/>
  <c r="N142" i="66"/>
  <c r="N76" i="66"/>
  <c r="J237" i="66"/>
  <c r="J76" i="66"/>
  <c r="M79" i="66"/>
  <c r="K199" i="66"/>
  <c r="J14" i="66"/>
  <c r="J225" i="66"/>
  <c r="L226" i="66"/>
  <c r="L115" i="66"/>
  <c r="M234" i="66"/>
  <c r="L164" i="66"/>
  <c r="M152" i="66"/>
  <c r="J247" i="66"/>
  <c r="H63" i="66"/>
  <c r="N239" i="66"/>
  <c r="L127" i="66"/>
  <c r="J188" i="66"/>
  <c r="K243" i="66"/>
  <c r="N162" i="66"/>
  <c r="H153" i="66"/>
  <c r="H133" i="66"/>
  <c r="K56" i="66"/>
  <c r="J38" i="66"/>
  <c r="M112" i="66"/>
  <c r="M45" i="66"/>
  <c r="N30" i="66"/>
  <c r="K256" i="66"/>
  <c r="J270" i="66"/>
  <c r="L72" i="66"/>
  <c r="M266" i="66"/>
  <c r="K55" i="66"/>
  <c r="L36" i="66"/>
  <c r="L188" i="66"/>
  <c r="L6" i="66"/>
  <c r="J257" i="66"/>
  <c r="N194" i="66"/>
  <c r="J22" i="66"/>
  <c r="K194" i="66"/>
  <c r="N77" i="66"/>
  <c r="K191" i="66"/>
  <c r="J118" i="66"/>
  <c r="N236" i="66"/>
  <c r="J35" i="66"/>
  <c r="L283" i="66"/>
  <c r="L235" i="66"/>
  <c r="H94" i="66"/>
  <c r="M167" i="66"/>
  <c r="L239" i="66"/>
  <c r="H227" i="66"/>
  <c r="H137" i="66"/>
  <c r="K278" i="66"/>
  <c r="M263" i="66"/>
  <c r="L284" i="66"/>
  <c r="J141" i="66"/>
  <c r="M47" i="66"/>
  <c r="L197" i="66"/>
  <c r="N205" i="66"/>
  <c r="H207" i="66"/>
  <c r="J77" i="66"/>
  <c r="J199" i="66"/>
  <c r="H271" i="66"/>
  <c r="H281" i="66"/>
  <c r="J205" i="66"/>
  <c r="H250" i="66"/>
  <c r="M49" i="66"/>
  <c r="J41" i="66"/>
  <c r="H56" i="66"/>
  <c r="K7" i="66"/>
  <c r="L145" i="66"/>
  <c r="H135" i="66"/>
  <c r="H226" i="66"/>
  <c r="K43" i="66"/>
  <c r="N22" i="66"/>
  <c r="M16" i="66"/>
  <c r="J267" i="66"/>
  <c r="M61" i="66"/>
  <c r="J5" i="66"/>
  <c r="H16" i="66"/>
  <c r="L48" i="66"/>
  <c r="J43" i="66"/>
  <c r="K64" i="66"/>
  <c r="N126" i="66"/>
  <c r="M27" i="66"/>
  <c r="M57" i="66"/>
  <c r="L53" i="66"/>
  <c r="N90" i="66"/>
  <c r="L33" i="66"/>
  <c r="J235" i="66"/>
  <c r="M217" i="66"/>
  <c r="J189" i="66"/>
  <c r="L184" i="66"/>
  <c r="L134" i="66"/>
  <c r="M29" i="66"/>
  <c r="M195" i="66"/>
  <c r="J150" i="66"/>
  <c r="K245" i="66"/>
  <c r="M283" i="66"/>
  <c r="K177" i="66"/>
  <c r="N269" i="66"/>
  <c r="H124" i="66"/>
  <c r="K147" i="66"/>
  <c r="H286" i="66"/>
  <c r="M286" i="66"/>
  <c r="H254" i="66"/>
  <c r="K162" i="66"/>
  <c r="J196" i="66"/>
  <c r="K265" i="66"/>
  <c r="K137" i="66"/>
  <c r="M78" i="66"/>
  <c r="L289" i="66"/>
  <c r="J279" i="66"/>
  <c r="L40" i="66"/>
  <c r="J36" i="66"/>
  <c r="L195" i="66"/>
  <c r="L272" i="66"/>
  <c r="H9" i="66"/>
  <c r="K109" i="66"/>
  <c r="N52" i="66"/>
  <c r="J28" i="66"/>
  <c r="L225" i="66"/>
  <c r="L287" i="66"/>
  <c r="K239" i="66"/>
  <c r="J169" i="66"/>
  <c r="K81" i="66"/>
  <c r="M273" i="66"/>
  <c r="L257" i="66"/>
  <c r="J291" i="66"/>
  <c r="K217" i="66"/>
  <c r="L42" i="66"/>
  <c r="K62" i="66"/>
  <c r="L13" i="66"/>
  <c r="L223" i="66"/>
  <c r="M220" i="66"/>
  <c r="L87" i="66"/>
  <c r="M206" i="66"/>
  <c r="K276" i="66"/>
  <c r="H175" i="66"/>
  <c r="H202" i="66"/>
  <c r="J69" i="66"/>
  <c r="H255" i="66"/>
  <c r="J143" i="66"/>
  <c r="L147" i="66"/>
  <c r="N287" i="66"/>
  <c r="J157" i="66"/>
  <c r="L228" i="66"/>
  <c r="J173" i="66"/>
  <c r="L88" i="66"/>
  <c r="J83" i="66"/>
  <c r="M53" i="66"/>
  <c r="M73" i="66"/>
  <c r="H193" i="66"/>
  <c r="N34" i="66"/>
  <c r="L170" i="66"/>
  <c r="N49" i="66"/>
  <c r="N247" i="66"/>
  <c r="M147" i="66"/>
  <c r="N228" i="66"/>
  <c r="M67" i="66"/>
  <c r="N47" i="66"/>
  <c r="H196" i="66"/>
  <c r="J250" i="66"/>
  <c r="K11" i="66"/>
  <c r="J211" i="66"/>
  <c r="L80" i="66"/>
  <c r="J84" i="66"/>
  <c r="H159" i="66"/>
  <c r="K146" i="66"/>
  <c r="M189" i="66"/>
  <c r="L240" i="66"/>
  <c r="M168" i="66"/>
  <c r="M95" i="66"/>
  <c r="J215" i="66"/>
  <c r="L45" i="66"/>
  <c r="N272" i="66"/>
  <c r="H247" i="66"/>
  <c r="L214" i="66"/>
  <c r="M166" i="66"/>
  <c r="J122" i="66"/>
  <c r="K19" i="66"/>
  <c r="L67" i="66"/>
  <c r="J73" i="66"/>
  <c r="L290" i="66"/>
  <c r="H249" i="66"/>
  <c r="H14" i="66"/>
  <c r="H39" i="66"/>
  <c r="H115" i="66"/>
  <c r="N33" i="66"/>
  <c r="H264" i="66"/>
  <c r="J224" i="66"/>
  <c r="N288" i="66"/>
  <c r="L92" i="66"/>
  <c r="J170" i="66"/>
  <c r="N31" i="66"/>
  <c r="K51" i="66"/>
  <c r="N93" i="66"/>
  <c r="N13" i="66"/>
  <c r="J74" i="66"/>
  <c r="N263" i="66"/>
  <c r="L236" i="66"/>
  <c r="H47" i="66"/>
  <c r="J261" i="66"/>
  <c r="N105" i="66"/>
  <c r="J106" i="66"/>
  <c r="N200" i="66"/>
  <c r="K63" i="66"/>
  <c r="M28" i="66"/>
  <c r="L221" i="66"/>
  <c r="H185" i="66"/>
  <c r="H163" i="66"/>
  <c r="L95" i="66"/>
  <c r="J269" i="66"/>
  <c r="L279" i="66"/>
  <c r="J204" i="66"/>
  <c r="H120" i="66"/>
  <c r="N78" i="66"/>
  <c r="M82" i="66"/>
  <c r="K210" i="66"/>
  <c r="M44" i="66"/>
  <c r="H139" i="66"/>
  <c r="K13" i="66"/>
  <c r="H182" i="66"/>
  <c r="J231" i="66"/>
  <c r="K22" i="66"/>
  <c r="K38" i="66"/>
  <c r="H141" i="66"/>
  <c r="K95" i="66"/>
  <c r="H180" i="66"/>
  <c r="M129" i="66"/>
  <c r="M284" i="66"/>
  <c r="M111" i="66"/>
  <c r="M207" i="66"/>
  <c r="K211" i="66"/>
  <c r="L204" i="66"/>
  <c r="M135" i="66"/>
  <c r="J238" i="66"/>
  <c r="M38" i="66"/>
  <c r="M38" i="74" s="1"/>
  <c r="N7" i="66"/>
  <c r="J135" i="66"/>
  <c r="N16" i="66"/>
  <c r="M214" i="66"/>
  <c r="J179" i="66"/>
  <c r="M24" i="66"/>
  <c r="N180" i="66"/>
  <c r="L218" i="66"/>
  <c r="L26" i="66"/>
  <c r="K40" i="66"/>
  <c r="N199" i="66"/>
  <c r="J154" i="66"/>
  <c r="J126" i="66"/>
  <c r="L174" i="66"/>
  <c r="N4" i="66"/>
  <c r="K254" i="66"/>
  <c r="N97" i="66"/>
  <c r="N73" i="66"/>
  <c r="L103" i="66"/>
  <c r="L129" i="66"/>
  <c r="K273" i="66"/>
  <c r="M192" i="66"/>
  <c r="K255" i="66"/>
  <c r="L9" i="66"/>
  <c r="J104" i="66"/>
  <c r="K39" i="66"/>
  <c r="M291" i="66"/>
  <c r="J162" i="66"/>
  <c r="N104" i="66"/>
  <c r="M142" i="66"/>
  <c r="N63" i="66"/>
  <c r="J94" i="66"/>
  <c r="N282" i="66"/>
  <c r="H100" i="66"/>
  <c r="N53" i="66"/>
  <c r="K66" i="66"/>
  <c r="M172" i="66"/>
  <c r="H15" i="66"/>
  <c r="K188" i="66"/>
  <c r="J50" i="66"/>
  <c r="N37" i="66"/>
  <c r="N95" i="66"/>
  <c r="L183" i="66"/>
  <c r="H82" i="66"/>
  <c r="H117" i="66"/>
  <c r="J193" i="66"/>
  <c r="N166" i="66"/>
  <c r="L255" i="66"/>
  <c r="D261" i="72" a="1"/>
  <c r="D261" i="72" s="1"/>
  <c r="D136" i="72" a="1"/>
  <c r="D136" i="72" s="1"/>
  <c r="M4" i="74" l="1"/>
  <c r="Q4" i="66"/>
  <c r="W4" i="66" s="1"/>
  <c r="J12" i="74"/>
  <c r="E20" i="34"/>
  <c r="M115" i="74"/>
  <c r="J120" i="74"/>
  <c r="M53" i="74"/>
  <c r="S192" i="66"/>
  <c r="J437" i="41"/>
  <c r="S172" i="66"/>
  <c r="J130" i="74"/>
  <c r="M56" i="74"/>
  <c r="J141" i="74"/>
  <c r="H260" i="66"/>
  <c r="S189" i="66"/>
  <c r="M121" i="74"/>
  <c r="M11" i="74"/>
  <c r="J114" i="74"/>
  <c r="N63" i="74"/>
  <c r="N58" i="74"/>
  <c r="M67" i="74"/>
  <c r="N112" i="74"/>
  <c r="G91" i="74"/>
  <c r="Q157" i="66"/>
  <c r="W157" i="66" s="1"/>
  <c r="N133" i="74"/>
  <c r="G106" i="74"/>
  <c r="S167" i="66"/>
  <c r="X157" i="66"/>
  <c r="Q99" i="66"/>
  <c r="W99" i="66" s="1"/>
  <c r="Y99" i="66" s="1"/>
  <c r="M72" i="74"/>
  <c r="M22" i="74"/>
  <c r="T99" i="66"/>
  <c r="L138" i="74"/>
  <c r="T114" i="66"/>
  <c r="I473" i="58"/>
  <c r="I473" i="41" s="1"/>
  <c r="N15" i="74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X176" i="66"/>
  <c r="K53" i="74"/>
  <c r="S53" i="74" s="1"/>
  <c r="S176" i="66"/>
  <c r="U176" i="66" s="1"/>
  <c r="H25" i="74"/>
  <c r="J104" i="74"/>
  <c r="L103" i="74"/>
  <c r="L99" i="74"/>
  <c r="N14" i="74"/>
  <c r="N105" i="74"/>
  <c r="G100" i="74"/>
  <c r="O6" i="41"/>
  <c r="X132" i="66"/>
  <c r="L6" i="74"/>
  <c r="T4" i="66"/>
  <c r="J73" i="74"/>
  <c r="M109" i="74"/>
  <c r="N25" i="74"/>
  <c r="K114" i="74"/>
  <c r="X114" i="74" s="1"/>
  <c r="N142" i="74"/>
  <c r="J79" i="74"/>
  <c r="N27" i="74"/>
  <c r="N47" i="74"/>
  <c r="N97" i="74"/>
  <c r="G283" i="66"/>
  <c r="O283" i="66" s="1"/>
  <c r="K4" i="74"/>
  <c r="T4" i="74" s="1"/>
  <c r="N17" i="74"/>
  <c r="X4" i="66"/>
  <c r="Y4" i="66" s="1"/>
  <c r="E13" i="39"/>
  <c r="E14" i="39"/>
  <c r="N95" i="74"/>
  <c r="G284" i="66"/>
  <c r="AB3" i="39"/>
  <c r="G71" i="74"/>
  <c r="G124" i="74"/>
  <c r="L69" i="74"/>
  <c r="H73" i="74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M129" i="74"/>
  <c r="M52" i="74"/>
  <c r="T34" i="66"/>
  <c r="M134" i="74"/>
  <c r="L129" i="74"/>
  <c r="S99" i="66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X9" i="66"/>
  <c r="J41" i="74"/>
  <c r="L141" i="74"/>
  <c r="L24" i="74"/>
  <c r="M39" i="74"/>
  <c r="M40" i="74"/>
  <c r="Q9" i="66"/>
  <c r="W9" i="66" s="1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X124" i="66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X190" i="66"/>
  <c r="Q190" i="66"/>
  <c r="W190" i="66" s="1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X288" i="66"/>
  <c r="J175" i="18"/>
  <c r="F175" i="18"/>
  <c r="K76" i="74"/>
  <c r="L62" i="74"/>
  <c r="J13" i="74"/>
  <c r="N26" i="74"/>
  <c r="M15" i="74"/>
  <c r="Q272" i="66"/>
  <c r="X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W156" i="66" s="1"/>
  <c r="X156" i="66"/>
  <c r="H74" i="74"/>
  <c r="H257" i="66"/>
  <c r="J449" i="58"/>
  <c r="I10" i="18"/>
  <c r="H10" i="18"/>
  <c r="Q237" i="66"/>
  <c r="X237" i="66"/>
  <c r="T237" i="66"/>
  <c r="H48" i="74"/>
  <c r="O48" i="66"/>
  <c r="H77" i="74"/>
  <c r="O77" i="66"/>
  <c r="J441" i="37"/>
  <c r="J441" i="41" s="1"/>
  <c r="H116" i="66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X23" i="66"/>
  <c r="Q23" i="66"/>
  <c r="W23" i="66" s="1"/>
  <c r="K23" i="74"/>
  <c r="H136" i="66"/>
  <c r="J446" i="37"/>
  <c r="H128" i="66"/>
  <c r="J448" i="37"/>
  <c r="K96" i="74"/>
  <c r="T96" i="66"/>
  <c r="Q96" i="66"/>
  <c r="X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X167" i="66"/>
  <c r="Q167" i="66"/>
  <c r="W167" i="66" s="1"/>
  <c r="T167" i="66"/>
  <c r="J93" i="18"/>
  <c r="F93" i="18"/>
  <c r="J259" i="18"/>
  <c r="F259" i="18"/>
  <c r="I51" i="18"/>
  <c r="H51" i="18"/>
  <c r="H12" i="18"/>
  <c r="I12" i="18"/>
  <c r="J463" i="58"/>
  <c r="K250" i="66"/>
  <c r="O250" i="66" s="1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T117" i="66"/>
  <c r="X117" i="66"/>
  <c r="O214" i="66"/>
  <c r="F177" i="18"/>
  <c r="J177" i="18"/>
  <c r="J453" i="37"/>
  <c r="H140" i="66"/>
  <c r="X192" i="66"/>
  <c r="T192" i="66"/>
  <c r="Q192" i="66"/>
  <c r="W192" i="66" s="1"/>
  <c r="J170" i="18"/>
  <c r="F170" i="18"/>
  <c r="I50" i="18"/>
  <c r="H50" i="18"/>
  <c r="F89" i="18"/>
  <c r="J89" i="18"/>
  <c r="O173" i="66"/>
  <c r="X165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X128" i="66"/>
  <c r="T128" i="66"/>
  <c r="Q128" i="66"/>
  <c r="K128" i="74"/>
  <c r="H45" i="18"/>
  <c r="I45" i="18"/>
  <c r="Q93" i="66"/>
  <c r="X93" i="66"/>
  <c r="T93" i="66"/>
  <c r="K93" i="74"/>
  <c r="Q76" i="66"/>
  <c r="L95" i="74"/>
  <c r="M147" i="74"/>
  <c r="L47" i="74"/>
  <c r="M14" i="74"/>
  <c r="S231" i="66"/>
  <c r="L14" i="74"/>
  <c r="J15" i="74"/>
  <c r="Q224" i="66"/>
  <c r="T224" i="66"/>
  <c r="X224" i="66"/>
  <c r="G143" i="66"/>
  <c r="G143" i="74" s="1"/>
  <c r="J430" i="41"/>
  <c r="K106" i="66"/>
  <c r="J463" i="37"/>
  <c r="T48" i="66"/>
  <c r="Q48" i="66"/>
  <c r="W48" i="66" s="1"/>
  <c r="X48" i="66"/>
  <c r="K48" i="74"/>
  <c r="H96" i="74"/>
  <c r="O96" i="66"/>
  <c r="F128" i="18"/>
  <c r="J128" i="18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X204" i="66"/>
  <c r="T204" i="66"/>
  <c r="Q204" i="66"/>
  <c r="X261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269" i="66"/>
  <c r="O269" i="66" s="1"/>
  <c r="J450" i="58"/>
  <c r="L9" i="74"/>
  <c r="Q220" i="66"/>
  <c r="N10" i="74"/>
  <c r="Q231" i="66"/>
  <c r="W231" i="66" s="1"/>
  <c r="Y231" i="66" s="1"/>
  <c r="F225" i="18"/>
  <c r="J225" i="18"/>
  <c r="Q46" i="66"/>
  <c r="W46" i="66" s="1"/>
  <c r="T46" i="66"/>
  <c r="K46" i="74"/>
  <c r="X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X12" i="66"/>
  <c r="K12" i="74"/>
  <c r="T12" i="66"/>
  <c r="Q12" i="66"/>
  <c r="W12" i="66" s="1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W154" i="66" s="1"/>
  <c r="X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W172" i="66" s="1"/>
  <c r="T172" i="66"/>
  <c r="X172" i="66"/>
  <c r="H113" i="66"/>
  <c r="J449" i="37"/>
  <c r="J138" i="18"/>
  <c r="F138" i="18"/>
  <c r="J298" i="18"/>
  <c r="F298" i="18"/>
  <c r="I458" i="37"/>
  <c r="I459" i="37"/>
  <c r="K94" i="66"/>
  <c r="O94" i="66" s="1"/>
  <c r="F87" i="18"/>
  <c r="J87" i="18"/>
  <c r="J178" i="18"/>
  <c r="F178" i="18"/>
  <c r="H262" i="66"/>
  <c r="O262" i="66" s="1"/>
  <c r="J454" i="58"/>
  <c r="K108" i="66"/>
  <c r="J462" i="37"/>
  <c r="D69" i="72" a="1"/>
  <c r="D69" i="72" s="1"/>
  <c r="I4" i="18"/>
  <c r="H4" i="18"/>
  <c r="O240" i="66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X21" i="66"/>
  <c r="K21" i="74"/>
  <c r="J478" i="41"/>
  <c r="E365" i="38"/>
  <c r="L106" i="66" s="1"/>
  <c r="L106" i="74" s="1"/>
  <c r="Q28" i="66"/>
  <c r="W28" i="66" s="1"/>
  <c r="T28" i="66"/>
  <c r="K28" i="74"/>
  <c r="X28" i="66"/>
  <c r="J96" i="18"/>
  <c r="F96" i="18"/>
  <c r="H126" i="66"/>
  <c r="J445" i="37"/>
  <c r="J257" i="18"/>
  <c r="F257" i="18"/>
  <c r="H473" i="41"/>
  <c r="T189" i="66"/>
  <c r="X189" i="66"/>
  <c r="Q189" i="66"/>
  <c r="W189" i="66" s="1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X202" i="66"/>
  <c r="T202" i="66"/>
  <c r="K238" i="66"/>
  <c r="O238" i="66" s="1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X268" i="66"/>
  <c r="J221" i="18"/>
  <c r="F221" i="18"/>
  <c r="N9" i="74"/>
  <c r="M101" i="74"/>
  <c r="L23" i="74"/>
  <c r="J33" i="74"/>
  <c r="J54" i="74"/>
  <c r="J59" i="74"/>
  <c r="K252" i="66"/>
  <c r="J462" i="58"/>
  <c r="H18" i="74"/>
  <c r="O18" i="66"/>
  <c r="F171" i="18"/>
  <c r="J171" i="18"/>
  <c r="I446" i="41"/>
  <c r="J307" i="18"/>
  <c r="F307" i="18"/>
  <c r="Q144" i="66"/>
  <c r="X144" i="66"/>
  <c r="T144" i="66"/>
  <c r="K144" i="74"/>
  <c r="J300" i="18"/>
  <c r="F300" i="18"/>
  <c r="J442" i="37"/>
  <c r="H121" i="66"/>
  <c r="Q45" i="66"/>
  <c r="W45" i="66" s="1"/>
  <c r="X45" i="66"/>
  <c r="T45" i="66"/>
  <c r="K45" i="74"/>
  <c r="H80" i="74"/>
  <c r="O80" i="66"/>
  <c r="I53" i="18"/>
  <c r="H53" i="18"/>
  <c r="J258" i="18"/>
  <c r="F258" i="18"/>
  <c r="K80" i="74"/>
  <c r="X80" i="66"/>
  <c r="T80" i="66"/>
  <c r="Q80" i="66"/>
  <c r="H282" i="66"/>
  <c r="J444" i="58"/>
  <c r="J90" i="18"/>
  <c r="F90" i="18"/>
  <c r="H22" i="74"/>
  <c r="O22" i="66"/>
  <c r="H6" i="18"/>
  <c r="I6" i="18"/>
  <c r="H2" i="18"/>
  <c r="I2" i="18"/>
  <c r="K69" i="74"/>
  <c r="T69" i="66"/>
  <c r="X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X213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X240" i="66"/>
  <c r="T58" i="66"/>
  <c r="X58" i="66"/>
  <c r="Q58" i="66"/>
  <c r="K58" i="74"/>
  <c r="F297" i="18"/>
  <c r="J297" i="18"/>
  <c r="J181" i="18"/>
  <c r="F181" i="18"/>
  <c r="J254" i="18"/>
  <c r="F254" i="18"/>
  <c r="J302" i="18"/>
  <c r="F302" i="18"/>
  <c r="X10" i="66"/>
  <c r="Q10" i="66"/>
  <c r="W10" i="66" s="1"/>
  <c r="T10" i="66"/>
  <c r="K10" i="74"/>
  <c r="J88" i="18"/>
  <c r="F88" i="18"/>
  <c r="F308" i="18"/>
  <c r="J308" i="18"/>
  <c r="I48" i="18"/>
  <c r="H48" i="18"/>
  <c r="O236" i="66"/>
  <c r="F179" i="18"/>
  <c r="J179" i="18"/>
  <c r="T60" i="66"/>
  <c r="Q60" i="66"/>
  <c r="X60" i="66"/>
  <c r="K60" i="74"/>
  <c r="J140" i="18"/>
  <c r="F140" i="18"/>
  <c r="J446" i="58"/>
  <c r="H280" i="66"/>
  <c r="I3" i="18"/>
  <c r="H3" i="18"/>
  <c r="J134" i="18"/>
  <c r="F134" i="18"/>
  <c r="H11" i="74"/>
  <c r="O11" i="66"/>
  <c r="Q176" i="66"/>
  <c r="W176" i="66" s="1"/>
  <c r="J306" i="18"/>
  <c r="F306" i="18"/>
  <c r="K32" i="74"/>
  <c r="X32" i="66"/>
  <c r="T32" i="66"/>
  <c r="Q32" i="66"/>
  <c r="W32" i="66" s="1"/>
  <c r="H139" i="74"/>
  <c r="H115" i="74"/>
  <c r="N22" i="74"/>
  <c r="X53" i="74"/>
  <c r="O145" i="66"/>
  <c r="H145" i="74"/>
  <c r="J16" i="74"/>
  <c r="O256" i="66"/>
  <c r="H142" i="74"/>
  <c r="O287" i="66"/>
  <c r="Q97" i="66"/>
  <c r="T97" i="66"/>
  <c r="X97" i="66"/>
  <c r="K97" i="74"/>
  <c r="H98" i="74"/>
  <c r="T120" i="66"/>
  <c r="Q120" i="66"/>
  <c r="W120" i="66" s="1"/>
  <c r="X120" i="66"/>
  <c r="S120" i="66"/>
  <c r="K120" i="74"/>
  <c r="L125" i="74"/>
  <c r="T16" i="66"/>
  <c r="X16" i="66"/>
  <c r="Q16" i="66"/>
  <c r="W16" i="66" s="1"/>
  <c r="S16" i="66"/>
  <c r="K16" i="74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X135" i="66"/>
  <c r="T135" i="66"/>
  <c r="Q135" i="66"/>
  <c r="W135" i="66" s="1"/>
  <c r="K135" i="74"/>
  <c r="X89" i="66"/>
  <c r="T89" i="66"/>
  <c r="K89" i="74"/>
  <c r="M139" i="74"/>
  <c r="M143" i="74"/>
  <c r="X129" i="66"/>
  <c r="T129" i="66"/>
  <c r="S129" i="66"/>
  <c r="Q129" i="66"/>
  <c r="W129" i="66" s="1"/>
  <c r="K129" i="74"/>
  <c r="J63" i="74"/>
  <c r="N85" i="74"/>
  <c r="X55" i="66"/>
  <c r="T55" i="66"/>
  <c r="U55" i="66" s="1"/>
  <c r="K55" i="74"/>
  <c r="S107" i="66"/>
  <c r="Q107" i="66"/>
  <c r="W107" i="66" s="1"/>
  <c r="T107" i="66"/>
  <c r="X107" i="66"/>
  <c r="K107" i="74"/>
  <c r="X50" i="66"/>
  <c r="T50" i="66"/>
  <c r="K50" i="74"/>
  <c r="T145" i="66"/>
  <c r="X145" i="66"/>
  <c r="Q145" i="66"/>
  <c r="K145" i="74"/>
  <c r="H129" i="74"/>
  <c r="Q287" i="66"/>
  <c r="W287" i="66" s="1"/>
  <c r="S287" i="66"/>
  <c r="X287" i="66"/>
  <c r="T287" i="66"/>
  <c r="O239" i="66"/>
  <c r="M42" i="74"/>
  <c r="T39" i="66"/>
  <c r="S39" i="66"/>
  <c r="Q39" i="66"/>
  <c r="W39" i="66" s="1"/>
  <c r="X39" i="66"/>
  <c r="K39" i="74"/>
  <c r="T245" i="66"/>
  <c r="S245" i="66"/>
  <c r="Q245" i="66"/>
  <c r="W245" i="66" s="1"/>
  <c r="X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W53" i="66" s="1"/>
  <c r="Y53" i="66" s="1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K33" i="74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X275" i="66"/>
  <c r="T275" i="66"/>
  <c r="S130" i="66"/>
  <c r="Q130" i="66"/>
  <c r="W130" i="66" s="1"/>
  <c r="X130" i="66"/>
  <c r="T130" i="66"/>
  <c r="K130" i="74"/>
  <c r="J61" i="74"/>
  <c r="N118" i="74"/>
  <c r="N23" i="74"/>
  <c r="H37" i="74"/>
  <c r="N8" i="74"/>
  <c r="S88" i="66"/>
  <c r="Q88" i="66"/>
  <c r="W88" i="66" s="1"/>
  <c r="X88" i="66"/>
  <c r="T88" i="66"/>
  <c r="K88" i="74"/>
  <c r="X18" i="66"/>
  <c r="T18" i="66"/>
  <c r="S18" i="66"/>
  <c r="Q18" i="66"/>
  <c r="W18" i="66" s="1"/>
  <c r="K18" i="74"/>
  <c r="O208" i="66"/>
  <c r="S87" i="66"/>
  <c r="Q87" i="66"/>
  <c r="W87" i="66" s="1"/>
  <c r="X87" i="66"/>
  <c r="T87" i="66"/>
  <c r="K87" i="74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X242" i="66"/>
  <c r="T242" i="66"/>
  <c r="H100" i="74"/>
  <c r="O100" i="66"/>
  <c r="M82" i="74"/>
  <c r="N93" i="74"/>
  <c r="H135" i="74"/>
  <c r="H137" i="74"/>
  <c r="S53" i="66"/>
  <c r="O235" i="66"/>
  <c r="H38" i="74"/>
  <c r="O38" i="66"/>
  <c r="T52" i="66"/>
  <c r="X52" i="66"/>
  <c r="S52" i="66"/>
  <c r="Q52" i="66"/>
  <c r="W52" i="66" s="1"/>
  <c r="K52" i="74"/>
  <c r="O244" i="66"/>
  <c r="H41" i="74"/>
  <c r="J25" i="74"/>
  <c r="H28" i="74"/>
  <c r="O28" i="66"/>
  <c r="T121" i="66"/>
  <c r="S121" i="66"/>
  <c r="Q121" i="66"/>
  <c r="W121" i="66" s="1"/>
  <c r="X121" i="66"/>
  <c r="K121" i="74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K47" i="74"/>
  <c r="M64" i="74"/>
  <c r="L79" i="74"/>
  <c r="N74" i="74"/>
  <c r="X98" i="66"/>
  <c r="T98" i="66"/>
  <c r="K98" i="74"/>
  <c r="Q14" i="66"/>
  <c r="W14" i="66" s="1"/>
  <c r="X14" i="66"/>
  <c r="T14" i="66"/>
  <c r="S14" i="66"/>
  <c r="K14" i="74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W169" i="66" s="1"/>
  <c r="X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S109" i="66"/>
  <c r="Q109" i="66"/>
  <c r="W109" i="66" s="1"/>
  <c r="X109" i="66"/>
  <c r="T109" i="66"/>
  <c r="K109" i="74"/>
  <c r="X194" i="66"/>
  <c r="T194" i="66"/>
  <c r="S111" i="66"/>
  <c r="X111" i="66"/>
  <c r="T111" i="66"/>
  <c r="Q111" i="66"/>
  <c r="W111" i="66" s="1"/>
  <c r="K111" i="74"/>
  <c r="T37" i="74"/>
  <c r="X37" i="74"/>
  <c r="H117" i="74"/>
  <c r="N16" i="74"/>
  <c r="M28" i="74"/>
  <c r="S28" i="66"/>
  <c r="T51" i="66"/>
  <c r="X51" i="66"/>
  <c r="S51" i="66"/>
  <c r="Q51" i="66"/>
  <c r="W51" i="66" s="1"/>
  <c r="K51" i="74"/>
  <c r="L87" i="74"/>
  <c r="S81" i="66"/>
  <c r="Q81" i="66"/>
  <c r="W81" i="66" s="1"/>
  <c r="X81" i="66"/>
  <c r="T81" i="66"/>
  <c r="K81" i="74"/>
  <c r="Q64" i="66"/>
  <c r="X64" i="66"/>
  <c r="T64" i="66"/>
  <c r="K64" i="74"/>
  <c r="L145" i="74"/>
  <c r="L127" i="74"/>
  <c r="M122" i="74"/>
  <c r="H104" i="74"/>
  <c r="Q280" i="66"/>
  <c r="W280" i="66" s="1"/>
  <c r="T280" i="66"/>
  <c r="S280" i="66"/>
  <c r="X280" i="66"/>
  <c r="X200" i="66"/>
  <c r="T200" i="66"/>
  <c r="S200" i="66"/>
  <c r="Q200" i="66"/>
  <c r="W200" i="66" s="1"/>
  <c r="J55" i="74"/>
  <c r="M138" i="74"/>
  <c r="T228" i="66"/>
  <c r="X228" i="66"/>
  <c r="J58" i="74"/>
  <c r="M23" i="74"/>
  <c r="S23" i="66"/>
  <c r="Q112" i="66"/>
  <c r="T112" i="66"/>
  <c r="X112" i="66"/>
  <c r="K112" i="74"/>
  <c r="J142" i="74"/>
  <c r="S197" i="66"/>
  <c r="Q197" i="66"/>
  <c r="W197" i="66" s="1"/>
  <c r="X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W73" i="66" s="1"/>
  <c r="T73" i="66"/>
  <c r="X73" i="66"/>
  <c r="K73" i="74"/>
  <c r="M58" i="74"/>
  <c r="N57" i="74"/>
  <c r="X232" i="66"/>
  <c r="T232" i="66"/>
  <c r="S232" i="66"/>
  <c r="Q232" i="66"/>
  <c r="W232" i="66" s="1"/>
  <c r="J145" i="74"/>
  <c r="T36" i="66"/>
  <c r="X36" i="66"/>
  <c r="K36" i="74"/>
  <c r="M26" i="74"/>
  <c r="Q91" i="66"/>
  <c r="W91" i="66" s="1"/>
  <c r="X91" i="66"/>
  <c r="T91" i="66"/>
  <c r="S91" i="66"/>
  <c r="K91" i="74"/>
  <c r="S104" i="66"/>
  <c r="X104" i="66"/>
  <c r="T104" i="66"/>
  <c r="Q104" i="66"/>
  <c r="W104" i="66" s="1"/>
  <c r="K104" i="74"/>
  <c r="X125" i="66"/>
  <c r="T125" i="66"/>
  <c r="Q125" i="66"/>
  <c r="W125" i="66" s="1"/>
  <c r="S125" i="66"/>
  <c r="K125" i="74"/>
  <c r="T41" i="66"/>
  <c r="X41" i="66"/>
  <c r="K41" i="74"/>
  <c r="M120" i="74"/>
  <c r="N92" i="74"/>
  <c r="N121" i="74"/>
  <c r="J116" i="74"/>
  <c r="H72" i="74"/>
  <c r="H21" i="74"/>
  <c r="H131" i="74"/>
  <c r="J125" i="74"/>
  <c r="L50" i="74"/>
  <c r="N80" i="74"/>
  <c r="J32" i="74"/>
  <c r="X208" i="66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K43" i="74"/>
  <c r="T244" i="66"/>
  <c r="Q244" i="66"/>
  <c r="W244" i="66" s="1"/>
  <c r="X244" i="66"/>
  <c r="S244" i="66"/>
  <c r="Q95" i="66"/>
  <c r="W95" i="66" s="1"/>
  <c r="S95" i="66"/>
  <c r="X95" i="66"/>
  <c r="T95" i="66"/>
  <c r="K95" i="74"/>
  <c r="Q63" i="66"/>
  <c r="W63" i="66" s="1"/>
  <c r="X63" i="66"/>
  <c r="T63" i="66"/>
  <c r="S63" i="66"/>
  <c r="K63" i="74"/>
  <c r="S147" i="66"/>
  <c r="X147" i="66"/>
  <c r="T147" i="66"/>
  <c r="Q147" i="66"/>
  <c r="W147" i="66" s="1"/>
  <c r="K147" i="74"/>
  <c r="T7" i="66"/>
  <c r="U7" i="66" s="1"/>
  <c r="X7" i="66"/>
  <c r="K7" i="74"/>
  <c r="X256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M106" i="74"/>
  <c r="H45" i="74"/>
  <c r="O45" i="66"/>
  <c r="H83" i="74"/>
  <c r="S114" i="66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L135" i="74"/>
  <c r="J124" i="74"/>
  <c r="X131" i="66"/>
  <c r="T131" i="66"/>
  <c r="K131" i="74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K34" i="74"/>
  <c r="H119" i="74"/>
  <c r="T29" i="66"/>
  <c r="Q29" i="66"/>
  <c r="W29" i="66" s="1"/>
  <c r="X29" i="66"/>
  <c r="S29" i="66"/>
  <c r="K29" i="74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K8" i="74"/>
  <c r="S157" i="66"/>
  <c r="U157" i="66" s="1"/>
  <c r="J126" i="74"/>
  <c r="T11" i="66"/>
  <c r="Q11" i="66"/>
  <c r="W11" i="66" s="1"/>
  <c r="X11" i="66"/>
  <c r="S11" i="66"/>
  <c r="K11" i="74"/>
  <c r="S134" i="66"/>
  <c r="Q134" i="66"/>
  <c r="W134" i="66" s="1"/>
  <c r="X134" i="66"/>
  <c r="T134" i="66"/>
  <c r="K134" i="74"/>
  <c r="S24" i="66"/>
  <c r="T24" i="66"/>
  <c r="Q24" i="66"/>
  <c r="W24" i="66" s="1"/>
  <c r="X24" i="66"/>
  <c r="K24" i="74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H99" i="74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J64" i="74"/>
  <c r="N106" i="74"/>
  <c r="S49" i="66"/>
  <c r="T49" i="66"/>
  <c r="Q49" i="66"/>
  <c r="W49" i="66" s="1"/>
  <c r="X49" i="66"/>
  <c r="K49" i="74"/>
  <c r="J119" i="74"/>
  <c r="L140" i="74"/>
  <c r="X35" i="66"/>
  <c r="T35" i="66"/>
  <c r="K35" i="74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K27" i="74"/>
  <c r="X233" i="66"/>
  <c r="T233" i="66"/>
  <c r="J128" i="74"/>
  <c r="J7" i="74"/>
  <c r="O172" i="66"/>
  <c r="S15" i="66"/>
  <c r="X15" i="66"/>
  <c r="T15" i="66"/>
  <c r="Q15" i="66"/>
  <c r="W15" i="66" s="1"/>
  <c r="K15" i="74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X149" i="66"/>
  <c r="Q149" i="66"/>
  <c r="W149" i="66" s="1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W279" i="66" s="1"/>
  <c r="X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K38" i="74"/>
  <c r="J106" i="74"/>
  <c r="L92" i="74"/>
  <c r="Q19" i="66"/>
  <c r="W19" i="66" s="1"/>
  <c r="T19" i="66"/>
  <c r="S19" i="66"/>
  <c r="X19" i="66"/>
  <c r="K19" i="74"/>
  <c r="X146" i="66"/>
  <c r="T146" i="66"/>
  <c r="K146" i="74"/>
  <c r="O193" i="66"/>
  <c r="O16" i="66"/>
  <c r="H16" i="74"/>
  <c r="K99" i="74"/>
  <c r="J35" i="74"/>
  <c r="M45" i="74"/>
  <c r="S45" i="66"/>
  <c r="T183" i="66"/>
  <c r="S183" i="66"/>
  <c r="Q183" i="66"/>
  <c r="W183" i="66" s="1"/>
  <c r="X183" i="66"/>
  <c r="N67" i="74"/>
  <c r="X181" i="66"/>
  <c r="T181" i="66"/>
  <c r="Q110" i="66"/>
  <c r="W110" i="66" s="1"/>
  <c r="X110" i="66"/>
  <c r="S110" i="66"/>
  <c r="T110" i="66"/>
  <c r="K110" i="74"/>
  <c r="X143" i="66"/>
  <c r="T143" i="66"/>
  <c r="S143" i="66"/>
  <c r="Q143" i="66"/>
  <c r="W143" i="66" s="1"/>
  <c r="K143" i="74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H69" i="74"/>
  <c r="S86" i="66"/>
  <c r="X86" i="66"/>
  <c r="T86" i="66"/>
  <c r="Q86" i="66"/>
  <c r="W86" i="66" s="1"/>
  <c r="K86" i="74"/>
  <c r="X290" i="66"/>
  <c r="T290" i="66"/>
  <c r="X258" i="66"/>
  <c r="T258" i="66"/>
  <c r="S258" i="66"/>
  <c r="Q258" i="66"/>
  <c r="W258" i="66" s="1"/>
  <c r="N125" i="74"/>
  <c r="T101" i="66"/>
  <c r="X101" i="66"/>
  <c r="S101" i="66"/>
  <c r="Q101" i="66"/>
  <c r="W101" i="66" s="1"/>
  <c r="K101" i="74"/>
  <c r="S92" i="66"/>
  <c r="T92" i="66"/>
  <c r="Q92" i="66"/>
  <c r="W92" i="66" s="1"/>
  <c r="X92" i="66"/>
  <c r="K92" i="74"/>
  <c r="S118" i="66"/>
  <c r="Q118" i="66"/>
  <c r="W118" i="66" s="1"/>
  <c r="X118" i="66"/>
  <c r="T118" i="66"/>
  <c r="K118" i="74"/>
  <c r="H34" i="74"/>
  <c r="Q25" i="66"/>
  <c r="W25" i="66" s="1"/>
  <c r="X25" i="66"/>
  <c r="T25" i="66"/>
  <c r="S25" i="66"/>
  <c r="K25" i="74"/>
  <c r="O189" i="66"/>
  <c r="J44" i="74"/>
  <c r="J133" i="74"/>
  <c r="X277" i="66"/>
  <c r="T277" i="66"/>
  <c r="H108" i="74"/>
  <c r="O205" i="66"/>
  <c r="AA61" i="66" s="1"/>
  <c r="H76" i="74"/>
  <c r="O76" i="66"/>
  <c r="F13" i="39"/>
  <c r="S160" i="66"/>
  <c r="T160" i="66"/>
  <c r="Q160" i="66"/>
  <c r="W160" i="66" s="1"/>
  <c r="X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K44" i="74"/>
  <c r="T85" i="66"/>
  <c r="X85" i="66"/>
  <c r="K85" i="74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X188" i="66"/>
  <c r="T188" i="66"/>
  <c r="S188" i="66"/>
  <c r="Q188" i="66"/>
  <c r="W188" i="66" s="1"/>
  <c r="N104" i="74"/>
  <c r="S22" i="66"/>
  <c r="X22" i="66"/>
  <c r="T22" i="66"/>
  <c r="Q22" i="66"/>
  <c r="W22" i="66" s="1"/>
  <c r="K22" i="74"/>
  <c r="H120" i="74"/>
  <c r="J122" i="74"/>
  <c r="S62" i="66"/>
  <c r="X62" i="66"/>
  <c r="T62" i="66"/>
  <c r="Q62" i="66"/>
  <c r="W62" i="66" s="1"/>
  <c r="K62" i="74"/>
  <c r="H94" i="74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W136" i="66" s="1"/>
  <c r="T136" i="66"/>
  <c r="X136" i="66"/>
  <c r="S136" i="66"/>
  <c r="K136" i="74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N50" i="74"/>
  <c r="M31" i="74"/>
  <c r="L68" i="74"/>
  <c r="N143" i="74"/>
  <c r="X184" i="66"/>
  <c r="T184" i="66"/>
  <c r="S184" i="66"/>
  <c r="Q184" i="66"/>
  <c r="W184" i="66" s="1"/>
  <c r="X83" i="66"/>
  <c r="T83" i="66"/>
  <c r="K83" i="74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X40" i="66"/>
  <c r="S40" i="66"/>
  <c r="Q40" i="66"/>
  <c r="W40" i="66" s="1"/>
  <c r="T40" i="66"/>
  <c r="K40" i="74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J147" i="74"/>
  <c r="J45" i="74"/>
  <c r="X5" i="66"/>
  <c r="Q5" i="66"/>
  <c r="W5" i="66" s="1"/>
  <c r="T5" i="66"/>
  <c r="S5" i="66"/>
  <c r="K5" i="74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S236" i="66"/>
  <c r="X236" i="66"/>
  <c r="T236" i="66"/>
  <c r="Q236" i="66"/>
  <c r="W236" i="66" s="1"/>
  <c r="M119" i="74"/>
  <c r="O160" i="66"/>
  <c r="T179" i="66"/>
  <c r="X179" i="66"/>
  <c r="O167" i="66"/>
  <c r="X227" i="66"/>
  <c r="T227" i="66"/>
  <c r="L116" i="74"/>
  <c r="O289" i="66"/>
  <c r="M8" i="74"/>
  <c r="Q67" i="66"/>
  <c r="W67" i="66" s="1"/>
  <c r="X67" i="66"/>
  <c r="T67" i="66"/>
  <c r="S67" i="66"/>
  <c r="K67" i="74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X217" i="66"/>
  <c r="S217" i="66"/>
  <c r="T217" i="66"/>
  <c r="Q217" i="66"/>
  <c r="W217" i="66" s="1"/>
  <c r="X137" i="66"/>
  <c r="T137" i="66"/>
  <c r="K137" i="74"/>
  <c r="K132" i="74"/>
  <c r="J118" i="74"/>
  <c r="Q56" i="66"/>
  <c r="W56" i="66" s="1"/>
  <c r="X56" i="66"/>
  <c r="T56" i="66"/>
  <c r="S56" i="66"/>
  <c r="K56" i="74"/>
  <c r="S59" i="66"/>
  <c r="Q59" i="66"/>
  <c r="W59" i="66" s="1"/>
  <c r="T59" i="66"/>
  <c r="X59" i="66"/>
  <c r="K59" i="74"/>
  <c r="M71" i="74"/>
  <c r="H52" i="74"/>
  <c r="O52" i="66"/>
  <c r="J90" i="74"/>
  <c r="M10" i="74"/>
  <c r="S10" i="66"/>
  <c r="N103" i="74"/>
  <c r="T31" i="66"/>
  <c r="X31" i="66"/>
  <c r="S31" i="66"/>
  <c r="Q31" i="66"/>
  <c r="W31" i="66" s="1"/>
  <c r="K31" i="74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K13" i="74"/>
  <c r="J28" i="74"/>
  <c r="S265" i="66"/>
  <c r="Q265" i="66"/>
  <c r="W265" i="66" s="1"/>
  <c r="X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L109" i="74"/>
  <c r="H54" i="74"/>
  <c r="S171" i="66"/>
  <c r="X171" i="66"/>
  <c r="T171" i="66"/>
  <c r="Q171" i="66"/>
  <c r="W171" i="66" s="1"/>
  <c r="J62" i="74"/>
  <c r="T84" i="66"/>
  <c r="X84" i="66"/>
  <c r="K84" i="74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U172" i="66" l="1"/>
  <c r="U82" i="66"/>
  <c r="P202" i="66"/>
  <c r="U192" i="66"/>
  <c r="G28" i="39"/>
  <c r="U12" i="66"/>
  <c r="H116" i="74"/>
  <c r="O284" i="66"/>
  <c r="P156" i="66"/>
  <c r="V156" i="66" s="1"/>
  <c r="U189" i="66"/>
  <c r="O51" i="66"/>
  <c r="T53" i="74"/>
  <c r="G139" i="74"/>
  <c r="AC139" i="74" s="1"/>
  <c r="Q76" i="74"/>
  <c r="Q53" i="74"/>
  <c r="W53" i="74" s="1"/>
  <c r="U48" i="66"/>
  <c r="S10" i="74"/>
  <c r="Y176" i="66"/>
  <c r="U167" i="66"/>
  <c r="U4" i="66"/>
  <c r="Y157" i="66"/>
  <c r="U99" i="66"/>
  <c r="U53" i="66"/>
  <c r="U114" i="66"/>
  <c r="S23" i="74"/>
  <c r="AC3" i="39"/>
  <c r="Q114" i="74"/>
  <c r="W114" i="74" s="1"/>
  <c r="Y114" i="74" s="1"/>
  <c r="T114" i="74"/>
  <c r="U156" i="66"/>
  <c r="L124" i="74"/>
  <c r="AC124" i="74" s="1"/>
  <c r="G27" i="39"/>
  <c r="X76" i="74"/>
  <c r="T76" i="74"/>
  <c r="J454" i="41"/>
  <c r="X4" i="74"/>
  <c r="Q4" i="74"/>
  <c r="W4" i="74" s="1"/>
  <c r="S4" i="74"/>
  <c r="U4" i="74" s="1"/>
  <c r="U23" i="66"/>
  <c r="U154" i="66"/>
  <c r="U10" i="66"/>
  <c r="O143" i="66"/>
  <c r="AA287" i="66" s="1"/>
  <c r="G141" i="74"/>
  <c r="Y9" i="66"/>
  <c r="AA46" i="66"/>
  <c r="S48" i="74"/>
  <c r="S114" i="74"/>
  <c r="S32" i="74"/>
  <c r="O108" i="66"/>
  <c r="H140" i="74"/>
  <c r="O127" i="66"/>
  <c r="AA127" i="66" s="1"/>
  <c r="P190" i="66"/>
  <c r="V190" i="66" s="1"/>
  <c r="P46" i="66"/>
  <c r="R46" i="66" s="1"/>
  <c r="Z190" i="66"/>
  <c r="S28" i="74"/>
  <c r="AA190" i="66"/>
  <c r="Z46" i="66"/>
  <c r="K215" i="66"/>
  <c r="O215" i="66" s="1"/>
  <c r="O129" i="66"/>
  <c r="Z129" i="66" s="1"/>
  <c r="J446" i="41"/>
  <c r="S46" i="74"/>
  <c r="P240" i="66"/>
  <c r="V240" i="66" s="1"/>
  <c r="U253" i="66"/>
  <c r="O109" i="66"/>
  <c r="AA109" i="66" s="1"/>
  <c r="G14" i="39"/>
  <c r="Y12" i="66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K141" i="66"/>
  <c r="J460" i="41"/>
  <c r="K285" i="66"/>
  <c r="J473" i="58"/>
  <c r="P224" i="66"/>
  <c r="R224" i="66" s="1"/>
  <c r="S224" i="66" s="1"/>
  <c r="U224" i="66" s="1"/>
  <c r="U230" i="66"/>
  <c r="U63" i="66"/>
  <c r="Y10" i="66"/>
  <c r="P268" i="66"/>
  <c r="V268" i="66" s="1"/>
  <c r="U203" i="66"/>
  <c r="S45" i="74"/>
  <c r="Y159" i="66"/>
  <c r="G16" i="39"/>
  <c r="S12" i="74"/>
  <c r="F12" i="39"/>
  <c r="U46" i="66"/>
  <c r="M46" i="39"/>
  <c r="E176" i="38" s="1"/>
  <c r="K263" i="66" s="1"/>
  <c r="O263" i="66" s="1"/>
  <c r="P193" i="66"/>
  <c r="R193" i="66" s="1"/>
  <c r="P160" i="66"/>
  <c r="V160" i="66" s="1"/>
  <c r="U45" i="66"/>
  <c r="P289" i="66"/>
  <c r="V289" i="66" s="1"/>
  <c r="U190" i="66"/>
  <c r="O106" i="66"/>
  <c r="P250" i="66" s="1"/>
  <c r="Y274" i="66"/>
  <c r="U34" i="66"/>
  <c r="U92" i="66"/>
  <c r="U14" i="66"/>
  <c r="U70" i="66"/>
  <c r="J440" i="41"/>
  <c r="U191" i="66"/>
  <c r="Y232" i="66"/>
  <c r="P176" i="66"/>
  <c r="R176" i="66" s="1"/>
  <c r="P237" i="66"/>
  <c r="V237" i="66" s="1"/>
  <c r="U149" i="66"/>
  <c r="U273" i="66"/>
  <c r="Y171" i="66"/>
  <c r="U155" i="66"/>
  <c r="Y173" i="66"/>
  <c r="U243" i="66"/>
  <c r="Y27" i="66"/>
  <c r="Y154" i="66"/>
  <c r="U236" i="66"/>
  <c r="U206" i="66"/>
  <c r="Y101" i="66"/>
  <c r="U44" i="66"/>
  <c r="P154" i="66"/>
  <c r="V154" i="66" s="1"/>
  <c r="Y52" i="66"/>
  <c r="Y188" i="66"/>
  <c r="J443" i="41"/>
  <c r="U183" i="66"/>
  <c r="Y15" i="66"/>
  <c r="Y25" i="66"/>
  <c r="U110" i="66"/>
  <c r="U40" i="66"/>
  <c r="Y182" i="66"/>
  <c r="Y39" i="66"/>
  <c r="U158" i="66"/>
  <c r="Y8" i="66"/>
  <c r="U52" i="66"/>
  <c r="U193" i="66"/>
  <c r="Y258" i="66"/>
  <c r="Y143" i="66"/>
  <c r="Y38" i="66"/>
  <c r="Y87" i="66"/>
  <c r="Y190" i="66"/>
  <c r="U118" i="66"/>
  <c r="Y280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Y40" i="66"/>
  <c r="U43" i="66"/>
  <c r="Y47" i="66"/>
  <c r="U283" i="66"/>
  <c r="Y23" i="66"/>
  <c r="Y206" i="66"/>
  <c r="U223" i="66"/>
  <c r="U39" i="66"/>
  <c r="U123" i="66"/>
  <c r="J444" i="41"/>
  <c r="U177" i="66"/>
  <c r="Y217" i="66"/>
  <c r="U136" i="66"/>
  <c r="U95" i="66"/>
  <c r="U130" i="66"/>
  <c r="U255" i="66"/>
  <c r="U59" i="66"/>
  <c r="U284" i="66"/>
  <c r="U140" i="66"/>
  <c r="U232" i="66"/>
  <c r="Y75" i="66"/>
  <c r="U121" i="66"/>
  <c r="U231" i="66"/>
  <c r="Y167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Y189" i="66"/>
  <c r="X28" i="74"/>
  <c r="T28" i="74"/>
  <c r="Q28" i="74"/>
  <c r="W28" i="74" s="1"/>
  <c r="F4" i="18"/>
  <c r="J4" i="18"/>
  <c r="Y172" i="66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K142" i="66"/>
  <c r="J459" i="37"/>
  <c r="T48" i="74"/>
  <c r="Q48" i="74"/>
  <c r="W48" i="74" s="1"/>
  <c r="X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K71" i="66"/>
  <c r="I467" i="37"/>
  <c r="I467" i="41" s="1"/>
  <c r="F47" i="18"/>
  <c r="J47" i="18"/>
  <c r="T96" i="74"/>
  <c r="Q96" i="74"/>
  <c r="X96" i="74"/>
  <c r="J10" i="18"/>
  <c r="F10" i="18"/>
  <c r="H118" i="74"/>
  <c r="O118" i="66"/>
  <c r="F5" i="18"/>
  <c r="J5" i="18"/>
  <c r="AC44" i="74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W45" i="74" s="1"/>
  <c r="X45" i="74"/>
  <c r="Y28" i="66"/>
  <c r="U262" i="66"/>
  <c r="Y48" i="66"/>
  <c r="X128" i="74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O80" i="74"/>
  <c r="U61" i="66"/>
  <c r="Y219" i="66"/>
  <c r="U139" i="66"/>
  <c r="U274" i="66"/>
  <c r="Y207" i="66"/>
  <c r="U18" i="66"/>
  <c r="U210" i="66"/>
  <c r="O22" i="74"/>
  <c r="AC22" i="74"/>
  <c r="T80" i="74"/>
  <c r="Q80" i="74"/>
  <c r="X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O155" i="66"/>
  <c r="Z11" i="66" s="1"/>
  <c r="G11" i="74"/>
  <c r="Y61" i="66"/>
  <c r="U79" i="66"/>
  <c r="Y163" i="66"/>
  <c r="Y160" i="66"/>
  <c r="Y284" i="66"/>
  <c r="U244" i="66"/>
  <c r="U73" i="66"/>
  <c r="Y245" i="66"/>
  <c r="U53" i="74"/>
  <c r="Y32" i="66"/>
  <c r="X69" i="74"/>
  <c r="T69" i="74"/>
  <c r="Y45" i="66"/>
  <c r="X252" i="66"/>
  <c r="T252" i="66"/>
  <c r="Q252" i="66"/>
  <c r="T238" i="66"/>
  <c r="X238" i="66"/>
  <c r="Q238" i="66"/>
  <c r="H485" i="58"/>
  <c r="M165" i="66"/>
  <c r="C19" i="8"/>
  <c r="N69" i="66"/>
  <c r="Q106" i="66"/>
  <c r="X106" i="66"/>
  <c r="T106" i="66"/>
  <c r="K106" i="74"/>
  <c r="X250" i="66"/>
  <c r="T250" i="66"/>
  <c r="Q250" i="66"/>
  <c r="O77" i="74"/>
  <c r="AC77" i="74"/>
  <c r="Q144" i="74"/>
  <c r="T144" i="74"/>
  <c r="X144" i="74"/>
  <c r="T60" i="74"/>
  <c r="X60" i="74"/>
  <c r="Q60" i="74"/>
  <c r="X10" i="74"/>
  <c r="Q10" i="74"/>
  <c r="W10" i="74" s="1"/>
  <c r="T10" i="74"/>
  <c r="I38" i="35" a="1"/>
  <c r="I38" i="35" s="1"/>
  <c r="C29" i="39"/>
  <c r="C30" i="39" s="1"/>
  <c r="C32" i="39"/>
  <c r="C33" i="39" s="1"/>
  <c r="P17" i="39"/>
  <c r="J56" i="18"/>
  <c r="F56" i="18"/>
  <c r="X21" i="74"/>
  <c r="T21" i="74"/>
  <c r="J54" i="18"/>
  <c r="F54" i="18"/>
  <c r="F55" i="18"/>
  <c r="J55" i="18"/>
  <c r="T46" i="74"/>
  <c r="Q46" i="74"/>
  <c r="W46" i="74" s="1"/>
  <c r="X46" i="74"/>
  <c r="AA173" i="66"/>
  <c r="Z29" i="66"/>
  <c r="AA29" i="66"/>
  <c r="Z173" i="66"/>
  <c r="F9" i="18"/>
  <c r="J9" i="18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AA236" i="66"/>
  <c r="Z236" i="66"/>
  <c r="Z92" i="66"/>
  <c r="AA92" i="66"/>
  <c r="E144" i="38"/>
  <c r="J2" i="18"/>
  <c r="F2" i="18"/>
  <c r="T94" i="66"/>
  <c r="Q94" i="66"/>
  <c r="X94" i="66"/>
  <c r="K94" i="74"/>
  <c r="AC94" i="74" s="1"/>
  <c r="O29" i="74"/>
  <c r="AC29" i="74"/>
  <c r="J7" i="18"/>
  <c r="F7" i="18"/>
  <c r="Y192" i="66"/>
  <c r="X117" i="74"/>
  <c r="T117" i="74"/>
  <c r="J12" i="18"/>
  <c r="F12" i="18"/>
  <c r="Q23" i="74"/>
  <c r="W23" i="74" s="1"/>
  <c r="X23" i="74"/>
  <c r="T23" i="74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Y156" i="66"/>
  <c r="J44" i="18"/>
  <c r="F44" i="18"/>
  <c r="Y197" i="66"/>
  <c r="Y287" i="66"/>
  <c r="X32" i="74"/>
  <c r="T32" i="74"/>
  <c r="Q32" i="74"/>
  <c r="W32" i="74" s="1"/>
  <c r="Q58" i="74"/>
  <c r="X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O92" i="74"/>
  <c r="O144" i="66"/>
  <c r="H144" i="74"/>
  <c r="J442" i="41"/>
  <c r="D70" i="72" a="1"/>
  <c r="D70" i="72" s="1"/>
  <c r="D71" i="72" s="1" a="1"/>
  <c r="D71" i="72" s="1"/>
  <c r="C20" i="63"/>
  <c r="I459" i="41"/>
  <c r="Y46" i="66"/>
  <c r="O252" i="66"/>
  <c r="T93" i="74"/>
  <c r="Q93" i="74"/>
  <c r="X93" i="74"/>
  <c r="AC48" i="74"/>
  <c r="O48" i="74"/>
  <c r="J453" i="41"/>
  <c r="O162" i="66"/>
  <c r="Z18" i="66" s="1"/>
  <c r="G18" i="74"/>
  <c r="U166" i="66"/>
  <c r="U225" i="66"/>
  <c r="AC10" i="74"/>
  <c r="U49" i="66"/>
  <c r="U125" i="66"/>
  <c r="U51" i="66"/>
  <c r="U66" i="66"/>
  <c r="Y214" i="66"/>
  <c r="Y88" i="66"/>
  <c r="U129" i="66"/>
  <c r="F3" i="18"/>
  <c r="J3" i="18"/>
  <c r="AC70" i="74"/>
  <c r="O70" i="74"/>
  <c r="H138" i="74"/>
  <c r="E35" i="17"/>
  <c r="E33" i="17"/>
  <c r="J6" i="18"/>
  <c r="F6" i="18"/>
  <c r="H121" i="74"/>
  <c r="J14" i="18"/>
  <c r="F14" i="18"/>
  <c r="J462" i="41"/>
  <c r="I458" i="41"/>
  <c r="G140" i="74"/>
  <c r="O140" i="66"/>
  <c r="E40" i="22"/>
  <c r="Q8" i="9"/>
  <c r="V8" i="9" s="1"/>
  <c r="Y175" i="66"/>
  <c r="Y259" i="66"/>
  <c r="Y184" i="66"/>
  <c r="U251" i="66"/>
  <c r="Y44" i="66"/>
  <c r="O10" i="74"/>
  <c r="Z10" i="74" s="1"/>
  <c r="U25" i="66"/>
  <c r="Y183" i="66"/>
  <c r="Y43" i="66"/>
  <c r="U216" i="66"/>
  <c r="U88" i="66"/>
  <c r="U135" i="66"/>
  <c r="U120" i="66"/>
  <c r="F53" i="18"/>
  <c r="J53" i="18"/>
  <c r="Q108" i="66"/>
  <c r="X108" i="66"/>
  <c r="T108" i="66"/>
  <c r="K108" i="74"/>
  <c r="AC108" i="74" s="1"/>
  <c r="C9" i="63"/>
  <c r="K286" i="66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X12" i="74"/>
  <c r="Q12" i="74"/>
  <c r="W12" i="74" s="1"/>
  <c r="J445" i="41"/>
  <c r="O96" i="74"/>
  <c r="AC96" i="74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X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X50" i="74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X131" i="74"/>
  <c r="T131" i="74"/>
  <c r="S109" i="74"/>
  <c r="Q109" i="74"/>
  <c r="W109" i="74" s="1"/>
  <c r="X109" i="74"/>
  <c r="T109" i="74"/>
  <c r="AC12" i="74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O81" i="74"/>
  <c r="Q77" i="74"/>
  <c r="W77" i="74" s="1"/>
  <c r="X77" i="74"/>
  <c r="T77" i="74"/>
  <c r="S77" i="74"/>
  <c r="U248" i="66"/>
  <c r="Y125" i="66"/>
  <c r="Y155" i="66"/>
  <c r="Y81" i="66"/>
  <c r="Y169" i="66"/>
  <c r="U214" i="66"/>
  <c r="X98" i="74"/>
  <c r="T98" i="74"/>
  <c r="T18" i="74"/>
  <c r="X18" i="74"/>
  <c r="S18" i="74"/>
  <c r="Q18" i="74"/>
  <c r="W18" i="74" s="1"/>
  <c r="U168" i="66"/>
  <c r="T16" i="74"/>
  <c r="X16" i="74"/>
  <c r="S16" i="74"/>
  <c r="Q16" i="74"/>
  <c r="W16" i="74" s="1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X136" i="74"/>
  <c r="S136" i="74"/>
  <c r="Q136" i="74"/>
  <c r="W136" i="74" s="1"/>
  <c r="Z13" i="66"/>
  <c r="AA13" i="66"/>
  <c r="AA157" i="66"/>
  <c r="Z157" i="66"/>
  <c r="AC91" i="74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X121" i="74"/>
  <c r="Q121" i="74"/>
  <c r="W121" i="74" s="1"/>
  <c r="T52" i="74"/>
  <c r="S52" i="74"/>
  <c r="X52" i="74"/>
  <c r="Q52" i="74"/>
  <c r="W52" i="74" s="1"/>
  <c r="Y255" i="66"/>
  <c r="T39" i="74"/>
  <c r="Q39" i="74"/>
  <c r="W39" i="74" s="1"/>
  <c r="S39" i="74"/>
  <c r="X39" i="74"/>
  <c r="U287" i="66"/>
  <c r="S107" i="74"/>
  <c r="Q107" i="74"/>
  <c r="W107" i="74" s="1"/>
  <c r="X107" i="74"/>
  <c r="T107" i="74"/>
  <c r="O49" i="74"/>
  <c r="AC49" i="74"/>
  <c r="Z79" i="66"/>
  <c r="AA223" i="66"/>
  <c r="Z223" i="66"/>
  <c r="AA79" i="66"/>
  <c r="O95" i="74"/>
  <c r="AC95" i="74"/>
  <c r="O60" i="74"/>
  <c r="AC60" i="74"/>
  <c r="R156" i="66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O79" i="74"/>
  <c r="Y16" i="66"/>
  <c r="O145" i="74"/>
  <c r="AC145" i="74"/>
  <c r="Y265" i="66"/>
  <c r="AA47" i="66"/>
  <c r="AA191" i="66"/>
  <c r="Z191" i="66"/>
  <c r="Z47" i="66"/>
  <c r="Y115" i="66"/>
  <c r="S5" i="74"/>
  <c r="X5" i="74"/>
  <c r="T5" i="74"/>
  <c r="Q5" i="74"/>
  <c r="W5" i="74" s="1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X64" i="74"/>
  <c r="T64" i="74"/>
  <c r="Q64" i="74"/>
  <c r="T51" i="74"/>
  <c r="Q51" i="74"/>
  <c r="W51" i="74" s="1"/>
  <c r="X51" i="74"/>
  <c r="S51" i="74"/>
  <c r="Z278" i="66"/>
  <c r="AA278" i="66"/>
  <c r="Z134" i="66"/>
  <c r="AA134" i="66"/>
  <c r="Y121" i="66"/>
  <c r="Y205" i="66"/>
  <c r="X97" i="74"/>
  <c r="T97" i="74"/>
  <c r="Q97" i="74"/>
  <c r="AA145" i="66"/>
  <c r="Z289" i="66"/>
  <c r="Z145" i="66"/>
  <c r="AA289" i="66"/>
  <c r="P145" i="66"/>
  <c r="AC127" i="74"/>
  <c r="O127" i="74"/>
  <c r="AC23" i="74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Y158" i="66"/>
  <c r="O97" i="74"/>
  <c r="AC97" i="74"/>
  <c r="T83" i="74"/>
  <c r="X83" i="74"/>
  <c r="AA31" i="66"/>
  <c r="Z31" i="66"/>
  <c r="AA175" i="66"/>
  <c r="Z175" i="66"/>
  <c r="AC76" i="74"/>
  <c r="O76" i="74"/>
  <c r="Q25" i="74"/>
  <c r="W25" i="74" s="1"/>
  <c r="X25" i="74"/>
  <c r="T25" i="74"/>
  <c r="S25" i="74"/>
  <c r="T92" i="74"/>
  <c r="S92" i="74"/>
  <c r="X92" i="74"/>
  <c r="Q92" i="74"/>
  <c r="W92" i="74" s="1"/>
  <c r="U258" i="66"/>
  <c r="U86" i="66"/>
  <c r="Y72" i="66"/>
  <c r="X146" i="74"/>
  <c r="T146" i="74"/>
  <c r="Y162" i="66"/>
  <c r="U219" i="66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X112" i="74"/>
  <c r="Q66" i="74"/>
  <c r="W66" i="74" s="1"/>
  <c r="X66" i="74"/>
  <c r="S66" i="74"/>
  <c r="T66" i="74"/>
  <c r="O134" i="74"/>
  <c r="AC134" i="74"/>
  <c r="O46" i="74"/>
  <c r="AC46" i="74"/>
  <c r="O129" i="74"/>
  <c r="AC129" i="74"/>
  <c r="P238" i="66"/>
  <c r="T129" i="74"/>
  <c r="S129" i="74"/>
  <c r="Q129" i="74"/>
  <c r="W129" i="74" s="1"/>
  <c r="X129" i="74"/>
  <c r="X135" i="74"/>
  <c r="S135" i="74"/>
  <c r="T135" i="74"/>
  <c r="Q135" i="74"/>
  <c r="W135" i="74" s="1"/>
  <c r="Y191" i="66"/>
  <c r="Y203" i="66"/>
  <c r="T137" i="74"/>
  <c r="X137" i="74"/>
  <c r="U115" i="66"/>
  <c r="Y136" i="66"/>
  <c r="O31" i="74"/>
  <c r="AC31" i="74"/>
  <c r="O64" i="74"/>
  <c r="AC64" i="74"/>
  <c r="T49" i="74"/>
  <c r="S49" i="74"/>
  <c r="X49" i="74"/>
  <c r="Q49" i="74"/>
  <c r="W49" i="74" s="1"/>
  <c r="AC86" i="74"/>
  <c r="O86" i="74"/>
  <c r="X41" i="74"/>
  <c r="T41" i="74"/>
  <c r="S73" i="74"/>
  <c r="X73" i="74"/>
  <c r="T73" i="74"/>
  <c r="Q73" i="74"/>
  <c r="W73" i="74" s="1"/>
  <c r="U195" i="66"/>
  <c r="U75" i="66"/>
  <c r="U207" i="66"/>
  <c r="S88" i="74"/>
  <c r="X88" i="74"/>
  <c r="T88" i="74"/>
  <c r="Q88" i="74"/>
  <c r="W88" i="74" s="1"/>
  <c r="Y130" i="66"/>
  <c r="Y210" i="66"/>
  <c r="X145" i="74"/>
  <c r="T145" i="74"/>
  <c r="Q145" i="74"/>
  <c r="U107" i="66"/>
  <c r="Y129" i="66"/>
  <c r="Y135" i="66"/>
  <c r="Y53" i="74"/>
  <c r="Y264" i="66"/>
  <c r="U175" i="66"/>
  <c r="V202" i="66"/>
  <c r="R202" i="66"/>
  <c r="S202" i="66" s="1"/>
  <c r="U202" i="66" s="1"/>
  <c r="W202" i="66"/>
  <c r="Y202" i="66" s="1"/>
  <c r="Y225" i="66"/>
  <c r="Y187" i="66"/>
  <c r="U259" i="66"/>
  <c r="Z33" i="66"/>
  <c r="Z177" i="66"/>
  <c r="AA33" i="66"/>
  <c r="AA177" i="66"/>
  <c r="Y5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279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X87" i="74"/>
  <c r="T87" i="74"/>
  <c r="Q87" i="74"/>
  <c r="W87" i="74" s="1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W40" i="74" s="1"/>
  <c r="X40" i="74"/>
  <c r="S40" i="74"/>
  <c r="Y127" i="66"/>
  <c r="U226" i="66"/>
  <c r="T19" i="74"/>
  <c r="S19" i="74"/>
  <c r="Q19" i="74"/>
  <c r="W19" i="74" s="1"/>
  <c r="X19" i="74"/>
  <c r="U279" i="66"/>
  <c r="Y149" i="66"/>
  <c r="Y49" i="66"/>
  <c r="U24" i="66"/>
  <c r="Y291" i="66"/>
  <c r="AC109" i="74"/>
  <c r="O109" i="74"/>
  <c r="U178" i="66"/>
  <c r="Y140" i="66"/>
  <c r="AC45" i="74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X3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U104" i="66"/>
  <c r="Y73" i="66"/>
  <c r="AA143" i="66"/>
  <c r="Z287" i="66"/>
  <c r="Z143" i="66"/>
  <c r="Y200" i="66"/>
  <c r="AC61" i="74"/>
  <c r="U173" i="66"/>
  <c r="O28" i="74"/>
  <c r="AC28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O58" i="74"/>
  <c r="S101" i="74"/>
  <c r="Q101" i="74"/>
  <c r="W101" i="74" s="1"/>
  <c r="X101" i="74"/>
  <c r="T101" i="74"/>
  <c r="AC43" i="74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R190" i="66"/>
  <c r="D263" i="72" a="1"/>
  <c r="D263" i="72" s="1"/>
  <c r="D139" i="72" a="1"/>
  <c r="D139" i="72" s="1"/>
  <c r="D201" i="72" a="1"/>
  <c r="D201" i="72" s="1"/>
  <c r="O139" i="74" l="1"/>
  <c r="U23" i="74"/>
  <c r="W237" i="66"/>
  <c r="Y237" i="66" s="1"/>
  <c r="Y4" i="74"/>
  <c r="R160" i="66"/>
  <c r="U10" i="74"/>
  <c r="O124" i="74"/>
  <c r="Z124" i="74" s="1"/>
  <c r="D5" i="77"/>
  <c r="D8" i="77"/>
  <c r="R237" i="66"/>
  <c r="S237" i="66" s="1"/>
  <c r="U237" i="66" s="1"/>
  <c r="R268" i="66"/>
  <c r="S268" i="66" s="1"/>
  <c r="U268" i="66" s="1"/>
  <c r="Z271" i="66"/>
  <c r="Z127" i="66"/>
  <c r="AA271" i="66"/>
  <c r="X263" i="66"/>
  <c r="Q215" i="66"/>
  <c r="T263" i="66"/>
  <c r="U48" i="74"/>
  <c r="X215" i="66"/>
  <c r="T215" i="66"/>
  <c r="V224" i="66"/>
  <c r="Q263" i="66"/>
  <c r="W224" i="66"/>
  <c r="Y224" i="66" s="1"/>
  <c r="E37" i="17"/>
  <c r="E38" i="17"/>
  <c r="E39" i="17"/>
  <c r="D39" i="17" s="1"/>
  <c r="E40" i="17"/>
  <c r="E41" i="17"/>
  <c r="E42" i="17"/>
  <c r="D42" i="17" s="1"/>
  <c r="E43" i="17"/>
  <c r="E44" i="17"/>
  <c r="E36" i="17"/>
  <c r="E34" i="17"/>
  <c r="D34" i="17" s="1"/>
  <c r="U32" i="74"/>
  <c r="AD64" i="74"/>
  <c r="AE64" i="74"/>
  <c r="AF64" i="74" s="1"/>
  <c r="AD95" i="74"/>
  <c r="AE95" i="74"/>
  <c r="AF95" i="74" s="1"/>
  <c r="AD108" i="74"/>
  <c r="AE108" i="74"/>
  <c r="AF108" i="74" s="1"/>
  <c r="AD94" i="74"/>
  <c r="AE94" i="74"/>
  <c r="AF94" i="74" s="1"/>
  <c r="AD79" i="74"/>
  <c r="G30" i="77" s="1"/>
  <c r="AE79" i="74"/>
  <c r="AF79" i="74" s="1"/>
  <c r="D30" i="77" s="1"/>
  <c r="AD31" i="74"/>
  <c r="F30" i="77" s="1"/>
  <c r="AE31" i="74"/>
  <c r="AF31" i="74" s="1"/>
  <c r="C30" i="77" s="1"/>
  <c r="AD76" i="74"/>
  <c r="AE76" i="74"/>
  <c r="AF76" i="74" s="1"/>
  <c r="AD12" i="74"/>
  <c r="AE12" i="74"/>
  <c r="AF12" i="74" s="1"/>
  <c r="AD70" i="74"/>
  <c r="AE70" i="74"/>
  <c r="AF70" i="74" s="1"/>
  <c r="AD77" i="74"/>
  <c r="AE77" i="74"/>
  <c r="AF77" i="74" s="1"/>
  <c r="AD45" i="74"/>
  <c r="AE45" i="74"/>
  <c r="AF45" i="74" s="1"/>
  <c r="AD92" i="74"/>
  <c r="AE92" i="74"/>
  <c r="AF92" i="74" s="1"/>
  <c r="AD80" i="74"/>
  <c r="AE80" i="74"/>
  <c r="AD28" i="74"/>
  <c r="AE28" i="74"/>
  <c r="AF28" i="74" s="1"/>
  <c r="AD23" i="74"/>
  <c r="AE23" i="74"/>
  <c r="AF23" i="74" s="1"/>
  <c r="AD4" i="74"/>
  <c r="F21" i="77" s="1"/>
  <c r="AE4" i="74"/>
  <c r="AF4" i="74" s="1"/>
  <c r="C21" i="77" s="1"/>
  <c r="AD22" i="74"/>
  <c r="AE22" i="74"/>
  <c r="AF22" i="74" s="1"/>
  <c r="AD43" i="74"/>
  <c r="AE43" i="74"/>
  <c r="AF43" i="74" s="1"/>
  <c r="AD93" i="74"/>
  <c r="AE93" i="74"/>
  <c r="AF93" i="74" s="1"/>
  <c r="AD100" i="74"/>
  <c r="H21" i="77" s="1"/>
  <c r="AE100" i="74"/>
  <c r="AF100" i="74" s="1"/>
  <c r="E21" i="77" s="1"/>
  <c r="AD109" i="74"/>
  <c r="AE109" i="74"/>
  <c r="AF109" i="74" s="1"/>
  <c r="AD16" i="74"/>
  <c r="AE16" i="74"/>
  <c r="AF16" i="74" s="1"/>
  <c r="AD32" i="74"/>
  <c r="AE32" i="74"/>
  <c r="C8" i="77"/>
  <c r="AD38" i="74"/>
  <c r="AE38" i="74"/>
  <c r="AF38" i="74" s="1"/>
  <c r="AD127" i="74"/>
  <c r="H30" i="77" s="1"/>
  <c r="AE127" i="74"/>
  <c r="AF127" i="74" s="1"/>
  <c r="E30" i="77" s="1"/>
  <c r="AD52" i="74"/>
  <c r="G21" i="77" s="1"/>
  <c r="AE52" i="74"/>
  <c r="AF52" i="74" s="1"/>
  <c r="D21" i="77" s="1"/>
  <c r="AD96" i="74"/>
  <c r="AE96" i="74"/>
  <c r="AF96" i="74" s="1"/>
  <c r="AD61" i="74"/>
  <c r="AE61" i="74"/>
  <c r="AF61" i="74" s="1"/>
  <c r="AD86" i="74"/>
  <c r="AE86" i="74"/>
  <c r="AF86" i="74" s="1"/>
  <c r="AD129" i="74"/>
  <c r="AE129" i="74"/>
  <c r="AF129" i="74" s="1"/>
  <c r="AD33" i="74"/>
  <c r="AE33" i="74"/>
  <c r="AF33" i="74" s="1"/>
  <c r="AD13" i="74"/>
  <c r="AE13" i="74"/>
  <c r="AF13" i="74" s="1"/>
  <c r="AD49" i="74"/>
  <c r="AE49" i="74"/>
  <c r="AF49" i="74" s="1"/>
  <c r="AD143" i="74"/>
  <c r="AE143" i="74"/>
  <c r="AF143" i="74" s="1"/>
  <c r="AD124" i="74"/>
  <c r="AE124" i="74"/>
  <c r="AF124" i="74" s="1"/>
  <c r="AD47" i="74"/>
  <c r="AE47" i="74"/>
  <c r="AF47" i="74" s="1"/>
  <c r="AD139" i="74"/>
  <c r="AE139" i="74"/>
  <c r="AF139" i="74" s="1"/>
  <c r="AD44" i="74"/>
  <c r="AE44" i="74"/>
  <c r="AF44" i="74" s="1"/>
  <c r="AD46" i="74"/>
  <c r="AE46" i="74"/>
  <c r="AF46" i="74" s="1"/>
  <c r="AD97" i="74"/>
  <c r="AE97" i="74"/>
  <c r="AF97" i="74" s="1"/>
  <c r="AD145" i="74"/>
  <c r="AE145" i="74"/>
  <c r="AF145" i="74" s="1"/>
  <c r="AD91" i="74"/>
  <c r="AE91" i="74"/>
  <c r="AF91" i="74" s="1"/>
  <c r="AD81" i="74"/>
  <c r="AE81" i="74"/>
  <c r="AF81" i="74" s="1"/>
  <c r="AD134" i="74"/>
  <c r="AE134" i="74"/>
  <c r="AF134" i="74" s="1"/>
  <c r="AD60" i="74"/>
  <c r="AE60" i="74"/>
  <c r="AF60" i="74" s="1"/>
  <c r="AD29" i="74"/>
  <c r="AE29" i="74"/>
  <c r="AF29" i="74" s="1"/>
  <c r="AD58" i="74"/>
  <c r="AE58" i="74"/>
  <c r="AD112" i="74"/>
  <c r="AE112" i="74"/>
  <c r="AF112" i="74" s="1"/>
  <c r="AD10" i="74"/>
  <c r="C5" i="77"/>
  <c r="AE10" i="74"/>
  <c r="AD48" i="74"/>
  <c r="AE48" i="74"/>
  <c r="AF48" i="74" s="1"/>
  <c r="W268" i="66"/>
  <c r="Y268" i="66" s="1"/>
  <c r="W240" i="66"/>
  <c r="Y240" i="66" s="1"/>
  <c r="R240" i="66"/>
  <c r="S240" i="66" s="1"/>
  <c r="U240" i="66" s="1"/>
  <c r="U114" i="74"/>
  <c r="K119" i="66"/>
  <c r="Q119" i="66" s="1"/>
  <c r="V46" i="66"/>
  <c r="P252" i="66"/>
  <c r="V252" i="66" s="1"/>
  <c r="AA283" i="66"/>
  <c r="Z283" i="66"/>
  <c r="Z139" i="66"/>
  <c r="U46" i="74"/>
  <c r="AA250" i="66"/>
  <c r="AA253" i="66"/>
  <c r="U28" i="74"/>
  <c r="Z253" i="66"/>
  <c r="Z109" i="66"/>
  <c r="P106" i="66"/>
  <c r="V106" i="66" s="1"/>
  <c r="Z250" i="66"/>
  <c r="Z106" i="66"/>
  <c r="AA106" i="66"/>
  <c r="U12" i="74"/>
  <c r="V193" i="66"/>
  <c r="AA273" i="66"/>
  <c r="AA129" i="66"/>
  <c r="Z273" i="66"/>
  <c r="V172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V176" i="66"/>
  <c r="U45" i="74"/>
  <c r="T285" i="66"/>
  <c r="Q285" i="66"/>
  <c r="X285" i="66"/>
  <c r="O285" i="66"/>
  <c r="H485" i="41"/>
  <c r="T141" i="66"/>
  <c r="O141" i="66"/>
  <c r="G15" i="39"/>
  <c r="Q141" i="66"/>
  <c r="K141" i="74"/>
  <c r="X141" i="66"/>
  <c r="D41" i="17"/>
  <c r="D44" i="17"/>
  <c r="D45" i="17"/>
  <c r="D36" i="17"/>
  <c r="D32" i="17"/>
  <c r="D37" i="17"/>
  <c r="D38" i="17"/>
  <c r="D40" i="17"/>
  <c r="V189" i="66"/>
  <c r="R154" i="66"/>
  <c r="U67" i="74"/>
  <c r="W250" i="66"/>
  <c r="Y250" i="66" s="1"/>
  <c r="V250" i="66"/>
  <c r="R250" i="66"/>
  <c r="S250" i="66" s="1"/>
  <c r="U250" i="66" s="1"/>
  <c r="U110" i="74"/>
  <c r="U5" i="74"/>
  <c r="O108" i="74"/>
  <c r="AA108" i="74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Y101" i="74"/>
  <c r="U95" i="74"/>
  <c r="U135" i="74"/>
  <c r="Y82" i="74"/>
  <c r="Y100" i="74"/>
  <c r="AA18" i="66"/>
  <c r="AA162" i="66"/>
  <c r="Y12" i="74"/>
  <c r="U92" i="74"/>
  <c r="U125" i="74"/>
  <c r="U120" i="74"/>
  <c r="Y147" i="74"/>
  <c r="Y130" i="74"/>
  <c r="Y61" i="74"/>
  <c r="Y123" i="74"/>
  <c r="U134" i="74"/>
  <c r="Y95" i="74"/>
  <c r="Y38" i="74"/>
  <c r="Y10" i="74"/>
  <c r="Y109" i="74"/>
  <c r="Y31" i="74"/>
  <c r="Y134" i="74"/>
  <c r="U99" i="74"/>
  <c r="U31" i="74"/>
  <c r="Y11" i="74"/>
  <c r="Y115" i="74"/>
  <c r="Y48" i="74"/>
  <c r="Y143" i="74"/>
  <c r="AC144" i="74"/>
  <c r="O144" i="74"/>
  <c r="Y88" i="74"/>
  <c r="Z96" i="74"/>
  <c r="P96" i="74"/>
  <c r="AA96" i="74"/>
  <c r="D33" i="17"/>
  <c r="I63" i="35" a="1"/>
  <c r="I63" i="35" s="1"/>
  <c r="I19" i="35" a="1"/>
  <c r="I19" i="35" s="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X71" i="66"/>
  <c r="T71" i="66"/>
  <c r="Q71" i="66"/>
  <c r="K71" i="74"/>
  <c r="O71" i="66"/>
  <c r="F19" i="39"/>
  <c r="D103" i="72" a="1"/>
  <c r="D103" i="72" s="1"/>
  <c r="D104" i="72" s="1" a="1"/>
  <c r="D104" i="72" s="1"/>
  <c r="T106" i="74"/>
  <c r="Q106" i="74"/>
  <c r="X106" i="74"/>
  <c r="U101" i="74"/>
  <c r="Y40" i="74"/>
  <c r="U66" i="74"/>
  <c r="D226" i="72" a="1"/>
  <c r="D226" i="72" s="1"/>
  <c r="D227" i="72" s="1" a="1"/>
  <c r="D227" i="72" s="1"/>
  <c r="J7" i="6"/>
  <c r="AA144" i="66"/>
  <c r="Z144" i="66"/>
  <c r="AA288" i="66"/>
  <c r="Z288" i="66"/>
  <c r="P144" i="66"/>
  <c r="I203" i="18"/>
  <c r="H203" i="18"/>
  <c r="Z29" i="74"/>
  <c r="AA29" i="74"/>
  <c r="I500" i="18"/>
  <c r="H500" i="18"/>
  <c r="AC125" i="74"/>
  <c r="O125" i="74"/>
  <c r="I248" i="18"/>
  <c r="H248" i="18"/>
  <c r="I252" i="18"/>
  <c r="H252" i="18"/>
  <c r="I453" i="18"/>
  <c r="H453" i="18"/>
  <c r="Y28" i="74"/>
  <c r="Y27" i="74"/>
  <c r="Y14" i="74"/>
  <c r="U88" i="74"/>
  <c r="U25" i="74"/>
  <c r="AA70" i="74"/>
  <c r="Z70" i="74"/>
  <c r="AA92" i="74"/>
  <c r="Z92" i="74"/>
  <c r="Y23" i="74"/>
  <c r="J17" i="39"/>
  <c r="O11" i="74"/>
  <c r="AC11" i="74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V48" i="66"/>
  <c r="AC106" i="74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Y32" i="74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D35" i="17"/>
  <c r="E5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W21" i="66" s="1"/>
  <c r="Y21" i="66" s="1"/>
  <c r="S21" i="66"/>
  <c r="U21" i="66" s="1"/>
  <c r="O21" i="66"/>
  <c r="I202" i="18"/>
  <c r="H202" i="18"/>
  <c r="H198" i="18"/>
  <c r="I198" i="18"/>
  <c r="R192" i="66"/>
  <c r="V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N69" i="74"/>
  <c r="F25" i="39"/>
  <c r="I504" i="18"/>
  <c r="H504" i="18"/>
  <c r="I246" i="18"/>
  <c r="H246" i="18"/>
  <c r="I245" i="18"/>
  <c r="H245" i="18"/>
  <c r="Q142" i="66"/>
  <c r="X142" i="66"/>
  <c r="T142" i="66"/>
  <c r="K142" i="74"/>
  <c r="O142" i="66"/>
  <c r="G12" i="39"/>
  <c r="D166" i="72" a="1"/>
  <c r="D166" i="72" s="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X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V96" i="66"/>
  <c r="R96" i="66"/>
  <c r="S96" i="66" s="1"/>
  <c r="U96" i="66" s="1"/>
  <c r="W96" i="66"/>
  <c r="Y96" i="66" s="1"/>
  <c r="Q286" i="66"/>
  <c r="X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W165" i="66" s="1"/>
  <c r="Y165" i="66" s="1"/>
  <c r="O128" i="74"/>
  <c r="AC128" i="74"/>
  <c r="I499" i="18"/>
  <c r="H499" i="18"/>
  <c r="Y45" i="74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K153" i="66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V32" i="66"/>
  <c r="AA155" i="66"/>
  <c r="I249" i="18"/>
  <c r="H249" i="18"/>
  <c r="I455" i="18"/>
  <c r="H455" i="18"/>
  <c r="V80" i="66"/>
  <c r="R80" i="66"/>
  <c r="S80" i="66" s="1"/>
  <c r="U80" i="66" s="1"/>
  <c r="W80" i="66"/>
  <c r="Y80" i="66" s="1"/>
  <c r="U147" i="74"/>
  <c r="Z284" i="66"/>
  <c r="Z140" i="66"/>
  <c r="AA140" i="66"/>
  <c r="AA284" i="66"/>
  <c r="I211" i="18"/>
  <c r="H211" i="18"/>
  <c r="V272" i="66"/>
  <c r="R272" i="66"/>
  <c r="S272" i="66" s="1"/>
  <c r="U272" i="66" s="1"/>
  <c r="W272" i="66"/>
  <c r="Y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16" i="74"/>
  <c r="Y29" i="74"/>
  <c r="Y86" i="74"/>
  <c r="U100" i="74"/>
  <c r="O94" i="74"/>
  <c r="P94" i="74" s="1"/>
  <c r="AC140" i="74"/>
  <c r="O140" i="74"/>
  <c r="AC18" i="74"/>
  <c r="O18" i="74"/>
  <c r="I200" i="18"/>
  <c r="H200" i="18"/>
  <c r="Y46" i="74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Y73" i="74"/>
  <c r="U39" i="74"/>
  <c r="U16" i="74"/>
  <c r="Q108" i="74"/>
  <c r="X108" i="74"/>
  <c r="T108" i="74"/>
  <c r="I199" i="18"/>
  <c r="H199" i="18"/>
  <c r="I204" i="18"/>
  <c r="H204" i="18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V45" i="66"/>
  <c r="R45" i="66"/>
  <c r="Y110" i="74"/>
  <c r="Z86" i="74"/>
  <c r="AA86" i="74"/>
  <c r="U129" i="74"/>
  <c r="Z139" i="74"/>
  <c r="AA139" i="74"/>
  <c r="V124" i="66"/>
  <c r="R124" i="66"/>
  <c r="S124" i="66" s="1"/>
  <c r="U124" i="66" s="1"/>
  <c r="W124" i="66"/>
  <c r="Y124" i="66" s="1"/>
  <c r="U47" i="74"/>
  <c r="Z4" i="74"/>
  <c r="AA4" i="74"/>
  <c r="R204" i="66"/>
  <c r="S204" i="66" s="1"/>
  <c r="U204" i="66" s="1"/>
  <c r="W204" i="66"/>
  <c r="Y204" i="66" s="1"/>
  <c r="V204" i="66"/>
  <c r="Z95" i="74"/>
  <c r="AA95" i="74"/>
  <c r="U107" i="74"/>
  <c r="V60" i="66"/>
  <c r="R60" i="66"/>
  <c r="S60" i="66" s="1"/>
  <c r="U60" i="66" s="1"/>
  <c r="W60" i="66"/>
  <c r="Y60" i="66" s="1"/>
  <c r="U18" i="74"/>
  <c r="Y8" i="74"/>
  <c r="U139" i="74"/>
  <c r="U118" i="74"/>
  <c r="Y125" i="74"/>
  <c r="U15" i="74"/>
  <c r="R241" i="66"/>
  <c r="S241" i="66" s="1"/>
  <c r="U241" i="66" s="1"/>
  <c r="W241" i="66"/>
  <c r="Y241" i="66" s="1"/>
  <c r="V241" i="66"/>
  <c r="V64" i="66"/>
  <c r="R64" i="66"/>
  <c r="S64" i="66" s="1"/>
  <c r="U64" i="66" s="1"/>
  <c r="W64" i="66"/>
  <c r="Y64" i="66" s="1"/>
  <c r="U104" i="74"/>
  <c r="Y25" i="74"/>
  <c r="U121" i="74"/>
  <c r="AA52" i="74"/>
  <c r="Z52" i="74"/>
  <c r="V256" i="66"/>
  <c r="R256" i="66"/>
  <c r="S256" i="66" s="1"/>
  <c r="U256" i="66" s="1"/>
  <c r="W256" i="66"/>
  <c r="Y256" i="66" s="1"/>
  <c r="U8" i="74"/>
  <c r="Z43" i="74"/>
  <c r="AA43" i="74"/>
  <c r="AA58" i="74"/>
  <c r="Z58" i="74"/>
  <c r="P58" i="74"/>
  <c r="AA28" i="74"/>
  <c r="Z28" i="74"/>
  <c r="P28" i="74"/>
  <c r="Y22" i="74"/>
  <c r="V238" i="66"/>
  <c r="R238" i="66"/>
  <c r="S238" i="66" s="1"/>
  <c r="U238" i="66" s="1"/>
  <c r="W238" i="66"/>
  <c r="Y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V112" i="66"/>
  <c r="R112" i="66"/>
  <c r="S112" i="66" s="1"/>
  <c r="U112" i="66" s="1"/>
  <c r="W112" i="66"/>
  <c r="Y112" i="66" s="1"/>
  <c r="V23" i="66"/>
  <c r="R23" i="66"/>
  <c r="V16" i="66"/>
  <c r="R16" i="66"/>
  <c r="Z112" i="74"/>
  <c r="AA112" i="74"/>
  <c r="P112" i="74"/>
  <c r="U109" i="74"/>
  <c r="Y99" i="74"/>
  <c r="Y118" i="74"/>
  <c r="AA61" i="74"/>
  <c r="Z61" i="74"/>
  <c r="Y81" i="74"/>
  <c r="Y56" i="74"/>
  <c r="Z93" i="74"/>
  <c r="AA93" i="74"/>
  <c r="P93" i="74"/>
  <c r="V10" i="66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39" i="74"/>
  <c r="Y62" i="74"/>
  <c r="U81" i="74"/>
  <c r="R94" i="66"/>
  <c r="S94" i="66" s="1"/>
  <c r="U94" i="66" s="1"/>
  <c r="V94" i="66"/>
  <c r="W94" i="66"/>
  <c r="Y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Z108" i="74"/>
  <c r="AA100" i="74"/>
  <c r="Z100" i="74"/>
  <c r="Z45" i="74"/>
  <c r="AA45" i="74"/>
  <c r="P45" i="74"/>
  <c r="Y19" i="74"/>
  <c r="U13" i="74"/>
  <c r="U140" i="74"/>
  <c r="Y49" i="74"/>
  <c r="Y135" i="74"/>
  <c r="Y92" i="74"/>
  <c r="AA97" i="74"/>
  <c r="Z97" i="74"/>
  <c r="P97" i="74"/>
  <c r="V220" i="66"/>
  <c r="R220" i="66"/>
  <c r="S220" i="66" s="1"/>
  <c r="U220" i="66" s="1"/>
  <c r="W220" i="66"/>
  <c r="Y220" i="66" s="1"/>
  <c r="U44" i="74"/>
  <c r="Y136" i="74"/>
  <c r="AA81" i="74"/>
  <c r="Z81" i="74"/>
  <c r="AA143" i="74"/>
  <c r="Z143" i="74"/>
  <c r="Y67" i="74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R58" i="66"/>
  <c r="S58" i="66" s="1"/>
  <c r="U58" i="66" s="1"/>
  <c r="V58" i="66"/>
  <c r="W58" i="66"/>
  <c r="Y58" i="66" s="1"/>
  <c r="Z33" i="74"/>
  <c r="AA33" i="74"/>
  <c r="R76" i="66"/>
  <c r="S76" i="66" s="1"/>
  <c r="U76" i="66" s="1"/>
  <c r="V76" i="66"/>
  <c r="W76" i="66"/>
  <c r="Y76" i="66" s="1"/>
  <c r="AA79" i="74"/>
  <c r="Z79" i="74"/>
  <c r="Y70" i="74"/>
  <c r="AA16" i="74"/>
  <c r="Z16" i="74"/>
  <c r="P16" i="74"/>
  <c r="V208" i="66"/>
  <c r="R208" i="66"/>
  <c r="S208" i="66" s="1"/>
  <c r="U208" i="66" s="1"/>
  <c r="W208" i="66"/>
  <c r="Y208" i="66" s="1"/>
  <c r="R167" i="66"/>
  <c r="V167" i="66"/>
  <c r="V12" i="66"/>
  <c r="R12" i="66"/>
  <c r="AA38" i="74"/>
  <c r="Z38" i="74"/>
  <c r="R28" i="66"/>
  <c r="V28" i="66"/>
  <c r="AA46" i="74"/>
  <c r="Z46" i="74"/>
  <c r="P46" i="74"/>
  <c r="AA47" i="74"/>
  <c r="Z47" i="74"/>
  <c r="AA127" i="74"/>
  <c r="Z127" i="74"/>
  <c r="Y5" i="74"/>
  <c r="Y75" i="74"/>
  <c r="U115" i="74"/>
  <c r="U29" i="74"/>
  <c r="U70" i="74"/>
  <c r="Y91" i="74"/>
  <c r="Y43" i="74"/>
  <c r="U27" i="74"/>
  <c r="V93" i="66"/>
  <c r="R93" i="66"/>
  <c r="S93" i="66" s="1"/>
  <c r="U93" i="66" s="1"/>
  <c r="W93" i="66"/>
  <c r="Y93" i="66" s="1"/>
  <c r="Y87" i="74"/>
  <c r="Y129" i="74"/>
  <c r="Y104" i="74"/>
  <c r="Y24" i="74"/>
  <c r="R49" i="66"/>
  <c r="V49" i="66"/>
  <c r="Y33" i="74"/>
  <c r="Y47" i="74"/>
  <c r="U63" i="74"/>
  <c r="Z60" i="74"/>
  <c r="AA60" i="74"/>
  <c r="P60" i="74"/>
  <c r="Y107" i="74"/>
  <c r="Y121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P124" i="74" l="1"/>
  <c r="AA124" i="74"/>
  <c r="E56" i="17"/>
  <c r="D23" i="77"/>
  <c r="G23" i="77"/>
  <c r="AF80" i="74"/>
  <c r="D31" i="77" s="1"/>
  <c r="D42" i="77"/>
  <c r="G31" i="77"/>
  <c r="AF58" i="74"/>
  <c r="D39" i="77"/>
  <c r="D43" i="17"/>
  <c r="D56" i="17" s="1"/>
  <c r="O119" i="66"/>
  <c r="AA263" i="66" s="1"/>
  <c r="K119" i="74"/>
  <c r="T119" i="74" s="1"/>
  <c r="W252" i="66"/>
  <c r="Y252" i="66" s="1"/>
  <c r="F31" i="77"/>
  <c r="G19" i="39"/>
  <c r="T119" i="66"/>
  <c r="X119" i="66"/>
  <c r="E23" i="77"/>
  <c r="AD128" i="74"/>
  <c r="AE128" i="74"/>
  <c r="E8" i="77"/>
  <c r="AD106" i="74"/>
  <c r="AE106" i="74"/>
  <c r="AD18" i="74"/>
  <c r="AE18" i="74"/>
  <c r="AF18" i="74" s="1"/>
  <c r="AF32" i="74"/>
  <c r="C31" i="77" s="1"/>
  <c r="C42" i="77"/>
  <c r="AD140" i="74"/>
  <c r="AE140" i="74"/>
  <c r="AF140" i="74" s="1"/>
  <c r="AD125" i="74"/>
  <c r="AE125" i="74"/>
  <c r="AF125" i="74" s="1"/>
  <c r="AD144" i="74"/>
  <c r="AE144" i="74"/>
  <c r="AF144" i="74" s="1"/>
  <c r="C23" i="77"/>
  <c r="AD11" i="74"/>
  <c r="AE11" i="74"/>
  <c r="AF11" i="74" s="1"/>
  <c r="AF10" i="74"/>
  <c r="C39" i="77"/>
  <c r="AD118" i="74"/>
  <c r="AE118" i="74"/>
  <c r="AF118" i="74" s="1"/>
  <c r="R252" i="66"/>
  <c r="S252" i="66" s="1"/>
  <c r="U252" i="66" s="1"/>
  <c r="R106" i="66"/>
  <c r="S106" i="66" s="1"/>
  <c r="U106" i="66" s="1"/>
  <c r="W106" i="66"/>
  <c r="Y106" i="66" s="1"/>
  <c r="P106" i="74"/>
  <c r="R106" i="74" s="1"/>
  <c r="S106" i="74" s="1"/>
  <c r="U106" i="74" s="1"/>
  <c r="Z106" i="74"/>
  <c r="V10" i="74"/>
  <c r="P108" i="74"/>
  <c r="W108" i="74" s="1"/>
  <c r="Y108" i="74" s="1"/>
  <c r="J485" i="41"/>
  <c r="P213" i="66"/>
  <c r="W213" i="66" s="1"/>
  <c r="Y213" i="66" s="1"/>
  <c r="P285" i="66"/>
  <c r="V285" i="66" s="1"/>
  <c r="P165" i="66"/>
  <c r="R165" i="66" s="1"/>
  <c r="V108" i="66"/>
  <c r="W108" i="66"/>
  <c r="Y108" i="66" s="1"/>
  <c r="O141" i="74"/>
  <c r="AC141" i="74"/>
  <c r="Q141" i="74"/>
  <c r="X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E47" i="17" a="1"/>
  <c r="E47" i="17" s="1"/>
  <c r="E46" i="17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V128" i="66"/>
  <c r="R128" i="66"/>
  <c r="S128" i="66" s="1"/>
  <c r="U128" i="66" s="1"/>
  <c r="W128" i="66"/>
  <c r="Y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Q21" i="74"/>
  <c r="W21" i="74" s="1"/>
  <c r="Y21" i="74" s="1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X142" i="74"/>
  <c r="O142" i="74"/>
  <c r="AC142" i="74"/>
  <c r="E5" i="77" s="1"/>
  <c r="I165" i="18"/>
  <c r="H165" i="18"/>
  <c r="I126" i="18"/>
  <c r="H126" i="18"/>
  <c r="H367" i="18"/>
  <c r="I367" i="18"/>
  <c r="R80" i="74"/>
  <c r="S80" i="74" s="1"/>
  <c r="U80" i="74" s="1"/>
  <c r="W80" i="74"/>
  <c r="Y80" i="74" s="1"/>
  <c r="V80" i="74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X71" i="74"/>
  <c r="T71" i="74"/>
  <c r="Q71" i="74"/>
  <c r="AC71" i="74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Q69" i="74"/>
  <c r="H237" i="18"/>
  <c r="I237" i="18"/>
  <c r="V48" i="74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V288" i="66"/>
  <c r="W288" i="66"/>
  <c r="Y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D55" i="17"/>
  <c r="J503" i="18"/>
  <c r="F503" i="18"/>
  <c r="H117" i="18"/>
  <c r="I117" i="18"/>
  <c r="F492" i="18"/>
  <c r="J492" i="18"/>
  <c r="F253" i="18"/>
  <c r="J253" i="18"/>
  <c r="F459" i="18"/>
  <c r="J459" i="18"/>
  <c r="J496" i="18"/>
  <c r="F496" i="18"/>
  <c r="I45" i="20"/>
  <c r="R37" i="20"/>
  <c r="R10" i="20"/>
  <c r="I11" i="20"/>
  <c r="R18" i="20"/>
  <c r="R42" i="20"/>
  <c r="I35" i="20"/>
  <c r="I7" i="20"/>
  <c r="R9" i="20"/>
  <c r="I8" i="20"/>
  <c r="I33" i="20"/>
  <c r="R33" i="20"/>
  <c r="I46" i="20"/>
  <c r="I40" i="20"/>
  <c r="I38" i="20"/>
  <c r="I14" i="20"/>
  <c r="R19" i="20"/>
  <c r="I42" i="20"/>
  <c r="R15" i="20"/>
  <c r="R16" i="20"/>
  <c r="R46" i="20"/>
  <c r="R41" i="20"/>
  <c r="R35" i="20"/>
  <c r="R11" i="20"/>
  <c r="I34" i="20"/>
  <c r="R6" i="20"/>
  <c r="R8" i="20"/>
  <c r="R44" i="20"/>
  <c r="I16" i="20"/>
  <c r="R12" i="20"/>
  <c r="R39" i="20"/>
  <c r="R45" i="20"/>
  <c r="I19" i="20"/>
  <c r="I12" i="20"/>
  <c r="I18" i="20"/>
  <c r="I36" i="20"/>
  <c r="I39" i="20"/>
  <c r="I15" i="20"/>
  <c r="I6" i="20"/>
  <c r="I17" i="20"/>
  <c r="R36" i="20"/>
  <c r="R13" i="20"/>
  <c r="I41" i="20"/>
  <c r="R7" i="20"/>
  <c r="I9" i="20"/>
  <c r="R43" i="20"/>
  <c r="R34" i="20"/>
  <c r="I43" i="20"/>
  <c r="I13" i="20"/>
  <c r="R17" i="20"/>
  <c r="I10" i="20"/>
  <c r="R14" i="20"/>
  <c r="I44" i="20"/>
  <c r="R40" i="20"/>
  <c r="I37" i="20"/>
  <c r="R38" i="20"/>
  <c r="I189" i="18"/>
  <c r="H189" i="18"/>
  <c r="Z140" i="74"/>
  <c r="AA140" i="74"/>
  <c r="I486" i="18"/>
  <c r="H486" i="18"/>
  <c r="I488" i="18"/>
  <c r="H488" i="18"/>
  <c r="I409" i="18"/>
  <c r="H409" i="18"/>
  <c r="H159" i="18"/>
  <c r="I159" i="18"/>
  <c r="I158" i="18"/>
  <c r="H158" i="18"/>
  <c r="F202" i="18"/>
  <c r="J202" i="18"/>
  <c r="R32" i="74"/>
  <c r="V32" i="74"/>
  <c r="I122" i="18"/>
  <c r="H122" i="18"/>
  <c r="I368" i="18"/>
  <c r="H368" i="18"/>
  <c r="I378" i="18"/>
  <c r="H378" i="18"/>
  <c r="J203" i="18"/>
  <c r="F203" i="18"/>
  <c r="J498" i="18"/>
  <c r="F498" i="18"/>
  <c r="D46" i="17"/>
  <c r="D47" i="17" a="1"/>
  <c r="D47" i="17" s="1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F460" i="18"/>
  <c r="J460" i="18"/>
  <c r="F501" i="18"/>
  <c r="J501" i="18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J250" i="18"/>
  <c r="F250" i="18"/>
  <c r="I195" i="18"/>
  <c r="H195" i="18"/>
  <c r="F200" i="18"/>
  <c r="J200" i="18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S153" i="66"/>
  <c r="X153" i="66"/>
  <c r="K9" i="74"/>
  <c r="Q153" i="66"/>
  <c r="W153" i="66" s="1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V144" i="66"/>
  <c r="R144" i="66"/>
  <c r="S144" i="66" s="1"/>
  <c r="U144" i="66" s="1"/>
  <c r="W144" i="66"/>
  <c r="Y144" i="66" s="1"/>
  <c r="R96" i="74"/>
  <c r="S96" i="74" s="1"/>
  <c r="U96" i="74" s="1"/>
  <c r="V96" i="74"/>
  <c r="W96" i="74"/>
  <c r="Y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R23" i="74"/>
  <c r="V23" i="74"/>
  <c r="H23" i="77"/>
  <c r="V16" i="74"/>
  <c r="R16" i="74"/>
  <c r="V94" i="74"/>
  <c r="R94" i="74"/>
  <c r="S94" i="74" s="1"/>
  <c r="U94" i="74" s="1"/>
  <c r="W94" i="74"/>
  <c r="Y94" i="74" s="1"/>
  <c r="V76" i="74"/>
  <c r="R76" i="74"/>
  <c r="S76" i="74" s="1"/>
  <c r="U76" i="74" s="1"/>
  <c r="W76" i="74"/>
  <c r="Y76" i="74" s="1"/>
  <c r="V124" i="74"/>
  <c r="R124" i="74"/>
  <c r="S124" i="74" s="1"/>
  <c r="U124" i="74" s="1"/>
  <c r="W124" i="74"/>
  <c r="Y124" i="74" s="1"/>
  <c r="F23" i="77"/>
  <c r="R49" i="74"/>
  <c r="V49" i="74"/>
  <c r="V97" i="74"/>
  <c r="R97" i="74"/>
  <c r="S97" i="74" s="1"/>
  <c r="U97" i="74" s="1"/>
  <c r="W97" i="74"/>
  <c r="Y97" i="74" s="1"/>
  <c r="V64" i="74"/>
  <c r="R64" i="74"/>
  <c r="S64" i="74" s="1"/>
  <c r="U64" i="74" s="1"/>
  <c r="W64" i="74"/>
  <c r="Y64" i="74" s="1"/>
  <c r="V28" i="74"/>
  <c r="R28" i="74"/>
  <c r="W60" i="74"/>
  <c r="Y60" i="74" s="1"/>
  <c r="R60" i="74"/>
  <c r="S60" i="74" s="1"/>
  <c r="U60" i="74" s="1"/>
  <c r="V60" i="74"/>
  <c r="R45" i="74"/>
  <c r="V45" i="74"/>
  <c r="R58" i="74"/>
  <c r="S58" i="74" s="1"/>
  <c r="U58" i="74" s="1"/>
  <c r="W58" i="74"/>
  <c r="Y58" i="74" s="1"/>
  <c r="V58" i="74"/>
  <c r="R112" i="74"/>
  <c r="S112" i="74" s="1"/>
  <c r="U112" i="74" s="1"/>
  <c r="V112" i="74"/>
  <c r="W112" i="74"/>
  <c r="Y112" i="74" s="1"/>
  <c r="W145" i="74"/>
  <c r="Y145" i="74" s="1"/>
  <c r="R145" i="74"/>
  <c r="S145" i="74" s="1"/>
  <c r="U145" i="74" s="1"/>
  <c r="V145" i="74"/>
  <c r="V12" i="74"/>
  <c r="R12" i="74"/>
  <c r="R93" i="74"/>
  <c r="S93" i="74" s="1"/>
  <c r="U93" i="74" s="1"/>
  <c r="W93" i="74"/>
  <c r="Y93" i="74" s="1"/>
  <c r="V93" i="74"/>
  <c r="R46" i="74"/>
  <c r="V46" i="74"/>
  <c r="D203" i="72" a="1"/>
  <c r="D203" i="72" s="1"/>
  <c r="D265" i="72" a="1"/>
  <c r="D265" i="72" s="1"/>
  <c r="D141" i="72" a="1"/>
  <c r="D141" i="72" s="1"/>
  <c r="O119" i="74" l="1"/>
  <c r="AA119" i="74" s="1"/>
  <c r="AC119" i="74"/>
  <c r="AD119" i="74" s="1"/>
  <c r="Q119" i="74"/>
  <c r="X119" i="74"/>
  <c r="P263" i="66"/>
  <c r="R263" i="66" s="1"/>
  <c r="S263" i="66" s="1"/>
  <c r="U263" i="66" s="1"/>
  <c r="R108" i="74"/>
  <c r="S108" i="74" s="1"/>
  <c r="U108" i="74" s="1"/>
  <c r="P119" i="66"/>
  <c r="R119" i="66" s="1"/>
  <c r="S119" i="66" s="1"/>
  <c r="U119" i="66" s="1"/>
  <c r="AA119" i="66"/>
  <c r="Z119" i="66"/>
  <c r="V106" i="74"/>
  <c r="Z263" i="66"/>
  <c r="W106" i="74"/>
  <c r="Y106" i="74" s="1"/>
  <c r="H31" i="77"/>
  <c r="V108" i="74"/>
  <c r="AD69" i="74"/>
  <c r="AE69" i="74"/>
  <c r="AF69" i="74" s="1"/>
  <c r="AD71" i="74"/>
  <c r="AE71" i="74"/>
  <c r="AF71" i="74" s="1"/>
  <c r="AD21" i="74"/>
  <c r="AE21" i="74"/>
  <c r="AF21" i="74" s="1"/>
  <c r="AF106" i="74"/>
  <c r="AD142" i="74"/>
  <c r="AE142" i="74"/>
  <c r="AF142" i="74" s="1"/>
  <c r="AD141" i="74"/>
  <c r="AE141" i="74"/>
  <c r="AF141" i="74" s="1"/>
  <c r="AF128" i="74"/>
  <c r="E31" i="77" s="1"/>
  <c r="E42" i="77"/>
  <c r="V165" i="66"/>
  <c r="W285" i="66"/>
  <c r="Y285" i="66" s="1"/>
  <c r="R285" i="66"/>
  <c r="S285" i="66" s="1"/>
  <c r="U285" i="66" s="1"/>
  <c r="R213" i="66"/>
  <c r="S213" i="66" s="1"/>
  <c r="U213" i="66" s="1"/>
  <c r="V213" i="66"/>
  <c r="P141" i="74"/>
  <c r="AA141" i="74"/>
  <c r="Z141" i="74"/>
  <c r="W141" i="66"/>
  <c r="Y141" i="66" s="1"/>
  <c r="V141" i="66"/>
  <c r="R141" i="66"/>
  <c r="S141" i="66" s="1"/>
  <c r="U141" i="66" s="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2" i="35" a="1"/>
  <c r="I12" i="35" s="1"/>
  <c r="G40" i="18" a="1"/>
  <c r="G40" i="18" s="1"/>
  <c r="I20" i="20"/>
  <c r="I16" i="35" a="1"/>
  <c r="I16" i="35" s="1"/>
  <c r="G39" i="18" a="1"/>
  <c r="G39" i="18" s="1"/>
  <c r="I14" i="35" a="1"/>
  <c r="I14" i="35" s="1"/>
  <c r="I5" i="35" a="1"/>
  <c r="I5" i="35" s="1"/>
  <c r="G30" i="18" a="1"/>
  <c r="G30" i="18" s="1"/>
  <c r="I11" i="35" a="1"/>
  <c r="I11" i="35" s="1"/>
  <c r="I9" i="35" a="1"/>
  <c r="I9" i="35" s="1"/>
  <c r="G43" i="18" a="1"/>
  <c r="G43" i="18" s="1"/>
  <c r="I7" i="35" a="1"/>
  <c r="I7" i="35" s="1"/>
  <c r="G33" i="18" a="1"/>
  <c r="G33" i="18" s="1"/>
  <c r="G42" i="18" a="1"/>
  <c r="G42" i="18" s="1"/>
  <c r="I3" i="35" a="1"/>
  <c r="I3" i="35" s="1"/>
  <c r="G36" i="18" a="1"/>
  <c r="G36" i="18" s="1"/>
  <c r="G31" i="18" a="1"/>
  <c r="G31" i="18" s="1"/>
  <c r="G41" i="18" a="1"/>
  <c r="G41" i="18" s="1"/>
  <c r="I8" i="35" a="1"/>
  <c r="I8" i="35" s="1"/>
  <c r="I15" i="35" a="1"/>
  <c r="I15" i="35" s="1"/>
  <c r="G38" i="18" a="1"/>
  <c r="G38" i="18" s="1"/>
  <c r="I6" i="35" a="1"/>
  <c r="I6" i="35" s="1"/>
  <c r="I4" i="35" a="1"/>
  <c r="I4" i="35" s="1"/>
  <c r="G34" i="18" a="1"/>
  <c r="G34" i="18" s="1"/>
  <c r="G35" i="18" a="1"/>
  <c r="G35" i="18" s="1"/>
  <c r="I13" i="35" a="1"/>
  <c r="I13" i="35" s="1"/>
  <c r="G37" i="18" a="1"/>
  <c r="G37" i="18" s="1"/>
  <c r="I10" i="35" a="1"/>
  <c r="I10" i="35" s="1"/>
  <c r="G32" i="18" a="1"/>
  <c r="G32" i="18" s="1"/>
  <c r="I107" i="18"/>
  <c r="H107" i="18"/>
  <c r="H105" i="18"/>
  <c r="I105" i="18"/>
  <c r="F489" i="18"/>
  <c r="J489" i="18"/>
  <c r="V144" i="74"/>
  <c r="R144" i="74"/>
  <c r="S144" i="74" s="1"/>
  <c r="U144" i="74" s="1"/>
  <c r="W144" i="74"/>
  <c r="Y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V21" i="66"/>
  <c r="J116" i="18"/>
  <c r="F116" i="18"/>
  <c r="J231" i="18"/>
  <c r="F231" i="18"/>
  <c r="I407" i="18"/>
  <c r="H407" i="18"/>
  <c r="F486" i="18"/>
  <c r="J486" i="18"/>
  <c r="I54" i="35" a="1"/>
  <c r="I54" i="35" s="1"/>
  <c r="I48" i="35" a="1"/>
  <c r="I48" i="35" s="1"/>
  <c r="G74" i="18" a="1"/>
  <c r="G74" i="18" s="1"/>
  <c r="I50" i="35" a="1"/>
  <c r="I50" i="35" s="1"/>
  <c r="I47" i="35" a="1"/>
  <c r="I47" i="35" s="1"/>
  <c r="G85" i="18" a="1"/>
  <c r="G85" i="18" s="1"/>
  <c r="I55" i="35" a="1"/>
  <c r="I55" i="35" s="1"/>
  <c r="G82" i="18" a="1"/>
  <c r="G82" i="18" s="1"/>
  <c r="G79" i="18" a="1"/>
  <c r="G79" i="18" s="1"/>
  <c r="I56" i="35" a="1"/>
  <c r="I56" i="35" s="1"/>
  <c r="I53" i="35" a="1"/>
  <c r="I53" i="35" s="1"/>
  <c r="G78" i="18" a="1"/>
  <c r="G78" i="18" s="1"/>
  <c r="G80" i="18" a="1"/>
  <c r="G80" i="18" s="1"/>
  <c r="I58" i="35" a="1"/>
  <c r="I58" i="35" s="1"/>
  <c r="G73" i="18" a="1"/>
  <c r="G73" i="18" s="1"/>
  <c r="I45" i="35" a="1"/>
  <c r="I45" i="35" s="1"/>
  <c r="G75" i="18" a="1"/>
  <c r="G75" i="18" s="1"/>
  <c r="I57" i="35" a="1"/>
  <c r="I57" i="35" s="1"/>
  <c r="G77" i="18" a="1"/>
  <c r="G77" i="18" s="1"/>
  <c r="I46" i="35" a="1"/>
  <c r="I46" i="35" s="1"/>
  <c r="G84" i="18" a="1"/>
  <c r="G84" i="18" s="1"/>
  <c r="G76" i="18" a="1"/>
  <c r="G76" i="18" s="1"/>
  <c r="I51" i="35" a="1"/>
  <c r="I51" i="35" s="1"/>
  <c r="G83" i="18" a="1"/>
  <c r="G83" i="18" s="1"/>
  <c r="I49" i="35" a="1"/>
  <c r="I49" i="35" s="1"/>
  <c r="G72" i="18" a="1"/>
  <c r="G72" i="18" s="1"/>
  <c r="R20" i="20"/>
  <c r="I52" i="35" a="1"/>
  <c r="I52" i="35" s="1"/>
  <c r="G81" i="18" a="1"/>
  <c r="G81" i="18" s="1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H111" i="18"/>
  <c r="I111" i="18"/>
  <c r="H110" i="18"/>
  <c r="I110" i="18"/>
  <c r="F366" i="18"/>
  <c r="J366" i="18"/>
  <c r="J483" i="18"/>
  <c r="F483" i="18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I402" i="18"/>
  <c r="H402" i="18"/>
  <c r="I406" i="18"/>
  <c r="H406" i="18"/>
  <c r="J369" i="18"/>
  <c r="F369" i="18"/>
  <c r="P119" i="74"/>
  <c r="Z119" i="74"/>
  <c r="F233" i="18"/>
  <c r="J233" i="18"/>
  <c r="I142" i="35" a="1"/>
  <c r="I142" i="35" s="1"/>
  <c r="I136" i="35" a="1"/>
  <c r="I136" i="35" s="1"/>
  <c r="G337" i="18" a="1"/>
  <c r="G337" i="18" s="1"/>
  <c r="I138" i="35" a="1"/>
  <c r="I138" i="35" s="1"/>
  <c r="G326" i="18" a="1"/>
  <c r="G326" i="18" s="1"/>
  <c r="G336" i="18" a="1"/>
  <c r="G336" i="18" s="1"/>
  <c r="I139" i="35" a="1"/>
  <c r="I139" i="35" s="1"/>
  <c r="G325" i="18" a="1"/>
  <c r="G325" i="18" s="1"/>
  <c r="G329" i="18" a="1"/>
  <c r="G329" i="18" s="1"/>
  <c r="I134" i="35" a="1"/>
  <c r="I134" i="35" s="1"/>
  <c r="G334" i="18" a="1"/>
  <c r="G334" i="18" s="1"/>
  <c r="I135" i="35" a="1"/>
  <c r="I135" i="35" s="1"/>
  <c r="G332" i="18" a="1"/>
  <c r="G332" i="18" s="1"/>
  <c r="G335" i="18" a="1"/>
  <c r="G335" i="18" s="1"/>
  <c r="I141" i="35" a="1"/>
  <c r="I141" i="35" s="1"/>
  <c r="G330" i="18" a="1"/>
  <c r="G330" i="18" s="1"/>
  <c r="I130" i="35" a="1"/>
  <c r="I130" i="35" s="1"/>
  <c r="G328" i="18" a="1"/>
  <c r="G328" i="18" s="1"/>
  <c r="I131" i="35" a="1"/>
  <c r="I131" i="35" s="1"/>
  <c r="G324" i="18" a="1"/>
  <c r="G324" i="18" s="1"/>
  <c r="R47" i="20"/>
  <c r="I129" i="35" a="1"/>
  <c r="I129" i="35" s="1"/>
  <c r="I137" i="35" a="1"/>
  <c r="I137" i="35" s="1"/>
  <c r="G331" i="18" a="1"/>
  <c r="G331" i="18" s="1"/>
  <c r="I133" i="35" a="1"/>
  <c r="I133" i="35" s="1"/>
  <c r="G327" i="18" a="1"/>
  <c r="G327" i="18" s="1"/>
  <c r="I132" i="35" a="1"/>
  <c r="I132" i="35" s="1"/>
  <c r="I140" i="35" a="1"/>
  <c r="I140" i="35" s="1"/>
  <c r="G333" i="18" a="1"/>
  <c r="G333" i="18" s="1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V128" i="74"/>
  <c r="R128" i="74"/>
  <c r="S128" i="74" s="1"/>
  <c r="U128" i="74" s="1"/>
  <c r="W128" i="74"/>
  <c r="Y128" i="74" s="1"/>
  <c r="J370" i="18"/>
  <c r="F370" i="18"/>
  <c r="F478" i="18"/>
  <c r="J478" i="18"/>
  <c r="F196" i="18"/>
  <c r="J196" i="18"/>
  <c r="J235" i="18"/>
  <c r="F235" i="18"/>
  <c r="I87" i="35" a="1"/>
  <c r="I87" i="35" s="1"/>
  <c r="G285" i="18" a="1"/>
  <c r="G285" i="18" s="1"/>
  <c r="I89" i="35" a="1"/>
  <c r="I89" i="35" s="1"/>
  <c r="G294" i="18" a="1"/>
  <c r="G294" i="18" s="1"/>
  <c r="I100" i="35" a="1"/>
  <c r="I100" i="35" s="1"/>
  <c r="G287" i="18" a="1"/>
  <c r="G287" i="18" s="1"/>
  <c r="I47" i="20"/>
  <c r="I96" i="35" a="1"/>
  <c r="I96" i="35" s="1"/>
  <c r="G290" i="18" a="1"/>
  <c r="G290" i="18" s="1"/>
  <c r="I98" i="35" a="1"/>
  <c r="I98" i="35" s="1"/>
  <c r="I92" i="35" a="1"/>
  <c r="I92" i="35" s="1"/>
  <c r="G282" i="18" a="1"/>
  <c r="G282" i="18" s="1"/>
  <c r="I99" i="35" a="1"/>
  <c r="I99" i="35" s="1"/>
  <c r="I88" i="35" a="1"/>
  <c r="I88" i="35" s="1"/>
  <c r="G289" i="18" a="1"/>
  <c r="G289" i="18" s="1"/>
  <c r="I97" i="35" a="1"/>
  <c r="I97" i="35" s="1"/>
  <c r="I94" i="35" a="1"/>
  <c r="I94" i="35" s="1"/>
  <c r="G286" i="18" a="1"/>
  <c r="G286" i="18" s="1"/>
  <c r="G293" i="18" a="1"/>
  <c r="G293" i="18" s="1"/>
  <c r="I91" i="35" a="1"/>
  <c r="I91" i="35" s="1"/>
  <c r="G284" i="18" a="1"/>
  <c r="G284" i="18" s="1"/>
  <c r="G295" i="18" a="1"/>
  <c r="G295" i="18" s="1"/>
  <c r="G292" i="18" a="1"/>
  <c r="G292" i="18" s="1"/>
  <c r="I90" i="35" a="1"/>
  <c r="I90" i="35" s="1"/>
  <c r="G283" i="18" a="1"/>
  <c r="G283" i="18" s="1"/>
  <c r="I95" i="35" a="1"/>
  <c r="I95" i="35" s="1"/>
  <c r="G291" i="18" a="1"/>
  <c r="G291" i="18" s="1"/>
  <c r="I93" i="35" a="1"/>
  <c r="I93" i="35" s="1"/>
  <c r="G288" i="18" a="1"/>
  <c r="G288" i="18" s="1"/>
  <c r="I112" i="18"/>
  <c r="H112" i="18"/>
  <c r="J230" i="18"/>
  <c r="F230" i="18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F439" i="18"/>
  <c r="J439" i="18"/>
  <c r="I400" i="18"/>
  <c r="H400" i="18"/>
  <c r="I398" i="18"/>
  <c r="H398" i="18"/>
  <c r="J378" i="18"/>
  <c r="F378" i="18"/>
  <c r="I103" i="18"/>
  <c r="H103" i="18"/>
  <c r="F437" i="18"/>
  <c r="J437" i="18"/>
  <c r="Z69" i="74"/>
  <c r="AA69" i="74"/>
  <c r="P69" i="74"/>
  <c r="V215" i="66"/>
  <c r="R215" i="66"/>
  <c r="S215" i="66" s="1"/>
  <c r="U215" i="66" s="1"/>
  <c r="W215" i="66"/>
  <c r="Y215" i="66" s="1"/>
  <c r="F187" i="18"/>
  <c r="J187" i="18"/>
  <c r="J373" i="18"/>
  <c r="F373" i="18"/>
  <c r="J185" i="18"/>
  <c r="F185" i="18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F123" i="18"/>
  <c r="J123" i="18"/>
  <c r="J229" i="18"/>
  <c r="F229" i="18"/>
  <c r="O33" i="20"/>
  <c r="O11" i="20"/>
  <c r="F9" i="20"/>
  <c r="O19" i="20"/>
  <c r="O16" i="20"/>
  <c r="F10" i="20"/>
  <c r="F38" i="20"/>
  <c r="O7" i="20"/>
  <c r="O14" i="20"/>
  <c r="F43" i="20"/>
  <c r="F12" i="20"/>
  <c r="F19" i="20"/>
  <c r="F42" i="20"/>
  <c r="O10" i="20"/>
  <c r="O41" i="20"/>
  <c r="O44" i="20"/>
  <c r="O17" i="20"/>
  <c r="O39" i="20"/>
  <c r="F7" i="20"/>
  <c r="F39" i="20"/>
  <c r="O40" i="20"/>
  <c r="O43" i="20"/>
  <c r="O42" i="20"/>
  <c r="O38" i="20"/>
  <c r="O18" i="20"/>
  <c r="F46" i="20"/>
  <c r="O13" i="20"/>
  <c r="F37" i="20"/>
  <c r="F14" i="20"/>
  <c r="O8" i="20"/>
  <c r="F45" i="20"/>
  <c r="F33" i="20"/>
  <c r="F18" i="20"/>
  <c r="F40" i="20"/>
  <c r="O6" i="20"/>
  <c r="F36" i="20"/>
  <c r="F15" i="20"/>
  <c r="F41" i="20"/>
  <c r="F17" i="20"/>
  <c r="F34" i="20"/>
  <c r="F8" i="20"/>
  <c r="O9" i="20"/>
  <c r="F6" i="20"/>
  <c r="O37" i="20"/>
  <c r="O45" i="20"/>
  <c r="O34" i="20"/>
  <c r="F13" i="20"/>
  <c r="O46" i="20"/>
  <c r="F35" i="20"/>
  <c r="O36" i="20"/>
  <c r="O12" i="20"/>
  <c r="F11" i="20"/>
  <c r="O35" i="20"/>
  <c r="O15" i="20"/>
  <c r="F16" i="20"/>
  <c r="F44" i="20"/>
  <c r="F409" i="18"/>
  <c r="J409" i="18"/>
  <c r="I109" i="18"/>
  <c r="H109" i="18"/>
  <c r="J236" i="18"/>
  <c r="F236" i="18"/>
  <c r="AA71" i="74"/>
  <c r="Z71" i="74"/>
  <c r="P71" i="74"/>
  <c r="V71" i="66"/>
  <c r="W71" i="66"/>
  <c r="Y71" i="66" s="1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Y153" i="66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V286" i="66"/>
  <c r="W286" i="66"/>
  <c r="Y286" i="66" s="1"/>
  <c r="J160" i="18"/>
  <c r="F160" i="18"/>
  <c r="F421" i="18"/>
  <c r="J421" i="18"/>
  <c r="F412" i="18"/>
  <c r="J412" i="18"/>
  <c r="V142" i="66"/>
  <c r="R142" i="66"/>
  <c r="S142" i="66" s="1"/>
  <c r="U142" i="66" s="1"/>
  <c r="W142" i="66"/>
  <c r="Y142" i="66" s="1"/>
  <c r="I354" i="18"/>
  <c r="H354" i="18"/>
  <c r="I356" i="18"/>
  <c r="H356" i="18"/>
  <c r="Q9" i="74"/>
  <c r="W9" i="74" s="1"/>
  <c r="X9" i="74"/>
  <c r="T9" i="74"/>
  <c r="S9" i="74"/>
  <c r="AC9" i="74"/>
  <c r="O9" i="74"/>
  <c r="F125" i="18"/>
  <c r="J125" i="18"/>
  <c r="F167" i="18"/>
  <c r="J167" i="18"/>
  <c r="I405" i="18"/>
  <c r="H405" i="18"/>
  <c r="AC117" i="74"/>
  <c r="Q117" i="74"/>
  <c r="O117" i="74"/>
  <c r="F449" i="18"/>
  <c r="J449" i="18"/>
  <c r="J158" i="18"/>
  <c r="F158" i="18"/>
  <c r="I106" i="18"/>
  <c r="H106" i="18"/>
  <c r="J191" i="18"/>
  <c r="F191" i="18"/>
  <c r="P261" i="66"/>
  <c r="W69" i="66"/>
  <c r="Y69" i="66" s="1"/>
  <c r="V69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AE119" i="74" l="1"/>
  <c r="AF119" i="74" s="1"/>
  <c r="W263" i="66"/>
  <c r="Y263" i="66" s="1"/>
  <c r="V263" i="66"/>
  <c r="V119" i="66"/>
  <c r="W119" i="66"/>
  <c r="Y119" i="66" s="1"/>
  <c r="E39" i="77"/>
  <c r="AD9" i="74"/>
  <c r="AE9" i="74"/>
  <c r="AF9" i="74" s="1"/>
  <c r="AD117" i="74"/>
  <c r="AE117" i="74"/>
  <c r="AF117" i="74" s="1"/>
  <c r="V141" i="74"/>
  <c r="R141" i="74"/>
  <c r="S141" i="74" s="1"/>
  <c r="U141" i="74" s="1"/>
  <c r="W141" i="74"/>
  <c r="Y141" i="74" s="1"/>
  <c r="D109" i="72" a="1"/>
  <c r="D109" i="72" s="1"/>
  <c r="D110" i="72" s="1" a="1"/>
  <c r="D110" i="72" s="1"/>
  <c r="D111" i="72" s="1" a="1"/>
  <c r="D111" i="72" s="1"/>
  <c r="D171" i="72" a="1"/>
  <c r="D171" i="72" s="1"/>
  <c r="D172" i="72" s="1" a="1"/>
  <c r="D172" i="72" s="1"/>
  <c r="D173" i="72" s="1" a="1"/>
  <c r="D173" i="72" s="1"/>
  <c r="D174" i="72" s="1" a="1"/>
  <c r="D174" i="72" s="1"/>
  <c r="U9" i="74"/>
  <c r="Y9" i="74"/>
  <c r="F151" i="18"/>
  <c r="J151" i="18"/>
  <c r="F113" i="18"/>
  <c r="J113" i="18"/>
  <c r="F398" i="18"/>
  <c r="J398" i="18"/>
  <c r="J112" i="18"/>
  <c r="F112" i="18"/>
  <c r="I293" i="18"/>
  <c r="H293" i="18"/>
  <c r="H331" i="18"/>
  <c r="I331" i="18"/>
  <c r="I83" i="18"/>
  <c r="H83" i="18"/>
  <c r="I78" i="18"/>
  <c r="H78" i="18"/>
  <c r="H42" i="18"/>
  <c r="I42" i="18"/>
  <c r="I40" i="18"/>
  <c r="H40" i="18"/>
  <c r="F101" i="18"/>
  <c r="J101" i="18"/>
  <c r="J155" i="18"/>
  <c r="F155" i="18"/>
  <c r="J354" i="18"/>
  <c r="F354" i="18"/>
  <c r="F396" i="18"/>
  <c r="J396" i="18"/>
  <c r="V69" i="74"/>
  <c r="R69" i="74"/>
  <c r="S69" i="74" s="1"/>
  <c r="U69" i="74" s="1"/>
  <c r="W69" i="74"/>
  <c r="Y69" i="74" s="1"/>
  <c r="I286" i="18"/>
  <c r="H286" i="18"/>
  <c r="I287" i="18"/>
  <c r="H287" i="18"/>
  <c r="F102" i="18"/>
  <c r="J102" i="18"/>
  <c r="I334" i="18"/>
  <c r="H334" i="18"/>
  <c r="F110" i="18"/>
  <c r="J110" i="18"/>
  <c r="I35" i="18"/>
  <c r="H35" i="18"/>
  <c r="H33" i="18"/>
  <c r="I33" i="18"/>
  <c r="H87" i="35" a="1"/>
  <c r="H87" i="35" s="1"/>
  <c r="G272" i="18" a="1"/>
  <c r="G272" i="18" s="1"/>
  <c r="H94" i="35" a="1"/>
  <c r="H94" i="35" s="1"/>
  <c r="G268" i="18" a="1"/>
  <c r="G268" i="18" s="1"/>
  <c r="H98" i="35" a="1"/>
  <c r="H98" i="35" s="1"/>
  <c r="G270" i="18" a="1"/>
  <c r="G270" i="18" s="1"/>
  <c r="G276" i="18" a="1"/>
  <c r="G276" i="18" s="1"/>
  <c r="H90" i="35" a="1"/>
  <c r="H90" i="35" s="1"/>
  <c r="G269" i="18" a="1"/>
  <c r="G269" i="18" s="1"/>
  <c r="H100" i="35" a="1"/>
  <c r="H100" i="35" s="1"/>
  <c r="G274" i="18" a="1"/>
  <c r="G274" i="18" s="1"/>
  <c r="H89" i="35" a="1"/>
  <c r="H89" i="35" s="1"/>
  <c r="G273" i="18" a="1"/>
  <c r="G273" i="18" s="1"/>
  <c r="H96" i="35" a="1"/>
  <c r="H96" i="35" s="1"/>
  <c r="G280" i="18" a="1"/>
  <c r="G280" i="18" s="1"/>
  <c r="H95" i="35" a="1"/>
  <c r="H95" i="35" s="1"/>
  <c r="F47" i="20"/>
  <c r="H92" i="35" a="1"/>
  <c r="H92" i="35" s="1"/>
  <c r="G279" i="18" a="1"/>
  <c r="G279" i="18" s="1"/>
  <c r="H97" i="35" a="1"/>
  <c r="H97" i="35" s="1"/>
  <c r="H99" i="35" a="1"/>
  <c r="H99" i="35" s="1"/>
  <c r="G277" i="18" a="1"/>
  <c r="G277" i="18" s="1"/>
  <c r="H88" i="35" a="1"/>
  <c r="H88" i="35" s="1"/>
  <c r="H93" i="35" a="1"/>
  <c r="H93" i="35" s="1"/>
  <c r="G278" i="18" a="1"/>
  <c r="G278" i="18" s="1"/>
  <c r="G275" i="18" a="1"/>
  <c r="G275" i="18" s="1"/>
  <c r="H91" i="35" a="1"/>
  <c r="H91" i="35" s="1"/>
  <c r="G271" i="18" a="1"/>
  <c r="G271" i="18" s="1"/>
  <c r="G281" i="18" a="1"/>
  <c r="G281" i="18" s="1"/>
  <c r="V153" i="66"/>
  <c r="R153" i="66"/>
  <c r="F400" i="18"/>
  <c r="J400" i="18"/>
  <c r="I288" i="18"/>
  <c r="H288" i="18"/>
  <c r="F363" i="18"/>
  <c r="J363" i="18"/>
  <c r="F149" i="18"/>
  <c r="J149" i="18"/>
  <c r="H76" i="18"/>
  <c r="I76" i="18"/>
  <c r="H34" i="18"/>
  <c r="I34" i="18"/>
  <c r="F403" i="18"/>
  <c r="J403" i="18"/>
  <c r="H11" i="35" a="1"/>
  <c r="H11" i="35" s="1"/>
  <c r="G29" i="18" a="1"/>
  <c r="G29" i="18" s="1"/>
  <c r="G16" i="18" a="1"/>
  <c r="G16" i="18" s="1"/>
  <c r="H7" i="35" a="1"/>
  <c r="H7" i="35" s="1"/>
  <c r="G20" i="18" a="1"/>
  <c r="G20" i="18" s="1"/>
  <c r="H3" i="35" a="1"/>
  <c r="H3" i="35" s="1"/>
  <c r="G17" i="18" a="1"/>
  <c r="G17" i="18" s="1"/>
  <c r="H14" i="35" a="1"/>
  <c r="H14" i="35" s="1"/>
  <c r="H8" i="35" a="1"/>
  <c r="H8" i="35" s="1"/>
  <c r="G25" i="18" a="1"/>
  <c r="G25" i="18" s="1"/>
  <c r="H4" i="35" a="1"/>
  <c r="H4" i="35" s="1"/>
  <c r="G27" i="18" a="1"/>
  <c r="G27" i="18" s="1"/>
  <c r="G23" i="18" a="1"/>
  <c r="G23" i="18" s="1"/>
  <c r="G18" i="18" a="1"/>
  <c r="G18" i="18" s="1"/>
  <c r="H5" i="35" a="1"/>
  <c r="H5" i="35" s="1"/>
  <c r="G24" i="18" a="1"/>
  <c r="G24" i="18" s="1"/>
  <c r="H16" i="35" a="1"/>
  <c r="H16" i="35" s="1"/>
  <c r="G28" i="18" a="1"/>
  <c r="G28" i="18" s="1"/>
  <c r="F20" i="20"/>
  <c r="H9" i="35" a="1"/>
  <c r="H9" i="35" s="1"/>
  <c r="G22" i="18" a="1"/>
  <c r="G22" i="18" s="1"/>
  <c r="H15" i="35" a="1"/>
  <c r="H15" i="35" s="1"/>
  <c r="H12" i="35" a="1"/>
  <c r="H12" i="35" s="1"/>
  <c r="H13" i="35" a="1"/>
  <c r="H13" i="35" s="1"/>
  <c r="G21" i="18" a="1"/>
  <c r="G21" i="18" s="1"/>
  <c r="H10" i="35" a="1"/>
  <c r="H10" i="35" s="1"/>
  <c r="H6" i="35" a="1"/>
  <c r="H6" i="35" s="1"/>
  <c r="G26" i="18" a="1"/>
  <c r="G26" i="18" s="1"/>
  <c r="G19" i="18" a="1"/>
  <c r="G19" i="18" s="1"/>
  <c r="H294" i="18"/>
  <c r="I294" i="18"/>
  <c r="J104" i="18"/>
  <c r="F104" i="18"/>
  <c r="I329" i="18"/>
  <c r="H329" i="18"/>
  <c r="I84" i="18"/>
  <c r="H84" i="18"/>
  <c r="I79" i="18"/>
  <c r="H79" i="18"/>
  <c r="I43" i="18"/>
  <c r="H43" i="18"/>
  <c r="R261" i="66"/>
  <c r="S261" i="66" s="1"/>
  <c r="U261" i="66" s="1"/>
  <c r="W261" i="66"/>
  <c r="Y261" i="66" s="1"/>
  <c r="V261" i="66"/>
  <c r="P9" i="74"/>
  <c r="Z9" i="74"/>
  <c r="AA9" i="74"/>
  <c r="W117" i="66"/>
  <c r="Y117" i="66" s="1"/>
  <c r="R117" i="66"/>
  <c r="S117" i="66" s="1"/>
  <c r="U117" i="66" s="1"/>
  <c r="V117" i="66"/>
  <c r="I291" i="18"/>
  <c r="H291" i="18"/>
  <c r="H289" i="18"/>
  <c r="I289" i="18"/>
  <c r="J360" i="18"/>
  <c r="F360" i="18"/>
  <c r="H324" i="18"/>
  <c r="I324" i="18"/>
  <c r="I325" i="18"/>
  <c r="H325" i="18"/>
  <c r="H82" i="18"/>
  <c r="I82" i="18"/>
  <c r="F399" i="18"/>
  <c r="J399" i="18"/>
  <c r="J108" i="18"/>
  <c r="F108" i="18"/>
  <c r="F405" i="18"/>
  <c r="J405" i="18"/>
  <c r="I285" i="18"/>
  <c r="H285" i="18"/>
  <c r="J153" i="18"/>
  <c r="F153" i="18"/>
  <c r="I77" i="18"/>
  <c r="H77" i="18"/>
  <c r="F353" i="18"/>
  <c r="J353" i="18"/>
  <c r="F105" i="18"/>
  <c r="J105" i="18"/>
  <c r="I38" i="18"/>
  <c r="H38" i="18"/>
  <c r="J359" i="18"/>
  <c r="F359" i="18"/>
  <c r="J145" i="18"/>
  <c r="F145" i="18"/>
  <c r="F395" i="18"/>
  <c r="J395" i="18"/>
  <c r="J109" i="18"/>
  <c r="F109" i="18"/>
  <c r="I283" i="18"/>
  <c r="H283" i="18"/>
  <c r="F154" i="18"/>
  <c r="J154" i="18"/>
  <c r="I328" i="18"/>
  <c r="H328" i="18"/>
  <c r="I336" i="18"/>
  <c r="H336" i="18"/>
  <c r="F406" i="18"/>
  <c r="J406" i="18"/>
  <c r="J111" i="18"/>
  <c r="F111" i="18"/>
  <c r="F397" i="18"/>
  <c r="J397" i="18"/>
  <c r="I85" i="18"/>
  <c r="H85" i="18"/>
  <c r="I30" i="18"/>
  <c r="H30" i="18"/>
  <c r="F401" i="18"/>
  <c r="J401" i="18"/>
  <c r="D75" i="72" a="1"/>
  <c r="D75" i="72" s="1"/>
  <c r="J106" i="18"/>
  <c r="F106" i="18"/>
  <c r="F361" i="18"/>
  <c r="J361" i="18"/>
  <c r="I282" i="18"/>
  <c r="H282" i="18"/>
  <c r="F146" i="18"/>
  <c r="J146" i="18"/>
  <c r="R142" i="74"/>
  <c r="S142" i="74" s="1"/>
  <c r="U142" i="74" s="1"/>
  <c r="W142" i="74"/>
  <c r="Y142" i="74" s="1"/>
  <c r="V142" i="74"/>
  <c r="I333" i="18"/>
  <c r="H333" i="18"/>
  <c r="I326" i="18"/>
  <c r="H326" i="18"/>
  <c r="J144" i="18"/>
  <c r="F144" i="18"/>
  <c r="J147" i="18"/>
  <c r="F147" i="18"/>
  <c r="I81" i="18"/>
  <c r="H81" i="18"/>
  <c r="I75" i="18"/>
  <c r="H75" i="18"/>
  <c r="J365" i="18"/>
  <c r="F365" i="18"/>
  <c r="F100" i="18"/>
  <c r="J100" i="18"/>
  <c r="J148" i="18"/>
  <c r="F148" i="18"/>
  <c r="I292" i="18"/>
  <c r="H292" i="18"/>
  <c r="H330" i="18"/>
  <c r="I330" i="18"/>
  <c r="F402" i="18"/>
  <c r="J402" i="18"/>
  <c r="F394" i="18"/>
  <c r="J394" i="18"/>
  <c r="F407" i="18"/>
  <c r="J407" i="18"/>
  <c r="F107" i="18"/>
  <c r="J107" i="18"/>
  <c r="I41" i="18"/>
  <c r="H41" i="18"/>
  <c r="H134" i="35" a="1"/>
  <c r="H134" i="35" s="1"/>
  <c r="G310" i="18" a="1"/>
  <c r="G310" i="18" s="1"/>
  <c r="H130" i="35" a="1"/>
  <c r="H130" i="35" s="1"/>
  <c r="G323" i="18" a="1"/>
  <c r="G323" i="18" s="1"/>
  <c r="G314" i="18" a="1"/>
  <c r="G314" i="18" s="1"/>
  <c r="O47" i="20"/>
  <c r="H131" i="35" a="1"/>
  <c r="H131" i="35" s="1"/>
  <c r="G316" i="18" a="1"/>
  <c r="G316" i="18" s="1"/>
  <c r="H139" i="35" a="1"/>
  <c r="H139" i="35" s="1"/>
  <c r="H140" i="35" a="1"/>
  <c r="H140" i="35" s="1"/>
  <c r="G322" i="18" a="1"/>
  <c r="G322" i="18" s="1"/>
  <c r="H142" i="35" a="1"/>
  <c r="H142" i="35" s="1"/>
  <c r="H133" i="35" a="1"/>
  <c r="H133" i="35" s="1"/>
  <c r="H136" i="35" a="1"/>
  <c r="H136" i="35" s="1"/>
  <c r="G320" i="18" a="1"/>
  <c r="G320" i="18" s="1"/>
  <c r="H135" i="35" a="1"/>
  <c r="H135" i="35" s="1"/>
  <c r="G321" i="18" a="1"/>
  <c r="G321" i="18" s="1"/>
  <c r="G311" i="18" a="1"/>
  <c r="G311" i="18" s="1"/>
  <c r="H132" i="35" a="1"/>
  <c r="H132" i="35" s="1"/>
  <c r="G318" i="18" a="1"/>
  <c r="G318" i="18" s="1"/>
  <c r="G312" i="18" a="1"/>
  <c r="G312" i="18" s="1"/>
  <c r="H137" i="35" a="1"/>
  <c r="H137" i="35" s="1"/>
  <c r="G313" i="18" a="1"/>
  <c r="G313" i="18" s="1"/>
  <c r="H129" i="35" a="1"/>
  <c r="H129" i="35" s="1"/>
  <c r="G319" i="18" a="1"/>
  <c r="G319" i="18" s="1"/>
  <c r="H141" i="35" a="1"/>
  <c r="H141" i="35" s="1"/>
  <c r="G317" i="18" a="1"/>
  <c r="G317" i="18" s="1"/>
  <c r="H138" i="35" a="1"/>
  <c r="H138" i="35" s="1"/>
  <c r="G315" i="18" a="1"/>
  <c r="G315" i="18" s="1"/>
  <c r="D46" i="72" a="1"/>
  <c r="D46" i="72" s="1"/>
  <c r="J103" i="18"/>
  <c r="F103" i="18"/>
  <c r="F358" i="18"/>
  <c r="J358" i="18"/>
  <c r="H295" i="18"/>
  <c r="I295" i="18"/>
  <c r="H337" i="18"/>
  <c r="I337" i="18"/>
  <c r="V21" i="74"/>
  <c r="R21" i="74"/>
  <c r="F142" i="18"/>
  <c r="J142" i="18"/>
  <c r="I73" i="18"/>
  <c r="H73" i="18"/>
  <c r="I74" i="18"/>
  <c r="H74" i="18"/>
  <c r="I32" i="18"/>
  <c r="H32" i="18"/>
  <c r="H31" i="18"/>
  <c r="I31" i="18"/>
  <c r="I39" i="18"/>
  <c r="H39" i="18"/>
  <c r="J355" i="18"/>
  <c r="F355" i="18"/>
  <c r="F143" i="18"/>
  <c r="J143" i="18"/>
  <c r="Z117" i="74"/>
  <c r="AA117" i="74"/>
  <c r="P117" i="74"/>
  <c r="J152" i="18"/>
  <c r="F152" i="18"/>
  <c r="I284" i="18"/>
  <c r="H284" i="18"/>
  <c r="H290" i="18"/>
  <c r="I290" i="18"/>
  <c r="H327" i="18"/>
  <c r="I327" i="18"/>
  <c r="H335" i="18"/>
  <c r="I335" i="18"/>
  <c r="V119" i="74"/>
  <c r="R119" i="74"/>
  <c r="S119" i="74" s="1"/>
  <c r="U119" i="74" s="1"/>
  <c r="W119" i="74"/>
  <c r="Y119" i="74" s="1"/>
  <c r="H72" i="18"/>
  <c r="I72" i="18"/>
  <c r="I36" i="18"/>
  <c r="H36" i="18"/>
  <c r="F404" i="18"/>
  <c r="J404" i="18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W71" i="74"/>
  <c r="Y71" i="74" s="1"/>
  <c r="V71" i="74"/>
  <c r="H54" i="35" a="1"/>
  <c r="H54" i="35" s="1"/>
  <c r="G66" i="18" a="1"/>
  <c r="G66" i="18" s="1"/>
  <c r="H50" i="35" a="1"/>
  <c r="H50" i="35" s="1"/>
  <c r="H53" i="35" a="1"/>
  <c r="H53" i="35" s="1"/>
  <c r="G71" i="18" a="1"/>
  <c r="G71" i="18" s="1"/>
  <c r="O20" i="20"/>
  <c r="H56" i="35" a="1"/>
  <c r="H56" i="35" s="1"/>
  <c r="G67" i="18" a="1"/>
  <c r="G67" i="18" s="1"/>
  <c r="G63" i="18" a="1"/>
  <c r="G63" i="18" s="1"/>
  <c r="H46" i="35" a="1"/>
  <c r="H46" i="35" s="1"/>
  <c r="G68" i="18" a="1"/>
  <c r="G68" i="18" s="1"/>
  <c r="G70" i="18" a="1"/>
  <c r="G70" i="18" s="1"/>
  <c r="H49" i="35" a="1"/>
  <c r="H49" i="35" s="1"/>
  <c r="H52" i="35" a="1"/>
  <c r="H52" i="35" s="1"/>
  <c r="G62" i="18" a="1"/>
  <c r="G62" i="18" s="1"/>
  <c r="H57" i="35" a="1"/>
  <c r="H57" i="35" s="1"/>
  <c r="H48" i="35" a="1"/>
  <c r="H48" i="35" s="1"/>
  <c r="G69" i="18" a="1"/>
  <c r="G69" i="18" s="1"/>
  <c r="H45" i="35" a="1"/>
  <c r="H45" i="35" s="1"/>
  <c r="G61" i="18" a="1"/>
  <c r="G61" i="18" s="1"/>
  <c r="G64" i="18" a="1"/>
  <c r="G64" i="18" s="1"/>
  <c r="H51" i="35" a="1"/>
  <c r="H51" i="35" s="1"/>
  <c r="H55" i="35" a="1"/>
  <c r="H55" i="35" s="1"/>
  <c r="G65" i="18" a="1"/>
  <c r="G65" i="18" s="1"/>
  <c r="G58" i="18" a="1"/>
  <c r="G58" i="18" s="1"/>
  <c r="H47" i="35" a="1"/>
  <c r="H47" i="35" s="1"/>
  <c r="G60" i="18" a="1"/>
  <c r="G60" i="18" s="1"/>
  <c r="H58" i="35" a="1"/>
  <c r="H58" i="35" s="1"/>
  <c r="G59" i="18" a="1"/>
  <c r="G59" i="18" s="1"/>
  <c r="V9" i="66"/>
  <c r="R9" i="66"/>
  <c r="F362" i="18"/>
  <c r="J362" i="18"/>
  <c r="I332" i="18"/>
  <c r="H332" i="18"/>
  <c r="D14" i="72" a="1"/>
  <c r="D14" i="72" s="1"/>
  <c r="I80" i="18"/>
  <c r="H80" i="18"/>
  <c r="I37" i="18"/>
  <c r="H37" i="18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D233" i="72" l="1" a="1"/>
  <c r="D233" i="72" s="1"/>
  <c r="D234" i="72" s="1" a="1"/>
  <c r="D234" i="72" s="1"/>
  <c r="D235" i="72" s="1" a="1"/>
  <c r="D235" i="72" s="1"/>
  <c r="I68" i="18"/>
  <c r="H68" i="18"/>
  <c r="V117" i="74"/>
  <c r="W117" i="74"/>
  <c r="Y117" i="74" s="1"/>
  <c r="R117" i="74"/>
  <c r="S117" i="74" s="1"/>
  <c r="U117" i="74" s="1"/>
  <c r="D47" i="72" a="1"/>
  <c r="D47" i="72" s="1"/>
  <c r="H311" i="18"/>
  <c r="I311" i="18"/>
  <c r="J330" i="18"/>
  <c r="F330" i="18"/>
  <c r="F326" i="18"/>
  <c r="J326" i="18"/>
  <c r="F77" i="18"/>
  <c r="J77" i="18"/>
  <c r="V9" i="74"/>
  <c r="R9" i="74"/>
  <c r="F84" i="18"/>
  <c r="J84" i="18"/>
  <c r="I27" i="18"/>
  <c r="H27" i="18"/>
  <c r="I275" i="18"/>
  <c r="H275" i="18"/>
  <c r="H272" i="18"/>
  <c r="I272" i="18"/>
  <c r="F293" i="18"/>
  <c r="J293" i="18"/>
  <c r="I58" i="18"/>
  <c r="H58" i="18"/>
  <c r="J36" i="18"/>
  <c r="F36" i="18"/>
  <c r="J39" i="18"/>
  <c r="F39" i="18"/>
  <c r="I315" i="18"/>
  <c r="H315" i="18"/>
  <c r="H321" i="18"/>
  <c r="I321" i="18"/>
  <c r="I314" i="18"/>
  <c r="H314" i="18"/>
  <c r="D76" i="72" a="1"/>
  <c r="D76" i="72" s="1"/>
  <c r="J328" i="18"/>
  <c r="F328" i="18"/>
  <c r="J38" i="18"/>
  <c r="F38" i="18"/>
  <c r="J288" i="18"/>
  <c r="F288" i="18"/>
  <c r="I278" i="18"/>
  <c r="H278" i="18"/>
  <c r="I273" i="18"/>
  <c r="H273" i="18"/>
  <c r="J33" i="18"/>
  <c r="F33" i="18"/>
  <c r="F334" i="18"/>
  <c r="J334" i="18"/>
  <c r="F83" i="18"/>
  <c r="J83" i="18"/>
  <c r="D292" i="72" a="1"/>
  <c r="D292" i="72" s="1"/>
  <c r="D293" i="72" s="1" a="1"/>
  <c r="D293" i="72" s="1"/>
  <c r="I64" i="18"/>
  <c r="H64" i="18"/>
  <c r="H63" i="18"/>
  <c r="I63" i="18"/>
  <c r="F290" i="18"/>
  <c r="J290" i="18"/>
  <c r="F31" i="18"/>
  <c r="J31" i="18"/>
  <c r="I323" i="18"/>
  <c r="H323" i="18"/>
  <c r="J41" i="18"/>
  <c r="F41" i="18"/>
  <c r="J75" i="18"/>
  <c r="F75" i="18"/>
  <c r="J283" i="18"/>
  <c r="F283" i="18"/>
  <c r="H25" i="18"/>
  <c r="I25" i="18"/>
  <c r="J80" i="18"/>
  <c r="F80" i="18"/>
  <c r="I61" i="18"/>
  <c r="H61" i="18"/>
  <c r="I67" i="18"/>
  <c r="H67" i="18"/>
  <c r="F337" i="18"/>
  <c r="J337" i="18"/>
  <c r="I317" i="18"/>
  <c r="H317" i="18"/>
  <c r="I320" i="18"/>
  <c r="H320" i="18"/>
  <c r="J292" i="18"/>
  <c r="F292" i="18"/>
  <c r="I22" i="18"/>
  <c r="H22" i="18"/>
  <c r="H274" i="18"/>
  <c r="I274" i="18"/>
  <c r="F40" i="18"/>
  <c r="J40" i="18"/>
  <c r="F332" i="18"/>
  <c r="J332" i="18"/>
  <c r="F295" i="18"/>
  <c r="J295" i="18"/>
  <c r="I310" i="18"/>
  <c r="H310" i="18"/>
  <c r="F81" i="18"/>
  <c r="J81" i="18"/>
  <c r="F282" i="18"/>
  <c r="J282" i="18"/>
  <c r="J285" i="18"/>
  <c r="F285" i="18"/>
  <c r="F289" i="18"/>
  <c r="J289" i="18"/>
  <c r="F43" i="18"/>
  <c r="J43" i="18"/>
  <c r="H277" i="18"/>
  <c r="I277" i="18"/>
  <c r="J35" i="18"/>
  <c r="F35" i="18"/>
  <c r="F42" i="18"/>
  <c r="J42" i="18"/>
  <c r="I69" i="18"/>
  <c r="H69" i="18"/>
  <c r="J284" i="18"/>
  <c r="F284" i="18"/>
  <c r="F32" i="18"/>
  <c r="J32" i="18"/>
  <c r="H319" i="18"/>
  <c r="I319" i="18"/>
  <c r="J30" i="18"/>
  <c r="F30" i="18"/>
  <c r="J325" i="18"/>
  <c r="F325" i="18"/>
  <c r="H17" i="18"/>
  <c r="I17" i="18"/>
  <c r="I269" i="18"/>
  <c r="H269" i="18"/>
  <c r="F333" i="18"/>
  <c r="J333" i="18"/>
  <c r="J82" i="18"/>
  <c r="F82" i="18"/>
  <c r="J324" i="18"/>
  <c r="F324" i="18"/>
  <c r="J329" i="18"/>
  <c r="F329" i="18"/>
  <c r="I28" i="18"/>
  <c r="H28" i="18"/>
  <c r="F34" i="18"/>
  <c r="J34" i="18"/>
  <c r="F335" i="18"/>
  <c r="J335" i="18"/>
  <c r="D112" i="72" a="1"/>
  <c r="D112" i="72" s="1"/>
  <c r="H313" i="18"/>
  <c r="I313" i="18"/>
  <c r="H322" i="18"/>
  <c r="I322" i="18"/>
  <c r="J291" i="18"/>
  <c r="F291" i="18"/>
  <c r="I19" i="18"/>
  <c r="H19" i="18"/>
  <c r="I20" i="18"/>
  <c r="H20" i="18"/>
  <c r="I279" i="18"/>
  <c r="H279" i="18"/>
  <c r="H276" i="18"/>
  <c r="I276" i="18"/>
  <c r="J331" i="18"/>
  <c r="F331" i="18"/>
  <c r="H59" i="18"/>
  <c r="I59" i="18"/>
  <c r="I71" i="18"/>
  <c r="H71" i="18"/>
  <c r="I60" i="18"/>
  <c r="H60" i="18"/>
  <c r="I62" i="18"/>
  <c r="H62" i="18"/>
  <c r="J74" i="18"/>
  <c r="F74" i="18"/>
  <c r="I26" i="18"/>
  <c r="H26" i="18"/>
  <c r="I24" i="18"/>
  <c r="H24" i="18"/>
  <c r="H270" i="18"/>
  <c r="I270" i="18"/>
  <c r="J287" i="18"/>
  <c r="F287" i="18"/>
  <c r="I66" i="18"/>
  <c r="H66" i="18"/>
  <c r="F327" i="18"/>
  <c r="J327" i="18"/>
  <c r="H312" i="18"/>
  <c r="I312" i="18"/>
  <c r="J294" i="18"/>
  <c r="F294" i="18"/>
  <c r="I16" i="18"/>
  <c r="H16" i="18"/>
  <c r="I281" i="18"/>
  <c r="H281" i="18"/>
  <c r="J73" i="18"/>
  <c r="F73" i="18"/>
  <c r="I318" i="18"/>
  <c r="H318" i="18"/>
  <c r="I316" i="18"/>
  <c r="H316" i="18"/>
  <c r="F85" i="18"/>
  <c r="J85" i="18"/>
  <c r="J79" i="18"/>
  <c r="F79" i="18"/>
  <c r="I18" i="18"/>
  <c r="H18" i="18"/>
  <c r="H29" i="18"/>
  <c r="I29" i="18"/>
  <c r="I271" i="18"/>
  <c r="H271" i="18"/>
  <c r="I268" i="18"/>
  <c r="H268" i="18"/>
  <c r="F286" i="18"/>
  <c r="J286" i="18"/>
  <c r="F37" i="18"/>
  <c r="J37" i="18"/>
  <c r="D15" i="72" a="1"/>
  <c r="D15" i="72" s="1"/>
  <c r="I65" i="18"/>
  <c r="H65" i="18"/>
  <c r="H70" i="18"/>
  <c r="I70" i="18"/>
  <c r="F72" i="18"/>
  <c r="J72" i="18"/>
  <c r="J336" i="18"/>
  <c r="F336" i="18"/>
  <c r="H21" i="18"/>
  <c r="I21" i="18"/>
  <c r="H23" i="18"/>
  <c r="I23" i="18"/>
  <c r="F76" i="18"/>
  <c r="J76" i="18"/>
  <c r="H280" i="18"/>
  <c r="I280" i="18"/>
  <c r="J78" i="18"/>
  <c r="F78" i="18"/>
  <c r="D206" i="72" a="1"/>
  <c r="D206" i="72" s="1"/>
  <c r="D175" i="72" a="1"/>
  <c r="D175" i="72" s="1"/>
  <c r="D268" i="72" a="1"/>
  <c r="D268" i="72" s="1"/>
  <c r="D144" i="72" a="1"/>
  <c r="D144" i="72" s="1"/>
  <c r="D236" i="72" l="1" a="1"/>
  <c r="D236" i="72" s="1"/>
  <c r="D237" i="72" s="1" a="1"/>
  <c r="D237" i="72" s="1"/>
  <c r="D238" i="72" s="1" a="1"/>
  <c r="D238" i="72" s="1"/>
  <c r="J23" i="18"/>
  <c r="F23" i="18"/>
  <c r="F281" i="18"/>
  <c r="J281" i="18"/>
  <c r="J21" i="18"/>
  <c r="F21" i="18"/>
  <c r="F65" i="18"/>
  <c r="J65" i="18"/>
  <c r="J71" i="18"/>
  <c r="F71" i="18"/>
  <c r="F279" i="18"/>
  <c r="J279" i="18"/>
  <c r="J28" i="18"/>
  <c r="F28" i="18"/>
  <c r="F278" i="18"/>
  <c r="J278" i="18"/>
  <c r="J315" i="18"/>
  <c r="F315" i="18"/>
  <c r="F316" i="18"/>
  <c r="J316" i="18"/>
  <c r="F277" i="18"/>
  <c r="J277" i="18"/>
  <c r="F61" i="18"/>
  <c r="J61" i="18"/>
  <c r="D16" i="72" a="1"/>
  <c r="D16" i="72" s="1"/>
  <c r="J29" i="18"/>
  <c r="F29" i="18"/>
  <c r="F16" i="18"/>
  <c r="J16" i="18"/>
  <c r="F20" i="18"/>
  <c r="J20" i="18"/>
  <c r="F22" i="18"/>
  <c r="J22" i="18"/>
  <c r="J272" i="18"/>
  <c r="F272" i="18"/>
  <c r="F68" i="18"/>
  <c r="J68" i="18"/>
  <c r="F24" i="18"/>
  <c r="J24" i="18"/>
  <c r="J323" i="18"/>
  <c r="F323" i="18"/>
  <c r="J318" i="18"/>
  <c r="F318" i="18"/>
  <c r="F62" i="18"/>
  <c r="J62" i="18"/>
  <c r="J268" i="18"/>
  <c r="F268" i="18"/>
  <c r="J59" i="18"/>
  <c r="F59" i="18"/>
  <c r="F25" i="18"/>
  <c r="J25" i="18"/>
  <c r="J63" i="18"/>
  <c r="F63" i="18"/>
  <c r="J311" i="18"/>
  <c r="F311" i="18"/>
  <c r="J18" i="18"/>
  <c r="F18" i="18"/>
  <c r="J270" i="18"/>
  <c r="F270" i="18"/>
  <c r="F60" i="18"/>
  <c r="J60" i="18"/>
  <c r="J17" i="18"/>
  <c r="F17" i="18"/>
  <c r="J320" i="18"/>
  <c r="F320" i="18"/>
  <c r="J312" i="18"/>
  <c r="F312" i="18"/>
  <c r="J19" i="18"/>
  <c r="F19" i="18"/>
  <c r="J322" i="18"/>
  <c r="F322" i="18"/>
  <c r="F317" i="18"/>
  <c r="J317" i="18"/>
  <c r="J64" i="18"/>
  <c r="F64" i="18"/>
  <c r="D48" i="72" a="1"/>
  <c r="D48" i="72" s="1"/>
  <c r="F26" i="18"/>
  <c r="J26" i="18"/>
  <c r="J310" i="18"/>
  <c r="F310" i="18"/>
  <c r="J314" i="18"/>
  <c r="F314" i="18"/>
  <c r="J275" i="18"/>
  <c r="F275" i="18"/>
  <c r="J280" i="18"/>
  <c r="F280" i="18"/>
  <c r="F70" i="18"/>
  <c r="J70" i="18"/>
  <c r="J271" i="18"/>
  <c r="F271" i="18"/>
  <c r="J276" i="18"/>
  <c r="F276" i="18"/>
  <c r="F313" i="18"/>
  <c r="J313" i="18"/>
  <c r="J269" i="18"/>
  <c r="F269" i="18"/>
  <c r="J319" i="18"/>
  <c r="F319" i="18"/>
  <c r="J69" i="18"/>
  <c r="F69" i="18"/>
  <c r="F321" i="18"/>
  <c r="J321" i="18"/>
  <c r="J274" i="18"/>
  <c r="F274" i="18"/>
  <c r="D294" i="72" a="1"/>
  <c r="D294" i="72" s="1"/>
  <c r="D295" i="72" s="1" a="1"/>
  <c r="D295" i="72" s="1"/>
  <c r="F273" i="18"/>
  <c r="J273" i="18"/>
  <c r="J58" i="18"/>
  <c r="F58" i="18"/>
  <c r="J66" i="18"/>
  <c r="F66" i="18"/>
  <c r="J67" i="18"/>
  <c r="F67" i="18"/>
  <c r="D77" i="72" a="1"/>
  <c r="D77" i="72" s="1"/>
  <c r="D78" i="72" s="1" a="1"/>
  <c r="D78" i="72" s="1"/>
  <c r="J27" i="18"/>
  <c r="F27" i="18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s="1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I183" i="58"/>
  <c r="I183" i="37"/>
  <c r="J183" i="58"/>
  <c r="J183" i="37"/>
  <c r="H184" i="58"/>
  <c r="H184" i="37"/>
  <c r="I184" i="37"/>
  <c r="I184" i="58"/>
  <c r="J184" i="37"/>
  <c r="J184" i="58"/>
  <c r="J183" i="41" l="1"/>
  <c r="H183" i="41"/>
  <c r="J407" i="58"/>
  <c r="J407" i="37"/>
  <c r="I410" i="37"/>
  <c r="I410" i="58"/>
  <c r="I388" i="58"/>
  <c r="I388" i="37"/>
  <c r="J379" i="37"/>
  <c r="J379" i="58"/>
  <c r="I348" i="37"/>
  <c r="I348" i="58"/>
  <c r="H370" i="58"/>
  <c r="H370" i="37"/>
  <c r="H377" i="58"/>
  <c r="H377" i="37"/>
  <c r="J373" i="58"/>
  <c r="J373" i="37"/>
  <c r="J376" i="58"/>
  <c r="J376" i="37"/>
  <c r="I371" i="58"/>
  <c r="I371" i="37"/>
  <c r="J184" i="41"/>
  <c r="H410" i="58"/>
  <c r="H410" i="37"/>
  <c r="H284" i="58"/>
  <c r="H284" i="37"/>
  <c r="H394" i="58"/>
  <c r="H394" i="37"/>
  <c r="H236" i="58"/>
  <c r="H236" i="37"/>
  <c r="I409" i="37"/>
  <c r="I409" i="58"/>
  <c r="I406" i="37"/>
  <c r="I406" i="58"/>
  <c r="J406" i="37"/>
  <c r="J406" i="58"/>
  <c r="H254" i="58"/>
  <c r="H254" i="37"/>
  <c r="J394" i="58"/>
  <c r="J394" i="37"/>
  <c r="H320" i="58"/>
  <c r="H320" i="37"/>
  <c r="I184" i="41"/>
  <c r="J370" i="58"/>
  <c r="J37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I260" i="58"/>
  <c r="I260" i="37"/>
  <c r="H374" i="58"/>
  <c r="H374" i="37"/>
  <c r="I278" i="37"/>
  <c r="I278" i="58"/>
  <c r="I374" i="37"/>
  <c r="I374" i="58"/>
  <c r="J413" i="58"/>
  <c r="J413" i="37"/>
  <c r="I412" i="37"/>
  <c r="I412" i="58"/>
  <c r="I415" i="58"/>
  <c r="I415" i="37"/>
  <c r="I308" i="58"/>
  <c r="I308" i="37"/>
  <c r="I183" i="41"/>
  <c r="J314" i="58"/>
  <c r="J314" i="37"/>
  <c r="J404" i="58"/>
  <c r="J404" i="37"/>
  <c r="I395" i="37"/>
  <c r="I395" i="58"/>
  <c r="H269" i="58"/>
  <c r="H269" i="37"/>
  <c r="J236" i="37"/>
  <c r="J236" i="58"/>
  <c r="I363" i="37"/>
  <c r="I363" i="58"/>
  <c r="I360" i="37"/>
  <c r="I360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407" i="41"/>
  <c r="J344" i="41"/>
  <c r="J376" i="41"/>
  <c r="I388" i="41"/>
  <c r="J413" i="41"/>
  <c r="H344" i="41"/>
  <c r="H422" i="41"/>
  <c r="I374" i="41"/>
  <c r="I382" i="41"/>
  <c r="H254" i="41"/>
  <c r="J31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J406" i="41"/>
  <c r="I278" i="41"/>
  <c r="I406" i="41"/>
  <c r="I363" i="41"/>
  <c r="J379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J240" i="58"/>
  <c r="J240" i="37"/>
  <c r="H308" i="58"/>
  <c r="H308" i="37"/>
  <c r="J320" i="58"/>
  <c r="J320" i="37"/>
  <c r="H409" i="58"/>
  <c r="H409" i="37"/>
  <c r="I340" i="58"/>
  <c r="I340" i="37"/>
  <c r="I370" i="37"/>
  <c r="I370" i="58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J217" i="37"/>
  <c r="J217" i="58"/>
  <c r="H146" i="58"/>
  <c r="H146" i="37"/>
  <c r="H172" i="58"/>
  <c r="H172" i="37"/>
  <c r="I321" i="37"/>
  <c r="I321" i="58"/>
  <c r="I162" i="58"/>
  <c r="I162" i="37"/>
  <c r="I235" i="58"/>
  <c r="I235" i="37"/>
  <c r="J154" i="58"/>
  <c r="J154" i="37"/>
  <c r="J178" i="58"/>
  <c r="J178" i="37"/>
  <c r="H208" i="58"/>
  <c r="H208" i="37"/>
  <c r="I277" i="37"/>
  <c r="I277" i="58"/>
  <c r="I204" i="37"/>
  <c r="I204" i="58"/>
  <c r="I267" i="37"/>
  <c r="I267" i="58"/>
  <c r="J206" i="58"/>
  <c r="J206" i="37"/>
  <c r="I281" i="37"/>
  <c r="I281" i="58"/>
  <c r="I343" i="58"/>
  <c r="I343" i="37"/>
  <c r="H163" i="58"/>
  <c r="H163" i="37"/>
  <c r="I261" i="37"/>
  <c r="I261" i="58"/>
  <c r="I155" i="58"/>
  <c r="I155" i="37"/>
  <c r="I179" i="37"/>
  <c r="I179" i="58"/>
  <c r="J143" i="58"/>
  <c r="J143" i="37"/>
  <c r="J167" i="58"/>
  <c r="J167" i="37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I276" i="37"/>
  <c r="I276" i="58"/>
  <c r="I312" i="58"/>
  <c r="I312" i="37"/>
  <c r="J226" i="37"/>
  <c r="J226" i="58"/>
  <c r="J268" i="37"/>
  <c r="J268" i="58"/>
  <c r="J304" i="58"/>
  <c r="J304" i="37"/>
  <c r="J346" i="37"/>
  <c r="J346" i="58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I314" i="58"/>
  <c r="I314" i="37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345" i="37"/>
  <c r="I345" i="58"/>
  <c r="I164" i="58"/>
  <c r="I164" i="37"/>
  <c r="I243" i="58"/>
  <c r="I243" i="37"/>
  <c r="J156" i="58"/>
  <c r="J156" i="37"/>
  <c r="J180" i="58"/>
  <c r="J180" i="37"/>
  <c r="H210" i="58"/>
  <c r="H210" i="37"/>
  <c r="I301" i="37"/>
  <c r="I301" i="58"/>
  <c r="I206" i="37"/>
  <c r="I206" i="58"/>
  <c r="I291" i="58"/>
  <c r="I291" i="37"/>
  <c r="J208" i="58"/>
  <c r="J208" i="37"/>
  <c r="I305" i="37"/>
  <c r="I305" i="58"/>
  <c r="H141" i="58"/>
  <c r="H141" i="37"/>
  <c r="H165" i="58"/>
  <c r="H165" i="37"/>
  <c r="I285" i="37"/>
  <c r="I285" i="58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I199" i="37"/>
  <c r="I199" i="58"/>
  <c r="I226" i="58"/>
  <c r="I226" i="37"/>
  <c r="H229" i="58"/>
  <c r="H229" i="37"/>
  <c r="H255" i="58"/>
  <c r="H255" i="37"/>
  <c r="H291" i="58"/>
  <c r="H291" i="37"/>
  <c r="H325" i="58"/>
  <c r="H325" i="37"/>
  <c r="H357" i="58"/>
  <c r="H357" i="37"/>
  <c r="J277" i="58"/>
  <c r="J277" i="37"/>
  <c r="J313" i="37"/>
  <c r="J313" i="58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J287" i="37"/>
  <c r="J287" i="58"/>
  <c r="J269" i="37"/>
  <c r="J269" i="58"/>
  <c r="H391" i="58"/>
  <c r="H391" i="37"/>
  <c r="J386" i="37"/>
  <c r="J386" i="58"/>
  <c r="H314" i="58"/>
  <c r="H314" i="37"/>
  <c r="J398" i="37"/>
  <c r="J398" i="58"/>
  <c r="J257" i="58"/>
  <c r="J257" i="37"/>
  <c r="J237" i="58"/>
  <c r="J237" i="37"/>
  <c r="J197" i="37"/>
  <c r="J197" i="58"/>
  <c r="J221" i="58"/>
  <c r="J221" i="37"/>
  <c r="H150" i="58"/>
  <c r="H150" i="37"/>
  <c r="H176" i="58"/>
  <c r="H176" i="37"/>
  <c r="I142" i="37"/>
  <c r="I142" i="58"/>
  <c r="I166" i="37"/>
  <c r="I166" i="58"/>
  <c r="I263" i="37"/>
  <c r="I263" i="58"/>
  <c r="J158" i="37"/>
  <c r="J158" i="58"/>
  <c r="J182" i="37"/>
  <c r="J182" i="58"/>
  <c r="H212" i="58"/>
  <c r="H212" i="37"/>
  <c r="I325" i="58"/>
  <c r="I325" i="37"/>
  <c r="I208" i="37"/>
  <c r="I208" i="58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96" i="37"/>
  <c r="I396" i="58"/>
  <c r="J414" i="58"/>
  <c r="J414" i="37"/>
  <c r="J357" i="37"/>
  <c r="J357" i="58"/>
  <c r="I332" i="58"/>
  <c r="I332" i="37"/>
  <c r="H240" i="58"/>
  <c r="H240" i="37"/>
  <c r="I368" i="37"/>
  <c r="I368" i="58"/>
  <c r="J185" i="37"/>
  <c r="J185" i="58"/>
  <c r="H275" i="58"/>
  <c r="H275" i="37"/>
  <c r="J188" i="58"/>
  <c r="J188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J416" i="58"/>
  <c r="J416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187" i="58"/>
  <c r="I187" i="37"/>
  <c r="J199" i="58"/>
  <c r="J199" i="37"/>
  <c r="I229" i="37"/>
  <c r="I229" i="58"/>
  <c r="H152" i="58"/>
  <c r="H152" i="37"/>
  <c r="H178" i="58"/>
  <c r="H178" i="37"/>
  <c r="I144" i="58"/>
  <c r="I144" i="37"/>
  <c r="I168" i="58"/>
  <c r="I168" i="37"/>
  <c r="I287" i="58"/>
  <c r="I287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333" i="37"/>
  <c r="I333" i="58"/>
  <c r="I161" i="58"/>
  <c r="I161" i="37"/>
  <c r="I223" i="37"/>
  <c r="I223" i="58"/>
  <c r="J149" i="58"/>
  <c r="J149" i="37"/>
  <c r="J173" i="58"/>
  <c r="J173" i="37"/>
  <c r="H203" i="58"/>
  <c r="H203" i="37"/>
  <c r="J239" i="37"/>
  <c r="J239" i="58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J345" i="37"/>
  <c r="J345" i="58"/>
  <c r="H242" i="58"/>
  <c r="H242" i="37"/>
  <c r="H280" i="58"/>
  <c r="H280" i="37"/>
  <c r="H316" i="58"/>
  <c r="H316" i="37"/>
  <c r="I250" i="37"/>
  <c r="I250" i="58"/>
  <c r="I286" i="37"/>
  <c r="I286" i="58"/>
  <c r="I322" i="58"/>
  <c r="I322" i="37"/>
  <c r="J238" i="58"/>
  <c r="J238" i="37"/>
  <c r="J276" i="58"/>
  <c r="J276" i="37"/>
  <c r="J312" i="58"/>
  <c r="J312" i="37"/>
  <c r="I186" i="58"/>
  <c r="I18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J389" i="58"/>
  <c r="J389" i="37"/>
  <c r="H389" i="58"/>
  <c r="H389" i="37"/>
  <c r="I379" i="58"/>
  <c r="I379" i="37"/>
  <c r="I360" i="41"/>
  <c r="H406" i="41"/>
  <c r="I348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I259" i="58"/>
  <c r="I259" i="37"/>
  <c r="J201" i="37"/>
  <c r="J201" i="58"/>
  <c r="I237" i="58"/>
  <c r="I237" i="37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190" i="58"/>
  <c r="J190" i="37"/>
  <c r="J214" i="58"/>
  <c r="J214" i="37"/>
  <c r="J360" i="37"/>
  <c r="J360" i="58"/>
  <c r="H147" i="58"/>
  <c r="H147" i="37"/>
  <c r="H171" i="58"/>
  <c r="H171" i="37"/>
  <c r="I357" i="37"/>
  <c r="I357" i="58"/>
  <c r="I163" i="58"/>
  <c r="I163" i="37"/>
  <c r="I231" i="37"/>
  <c r="I231" i="58"/>
  <c r="J151" i="58"/>
  <c r="J151" i="37"/>
  <c r="J175" i="37"/>
  <c r="J175" i="58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249" i="37"/>
  <c r="J249" i="58"/>
  <c r="J285" i="58"/>
  <c r="J285" i="37"/>
  <c r="J321" i="37"/>
  <c r="J321" i="58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J415" i="37"/>
  <c r="J415" i="58"/>
  <c r="H317" i="41"/>
  <c r="J244" i="41"/>
  <c r="J370" i="41"/>
  <c r="I371" i="41"/>
  <c r="I185" i="37"/>
  <c r="I185" i="58"/>
  <c r="J324" i="37"/>
  <c r="J324" i="58"/>
  <c r="J228" i="37"/>
  <c r="J228" i="58"/>
  <c r="J348" i="58"/>
  <c r="J348" i="37"/>
  <c r="I254" i="37"/>
  <c r="I254" i="58"/>
  <c r="H324" i="58"/>
  <c r="H324" i="37"/>
  <c r="H272" i="58"/>
  <c r="H272" i="37"/>
  <c r="I296" i="58"/>
  <c r="I296" i="37"/>
  <c r="J391" i="58"/>
  <c r="J391" i="37"/>
  <c r="J305" i="58"/>
  <c r="J305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336" i="58"/>
  <c r="J336" i="37"/>
  <c r="J275" i="58"/>
  <c r="J275" i="37"/>
  <c r="I389" i="58"/>
  <c r="I389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I335" i="58"/>
  <c r="I335" i="37"/>
  <c r="J164" i="58"/>
  <c r="J164" i="37"/>
  <c r="H194" i="58"/>
  <c r="H194" i="37"/>
  <c r="H218" i="58"/>
  <c r="H218" i="37"/>
  <c r="I190" i="37"/>
  <c r="I190" i="58"/>
  <c r="I214" i="58"/>
  <c r="I214" i="37"/>
  <c r="J192" i="58"/>
  <c r="J192" i="37"/>
  <c r="J216" i="37"/>
  <c r="J216" i="58"/>
  <c r="J225" i="37"/>
  <c r="J225" i="58"/>
  <c r="H149" i="58"/>
  <c r="H149" i="37"/>
  <c r="H173" i="58"/>
  <c r="H173" i="37"/>
  <c r="I141" i="37"/>
  <c r="I141" i="58"/>
  <c r="I165" i="58"/>
  <c r="I165" i="37"/>
  <c r="I239" i="58"/>
  <c r="I239" i="37"/>
  <c r="J153" i="58"/>
  <c r="J153" i="37"/>
  <c r="J177" i="58"/>
  <c r="J177" i="37"/>
  <c r="H207" i="58"/>
  <c r="H207" i="37"/>
  <c r="I289" i="58"/>
  <c r="I289" i="37"/>
  <c r="I207" i="37"/>
  <c r="I207" i="58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23" i="37"/>
  <c r="J323" i="58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I414" i="37"/>
  <c r="I414" i="58"/>
  <c r="H369" i="58"/>
  <c r="H369" i="37"/>
  <c r="I369" i="58"/>
  <c r="I369" i="37"/>
  <c r="J369" i="58"/>
  <c r="J369" i="37"/>
  <c r="J281" i="58"/>
  <c r="J281" i="37"/>
  <c r="J284" i="58"/>
  <c r="J284" i="37"/>
  <c r="J383" i="58"/>
  <c r="J383" i="37"/>
  <c r="H188" i="58"/>
  <c r="H188" i="37"/>
  <c r="I391" i="37"/>
  <c r="I391" i="58"/>
  <c r="I336" i="58"/>
  <c r="I336" i="37"/>
  <c r="J419" i="58"/>
  <c r="J419" i="37"/>
  <c r="J343" i="58"/>
  <c r="J343" i="37"/>
  <c r="H232" i="58"/>
  <c r="H232" i="37"/>
  <c r="I416" i="37"/>
  <c r="I416" i="58"/>
  <c r="J296" i="37"/>
  <c r="J296" i="58"/>
  <c r="J359" i="37"/>
  <c r="J359" i="58"/>
  <c r="I284" i="37"/>
  <c r="I284" i="58"/>
  <c r="I331" i="58"/>
  <c r="I331" i="37"/>
  <c r="J205" i="37"/>
  <c r="J205" i="58"/>
  <c r="I269" i="58"/>
  <c r="I269" i="37"/>
  <c r="H158" i="58"/>
  <c r="H158" i="37"/>
  <c r="I224" i="37"/>
  <c r="I224" i="58"/>
  <c r="I150" i="37"/>
  <c r="I150" i="58"/>
  <c r="I174" i="58"/>
  <c r="I174" i="37"/>
  <c r="J142" i="58"/>
  <c r="J142" i="37"/>
  <c r="J166" i="37"/>
  <c r="J166" i="58"/>
  <c r="H196" i="58"/>
  <c r="H196" i="37"/>
  <c r="H220" i="58"/>
  <c r="H220" i="37"/>
  <c r="I192" i="37"/>
  <c r="I192" i="58"/>
  <c r="I216" i="37"/>
  <c r="I216" i="58"/>
  <c r="J194" i="58"/>
  <c r="J194" i="37"/>
  <c r="J218" i="37"/>
  <c r="J218" i="58"/>
  <c r="J233" i="58"/>
  <c r="J233" i="37"/>
  <c r="H151" i="58"/>
  <c r="H151" i="37"/>
  <c r="H175" i="58"/>
  <c r="H175" i="37"/>
  <c r="I143" i="37"/>
  <c r="I143" i="58"/>
  <c r="I167" i="37"/>
  <c r="I167" i="58"/>
  <c r="I251" i="37"/>
  <c r="I251" i="58"/>
  <c r="J155" i="58"/>
  <c r="J155" i="37"/>
  <c r="J179" i="58"/>
  <c r="J179" i="37"/>
  <c r="H209" i="58"/>
  <c r="H209" i="37"/>
  <c r="I313" i="58"/>
  <c r="I313" i="37"/>
  <c r="I209" i="58"/>
  <c r="I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J187" i="58"/>
  <c r="J187" i="37"/>
  <c r="H252" i="58"/>
  <c r="H252" i="37"/>
  <c r="H288" i="58"/>
  <c r="H288" i="37"/>
  <c r="H326" i="58"/>
  <c r="H326" i="37"/>
  <c r="I258" i="58"/>
  <c r="I258" i="37"/>
  <c r="I294" i="58"/>
  <c r="I294" i="37"/>
  <c r="I334" i="37"/>
  <c r="I334" i="58"/>
  <c r="J250" i="37"/>
  <c r="J250" i="58"/>
  <c r="J286" i="58"/>
  <c r="J286" i="37"/>
  <c r="J322" i="37"/>
  <c r="J322" i="58"/>
  <c r="J186" i="58"/>
  <c r="J18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J207" i="58"/>
  <c r="J207" i="37"/>
  <c r="I293" i="58"/>
  <c r="I293" i="37"/>
  <c r="H162" i="58"/>
  <c r="H162" i="37"/>
  <c r="I232" i="58"/>
  <c r="I232" i="37"/>
  <c r="I152" i="37"/>
  <c r="I152" i="58"/>
  <c r="I176" i="37"/>
  <c r="I176" i="58"/>
  <c r="J144" i="58"/>
  <c r="J144" i="37"/>
  <c r="J168" i="58"/>
  <c r="J168" i="37"/>
  <c r="H198" i="58"/>
  <c r="H198" i="37"/>
  <c r="I222" i="37"/>
  <c r="I222" i="58"/>
  <c r="I194" i="58"/>
  <c r="I194" i="37"/>
  <c r="I218" i="37"/>
  <c r="I218" i="58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I303" i="37"/>
  <c r="I303" i="58"/>
  <c r="H241" i="58"/>
  <c r="H241" i="37"/>
  <c r="H273" i="58"/>
  <c r="H273" i="37"/>
  <c r="H309" i="58"/>
  <c r="H309" i="37"/>
  <c r="H337" i="58"/>
  <c r="H337" i="37"/>
  <c r="J259" i="58"/>
  <c r="J259" i="37"/>
  <c r="J295" i="37"/>
  <c r="J295" i="58"/>
  <c r="J327" i="37"/>
  <c r="J327" i="58"/>
  <c r="J358" i="37"/>
  <c r="J358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I358" i="37"/>
  <c r="I358" i="58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I324" i="37"/>
  <c r="I324" i="58"/>
  <c r="J363" i="58"/>
  <c r="J363" i="37"/>
  <c r="I415" i="41"/>
  <c r="I260" i="41"/>
  <c r="H296" i="58"/>
  <c r="H296" i="37"/>
  <c r="J352" i="58"/>
  <c r="J352" i="37"/>
  <c r="I344" i="58"/>
  <c r="I344" i="37"/>
  <c r="I188" i="37"/>
  <c r="I188" i="58"/>
  <c r="J380" i="58"/>
  <c r="J380" i="37"/>
  <c r="H266" i="58"/>
  <c r="H266" i="37"/>
  <c r="I386" i="58"/>
  <c r="I386" i="37"/>
  <c r="J371" i="58"/>
  <c r="J371" i="37"/>
  <c r="I397" i="37"/>
  <c r="I397" i="58"/>
  <c r="H352" i="58"/>
  <c r="H352" i="37"/>
  <c r="H407" i="58"/>
  <c r="H407" i="37"/>
  <c r="J347" i="37"/>
  <c r="J347" i="58"/>
  <c r="I380" i="37"/>
  <c r="I380" i="58"/>
  <c r="J260" i="58"/>
  <c r="J260" i="37"/>
  <c r="I355" i="37"/>
  <c r="I355" i="58"/>
  <c r="J209" i="37"/>
  <c r="J209" i="58"/>
  <c r="I317" i="58"/>
  <c r="I317" i="37"/>
  <c r="H164" i="58"/>
  <c r="H164" i="37"/>
  <c r="I240" i="58"/>
  <c r="I240" i="37"/>
  <c r="I154" i="58"/>
  <c r="I154" i="37"/>
  <c r="I178" i="37"/>
  <c r="I178" i="58"/>
  <c r="J146" i="58"/>
  <c r="J146" i="37"/>
  <c r="J170" i="37"/>
  <c r="J170" i="58"/>
  <c r="H200" i="58"/>
  <c r="H200" i="37"/>
  <c r="J227" i="37"/>
  <c r="J227" i="58"/>
  <c r="I196" i="37"/>
  <c r="I196" i="58"/>
  <c r="I220" i="58"/>
  <c r="I220" i="37"/>
  <c r="J198" i="37"/>
  <c r="J198" i="58"/>
  <c r="I225" i="58"/>
  <c r="I225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189" i="37"/>
  <c r="I189" i="58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J378" i="58"/>
  <c r="J378" i="37"/>
  <c r="H387" i="58"/>
  <c r="H387" i="37"/>
  <c r="I387" i="58"/>
  <c r="I387" i="37"/>
  <c r="J387" i="58"/>
  <c r="J387" i="37"/>
  <c r="J388" i="37"/>
  <c r="J388" i="58"/>
  <c r="H336" i="58"/>
  <c r="H336" i="37"/>
  <c r="I359" i="37"/>
  <c r="I359" i="58"/>
  <c r="I398" i="37"/>
  <c r="I398" i="58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249" i="37"/>
  <c r="I249" i="58"/>
  <c r="I156" i="37"/>
  <c r="I156" i="58"/>
  <c r="I180" i="37"/>
  <c r="I180" i="58"/>
  <c r="J148" i="37"/>
  <c r="J148" i="58"/>
  <c r="J172" i="37"/>
  <c r="J172" i="58"/>
  <c r="H202" i="58"/>
  <c r="H202" i="37"/>
  <c r="J235" i="58"/>
  <c r="J235" i="37"/>
  <c r="I198" i="37"/>
  <c r="I198" i="58"/>
  <c r="J222" i="58"/>
  <c r="J222" i="37"/>
  <c r="J200" i="37"/>
  <c r="J200" i="58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I323" i="37"/>
  <c r="I323" i="58"/>
  <c r="J161" i="37"/>
  <c r="J161" i="58"/>
  <c r="H191" i="58"/>
  <c r="H191" i="37"/>
  <c r="H215" i="58"/>
  <c r="H215" i="37"/>
  <c r="I191" i="37"/>
  <c r="I191" i="58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I268" i="58"/>
  <c r="I268" i="37"/>
  <c r="I304" i="37"/>
  <c r="I304" i="58"/>
  <c r="I346" i="37"/>
  <c r="I346" i="58"/>
  <c r="J258" i="58"/>
  <c r="J258" i="37"/>
  <c r="J294" i="58"/>
  <c r="J294" i="37"/>
  <c r="J334" i="37"/>
  <c r="J334" i="58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189" i="37"/>
  <c r="J189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J174" i="58"/>
  <c r="J174" i="37"/>
  <c r="H204" i="58"/>
  <c r="H204" i="37"/>
  <c r="J243" i="37"/>
  <c r="J243" i="58"/>
  <c r="I200" i="37"/>
  <c r="I200" i="58"/>
  <c r="I230" i="37"/>
  <c r="I230" i="58"/>
  <c r="J202" i="37"/>
  <c r="J202" i="58"/>
  <c r="I241" i="58"/>
  <c r="I241" i="37"/>
  <c r="I295" i="37"/>
  <c r="I295" i="58"/>
  <c r="H159" i="58"/>
  <c r="H159" i="37"/>
  <c r="I228" i="58"/>
  <c r="I228" i="37"/>
  <c r="I151" i="37"/>
  <c r="I151" i="58"/>
  <c r="I175" i="37"/>
  <c r="I175" i="58"/>
  <c r="I347" i="37"/>
  <c r="I347" i="58"/>
  <c r="J163" i="37"/>
  <c r="J163" i="58"/>
  <c r="H193" i="58"/>
  <c r="H193" i="37"/>
  <c r="H217" i="58"/>
  <c r="H217" i="37"/>
  <c r="I193" i="58"/>
  <c r="I193" i="37"/>
  <c r="I217" i="37"/>
  <c r="I217" i="58"/>
  <c r="H223" i="58"/>
  <c r="H223" i="37"/>
  <c r="H247" i="58"/>
  <c r="H247" i="37"/>
  <c r="H283" i="58"/>
  <c r="H283" i="37"/>
  <c r="H319" i="58"/>
  <c r="H319" i="37"/>
  <c r="H345" i="58"/>
  <c r="H345" i="37"/>
  <c r="J267" i="37"/>
  <c r="J267" i="58"/>
  <c r="J303" i="58"/>
  <c r="J303" i="37"/>
  <c r="J333" i="58"/>
  <c r="J333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J251" i="37"/>
  <c r="J251" i="58"/>
  <c r="J397" i="58"/>
  <c r="J397" i="37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J278" i="58"/>
  <c r="J278" i="37"/>
  <c r="H299" i="58"/>
  <c r="H299" i="37"/>
  <c r="J367" i="58"/>
  <c r="J367" i="37"/>
  <c r="H371" i="58"/>
  <c r="H371" i="37"/>
  <c r="J266" i="37"/>
  <c r="J266" i="58"/>
  <c r="J191" i="37"/>
  <c r="J191" i="58"/>
  <c r="J215" i="37"/>
  <c r="J215" i="58"/>
  <c r="H144" i="58"/>
  <c r="H144" i="37"/>
  <c r="H170" i="58"/>
  <c r="H170" i="37"/>
  <c r="I297" i="58"/>
  <c r="I297" i="37"/>
  <c r="I160" i="37"/>
  <c r="I160" i="58"/>
  <c r="I227" i="37"/>
  <c r="I227" i="58"/>
  <c r="J152" i="58"/>
  <c r="J152" i="37"/>
  <c r="J176" i="37"/>
  <c r="J176" i="58"/>
  <c r="H206" i="58"/>
  <c r="H206" i="37"/>
  <c r="I253" i="58"/>
  <c r="I253" i="37"/>
  <c r="I202" i="58"/>
  <c r="I202" i="37"/>
  <c r="I238" i="58"/>
  <c r="I238" i="37"/>
  <c r="J204" i="58"/>
  <c r="J204" i="37"/>
  <c r="I257" i="37"/>
  <c r="I257" i="58"/>
  <c r="I319" i="37"/>
  <c r="I319" i="58"/>
  <c r="H161" i="58"/>
  <c r="H161" i="37"/>
  <c r="I236" i="58"/>
  <c r="I236" i="37"/>
  <c r="I153" i="37"/>
  <c r="I153" i="58"/>
  <c r="I177" i="58"/>
  <c r="I177" i="37"/>
  <c r="J141" i="58"/>
  <c r="J141" i="37"/>
  <c r="J165" i="37"/>
  <c r="J165" i="58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J335" i="58"/>
  <c r="J335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I378" i="58"/>
  <c r="I378" i="37"/>
  <c r="J396" i="37"/>
  <c r="J396" i="58"/>
  <c r="H405" i="58"/>
  <c r="H405" i="37"/>
  <c r="I405" i="37"/>
  <c r="I405" i="58"/>
  <c r="J405" i="58"/>
  <c r="J405" i="37"/>
  <c r="H385" i="58"/>
  <c r="H385" i="37"/>
  <c r="I407" i="58"/>
  <c r="I407" i="37"/>
  <c r="J248" i="37"/>
  <c r="J248" i="58"/>
  <c r="J234" i="41" l="1"/>
  <c r="J287" i="41"/>
  <c r="J375" i="41"/>
  <c r="H326" i="41"/>
  <c r="I209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237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J286" i="41"/>
  <c r="H288" i="41"/>
  <c r="H335" i="41"/>
  <c r="I313" i="41"/>
  <c r="I174" i="41"/>
  <c r="I331" i="41"/>
  <c r="J343" i="41"/>
  <c r="J284" i="41"/>
  <c r="H414" i="41"/>
  <c r="H237" i="41"/>
  <c r="J153" i="41"/>
  <c r="J215" i="41"/>
  <c r="I362" i="41"/>
  <c r="J159" i="41"/>
  <c r="J347" i="41"/>
  <c r="J288" i="41"/>
  <c r="I337" i="41"/>
  <c r="I145" i="41"/>
  <c r="I218" i="41"/>
  <c r="J309" i="41"/>
  <c r="H194" i="41"/>
  <c r="H156" i="41"/>
  <c r="J316" i="41"/>
  <c r="H366" i="41"/>
  <c r="I268" i="41"/>
  <c r="J301" i="41"/>
  <c r="I351" i="41"/>
  <c r="J187" i="41"/>
  <c r="H271" i="41"/>
  <c r="J179" i="41"/>
  <c r="H151" i="41"/>
  <c r="H220" i="41"/>
  <c r="I336" i="41"/>
  <c r="J318" i="41"/>
  <c r="H322" i="41"/>
  <c r="J192" i="41"/>
  <c r="I335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91" i="41"/>
  <c r="I149" i="41"/>
  <c r="I180" i="41"/>
  <c r="I364" i="41"/>
  <c r="I279" i="41"/>
  <c r="I251" i="41"/>
  <c r="J218" i="41"/>
  <c r="J166" i="41"/>
  <c r="I416" i="41"/>
  <c r="J246" i="41"/>
  <c r="I190" i="41"/>
  <c r="J415" i="41"/>
  <c r="J360" i="41"/>
  <c r="I320" i="41"/>
  <c r="J418" i="41"/>
  <c r="J270" i="41"/>
  <c r="I233" i="41"/>
  <c r="I341" i="41"/>
  <c r="H383" i="41"/>
  <c r="H205" i="41"/>
  <c r="H171" i="41"/>
  <c r="H363" i="41"/>
  <c r="I361" i="41"/>
  <c r="J276" i="41"/>
  <c r="I210" i="41"/>
  <c r="I384" i="41"/>
  <c r="I312" i="41"/>
  <c r="H253" i="41"/>
  <c r="J167" i="41"/>
  <c r="I343" i="41"/>
  <c r="H208" i="41"/>
  <c r="H172" i="41"/>
  <c r="I340" i="41"/>
  <c r="J377" i="41"/>
  <c r="I286" i="41"/>
  <c r="I248" i="41"/>
  <c r="I368" i="41"/>
  <c r="I329" i="41"/>
  <c r="J182" i="41"/>
  <c r="I411" i="41"/>
  <c r="I197" i="41"/>
  <c r="H385" i="41"/>
  <c r="H378" i="41"/>
  <c r="J307" i="41"/>
  <c r="H299" i="41"/>
  <c r="J308" i="41"/>
  <c r="J378" i="41"/>
  <c r="I342" i="41"/>
  <c r="H361" i="41"/>
  <c r="H277" i="41"/>
  <c r="H155" i="41"/>
  <c r="I240" i="41"/>
  <c r="I386" i="41"/>
  <c r="H296" i="41"/>
  <c r="J326" i="41"/>
  <c r="H330" i="41"/>
  <c r="J259" i="41"/>
  <c r="I211" i="41"/>
  <c r="H356" i="41"/>
  <c r="I186" i="41"/>
  <c r="J283" i="41"/>
  <c r="J212" i="41"/>
  <c r="H360" i="41"/>
  <c r="J299" i="41"/>
  <c r="J224" i="41"/>
  <c r="H240" i="41"/>
  <c r="J417" i="41"/>
  <c r="J350" i="41"/>
  <c r="H354" i="41"/>
  <c r="J277" i="41"/>
  <c r="I226" i="41"/>
  <c r="J208" i="41"/>
  <c r="I176" i="41"/>
  <c r="J229" i="41"/>
  <c r="J361" i="41"/>
  <c r="J247" i="41"/>
  <c r="I339" i="41"/>
  <c r="J310" i="41"/>
  <c r="I263" i="41"/>
  <c r="J197" i="41"/>
  <c r="J156" i="41"/>
  <c r="J410" i="41"/>
  <c r="H342" i="41"/>
  <c r="J213" i="41"/>
  <c r="I356" i="41"/>
  <c r="H338" i="41"/>
  <c r="I215" i="41"/>
  <c r="I173" i="41"/>
  <c r="J211" i="41"/>
  <c r="I328" i="41"/>
  <c r="H420" i="41"/>
  <c r="I294" i="41"/>
  <c r="J325" i="41"/>
  <c r="H239" i="41"/>
  <c r="J155" i="41"/>
  <c r="J233" i="41"/>
  <c r="H196" i="41"/>
  <c r="H158" i="41"/>
  <c r="J282" i="41"/>
  <c r="H286" i="41"/>
  <c r="H333" i="41"/>
  <c r="I289" i="41"/>
  <c r="I214" i="41"/>
  <c r="I172" i="41"/>
  <c r="I307" i="41"/>
  <c r="J336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I296" i="41"/>
  <c r="H318" i="41"/>
  <c r="I372" i="41"/>
  <c r="J163" i="41"/>
  <c r="I295" i="41"/>
  <c r="I367" i="41"/>
  <c r="I366" i="41"/>
  <c r="I304" i="41"/>
  <c r="J161" i="41"/>
  <c r="J250" i="41"/>
  <c r="I192" i="41"/>
  <c r="I150" i="41"/>
  <c r="I284" i="41"/>
  <c r="I255" i="41"/>
  <c r="J216" i="41"/>
  <c r="J245" i="41"/>
  <c r="I185" i="41"/>
  <c r="I365" i="41"/>
  <c r="I265" i="41"/>
  <c r="I357" i="41"/>
  <c r="J279" i="41"/>
  <c r="I234" i="41"/>
  <c r="H186" i="41"/>
  <c r="I280" i="41"/>
  <c r="H411" i="41"/>
  <c r="H270" i="41"/>
  <c r="H323" i="41"/>
  <c r="H221" i="41"/>
  <c r="I162" i="41"/>
  <c r="H290" i="41"/>
  <c r="J240" i="41"/>
  <c r="I205" i="41"/>
  <c r="I163" i="41"/>
  <c r="J190" i="41"/>
  <c r="I311" i="41"/>
  <c r="H281" i="41"/>
  <c r="H251" i="41"/>
  <c r="J339" i="41"/>
  <c r="H255" i="41"/>
  <c r="J169" i="41"/>
  <c r="H210" i="41"/>
  <c r="H174" i="41"/>
  <c r="I290" i="41"/>
  <c r="I407" i="41"/>
  <c r="I378" i="41"/>
  <c r="I310" i="41"/>
  <c r="J335" i="41"/>
  <c r="H206" i="41"/>
  <c r="H170" i="41"/>
  <c r="J367" i="41"/>
  <c r="J256" i="41"/>
  <c r="H258" i="41"/>
  <c r="H313" i="41"/>
  <c r="H213" i="41"/>
  <c r="H179" i="41"/>
  <c r="I154" i="41"/>
  <c r="J260" i="41"/>
  <c r="J371" i="41"/>
  <c r="J352" i="41"/>
  <c r="H403" i="41"/>
  <c r="H358" i="41"/>
  <c r="I275" i="41"/>
  <c r="J168" i="41"/>
  <c r="I170" i="41"/>
  <c r="J272" i="41"/>
  <c r="J313" i="41"/>
  <c r="I305" i="41"/>
  <c r="I373" i="41"/>
  <c r="H413" i="41"/>
  <c r="H357" i="41"/>
  <c r="I291" i="41"/>
  <c r="I243" i="41"/>
  <c r="I405" i="41"/>
  <c r="I153" i="41"/>
  <c r="I227" i="41"/>
  <c r="J191" i="41"/>
  <c r="J385" i="41"/>
  <c r="I281" i="41"/>
  <c r="J396" i="41"/>
  <c r="J196" i="41"/>
  <c r="J210" i="41"/>
  <c r="J221" i="41"/>
  <c r="J251" i="41"/>
  <c r="I270" i="41"/>
  <c r="I347" i="41"/>
  <c r="J355" i="41"/>
  <c r="H180" i="41"/>
  <c r="I401" i="41"/>
  <c r="I266" i="41"/>
  <c r="J195" i="41"/>
  <c r="H415" i="41"/>
  <c r="J226" i="41"/>
  <c r="I277" i="41"/>
  <c r="I370" i="41"/>
  <c r="H362" i="41"/>
  <c r="J297" i="41"/>
  <c r="I299" i="41"/>
  <c r="I317" i="41"/>
  <c r="H407" i="41"/>
  <c r="J380" i="41"/>
  <c r="J363" i="41"/>
  <c r="H381" i="41"/>
  <c r="J252" i="41"/>
  <c r="H256" i="41"/>
  <c r="H309" i="41"/>
  <c r="H211" i="41"/>
  <c r="H177" i="41"/>
  <c r="I194" i="41"/>
  <c r="H280" i="41"/>
  <c r="H329" i="41"/>
  <c r="I168" i="41"/>
  <c r="I187" i="41"/>
  <c r="H355" i="41"/>
  <c r="J188" i="41"/>
  <c r="H276" i="41"/>
  <c r="H327" i="41"/>
  <c r="J23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I314" i="41"/>
  <c r="H384" i="41"/>
  <c r="H227" i="41"/>
  <c r="J143" i="41"/>
  <c r="J178" i="41"/>
  <c r="H409" i="41"/>
  <c r="J262" i="41"/>
  <c r="I200" i="41"/>
  <c r="I158" i="41"/>
  <c r="J351" i="41"/>
  <c r="I198" i="41"/>
  <c r="I156" i="41"/>
  <c r="J328" i="41"/>
  <c r="J248" i="41"/>
  <c r="I354" i="41"/>
  <c r="J292" i="41"/>
  <c r="I147" i="41"/>
  <c r="I178" i="41"/>
  <c r="I355" i="41"/>
  <c r="I397" i="41"/>
  <c r="J263" i="41"/>
  <c r="I358" i="41"/>
  <c r="J327" i="41"/>
  <c r="J157" i="41"/>
  <c r="I402" i="41"/>
  <c r="J185" i="41"/>
  <c r="I396" i="41"/>
  <c r="I318" i="41"/>
  <c r="J171" i="41"/>
  <c r="J398" i="41"/>
  <c r="J411" i="41"/>
  <c r="J346" i="41"/>
  <c r="J273" i="41"/>
  <c r="I179" i="41"/>
  <c r="J217" i="41"/>
  <c r="I293" i="41"/>
  <c r="H396" i="41"/>
  <c r="I282" i="41"/>
  <c r="J315" i="41"/>
  <c r="I235" i="41"/>
  <c r="C35" i="63"/>
  <c r="C24" i="63"/>
  <c r="J144" i="41"/>
  <c r="I274" i="41"/>
  <c r="D42" i="57"/>
  <c r="G149" i="66"/>
  <c r="O149" i="66" s="1"/>
  <c r="D67" i="57"/>
  <c r="G266" i="66"/>
  <c r="I257" i="41"/>
  <c r="J176" i="41"/>
  <c r="C34" i="63"/>
  <c r="H372" i="41"/>
  <c r="G126" i="66"/>
  <c r="D35" i="57"/>
  <c r="J303" i="41"/>
  <c r="H223" i="41"/>
  <c r="I241" i="41"/>
  <c r="J174" i="41"/>
  <c r="I20" i="66"/>
  <c r="E2" i="53"/>
  <c r="G20" i="66"/>
  <c r="I68" i="66"/>
  <c r="I116" i="66"/>
  <c r="H142" i="41"/>
  <c r="H416" i="41"/>
  <c r="I359" i="41"/>
  <c r="D46" i="57"/>
  <c r="G169" i="66"/>
  <c r="O169" i="66" s="1"/>
  <c r="J227" i="41"/>
  <c r="I380" i="41"/>
  <c r="J381" i="41"/>
  <c r="I169" i="41"/>
  <c r="C54" i="63"/>
  <c r="G257" i="66"/>
  <c r="D70" i="57"/>
  <c r="D39" i="57"/>
  <c r="G120" i="66"/>
  <c r="J369" i="41"/>
  <c r="G209" i="66"/>
  <c r="D57" i="57"/>
  <c r="G67" i="66"/>
  <c r="D19" i="57"/>
  <c r="I165" i="41"/>
  <c r="I250" i="41"/>
  <c r="I242" i="41"/>
  <c r="I223" i="41"/>
  <c r="J160" i="41"/>
  <c r="I229" i="41"/>
  <c r="J354" i="41"/>
  <c r="I246" i="41"/>
  <c r="J158" i="41"/>
  <c r="J386" i="41"/>
  <c r="J268" i="41"/>
  <c r="I261" i="41"/>
  <c r="I204" i="41"/>
  <c r="J332" i="41"/>
  <c r="J405" i="41"/>
  <c r="H346" i="41"/>
  <c r="J271" i="41"/>
  <c r="I177" i="41"/>
  <c r="J204" i="41"/>
  <c r="J152" i="41"/>
  <c r="C26" i="63"/>
  <c r="J278" i="41"/>
  <c r="I272" i="41"/>
  <c r="D74" i="57"/>
  <c r="G270" i="66"/>
  <c r="I164" i="66"/>
  <c r="I260" i="66"/>
  <c r="E8" i="53"/>
  <c r="I212" i="66"/>
  <c r="G164" i="66"/>
  <c r="I323" i="41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334" i="41"/>
  <c r="I224" i="41"/>
  <c r="J359" i="41"/>
  <c r="D78" i="57"/>
  <c r="G264" i="66"/>
  <c r="O264" i="66" s="1"/>
  <c r="J253" i="41"/>
  <c r="D18" i="57"/>
  <c r="G65" i="66"/>
  <c r="I207" i="41"/>
  <c r="D58" i="57"/>
  <c r="G211" i="66"/>
  <c r="O211" i="66" s="1"/>
  <c r="J203" i="41"/>
  <c r="I146" i="41"/>
  <c r="J395" i="41"/>
  <c r="J312" i="41"/>
  <c r="H316" i="41"/>
  <c r="I203" i="41"/>
  <c r="I161" i="41"/>
  <c r="I287" i="41"/>
  <c r="J199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G231" i="66"/>
  <c r="E396" i="38"/>
  <c r="N231" i="66" s="1"/>
  <c r="D56" i="57"/>
  <c r="I493" i="58"/>
  <c r="G232" i="66" s="1"/>
  <c r="O232" i="66" s="1"/>
  <c r="I494" i="58"/>
  <c r="H347" i="41"/>
  <c r="C4" i="63"/>
  <c r="H144" i="41"/>
  <c r="C56" i="63"/>
  <c r="D75" i="57"/>
  <c r="G255" i="66"/>
  <c r="O255" i="66" s="1"/>
  <c r="C55" i="63"/>
  <c r="G72" i="66"/>
  <c r="D26" i="57"/>
  <c r="I369" i="41"/>
  <c r="D54" i="57"/>
  <c r="G218" i="66"/>
  <c r="I494" i="37"/>
  <c r="I493" i="37"/>
  <c r="E393" i="38"/>
  <c r="N87" i="66" s="1"/>
  <c r="G87" i="66"/>
  <c r="D17" i="57"/>
  <c r="I321" i="41"/>
  <c r="J300" i="41"/>
  <c r="H304" i="41"/>
  <c r="H349" i="41"/>
  <c r="I195" i="41"/>
  <c r="I238" i="41"/>
  <c r="I400" i="41"/>
  <c r="J399" i="41"/>
  <c r="J338" i="41"/>
  <c r="G111" i="66"/>
  <c r="J267" i="41"/>
  <c r="D36" i="57"/>
  <c r="I217" i="41"/>
  <c r="I175" i="41"/>
  <c r="J202" i="41"/>
  <c r="J150" i="41"/>
  <c r="J393" i="41"/>
  <c r="J334" i="41"/>
  <c r="J265" i="41"/>
  <c r="J200" i="41"/>
  <c r="J148" i="41"/>
  <c r="C25" i="63"/>
  <c r="I302" i="41"/>
  <c r="I225" i="41"/>
  <c r="D16" i="57"/>
  <c r="G53" i="66"/>
  <c r="C46" i="63"/>
  <c r="I404" i="41"/>
  <c r="J296" i="41"/>
  <c r="I391" i="41"/>
  <c r="G216" i="66"/>
  <c r="O216" i="66" s="1"/>
  <c r="D65" i="57"/>
  <c r="G74" i="66"/>
  <c r="I141" i="41"/>
  <c r="D15" i="57"/>
  <c r="I254" i="41"/>
  <c r="I408" i="41"/>
  <c r="I326" i="41"/>
  <c r="J175" i="41"/>
  <c r="I385" i="41"/>
  <c r="I199" i="41"/>
  <c r="G5" i="66"/>
  <c r="D3" i="57"/>
  <c r="H225" i="41"/>
  <c r="J298" i="41"/>
  <c r="H300" i="41"/>
  <c r="D12" i="57"/>
  <c r="H345" i="41"/>
  <c r="G14" i="66"/>
  <c r="I193" i="41"/>
  <c r="I182" i="41"/>
  <c r="D72" i="57"/>
  <c r="G265" i="66"/>
  <c r="O265" i="66" s="1"/>
  <c r="I418" i="41"/>
  <c r="J294" i="41"/>
  <c r="H298" i="41"/>
  <c r="H341" i="41"/>
  <c r="J222" i="41"/>
  <c r="H187" i="41"/>
  <c r="J388" i="41"/>
  <c r="I264" i="41"/>
  <c r="I327" i="41"/>
  <c r="D55" i="57"/>
  <c r="G197" i="66"/>
  <c r="O197" i="66" s="1"/>
  <c r="J170" i="41"/>
  <c r="I152" i="41"/>
  <c r="C16" i="63"/>
  <c r="J186" i="41"/>
  <c r="I258" i="41"/>
  <c r="J291" i="41"/>
  <c r="I269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J305" i="41"/>
  <c r="J348" i="41"/>
  <c r="H408" i="41"/>
  <c r="I288" i="41"/>
  <c r="D69" i="57"/>
  <c r="J494" i="58"/>
  <c r="J493" i="58"/>
  <c r="G280" i="66" s="1"/>
  <c r="O280" i="66" s="1"/>
  <c r="G279" i="66"/>
  <c r="E397" i="38"/>
  <c r="N279" i="66" s="1"/>
  <c r="H235" i="41"/>
  <c r="J151" i="41"/>
  <c r="H192" i="41"/>
  <c r="H154" i="41"/>
  <c r="H368" i="41"/>
  <c r="J239" i="41"/>
  <c r="I333" i="41"/>
  <c r="I352" i="41"/>
  <c r="J357" i="41"/>
  <c r="J274" i="41"/>
  <c r="J231" i="41"/>
  <c r="I309" i="41"/>
  <c r="I208" i="41"/>
  <c r="I166" i="41"/>
  <c r="J269" i="41"/>
  <c r="H417" i="41"/>
  <c r="H274" i="41"/>
  <c r="H325" i="41"/>
  <c r="J223" i="41"/>
  <c r="D63" i="57"/>
  <c r="G226" i="66"/>
  <c r="O226" i="66" s="1"/>
  <c r="I164" i="41"/>
  <c r="I283" i="41"/>
  <c r="H348" i="41"/>
  <c r="J337" i="41"/>
  <c r="J356" i="41"/>
  <c r="D51" i="57"/>
  <c r="G158" i="66"/>
  <c r="O158" i="66" s="1"/>
  <c r="G121" i="66"/>
  <c r="D33" i="57"/>
  <c r="J189" i="41"/>
  <c r="D40" i="57"/>
  <c r="G131" i="66"/>
  <c r="J387" i="41"/>
  <c r="E28" i="53"/>
  <c r="F28" i="53" s="1"/>
  <c r="H34" i="53" s="1"/>
  <c r="D52" i="57"/>
  <c r="G168" i="66"/>
  <c r="O168" i="66" s="1"/>
  <c r="G174" i="66"/>
  <c r="D48" i="57"/>
  <c r="D44" i="57"/>
  <c r="G161" i="66"/>
  <c r="I148" i="41"/>
  <c r="C15" i="63"/>
  <c r="E394" i="38"/>
  <c r="N135" i="66" s="1"/>
  <c r="J321" i="41"/>
  <c r="J494" i="37"/>
  <c r="J493" i="37"/>
  <c r="D30" i="57"/>
  <c r="G135" i="66"/>
  <c r="I379" i="41"/>
  <c r="J420" i="41"/>
  <c r="J238" i="41"/>
  <c r="H242" i="41"/>
  <c r="H297" i="41"/>
  <c r="H203" i="41"/>
  <c r="H169" i="41"/>
  <c r="I349" i="41"/>
  <c r="I144" i="41"/>
  <c r="C14" i="63"/>
  <c r="H373" i="41"/>
  <c r="H224" i="41"/>
  <c r="H275" i="41"/>
  <c r="J414" i="41"/>
  <c r="H238" i="41"/>
  <c r="H295" i="41"/>
  <c r="H201" i="41"/>
  <c r="H167" i="41"/>
  <c r="I325" i="41"/>
  <c r="G212" i="66"/>
  <c r="E20" i="53"/>
  <c r="J257" i="41"/>
  <c r="G82" i="66"/>
  <c r="I285" i="41"/>
  <c r="D24" i="57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I228" i="41"/>
  <c r="J412" i="41"/>
  <c r="H393" i="41"/>
  <c r="J258" i="41"/>
  <c r="H262" i="41"/>
  <c r="H315" i="41"/>
  <c r="H215" i="41"/>
  <c r="H181" i="41"/>
  <c r="D79" i="57"/>
  <c r="E34" i="53"/>
  <c r="F34" i="53" s="1"/>
  <c r="H28" i="53" s="1"/>
  <c r="G275" i="66"/>
  <c r="J330" i="41"/>
  <c r="J261" i="41"/>
  <c r="J198" i="41"/>
  <c r="J209" i="41"/>
  <c r="I188" i="41"/>
  <c r="N7" i="41" s="1"/>
  <c r="I324" i="41"/>
  <c r="I338" i="41"/>
  <c r="J358" i="41"/>
  <c r="I222" i="41"/>
  <c r="G116" i="66"/>
  <c r="J142" i="41"/>
  <c r="E26" i="53"/>
  <c r="H267" i="41"/>
  <c r="G15" i="66"/>
  <c r="D10" i="57"/>
  <c r="G130" i="66"/>
  <c r="D37" i="57"/>
  <c r="J285" i="41"/>
  <c r="C44" i="63"/>
  <c r="E14" i="53"/>
  <c r="G68" i="66"/>
  <c r="I142" i="41"/>
  <c r="D6" i="57"/>
  <c r="G19" i="66"/>
  <c r="H165" i="41"/>
  <c r="D64" i="57"/>
  <c r="G206" i="66"/>
  <c r="O206" i="66" s="1"/>
  <c r="I276" i="41"/>
  <c r="D28" i="57"/>
  <c r="G122" i="66"/>
  <c r="J141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D27" i="57"/>
  <c r="E16" i="53"/>
  <c r="F16" i="53" s="1"/>
  <c r="H22" i="53" s="1"/>
  <c r="G83" i="66"/>
  <c r="I387" i="41"/>
  <c r="H294" i="41"/>
  <c r="H339" i="41"/>
  <c r="D59" i="57"/>
  <c r="G217" i="66"/>
  <c r="O217" i="66" s="1"/>
  <c r="I220" i="41"/>
  <c r="I344" i="41"/>
  <c r="I298" i="41"/>
  <c r="H241" i="41"/>
  <c r="J241" i="41"/>
  <c r="H198" i="41"/>
  <c r="H162" i="41"/>
  <c r="I419" i="41"/>
  <c r="J322" i="41"/>
  <c r="J255" i="41"/>
  <c r="I167" i="41"/>
  <c r="E32" i="53"/>
  <c r="G260" i="66"/>
  <c r="J205" i="41"/>
  <c r="I414" i="41"/>
  <c r="I330" i="41"/>
  <c r="J353" i="41"/>
  <c r="D49" i="57"/>
  <c r="G159" i="66"/>
  <c r="O159" i="66" s="1"/>
  <c r="J421" i="41"/>
  <c r="J228" i="41"/>
  <c r="I252" i="41"/>
  <c r="D76" i="57"/>
  <c r="G274" i="66"/>
  <c r="O274" i="66" s="1"/>
  <c r="I231" i="41"/>
  <c r="J162" i="41"/>
  <c r="J317" i="41"/>
  <c r="H389" i="41"/>
  <c r="I322" i="41"/>
  <c r="D77" i="57"/>
  <c r="G254" i="66"/>
  <c r="O254" i="66" s="1"/>
  <c r="H261" i="41"/>
  <c r="J173" i="41"/>
  <c r="H145" i="41"/>
  <c r="H214" i="41"/>
  <c r="H178" i="41"/>
  <c r="J374" i="41"/>
  <c r="J416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G62" i="66"/>
  <c r="D25" i="57"/>
  <c r="I345" i="41"/>
  <c r="H350" i="41"/>
  <c r="I221" i="41"/>
  <c r="J206" i="41"/>
  <c r="J154" i="41"/>
  <c r="J340" i="41"/>
  <c r="J320" i="41"/>
  <c r="J368" i="41"/>
  <c r="G113" i="66"/>
  <c r="D31" i="57"/>
  <c r="J207" i="41"/>
  <c r="N3" i="58"/>
  <c r="G234" i="66"/>
  <c r="D60" i="57"/>
  <c r="D66" i="57"/>
  <c r="G227" i="66"/>
  <c r="E22" i="53"/>
  <c r="F22" i="53" s="1"/>
  <c r="G73" i="66"/>
  <c r="D20" i="57"/>
  <c r="I189" i="41"/>
  <c r="D68" i="57"/>
  <c r="G245" i="66"/>
  <c r="O245" i="66" s="1"/>
  <c r="O3" i="58"/>
  <c r="G282" i="66"/>
  <c r="D73" i="57"/>
  <c r="G110" i="66"/>
  <c r="D38" i="57"/>
  <c r="J345" i="41"/>
  <c r="G26" i="66"/>
  <c r="H141" i="41"/>
  <c r="D2" i="57"/>
  <c r="G42" i="66"/>
  <c r="D8" i="57"/>
  <c r="H249" i="41"/>
  <c r="M3" i="37"/>
  <c r="D71" i="57"/>
  <c r="G259" i="66"/>
  <c r="O259" i="66" s="1"/>
  <c r="J390" i="41"/>
  <c r="J243" i="41"/>
  <c r="I273" i="41"/>
  <c r="J384" i="41"/>
  <c r="I346" i="41"/>
  <c r="N3" i="37"/>
  <c r="G90" i="66"/>
  <c r="D21" i="57"/>
  <c r="I249" i="41"/>
  <c r="G35" i="66"/>
  <c r="D14" i="57"/>
  <c r="H387" i="41"/>
  <c r="E4" i="53"/>
  <c r="F4" i="53" s="1"/>
  <c r="G222" i="66"/>
  <c r="D61" i="57"/>
  <c r="I143" i="41"/>
  <c r="I216" i="41"/>
  <c r="I292" i="41"/>
  <c r="J323" i="41"/>
  <c r="G101" i="66"/>
  <c r="J225" i="41"/>
  <c r="D29" i="57"/>
  <c r="J232" i="41"/>
  <c r="J324" i="41"/>
  <c r="J365" i="41"/>
  <c r="D34" i="57"/>
  <c r="O3" i="37"/>
  <c r="G138" i="66"/>
  <c r="J249" i="41"/>
  <c r="J201" i="41"/>
  <c r="J311" i="41"/>
  <c r="J389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J304" i="41"/>
  <c r="H306" i="41"/>
  <c r="H353" i="41"/>
  <c r="I155" i="41"/>
  <c r="G207" i="66"/>
  <c r="O207" i="66" s="1"/>
  <c r="D62" i="57"/>
  <c r="J193" i="41"/>
  <c r="I376" i="41"/>
  <c r="H308" i="41"/>
  <c r="H418" i="41"/>
  <c r="G178" i="66"/>
  <c r="O178" i="66" s="1"/>
  <c r="D50" i="57"/>
  <c r="D47" i="57"/>
  <c r="G186" i="66"/>
  <c r="M3" i="58"/>
  <c r="G115" i="66"/>
  <c r="D32" i="57"/>
  <c r="J165" i="41"/>
  <c r="I319" i="41"/>
  <c r="I403" i="41"/>
  <c r="J397" i="41"/>
  <c r="I306" i="41"/>
  <c r="J333" i="41"/>
  <c r="H247" i="41"/>
  <c r="H204" i="41"/>
  <c r="H168" i="41"/>
  <c r="H248" i="41"/>
  <c r="J331" i="41"/>
  <c r="H245" i="41"/>
  <c r="I271" i="41"/>
  <c r="H202" i="41"/>
  <c r="H166" i="41"/>
  <c r="H367" i="41"/>
  <c r="I398" i="41"/>
  <c r="E10" i="53"/>
  <c r="F10" i="53" s="1"/>
  <c r="H4" i="53" s="1"/>
  <c r="D53" i="57"/>
  <c r="G179" i="66"/>
  <c r="I196" i="41"/>
  <c r="I262" i="41"/>
  <c r="J295" i="41"/>
  <c r="G78" i="66"/>
  <c r="D22" i="57"/>
  <c r="I303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I239" i="41"/>
  <c r="J164" i="41"/>
  <c r="I389" i="41"/>
  <c r="J403" i="41"/>
  <c r="H272" i="41"/>
  <c r="J280" i="41"/>
  <c r="H282" i="41"/>
  <c r="H331" i="41"/>
  <c r="I212" i="41"/>
  <c r="I259" i="41"/>
  <c r="H311" i="41"/>
  <c r="H412" i="41"/>
  <c r="C36" i="63"/>
  <c r="H332" i="41"/>
  <c r="H390" i="41"/>
  <c r="H229" i="41"/>
  <c r="J145" i="41"/>
  <c r="J180" i="41"/>
  <c r="H148" i="41"/>
  <c r="C5" i="63"/>
  <c r="H244" i="41"/>
  <c r="G63" i="66"/>
  <c r="I267" i="41"/>
  <c r="D23" i="57"/>
  <c r="N135" i="74" l="1"/>
  <c r="O7" i="41"/>
  <c r="M7" i="41"/>
  <c r="K49" i="39"/>
  <c r="E147" i="38" s="1"/>
  <c r="E51" i="39"/>
  <c r="E132" i="38" s="1"/>
  <c r="J465" i="37" s="1"/>
  <c r="D49" i="39"/>
  <c r="E113" i="38" s="1"/>
  <c r="I457" i="37" s="1"/>
  <c r="K48" i="39"/>
  <c r="E146" i="38" s="1"/>
  <c r="K170" i="66" s="1"/>
  <c r="O170" i="66" s="1"/>
  <c r="G28" i="53"/>
  <c r="M47" i="39"/>
  <c r="E179" i="38" s="1"/>
  <c r="D51" i="39"/>
  <c r="E115" i="38" s="1"/>
  <c r="I465" i="37" s="1"/>
  <c r="E401" i="38"/>
  <c r="H496" i="58" s="1"/>
  <c r="E403" i="38"/>
  <c r="J496" i="58" s="1"/>
  <c r="L48" i="39"/>
  <c r="E163" i="38" s="1"/>
  <c r="K218" i="66" s="1"/>
  <c r="O218" i="66" s="1"/>
  <c r="C51" i="39"/>
  <c r="E98" i="38" s="1"/>
  <c r="K42" i="66" s="1"/>
  <c r="O42" i="66" s="1"/>
  <c r="E402" i="38"/>
  <c r="I496" i="58" s="1"/>
  <c r="C50" i="39"/>
  <c r="E97" i="38" s="1"/>
  <c r="K30" i="66" s="1"/>
  <c r="O30" i="66" s="1"/>
  <c r="C47" i="39"/>
  <c r="E94" i="38" s="1"/>
  <c r="H455" i="37" s="1"/>
  <c r="L47" i="39"/>
  <c r="E162" i="38" s="1"/>
  <c r="E399" i="38"/>
  <c r="I496" i="37" s="1"/>
  <c r="E48" i="39"/>
  <c r="E129" i="38" s="1"/>
  <c r="J456" i="37" s="1"/>
  <c r="L50" i="39"/>
  <c r="E165" i="38" s="1"/>
  <c r="K222" i="66" s="1"/>
  <c r="M49" i="39"/>
  <c r="E181" i="38" s="1"/>
  <c r="M50" i="39"/>
  <c r="E182" i="38" s="1"/>
  <c r="K270" i="66" s="1"/>
  <c r="C48" i="39"/>
  <c r="E95" i="38" s="1"/>
  <c r="H456" i="37" s="1"/>
  <c r="D48" i="39"/>
  <c r="E112" i="38" s="1"/>
  <c r="I456" i="37" s="1"/>
  <c r="O231" i="66"/>
  <c r="G73" i="74"/>
  <c r="O73" i="66"/>
  <c r="H10" i="53"/>
  <c r="G10" i="53" s="1"/>
  <c r="G4" i="53"/>
  <c r="G22" i="53"/>
  <c r="H16" i="53"/>
  <c r="G16" i="53" s="1"/>
  <c r="I68" i="74"/>
  <c r="D50" i="39"/>
  <c r="E114" i="38" s="1"/>
  <c r="G26" i="74"/>
  <c r="O183" i="66"/>
  <c r="G111" i="74"/>
  <c r="O111" i="66"/>
  <c r="G87" i="74"/>
  <c r="O87" i="66"/>
  <c r="G20" i="74"/>
  <c r="G63" i="74"/>
  <c r="O63" i="66"/>
  <c r="G34" i="74"/>
  <c r="O34" i="66"/>
  <c r="O130" i="66"/>
  <c r="G130" i="74"/>
  <c r="N8" i="41"/>
  <c r="K50" i="39"/>
  <c r="E148" i="38" s="1"/>
  <c r="G74" i="74"/>
  <c r="O8" i="41"/>
  <c r="N87" i="74"/>
  <c r="G35" i="74"/>
  <c r="G110" i="74"/>
  <c r="O110" i="66"/>
  <c r="L51" i="39"/>
  <c r="E166" i="38" s="1"/>
  <c r="M51" i="39"/>
  <c r="E183" i="38" s="1"/>
  <c r="G121" i="74"/>
  <c r="O121" i="66"/>
  <c r="N9" i="41"/>
  <c r="I493" i="41"/>
  <c r="G88" i="66"/>
  <c r="O67" i="66"/>
  <c r="G67" i="74"/>
  <c r="I20" i="74"/>
  <c r="M48" i="39"/>
  <c r="E180" i="38" s="1"/>
  <c r="G78" i="74"/>
  <c r="K51" i="39"/>
  <c r="E149" i="38" s="1"/>
  <c r="O101" i="66"/>
  <c r="G101" i="74"/>
  <c r="G83" i="74"/>
  <c r="O19" i="66"/>
  <c r="G19" i="74"/>
  <c r="G15" i="74"/>
  <c r="O15" i="66"/>
  <c r="G185" i="66"/>
  <c r="E9" i="53"/>
  <c r="F9" i="53" s="1"/>
  <c r="H3" i="53" s="1"/>
  <c r="G30" i="74"/>
  <c r="G5" i="74"/>
  <c r="O5" i="66"/>
  <c r="G89" i="66"/>
  <c r="I494" i="41"/>
  <c r="E15" i="53"/>
  <c r="F15" i="53" s="1"/>
  <c r="H21" i="53" s="1"/>
  <c r="G115" i="74"/>
  <c r="O115" i="66"/>
  <c r="E49" i="39"/>
  <c r="E130" i="38" s="1"/>
  <c r="M8" i="41"/>
  <c r="D47" i="39"/>
  <c r="E400" i="38"/>
  <c r="H493" i="41"/>
  <c r="G40" i="66"/>
  <c r="G82" i="74"/>
  <c r="O82" i="66"/>
  <c r="L49" i="39"/>
  <c r="E164" i="38" s="1"/>
  <c r="K47" i="39"/>
  <c r="E145" i="38" s="1"/>
  <c r="O9" i="41"/>
  <c r="M9" i="41"/>
  <c r="G90" i="74"/>
  <c r="G62" i="74"/>
  <c r="O62" i="66"/>
  <c r="G25" i="74"/>
  <c r="O25" i="66"/>
  <c r="E47" i="39"/>
  <c r="N39" i="74"/>
  <c r="G135" i="74"/>
  <c r="O135" i="66"/>
  <c r="G233" i="66"/>
  <c r="E21" i="53"/>
  <c r="F21" i="53" s="1"/>
  <c r="G65" i="74"/>
  <c r="D23" i="34" s="1"/>
  <c r="D24" i="34" s="1"/>
  <c r="G120" i="74"/>
  <c r="O120" i="66"/>
  <c r="E50" i="39"/>
  <c r="E131" i="38" s="1"/>
  <c r="G138" i="74"/>
  <c r="G42" i="74"/>
  <c r="G24" i="74"/>
  <c r="O24" i="66"/>
  <c r="G14" i="74"/>
  <c r="O14" i="66"/>
  <c r="G113" i="74"/>
  <c r="E23" i="34" s="1"/>
  <c r="G68" i="74"/>
  <c r="E328" i="38"/>
  <c r="E334" i="38"/>
  <c r="E3" i="53"/>
  <c r="F3" i="53" s="1"/>
  <c r="G41" i="66"/>
  <c r="H494" i="41"/>
  <c r="J493" i="41"/>
  <c r="G136" i="66"/>
  <c r="G34" i="53"/>
  <c r="O279" i="66"/>
  <c r="C49" i="39"/>
  <c r="E96" i="38" s="1"/>
  <c r="O53" i="66"/>
  <c r="G53" i="74"/>
  <c r="G122" i="74"/>
  <c r="G116" i="74"/>
  <c r="O39" i="66"/>
  <c r="G39" i="74"/>
  <c r="G137" i="66"/>
  <c r="J494" i="41"/>
  <c r="E27" i="53"/>
  <c r="F27" i="53" s="1"/>
  <c r="H33" i="53" s="1"/>
  <c r="H457" i="58"/>
  <c r="K161" i="66"/>
  <c r="O72" i="66"/>
  <c r="AA72" i="66" s="1"/>
  <c r="G72" i="74"/>
  <c r="E398" i="38"/>
  <c r="G126" i="74"/>
  <c r="G131" i="74"/>
  <c r="G281" i="66"/>
  <c r="E33" i="53"/>
  <c r="F33" i="53" s="1"/>
  <c r="H27" i="53" s="1"/>
  <c r="G17" i="74"/>
  <c r="C23" i="34" s="1"/>
  <c r="C24" i="34" s="1"/>
  <c r="I116" i="74"/>
  <c r="K138" i="66" l="1"/>
  <c r="O138" i="66" s="1"/>
  <c r="E24" i="34"/>
  <c r="E15" i="34"/>
  <c r="I495" i="37"/>
  <c r="H456" i="58"/>
  <c r="H456" i="41" s="1"/>
  <c r="I497" i="37"/>
  <c r="I464" i="58"/>
  <c r="J464" i="58"/>
  <c r="H464" i="37"/>
  <c r="I497" i="58"/>
  <c r="E412" i="38" s="1"/>
  <c r="K74" i="66"/>
  <c r="O74" i="66" s="1"/>
  <c r="P218" i="66" s="1"/>
  <c r="I495" i="58"/>
  <c r="C51" i="63" s="1"/>
  <c r="K65" i="66"/>
  <c r="T65" i="66" s="1"/>
  <c r="H497" i="58"/>
  <c r="E410" i="38" s="1"/>
  <c r="H495" i="58"/>
  <c r="C41" i="63" s="1"/>
  <c r="K26" i="66"/>
  <c r="O26" i="66" s="1"/>
  <c r="Z170" i="66" s="1"/>
  <c r="K90" i="66"/>
  <c r="O90" i="66" s="1"/>
  <c r="H465" i="37"/>
  <c r="K122" i="66"/>
  <c r="O122" i="66" s="1"/>
  <c r="K20" i="66"/>
  <c r="I456" i="58"/>
  <c r="I456" i="41" s="1"/>
  <c r="J495" i="58"/>
  <c r="C61" i="63" s="1"/>
  <c r="J497" i="58"/>
  <c r="G276" i="66" s="1"/>
  <c r="K257" i="66"/>
  <c r="J457" i="58"/>
  <c r="G27" i="53"/>
  <c r="E333" i="38" s="1"/>
  <c r="G41" i="74"/>
  <c r="AA216" i="66"/>
  <c r="Z72" i="66"/>
  <c r="Z216" i="66"/>
  <c r="G3" i="53"/>
  <c r="H9" i="53"/>
  <c r="G9" i="53" s="1"/>
  <c r="Z264" i="66"/>
  <c r="Z120" i="66"/>
  <c r="AA120" i="66"/>
  <c r="AA264" i="66"/>
  <c r="AA62" i="66"/>
  <c r="Z206" i="66"/>
  <c r="Z62" i="66"/>
  <c r="AA206" i="66"/>
  <c r="G40" i="74"/>
  <c r="O40" i="66"/>
  <c r="AA115" i="66"/>
  <c r="AA259" i="66"/>
  <c r="Z259" i="66"/>
  <c r="Z115" i="66"/>
  <c r="J456" i="58"/>
  <c r="J456" i="41" s="1"/>
  <c r="K266" i="66"/>
  <c r="Z254" i="66"/>
  <c r="AA254" i="66"/>
  <c r="AA110" i="66"/>
  <c r="Z110" i="66"/>
  <c r="AA274" i="66"/>
  <c r="AA130" i="66"/>
  <c r="Z130" i="66"/>
  <c r="Z274" i="66"/>
  <c r="AC73" i="74"/>
  <c r="O73" i="74"/>
  <c r="S42" i="66"/>
  <c r="T42" i="66"/>
  <c r="Q42" i="66"/>
  <c r="W42" i="66" s="1"/>
  <c r="X42" i="66"/>
  <c r="Z226" i="66"/>
  <c r="AA82" i="66"/>
  <c r="Z82" i="66"/>
  <c r="AA226" i="66"/>
  <c r="X161" i="66"/>
  <c r="Q161" i="66"/>
  <c r="W161" i="66" s="1"/>
  <c r="T161" i="66"/>
  <c r="S161" i="66"/>
  <c r="N131" i="66"/>
  <c r="AA158" i="66"/>
  <c r="AA14" i="66"/>
  <c r="Z14" i="66"/>
  <c r="Z158" i="66"/>
  <c r="O120" i="74"/>
  <c r="AC120" i="74"/>
  <c r="O62" i="74"/>
  <c r="AC62" i="74"/>
  <c r="O115" i="74"/>
  <c r="AC115" i="74"/>
  <c r="AA15" i="66"/>
  <c r="Z15" i="66"/>
  <c r="AA159" i="66"/>
  <c r="Z159" i="66"/>
  <c r="O110" i="74"/>
  <c r="AC110" i="74"/>
  <c r="Z34" i="66"/>
  <c r="Z178" i="66"/>
  <c r="AA34" i="66"/>
  <c r="AA178" i="66"/>
  <c r="E411" i="38"/>
  <c r="G181" i="66"/>
  <c r="J495" i="37"/>
  <c r="J497" i="37"/>
  <c r="J496" i="37"/>
  <c r="AC15" i="74"/>
  <c r="O15" i="74"/>
  <c r="AC67" i="74"/>
  <c r="O67" i="74"/>
  <c r="AC34" i="74"/>
  <c r="O34" i="74"/>
  <c r="C21" i="63"/>
  <c r="J483" i="37"/>
  <c r="M131" i="66"/>
  <c r="O14" i="74"/>
  <c r="AC14" i="74"/>
  <c r="G33" i="53"/>
  <c r="AC53" i="74"/>
  <c r="O53" i="74"/>
  <c r="Z24" i="66"/>
  <c r="AA168" i="66"/>
  <c r="Z168" i="66"/>
  <c r="AA24" i="66"/>
  <c r="E111" i="38"/>
  <c r="O19" i="74"/>
  <c r="AC19" i="74"/>
  <c r="Z211" i="66"/>
  <c r="Z67" i="66"/>
  <c r="AA67" i="66"/>
  <c r="AA211" i="66"/>
  <c r="Z63" i="66"/>
  <c r="Z207" i="66"/>
  <c r="AA63" i="66"/>
  <c r="AA207" i="66"/>
  <c r="I464" i="37"/>
  <c r="K78" i="66"/>
  <c r="I455" i="58"/>
  <c r="K212" i="66"/>
  <c r="D20" i="53"/>
  <c r="F20" i="53" s="1"/>
  <c r="H14" i="53" s="1"/>
  <c r="T138" i="66"/>
  <c r="X138" i="66"/>
  <c r="Q138" i="66"/>
  <c r="G85" i="66"/>
  <c r="E407" i="38"/>
  <c r="I496" i="41"/>
  <c r="H497" i="37"/>
  <c r="H495" i="37"/>
  <c r="H496" i="37"/>
  <c r="Z197" i="66"/>
  <c r="I5" i="6"/>
  <c r="AA197" i="66"/>
  <c r="Z53" i="66"/>
  <c r="AA53" i="66"/>
  <c r="AC24" i="74"/>
  <c r="O24" i="74"/>
  <c r="H15" i="53"/>
  <c r="G15" i="53" s="1"/>
  <c r="G21" i="53"/>
  <c r="Z19" i="66"/>
  <c r="AA163" i="66"/>
  <c r="Z163" i="66"/>
  <c r="AA19" i="66"/>
  <c r="O88" i="66"/>
  <c r="G88" i="74"/>
  <c r="AC63" i="74"/>
  <c r="O63" i="74"/>
  <c r="T30" i="66"/>
  <c r="S30" i="66"/>
  <c r="Q30" i="66"/>
  <c r="W30" i="66" s="1"/>
  <c r="X30" i="66"/>
  <c r="E406" i="38"/>
  <c r="G137" i="74"/>
  <c r="K17" i="66"/>
  <c r="H457" i="37"/>
  <c r="H457" i="41" s="1"/>
  <c r="G89" i="74"/>
  <c r="Q170" i="66"/>
  <c r="W170" i="66" s="1"/>
  <c r="X170" i="66"/>
  <c r="T170" i="66"/>
  <c r="S170" i="66"/>
  <c r="G277" i="66"/>
  <c r="E415" i="38"/>
  <c r="AA279" i="66"/>
  <c r="Z135" i="66"/>
  <c r="Z279" i="66"/>
  <c r="AA135" i="66"/>
  <c r="H455" i="58"/>
  <c r="H455" i="41" s="1"/>
  <c r="K164" i="66"/>
  <c r="D8" i="53"/>
  <c r="F8" i="53" s="1"/>
  <c r="H2" i="53" s="1"/>
  <c r="Z39" i="66"/>
  <c r="Z183" i="66"/>
  <c r="AA183" i="66"/>
  <c r="AA39" i="66"/>
  <c r="E340" i="38"/>
  <c r="E346" i="38"/>
  <c r="N275" i="66" s="1"/>
  <c r="O135" i="74"/>
  <c r="AC135" i="74"/>
  <c r="I457" i="58"/>
  <c r="I457" i="41" s="1"/>
  <c r="K209" i="66"/>
  <c r="P170" i="66"/>
  <c r="Z149" i="66"/>
  <c r="AA5" i="66"/>
  <c r="H5" i="6"/>
  <c r="Z5" i="66"/>
  <c r="AA149" i="66"/>
  <c r="AC101" i="74"/>
  <c r="O101" i="74"/>
  <c r="Z121" i="66"/>
  <c r="Z265" i="66"/>
  <c r="AA121" i="66"/>
  <c r="AA265" i="66"/>
  <c r="Z231" i="66"/>
  <c r="AA87" i="66"/>
  <c r="Z87" i="66"/>
  <c r="AA231" i="66"/>
  <c r="E304" i="38"/>
  <c r="E310" i="38"/>
  <c r="G229" i="66"/>
  <c r="E413" i="38"/>
  <c r="G136" i="74"/>
  <c r="O136" i="66"/>
  <c r="Q26" i="66"/>
  <c r="W26" i="66" s="1"/>
  <c r="K26" i="74"/>
  <c r="X26" i="66"/>
  <c r="T26" i="66"/>
  <c r="S26" i="66"/>
  <c r="T218" i="66"/>
  <c r="Q218" i="66"/>
  <c r="X218" i="66"/>
  <c r="O5" i="74"/>
  <c r="AC5" i="74"/>
  <c r="AA101" i="66"/>
  <c r="J5" i="6"/>
  <c r="Z245" i="66"/>
  <c r="Z101" i="66"/>
  <c r="AA245" i="66"/>
  <c r="O121" i="74"/>
  <c r="AC121" i="74"/>
  <c r="AC87" i="74"/>
  <c r="O87" i="74"/>
  <c r="E322" i="38"/>
  <c r="N227" i="66" s="1"/>
  <c r="E316" i="38"/>
  <c r="O270" i="66"/>
  <c r="Q270" i="66"/>
  <c r="X270" i="66"/>
  <c r="T270" i="66"/>
  <c r="E128" i="38"/>
  <c r="K186" i="66"/>
  <c r="K42" i="74" s="1"/>
  <c r="H465" i="58"/>
  <c r="O161" i="66"/>
  <c r="K174" i="66"/>
  <c r="H464" i="58"/>
  <c r="Z111" i="66"/>
  <c r="AA111" i="66"/>
  <c r="AA255" i="66"/>
  <c r="Z255" i="66"/>
  <c r="E286" i="38"/>
  <c r="E280" i="38"/>
  <c r="D2" i="53"/>
  <c r="F2" i="53" s="1"/>
  <c r="AC39" i="74"/>
  <c r="O39" i="74"/>
  <c r="O222" i="66"/>
  <c r="Q222" i="66"/>
  <c r="X222" i="66"/>
  <c r="T222" i="66"/>
  <c r="J457" i="37"/>
  <c r="K113" i="66"/>
  <c r="J465" i="58"/>
  <c r="J465" i="41" s="1"/>
  <c r="K282" i="66"/>
  <c r="AC111" i="74"/>
  <c r="O111" i="74"/>
  <c r="E298" i="38"/>
  <c r="N179" i="66" s="1"/>
  <c r="E292" i="38"/>
  <c r="AA25" i="66"/>
  <c r="Z25" i="66"/>
  <c r="AA169" i="66"/>
  <c r="Z169" i="66"/>
  <c r="AC72" i="74"/>
  <c r="O72" i="74"/>
  <c r="J464" i="37"/>
  <c r="J464" i="41" s="1"/>
  <c r="K126" i="66"/>
  <c r="AC25" i="74"/>
  <c r="O25" i="74"/>
  <c r="AC82" i="74"/>
  <c r="O82" i="74"/>
  <c r="I465" i="58"/>
  <c r="I465" i="41" s="1"/>
  <c r="K234" i="66"/>
  <c r="O130" i="74"/>
  <c r="AC130" i="74"/>
  <c r="AA73" i="66"/>
  <c r="Z217" i="66"/>
  <c r="AA217" i="66"/>
  <c r="Z73" i="66"/>
  <c r="K260" i="66"/>
  <c r="J455" i="58"/>
  <c r="D32" i="53"/>
  <c r="F32" i="53" s="1"/>
  <c r="H26" i="53" s="1"/>
  <c r="X20" i="66"/>
  <c r="T20" i="66"/>
  <c r="H464" i="41" l="1"/>
  <c r="G228" i="66"/>
  <c r="I497" i="41"/>
  <c r="G84" i="66"/>
  <c r="K74" i="74"/>
  <c r="AC74" i="74" s="1"/>
  <c r="AE74" i="74" s="1"/>
  <c r="AF74" i="74" s="1"/>
  <c r="F21" i="39"/>
  <c r="K65" i="74"/>
  <c r="X65" i="74" s="1"/>
  <c r="Q74" i="66"/>
  <c r="X74" i="66"/>
  <c r="T74" i="66"/>
  <c r="E14" i="34"/>
  <c r="E229" i="38" s="1"/>
  <c r="D15" i="34"/>
  <c r="D14" i="34" s="1"/>
  <c r="E275" i="38"/>
  <c r="H258" i="66" s="1"/>
  <c r="E230" i="38"/>
  <c r="E388" i="38" s="1"/>
  <c r="E21" i="34"/>
  <c r="I464" i="41"/>
  <c r="I495" i="41"/>
  <c r="E327" i="38"/>
  <c r="J482" i="37" s="1"/>
  <c r="AA26" i="66"/>
  <c r="G180" i="66"/>
  <c r="Q65" i="66"/>
  <c r="X65" i="66"/>
  <c r="T90" i="66"/>
  <c r="Q90" i="66"/>
  <c r="X90" i="66"/>
  <c r="E414" i="38"/>
  <c r="J488" i="58" s="1"/>
  <c r="H465" i="41"/>
  <c r="K20" i="74"/>
  <c r="X20" i="74" s="1"/>
  <c r="P26" i="66"/>
  <c r="R26" i="66" s="1"/>
  <c r="AA170" i="66"/>
  <c r="AD19" i="74"/>
  <c r="F26" i="77" s="1"/>
  <c r="AE19" i="74"/>
  <c r="AF19" i="74" s="1"/>
  <c r="C26" i="77" s="1"/>
  <c r="AD72" i="74"/>
  <c r="AE72" i="74"/>
  <c r="AF72" i="74" s="1"/>
  <c r="AD121" i="74"/>
  <c r="H28" i="77" s="1"/>
  <c r="AE121" i="74"/>
  <c r="AF121" i="74" s="1"/>
  <c r="E28" i="77" s="1"/>
  <c r="AD130" i="74"/>
  <c r="AE130" i="74"/>
  <c r="AF130" i="74" s="1"/>
  <c r="AD15" i="74"/>
  <c r="F24" i="77" s="1"/>
  <c r="AE15" i="74"/>
  <c r="AF15" i="74" s="1"/>
  <c r="C24" i="77" s="1"/>
  <c r="AD67" i="74"/>
  <c r="G26" i="77" s="1"/>
  <c r="AE67" i="74"/>
  <c r="AF67" i="74" s="1"/>
  <c r="D26" i="77" s="1"/>
  <c r="AD110" i="74"/>
  <c r="AE110" i="74"/>
  <c r="AF110" i="74" s="1"/>
  <c r="AD115" i="74"/>
  <c r="H26" i="77" s="1"/>
  <c r="AE115" i="74"/>
  <c r="AF115" i="74" s="1"/>
  <c r="E26" i="77" s="1"/>
  <c r="AD73" i="74"/>
  <c r="G28" i="77" s="1"/>
  <c r="AE73" i="74"/>
  <c r="AF73" i="74" s="1"/>
  <c r="D28" i="77" s="1"/>
  <c r="AD82" i="74"/>
  <c r="AE82" i="74"/>
  <c r="AF82" i="74" s="1"/>
  <c r="AD39" i="74"/>
  <c r="AE39" i="74"/>
  <c r="AF39" i="74" s="1"/>
  <c r="AD5" i="74"/>
  <c r="F22" i="77" s="1"/>
  <c r="AE5" i="74"/>
  <c r="AF5" i="74" s="1"/>
  <c r="C22" i="77" s="1"/>
  <c r="AD135" i="74"/>
  <c r="AE135" i="74"/>
  <c r="AF135" i="74" s="1"/>
  <c r="AD24" i="74"/>
  <c r="AE24" i="74"/>
  <c r="AF24" i="74" s="1"/>
  <c r="AD53" i="74"/>
  <c r="G22" i="77" s="1"/>
  <c r="AE53" i="74"/>
  <c r="AF53" i="74" s="1"/>
  <c r="D22" i="77" s="1"/>
  <c r="AD62" i="74"/>
  <c r="AE62" i="74"/>
  <c r="AF62" i="74" s="1"/>
  <c r="AD25" i="74"/>
  <c r="F28" i="77" s="1"/>
  <c r="AE25" i="74"/>
  <c r="AF25" i="74" s="1"/>
  <c r="C28" i="77" s="1"/>
  <c r="AD111" i="74"/>
  <c r="H24" i="77" s="1"/>
  <c r="AE111" i="74"/>
  <c r="AF111" i="74" s="1"/>
  <c r="E24" i="77" s="1"/>
  <c r="AD63" i="74"/>
  <c r="G24" i="77" s="1"/>
  <c r="AE63" i="74"/>
  <c r="AF63" i="74" s="1"/>
  <c r="D24" i="77" s="1"/>
  <c r="AD14" i="74"/>
  <c r="AE14" i="74"/>
  <c r="AF14" i="74" s="1"/>
  <c r="AD87" i="74"/>
  <c r="AE87" i="74"/>
  <c r="AF87" i="74" s="1"/>
  <c r="AD101" i="74"/>
  <c r="H22" i="77" s="1"/>
  <c r="AE101" i="74"/>
  <c r="AF101" i="74" s="1"/>
  <c r="E22" i="77" s="1"/>
  <c r="AD34" i="74"/>
  <c r="AE34" i="74"/>
  <c r="AF34" i="74" s="1"/>
  <c r="AD120" i="74"/>
  <c r="AE120" i="74"/>
  <c r="AF120" i="74" s="1"/>
  <c r="K122" i="74"/>
  <c r="AC122" i="74" s="1"/>
  <c r="T122" i="66"/>
  <c r="X122" i="66"/>
  <c r="Q122" i="66"/>
  <c r="Z26" i="66"/>
  <c r="J497" i="41"/>
  <c r="J457" i="41"/>
  <c r="T257" i="66"/>
  <c r="X257" i="66"/>
  <c r="Q257" i="66"/>
  <c r="U170" i="66"/>
  <c r="U26" i="66"/>
  <c r="T42" i="74"/>
  <c r="Q42" i="74"/>
  <c r="W42" i="74" s="1"/>
  <c r="X42" i="74"/>
  <c r="S42" i="74"/>
  <c r="AC42" i="74"/>
  <c r="O42" i="74"/>
  <c r="AA111" i="74"/>
  <c r="Z111" i="74"/>
  <c r="AA39" i="74"/>
  <c r="Z39" i="74"/>
  <c r="Z218" i="66"/>
  <c r="AA218" i="66"/>
  <c r="P74" i="66"/>
  <c r="Z74" i="66"/>
  <c r="AA74" i="66"/>
  <c r="R170" i="66"/>
  <c r="V170" i="66"/>
  <c r="C11" i="63"/>
  <c r="H495" i="41"/>
  <c r="C2" i="63"/>
  <c r="O78" i="66"/>
  <c r="P222" i="66" s="1"/>
  <c r="W222" i="66" s="1"/>
  <c r="Y222" i="66" s="1"/>
  <c r="X78" i="66"/>
  <c r="T78" i="66"/>
  <c r="Q78" i="66"/>
  <c r="K78" i="74"/>
  <c r="F23" i="39"/>
  <c r="Y161" i="66"/>
  <c r="Y42" i="66"/>
  <c r="Z130" i="74"/>
  <c r="AA130" i="74"/>
  <c r="J455" i="37"/>
  <c r="K116" i="66"/>
  <c r="D26" i="53"/>
  <c r="F26" i="53" s="1"/>
  <c r="H32" i="53" s="1"/>
  <c r="G32" i="53" s="1"/>
  <c r="T209" i="66"/>
  <c r="Q209" i="66"/>
  <c r="X209" i="66"/>
  <c r="G36" i="66"/>
  <c r="E404" i="38"/>
  <c r="H497" i="41"/>
  <c r="AA19" i="74"/>
  <c r="Z19" i="74"/>
  <c r="AA53" i="74"/>
  <c r="Z53" i="74"/>
  <c r="AA15" i="74"/>
  <c r="Z15" i="74"/>
  <c r="Z120" i="74"/>
  <c r="AA120" i="74"/>
  <c r="T234" i="66"/>
  <c r="X234" i="66"/>
  <c r="Q234" i="66"/>
  <c r="O234" i="66"/>
  <c r="P234" i="66" s="1"/>
  <c r="F24" i="39"/>
  <c r="O282" i="66"/>
  <c r="X282" i="66"/>
  <c r="T282" i="66"/>
  <c r="Q282" i="66"/>
  <c r="G24" i="39"/>
  <c r="G2" i="53"/>
  <c r="H8" i="53"/>
  <c r="G8" i="53" s="1"/>
  <c r="X174" i="66"/>
  <c r="T174" i="66"/>
  <c r="Q174" i="66"/>
  <c r="W174" i="66" s="1"/>
  <c r="S174" i="66"/>
  <c r="O174" i="66"/>
  <c r="Y30" i="66"/>
  <c r="E315" i="38"/>
  <c r="E321" i="38"/>
  <c r="N233" i="66" s="1"/>
  <c r="U42" i="66"/>
  <c r="T266" i="66"/>
  <c r="Q266" i="66"/>
  <c r="X266" i="66"/>
  <c r="O266" i="66"/>
  <c r="G21" i="39"/>
  <c r="AA121" i="74"/>
  <c r="Z121" i="74"/>
  <c r="R218" i="66"/>
  <c r="S218" i="66" s="1"/>
  <c r="U218" i="66" s="1"/>
  <c r="V218" i="66"/>
  <c r="W218" i="66"/>
  <c r="Y218" i="66" s="1"/>
  <c r="J487" i="58"/>
  <c r="M277" i="66"/>
  <c r="Q277" i="66" s="1"/>
  <c r="U30" i="66"/>
  <c r="E303" i="38"/>
  <c r="E309" i="38"/>
  <c r="M85" i="66"/>
  <c r="O85" i="66" s="1"/>
  <c r="I487" i="37"/>
  <c r="E339" i="38"/>
  <c r="E345" i="38"/>
  <c r="N281" i="66" s="1"/>
  <c r="J496" i="41"/>
  <c r="G133" i="66"/>
  <c r="G133" i="74" s="1"/>
  <c r="E409" i="38"/>
  <c r="AA110" i="74"/>
  <c r="Z110" i="74"/>
  <c r="I487" i="58"/>
  <c r="M229" i="66"/>
  <c r="Q229" i="66" s="1"/>
  <c r="Z135" i="74"/>
  <c r="AA135" i="74"/>
  <c r="X164" i="66"/>
  <c r="T164" i="66"/>
  <c r="T17" i="66"/>
  <c r="Q17" i="66"/>
  <c r="W17" i="66" s="1"/>
  <c r="X17" i="66"/>
  <c r="K17" i="74"/>
  <c r="S17" i="66"/>
  <c r="O17" i="66"/>
  <c r="K30" i="74"/>
  <c r="AA24" i="74"/>
  <c r="Z24" i="74"/>
  <c r="G85" i="74"/>
  <c r="K68" i="66"/>
  <c r="D14" i="53"/>
  <c r="F14" i="53" s="1"/>
  <c r="I455" i="37"/>
  <c r="G132" i="66"/>
  <c r="G132" i="74" s="1"/>
  <c r="E408" i="38"/>
  <c r="AA73" i="74"/>
  <c r="Z73" i="74"/>
  <c r="M180" i="66"/>
  <c r="H488" i="58"/>
  <c r="Z82" i="74"/>
  <c r="AA82" i="74"/>
  <c r="Q186" i="66"/>
  <c r="W186" i="66" s="1"/>
  <c r="X186" i="66"/>
  <c r="T186" i="66"/>
  <c r="S186" i="66"/>
  <c r="O186" i="66"/>
  <c r="AA101" i="74"/>
  <c r="Z101" i="74"/>
  <c r="K138" i="74"/>
  <c r="C31" i="63"/>
  <c r="J495" i="41"/>
  <c r="T113" i="66"/>
  <c r="X113" i="66"/>
  <c r="K113" i="74"/>
  <c r="Q113" i="66"/>
  <c r="N83" i="66"/>
  <c r="N83" i="74" s="1"/>
  <c r="C18" i="8"/>
  <c r="Z63" i="74"/>
  <c r="AA63" i="74"/>
  <c r="AA14" i="74"/>
  <c r="Z14" i="74"/>
  <c r="N131" i="74"/>
  <c r="H483" i="37"/>
  <c r="M35" i="66"/>
  <c r="I488" i="58"/>
  <c r="M228" i="66"/>
  <c r="Q228" i="66" s="1"/>
  <c r="X26" i="74"/>
  <c r="Q26" i="74"/>
  <c r="W26" i="74" s="1"/>
  <c r="T26" i="74"/>
  <c r="S26" i="74"/>
  <c r="I483" i="37"/>
  <c r="M83" i="66"/>
  <c r="Q131" i="66"/>
  <c r="O131" i="66"/>
  <c r="AC26" i="74"/>
  <c r="H487" i="58"/>
  <c r="M181" i="66"/>
  <c r="D18" i="8"/>
  <c r="E291" i="38"/>
  <c r="E297" i="38"/>
  <c r="N185" i="66" s="1"/>
  <c r="X260" i="66"/>
  <c r="T260" i="66"/>
  <c r="AA25" i="74"/>
  <c r="Z25" i="74"/>
  <c r="B18" i="8"/>
  <c r="N35" i="66"/>
  <c r="N35" i="74" s="1"/>
  <c r="I483" i="58"/>
  <c r="M227" i="66"/>
  <c r="Y26" i="66"/>
  <c r="AC88" i="74"/>
  <c r="O88" i="74"/>
  <c r="O26" i="74"/>
  <c r="E279" i="38"/>
  <c r="E285" i="38"/>
  <c r="X126" i="66"/>
  <c r="T126" i="66"/>
  <c r="Q126" i="66"/>
  <c r="K126" i="74"/>
  <c r="O126" i="66"/>
  <c r="G23" i="39"/>
  <c r="Z280" i="66"/>
  <c r="Z136" i="66"/>
  <c r="AA280" i="66"/>
  <c r="AA136" i="66"/>
  <c r="J483" i="58"/>
  <c r="J483" i="41" s="1"/>
  <c r="M275" i="66"/>
  <c r="M131" i="74" s="1"/>
  <c r="Y170" i="66"/>
  <c r="AA232" i="66"/>
  <c r="AA88" i="66"/>
  <c r="Z232" i="66"/>
  <c r="Z88" i="66"/>
  <c r="N137" i="66"/>
  <c r="AA34" i="74"/>
  <c r="Z34" i="74"/>
  <c r="AA115" i="74"/>
  <c r="Z115" i="74"/>
  <c r="Z40" i="66"/>
  <c r="AA184" i="66"/>
  <c r="Z184" i="66"/>
  <c r="AA40" i="66"/>
  <c r="H483" i="58"/>
  <c r="M179" i="66"/>
  <c r="AA87" i="74"/>
  <c r="Z87" i="74"/>
  <c r="AA5" i="74"/>
  <c r="Z5" i="74"/>
  <c r="O136" i="74"/>
  <c r="AC136" i="74"/>
  <c r="G84" i="74"/>
  <c r="T212" i="66"/>
  <c r="X212" i="66"/>
  <c r="U161" i="66"/>
  <c r="O40" i="74"/>
  <c r="AC40" i="74"/>
  <c r="AA72" i="74"/>
  <c r="Z72" i="74"/>
  <c r="K90" i="74"/>
  <c r="I488" i="37"/>
  <c r="M84" i="66"/>
  <c r="O84" i="66" s="1"/>
  <c r="G37" i="66"/>
  <c r="G37" i="74" s="1"/>
  <c r="E405" i="38"/>
  <c r="H496" i="41"/>
  <c r="AA67" i="74"/>
  <c r="Z67" i="74"/>
  <c r="AA62" i="74"/>
  <c r="Z62" i="74"/>
  <c r="Q65" i="74" l="1"/>
  <c r="T65" i="74"/>
  <c r="T74" i="74"/>
  <c r="X74" i="74"/>
  <c r="Q74" i="74"/>
  <c r="E215" i="38"/>
  <c r="H66" i="66" s="1"/>
  <c r="AD74" i="74"/>
  <c r="O74" i="74"/>
  <c r="AA74" i="74" s="1"/>
  <c r="V26" i="66"/>
  <c r="M137" i="66"/>
  <c r="Q137" i="66" s="1"/>
  <c r="E274" i="38"/>
  <c r="J451" i="58" s="1"/>
  <c r="E18" i="34"/>
  <c r="D21" i="34"/>
  <c r="E260" i="38"/>
  <c r="H210" i="66" s="1"/>
  <c r="J452" i="58"/>
  <c r="E391" i="38"/>
  <c r="N257" i="66" s="1"/>
  <c r="O257" i="66" s="1"/>
  <c r="H114" i="66"/>
  <c r="H114" i="74" s="1"/>
  <c r="J452" i="37"/>
  <c r="O180" i="66"/>
  <c r="T20" i="74"/>
  <c r="D18" i="34"/>
  <c r="E214" i="38"/>
  <c r="E259" i="38"/>
  <c r="H107" i="66"/>
  <c r="J451" i="37"/>
  <c r="N113" i="66"/>
  <c r="J492" i="37"/>
  <c r="J490" i="37"/>
  <c r="J491" i="37"/>
  <c r="M276" i="66"/>
  <c r="Q276" i="66" s="1"/>
  <c r="T122" i="74"/>
  <c r="O122" i="74"/>
  <c r="Z122" i="74" s="1"/>
  <c r="Q122" i="74"/>
  <c r="X122" i="74"/>
  <c r="AD136" i="74"/>
  <c r="AE136" i="74"/>
  <c r="AF136" i="74" s="1"/>
  <c r="AD26" i="74"/>
  <c r="AE26" i="74"/>
  <c r="AF26" i="74" s="1"/>
  <c r="AD42" i="74"/>
  <c r="F32" i="77" s="1"/>
  <c r="AE42" i="74"/>
  <c r="AF42" i="74" s="1"/>
  <c r="C32" i="77" s="1"/>
  <c r="AD40" i="74"/>
  <c r="AE40" i="74"/>
  <c r="AF40" i="74" s="1"/>
  <c r="AD122" i="74"/>
  <c r="AE122" i="74"/>
  <c r="AF122" i="74" s="1"/>
  <c r="AD88" i="74"/>
  <c r="AE88" i="74"/>
  <c r="AF88" i="74" s="1"/>
  <c r="O277" i="66"/>
  <c r="U174" i="66"/>
  <c r="Y17" i="66"/>
  <c r="I488" i="41"/>
  <c r="Y26" i="74"/>
  <c r="D17" i="8"/>
  <c r="N137" i="74"/>
  <c r="Y186" i="66"/>
  <c r="U42" i="74"/>
  <c r="O229" i="66"/>
  <c r="P229" i="66" s="1"/>
  <c r="G26" i="53"/>
  <c r="E332" i="38" s="1"/>
  <c r="Y174" i="66"/>
  <c r="I487" i="41"/>
  <c r="X90" i="74"/>
  <c r="T90" i="74"/>
  <c r="Q90" i="74"/>
  <c r="O90" i="74"/>
  <c r="AC90" i="74"/>
  <c r="H482" i="37"/>
  <c r="M41" i="66"/>
  <c r="U26" i="74"/>
  <c r="I455" i="41"/>
  <c r="E290" i="38"/>
  <c r="E296" i="38"/>
  <c r="N164" i="66" s="1"/>
  <c r="H482" i="58"/>
  <c r="M185" i="66"/>
  <c r="O228" i="66"/>
  <c r="P228" i="66" s="1"/>
  <c r="G14" i="53"/>
  <c r="H20" i="53"/>
  <c r="G20" i="53" s="1"/>
  <c r="M85" i="74"/>
  <c r="Q85" i="74" s="1"/>
  <c r="Q85" i="66"/>
  <c r="I482" i="58"/>
  <c r="M233" i="66"/>
  <c r="E278" i="38"/>
  <c r="E284" i="38"/>
  <c r="H488" i="37"/>
  <c r="H488" i="41" s="1"/>
  <c r="M36" i="66"/>
  <c r="O36" i="66" s="1"/>
  <c r="T68" i="66"/>
  <c r="X68" i="66"/>
  <c r="K68" i="74"/>
  <c r="C17" i="8"/>
  <c r="N89" i="66"/>
  <c r="N89" i="74" s="1"/>
  <c r="E338" i="38"/>
  <c r="E344" i="38"/>
  <c r="N260" i="66" s="1"/>
  <c r="O181" i="66"/>
  <c r="S181" i="66"/>
  <c r="U181" i="66" s="1"/>
  <c r="Q181" i="66"/>
  <c r="W181" i="66" s="1"/>
  <c r="Y181" i="66" s="1"/>
  <c r="M89" i="66"/>
  <c r="I482" i="37"/>
  <c r="G36" i="74"/>
  <c r="AA234" i="66"/>
  <c r="X116" i="66"/>
  <c r="T116" i="66"/>
  <c r="K116" i="74"/>
  <c r="AC78" i="74"/>
  <c r="Q78" i="74"/>
  <c r="X78" i="74"/>
  <c r="T78" i="74"/>
  <c r="O78" i="74"/>
  <c r="W74" i="66"/>
  <c r="Y74" i="66" s="1"/>
  <c r="V74" i="66"/>
  <c r="R74" i="66"/>
  <c r="S74" i="66" s="1"/>
  <c r="U74" i="66" s="1"/>
  <c r="V222" i="66"/>
  <c r="R222" i="66"/>
  <c r="S222" i="66" s="1"/>
  <c r="U222" i="66" s="1"/>
  <c r="T113" i="74"/>
  <c r="X113" i="74"/>
  <c r="Q113" i="74"/>
  <c r="P90" i="66"/>
  <c r="J455" i="41"/>
  <c r="S179" i="66"/>
  <c r="U179" i="66" s="1"/>
  <c r="Q179" i="66"/>
  <c r="W179" i="66" s="1"/>
  <c r="Y179" i="66" s="1"/>
  <c r="O179" i="66"/>
  <c r="S180" i="66"/>
  <c r="U180" i="66" s="1"/>
  <c r="Q180" i="66"/>
  <c r="W180" i="66" s="1"/>
  <c r="Y180" i="66" s="1"/>
  <c r="J487" i="37"/>
  <c r="J487" i="41" s="1"/>
  <c r="M133" i="66"/>
  <c r="P266" i="66"/>
  <c r="P122" i="66"/>
  <c r="AA122" i="66"/>
  <c r="Z122" i="66"/>
  <c r="AA266" i="66"/>
  <c r="Z266" i="66"/>
  <c r="AA90" i="66"/>
  <c r="AA26" i="74"/>
  <c r="Z26" i="74"/>
  <c r="P26" i="74"/>
  <c r="H487" i="37"/>
  <c r="H487" i="41" s="1"/>
  <c r="M37" i="66"/>
  <c r="P270" i="66"/>
  <c r="AA270" i="66"/>
  <c r="P126" i="66"/>
  <c r="Z270" i="66"/>
  <c r="AA126" i="66"/>
  <c r="Z126" i="66"/>
  <c r="M35" i="74"/>
  <c r="Q35" i="66"/>
  <c r="W35" i="66" s="1"/>
  <c r="Y35" i="66" s="1"/>
  <c r="S35" i="66"/>
  <c r="U35" i="66" s="1"/>
  <c r="O35" i="66"/>
  <c r="P282" i="66"/>
  <c r="Z138" i="66"/>
  <c r="AA282" i="66"/>
  <c r="Z282" i="66"/>
  <c r="AA138" i="66"/>
  <c r="P138" i="66"/>
  <c r="Z234" i="66"/>
  <c r="AA42" i="74"/>
  <c r="P42" i="74"/>
  <c r="Z42" i="74"/>
  <c r="AA40" i="74"/>
  <c r="Z40" i="74"/>
  <c r="Q275" i="66"/>
  <c r="O275" i="66"/>
  <c r="P275" i="66" s="1"/>
  <c r="AC126" i="74"/>
  <c r="X126" i="74"/>
  <c r="Q126" i="74"/>
  <c r="T126" i="74"/>
  <c r="O126" i="74"/>
  <c r="Z88" i="74"/>
  <c r="AA88" i="74"/>
  <c r="H483" i="41"/>
  <c r="X30" i="74"/>
  <c r="T30" i="74"/>
  <c r="Q30" i="74"/>
  <c r="W30" i="74" s="1"/>
  <c r="S30" i="74"/>
  <c r="AC30" i="74"/>
  <c r="O30" i="74"/>
  <c r="P174" i="66"/>
  <c r="Z174" i="66"/>
  <c r="AA30" i="66"/>
  <c r="AA174" i="66"/>
  <c r="Z30" i="66"/>
  <c r="P30" i="66"/>
  <c r="Z90" i="66"/>
  <c r="P78" i="66"/>
  <c r="AA222" i="66"/>
  <c r="Z78" i="66"/>
  <c r="AA78" i="66"/>
  <c r="Z222" i="66"/>
  <c r="M84" i="74"/>
  <c r="Q84" i="74" s="1"/>
  <c r="Q84" i="66"/>
  <c r="AA136" i="74"/>
  <c r="Z136" i="74"/>
  <c r="Q131" i="74"/>
  <c r="AC131" i="74"/>
  <c r="O131" i="74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R234" i="66"/>
  <c r="S234" i="66" s="1"/>
  <c r="U234" i="66" s="1"/>
  <c r="W234" i="66"/>
  <c r="Y234" i="66" s="1"/>
  <c r="V234" i="66"/>
  <c r="U186" i="66"/>
  <c r="J488" i="37"/>
  <c r="J488" i="41" s="1"/>
  <c r="M132" i="66"/>
  <c r="O132" i="66" s="1"/>
  <c r="U17" i="66"/>
  <c r="J482" i="58"/>
  <c r="J482" i="41" s="1"/>
  <c r="M281" i="66"/>
  <c r="Q227" i="66"/>
  <c r="O227" i="66"/>
  <c r="M83" i="74"/>
  <c r="Q83" i="66"/>
  <c r="O83" i="66"/>
  <c r="Q138" i="74"/>
  <c r="X138" i="74"/>
  <c r="T138" i="74"/>
  <c r="AC138" i="74"/>
  <c r="O138" i="74"/>
  <c r="X17" i="74"/>
  <c r="T17" i="74"/>
  <c r="Q17" i="74"/>
  <c r="W17" i="74" s="1"/>
  <c r="S17" i="74"/>
  <c r="O17" i="74"/>
  <c r="AC17" i="74"/>
  <c r="Y42" i="74"/>
  <c r="N41" i="66"/>
  <c r="N41" i="74" s="1"/>
  <c r="F17" i="8"/>
  <c r="I483" i="41"/>
  <c r="O137" i="66" l="1"/>
  <c r="M137" i="74"/>
  <c r="E387" i="38"/>
  <c r="I492" i="37" s="1"/>
  <c r="I452" i="37"/>
  <c r="P74" i="74"/>
  <c r="Z74" i="74"/>
  <c r="H251" i="66"/>
  <c r="H107" i="74" s="1"/>
  <c r="I452" i="58"/>
  <c r="J452" i="41"/>
  <c r="E390" i="38"/>
  <c r="I492" i="58" s="1"/>
  <c r="J491" i="58"/>
  <c r="G251" i="66" s="1"/>
  <c r="O251" i="66" s="1"/>
  <c r="J492" i="58"/>
  <c r="M44" i="39" s="1"/>
  <c r="E178" i="38" s="1"/>
  <c r="J490" i="58"/>
  <c r="G258" i="66" s="1"/>
  <c r="O258" i="66" s="1"/>
  <c r="H66" i="74"/>
  <c r="G107" i="66"/>
  <c r="O276" i="66"/>
  <c r="AA132" i="66" s="1"/>
  <c r="G114" i="66"/>
  <c r="I451" i="58"/>
  <c r="H203" i="66"/>
  <c r="E44" i="39"/>
  <c r="E127" i="38" s="1"/>
  <c r="G105" i="66"/>
  <c r="I451" i="37"/>
  <c r="H59" i="66"/>
  <c r="N113" i="74"/>
  <c r="G22" i="39"/>
  <c r="O113" i="66"/>
  <c r="J451" i="41"/>
  <c r="AA122" i="74"/>
  <c r="P122" i="74"/>
  <c r="E326" i="38"/>
  <c r="AD138" i="74"/>
  <c r="H32" i="77" s="1"/>
  <c r="AE138" i="74"/>
  <c r="AF138" i="74" s="1"/>
  <c r="E32" i="77" s="1"/>
  <c r="AD131" i="74"/>
  <c r="AE131" i="74"/>
  <c r="AF131" i="74" s="1"/>
  <c r="AD17" i="74"/>
  <c r="F25" i="77" s="1"/>
  <c r="AE17" i="74"/>
  <c r="C6" i="77"/>
  <c r="AD78" i="74"/>
  <c r="G29" i="77" s="1"/>
  <c r="AE78" i="74"/>
  <c r="AF78" i="74" s="1"/>
  <c r="D29" i="77" s="1"/>
  <c r="AD126" i="74"/>
  <c r="H29" i="77" s="1"/>
  <c r="AE126" i="74"/>
  <c r="AF126" i="74" s="1"/>
  <c r="E29" i="77" s="1"/>
  <c r="AD30" i="74"/>
  <c r="AE30" i="74"/>
  <c r="AF30" i="74" s="1"/>
  <c r="C29" i="77" s="1"/>
  <c r="AD90" i="74"/>
  <c r="G32" i="77" s="1"/>
  <c r="AE90" i="74"/>
  <c r="AF90" i="74" s="1"/>
  <c r="D32" i="77" s="1"/>
  <c r="I482" i="41"/>
  <c r="Z229" i="66"/>
  <c r="Z85" i="66"/>
  <c r="AA85" i="66"/>
  <c r="AA229" i="66"/>
  <c r="P85" i="66"/>
  <c r="W85" i="66" s="1"/>
  <c r="Y85" i="66" s="1"/>
  <c r="Z84" i="66"/>
  <c r="AA228" i="66"/>
  <c r="F29" i="77"/>
  <c r="U30" i="74"/>
  <c r="Z228" i="66"/>
  <c r="AA84" i="66"/>
  <c r="AA131" i="66"/>
  <c r="Z131" i="66"/>
  <c r="O85" i="74"/>
  <c r="Z85" i="74" s="1"/>
  <c r="P227" i="66"/>
  <c r="V227" i="66" s="1"/>
  <c r="AC85" i="74"/>
  <c r="M36" i="74"/>
  <c r="O36" i="74" s="1"/>
  <c r="U17" i="74"/>
  <c r="P131" i="66"/>
  <c r="W131" i="66" s="1"/>
  <c r="Y131" i="66" s="1"/>
  <c r="P84" i="66"/>
  <c r="R84" i="66" s="1"/>
  <c r="S84" i="66" s="1"/>
  <c r="U84" i="66" s="1"/>
  <c r="H482" i="41"/>
  <c r="AA276" i="66"/>
  <c r="Q137" i="74"/>
  <c r="O137" i="74"/>
  <c r="AC137" i="74"/>
  <c r="R174" i="66"/>
  <c r="V174" i="66"/>
  <c r="W270" i="66"/>
  <c r="Y270" i="66" s="1"/>
  <c r="R270" i="66"/>
  <c r="S270" i="66" s="1"/>
  <c r="U270" i="66" s="1"/>
  <c r="V270" i="66"/>
  <c r="X68" i="74"/>
  <c r="T68" i="74"/>
  <c r="Z30" i="74"/>
  <c r="AA30" i="74"/>
  <c r="P30" i="74"/>
  <c r="V282" i="66"/>
  <c r="R282" i="66"/>
  <c r="S282" i="66" s="1"/>
  <c r="U282" i="66" s="1"/>
  <c r="W282" i="66"/>
  <c r="Y282" i="66" s="1"/>
  <c r="O84" i="74"/>
  <c r="P179" i="66"/>
  <c r="M89" i="74"/>
  <c r="Q89" i="66"/>
  <c r="O89" i="66"/>
  <c r="AA227" i="66"/>
  <c r="P83" i="66"/>
  <c r="Z227" i="66"/>
  <c r="AA83" i="66"/>
  <c r="Z83" i="66"/>
  <c r="V42" i="66"/>
  <c r="R42" i="66"/>
  <c r="V42" i="74"/>
  <c r="R42" i="74"/>
  <c r="Z275" i="66"/>
  <c r="AC84" i="74"/>
  <c r="J481" i="58"/>
  <c r="M260" i="66"/>
  <c r="E314" i="38"/>
  <c r="E320" i="38"/>
  <c r="N212" i="66" s="1"/>
  <c r="M164" i="66"/>
  <c r="H481" i="58"/>
  <c r="Q281" i="66"/>
  <c r="O281" i="66"/>
  <c r="P281" i="66" s="1"/>
  <c r="R186" i="66"/>
  <c r="V186" i="66"/>
  <c r="O37" i="66"/>
  <c r="P181" i="66" s="1"/>
  <c r="S37" i="66"/>
  <c r="U37" i="66" s="1"/>
  <c r="Q37" i="66"/>
  <c r="W37" i="66" s="1"/>
  <c r="Y37" i="66" s="1"/>
  <c r="M37" i="74"/>
  <c r="R122" i="66"/>
  <c r="S122" i="66" s="1"/>
  <c r="U122" i="66" s="1"/>
  <c r="W122" i="66"/>
  <c r="Y122" i="66" s="1"/>
  <c r="V122" i="66"/>
  <c r="Z180" i="66"/>
  <c r="AA180" i="66"/>
  <c r="P36" i="66"/>
  <c r="Z36" i="66"/>
  <c r="E302" i="38"/>
  <c r="E308" i="38"/>
  <c r="Z17" i="74"/>
  <c r="P17" i="74"/>
  <c r="AA17" i="74"/>
  <c r="Q83" i="74"/>
  <c r="O83" i="74"/>
  <c r="AC83" i="74"/>
  <c r="Z131" i="74"/>
  <c r="P131" i="74"/>
  <c r="AA131" i="74"/>
  <c r="Y30" i="74"/>
  <c r="P126" i="74"/>
  <c r="AA126" i="74"/>
  <c r="Z126" i="74"/>
  <c r="W266" i="66"/>
  <c r="Y266" i="66" s="1"/>
  <c r="R266" i="66"/>
  <c r="S266" i="66" s="1"/>
  <c r="U266" i="66" s="1"/>
  <c r="V266" i="66"/>
  <c r="P180" i="66"/>
  <c r="V228" i="66"/>
  <c r="R228" i="66"/>
  <c r="S228" i="66" s="1"/>
  <c r="U228" i="66" s="1"/>
  <c r="W228" i="66"/>
  <c r="Y228" i="66" s="1"/>
  <c r="Y17" i="74"/>
  <c r="V17" i="66"/>
  <c r="R17" i="66"/>
  <c r="V78" i="66"/>
  <c r="R78" i="66"/>
  <c r="S78" i="66" s="1"/>
  <c r="U78" i="66" s="1"/>
  <c r="W78" i="66"/>
  <c r="Y78" i="66" s="1"/>
  <c r="AA36" i="66"/>
  <c r="Q185" i="66"/>
  <c r="W185" i="66" s="1"/>
  <c r="Y185" i="66" s="1"/>
  <c r="S185" i="66"/>
  <c r="U185" i="66" s="1"/>
  <c r="O185" i="66"/>
  <c r="V26" i="74"/>
  <c r="R26" i="74"/>
  <c r="O133" i="66"/>
  <c r="Q133" i="66"/>
  <c r="M133" i="74"/>
  <c r="Q36" i="66"/>
  <c r="W36" i="66" s="1"/>
  <c r="Y36" i="66" s="1"/>
  <c r="S36" i="66"/>
  <c r="U36" i="66" s="1"/>
  <c r="R30" i="66"/>
  <c r="V30" i="66"/>
  <c r="Z179" i="66"/>
  <c r="P35" i="66"/>
  <c r="AA179" i="66"/>
  <c r="Z35" i="66"/>
  <c r="AA35" i="66"/>
  <c r="W90" i="66"/>
  <c r="Y90" i="66" s="1"/>
  <c r="R90" i="66"/>
  <c r="S90" i="66" s="1"/>
  <c r="U90" i="66" s="1"/>
  <c r="V90" i="66"/>
  <c r="X116" i="74"/>
  <c r="T116" i="74"/>
  <c r="W229" i="66"/>
  <c r="Y229" i="66" s="1"/>
  <c r="R229" i="66"/>
  <c r="S229" i="66" s="1"/>
  <c r="U229" i="66" s="1"/>
  <c r="V229" i="66"/>
  <c r="V122" i="74"/>
  <c r="R122" i="74"/>
  <c r="S122" i="74" s="1"/>
  <c r="U122" i="74" s="1"/>
  <c r="W122" i="74"/>
  <c r="Y122" i="74" s="1"/>
  <c r="M41" i="74"/>
  <c r="S41" i="66"/>
  <c r="U41" i="66" s="1"/>
  <c r="Q41" i="66"/>
  <c r="W41" i="66" s="1"/>
  <c r="Y41" i="66" s="1"/>
  <c r="O41" i="66"/>
  <c r="W138" i="66"/>
  <c r="Y138" i="66" s="1"/>
  <c r="R138" i="66"/>
  <c r="S138" i="66" s="1"/>
  <c r="U138" i="66" s="1"/>
  <c r="V138" i="66"/>
  <c r="M116" i="66"/>
  <c r="J481" i="37"/>
  <c r="N20" i="66"/>
  <c r="N20" i="74" s="1"/>
  <c r="B16" i="8"/>
  <c r="Z138" i="74"/>
  <c r="P138" i="74"/>
  <c r="AA138" i="74"/>
  <c r="R161" i="66"/>
  <c r="V161" i="66"/>
  <c r="V275" i="66"/>
  <c r="R275" i="66"/>
  <c r="S275" i="66" s="1"/>
  <c r="U275" i="66" s="1"/>
  <c r="W275" i="66"/>
  <c r="Y275" i="66" s="1"/>
  <c r="D16" i="8"/>
  <c r="N116" i="66"/>
  <c r="H481" i="37"/>
  <c r="M20" i="66"/>
  <c r="Q132" i="66"/>
  <c r="M132" i="74"/>
  <c r="S35" i="74"/>
  <c r="U35" i="74" s="1"/>
  <c r="Q35" i="74"/>
  <c r="W35" i="74" s="1"/>
  <c r="Y35" i="74" s="1"/>
  <c r="O35" i="74"/>
  <c r="AC35" i="74"/>
  <c r="V126" i="66"/>
  <c r="R126" i="66"/>
  <c r="S126" i="66" s="1"/>
  <c r="U126" i="66" s="1"/>
  <c r="W126" i="66"/>
  <c r="Y126" i="66" s="1"/>
  <c r="S36" i="74"/>
  <c r="U36" i="74" s="1"/>
  <c r="Q36" i="74"/>
  <c r="W36" i="74" s="1"/>
  <c r="Y36" i="74" s="1"/>
  <c r="Q233" i="66"/>
  <c r="O233" i="66"/>
  <c r="P233" i="66" s="1"/>
  <c r="AA275" i="66"/>
  <c r="AA78" i="74"/>
  <c r="Z78" i="74"/>
  <c r="P78" i="74"/>
  <c r="AA90" i="74"/>
  <c r="Z90" i="74"/>
  <c r="P90" i="74"/>
  <c r="N65" i="66" l="1"/>
  <c r="O65" i="66" s="1"/>
  <c r="I491" i="37"/>
  <c r="I490" i="37"/>
  <c r="Z132" i="66"/>
  <c r="R74" i="74"/>
  <c r="S74" i="74" s="1"/>
  <c r="U74" i="74" s="1"/>
  <c r="V74" i="74"/>
  <c r="W74" i="74"/>
  <c r="Y74" i="74" s="1"/>
  <c r="Z276" i="66"/>
  <c r="P276" i="66"/>
  <c r="P132" i="66"/>
  <c r="I491" i="58"/>
  <c r="G203" i="66" s="1"/>
  <c r="O203" i="66" s="1"/>
  <c r="J492" i="41"/>
  <c r="E17" i="39" s="1"/>
  <c r="E32" i="39" s="1"/>
  <c r="E33" i="39" s="1"/>
  <c r="I490" i="58"/>
  <c r="G210" i="66" s="1"/>
  <c r="O210" i="66" s="1"/>
  <c r="N209" i="66"/>
  <c r="O209" i="66" s="1"/>
  <c r="G249" i="66"/>
  <c r="J490" i="41"/>
  <c r="J491" i="41"/>
  <c r="H59" i="74"/>
  <c r="G57" i="66"/>
  <c r="D44" i="39"/>
  <c r="E110" i="38" s="1"/>
  <c r="I492" i="41"/>
  <c r="D17" i="39" s="1"/>
  <c r="J471" i="37"/>
  <c r="K105" i="66"/>
  <c r="O105" i="66" s="1"/>
  <c r="G201" i="66"/>
  <c r="L44" i="39"/>
  <c r="E161" i="38" s="1"/>
  <c r="O114" i="66"/>
  <c r="G114" i="74"/>
  <c r="Z257" i="66"/>
  <c r="AA257" i="66"/>
  <c r="AA113" i="66"/>
  <c r="Z113" i="66"/>
  <c r="P257" i="66"/>
  <c r="P113" i="66"/>
  <c r="O113" i="74"/>
  <c r="AC113" i="74"/>
  <c r="O107" i="66"/>
  <c r="G107" i="74"/>
  <c r="G59" i="66"/>
  <c r="K249" i="66"/>
  <c r="J471" i="58"/>
  <c r="G66" i="66"/>
  <c r="AC36" i="74"/>
  <c r="AD36" i="74" s="1"/>
  <c r="R227" i="66"/>
  <c r="S227" i="66" s="1"/>
  <c r="U227" i="66" s="1"/>
  <c r="W227" i="66"/>
  <c r="Y227" i="66" s="1"/>
  <c r="R85" i="66"/>
  <c r="S85" i="66" s="1"/>
  <c r="U85" i="66" s="1"/>
  <c r="V85" i="66"/>
  <c r="P85" i="74"/>
  <c r="W85" i="74" s="1"/>
  <c r="Y85" i="74" s="1"/>
  <c r="AA85" i="74"/>
  <c r="AD83" i="74"/>
  <c r="AE83" i="74"/>
  <c r="AF83" i="74" s="1"/>
  <c r="AF17" i="74"/>
  <c r="C25" i="77" s="1"/>
  <c r="C40" i="77"/>
  <c r="AD35" i="74"/>
  <c r="AE35" i="74"/>
  <c r="AF35" i="74" s="1"/>
  <c r="AD84" i="74"/>
  <c r="AE84" i="74"/>
  <c r="AF84" i="74" s="1"/>
  <c r="AD137" i="74"/>
  <c r="H27" i="77" s="1"/>
  <c r="AE137" i="74"/>
  <c r="AF137" i="74" s="1"/>
  <c r="E27" i="77" s="1"/>
  <c r="AD85" i="74"/>
  <c r="AE85" i="74"/>
  <c r="AF85" i="74" s="1"/>
  <c r="V84" i="66"/>
  <c r="W84" i="66"/>
  <c r="Y84" i="66" s="1"/>
  <c r="J481" i="41"/>
  <c r="AA281" i="66"/>
  <c r="H481" i="41"/>
  <c r="Z137" i="66"/>
  <c r="V131" i="66"/>
  <c r="R131" i="66"/>
  <c r="S131" i="66" s="1"/>
  <c r="U131" i="66" s="1"/>
  <c r="P137" i="66"/>
  <c r="V137" i="66" s="1"/>
  <c r="R181" i="66"/>
  <c r="V181" i="66"/>
  <c r="W78" i="74"/>
  <c r="Y78" i="74" s="1"/>
  <c r="R78" i="74"/>
  <c r="S78" i="74" s="1"/>
  <c r="U78" i="74" s="1"/>
  <c r="V78" i="74"/>
  <c r="M116" i="74"/>
  <c r="Q116" i="66"/>
  <c r="O116" i="66"/>
  <c r="S41" i="74"/>
  <c r="U41" i="74" s="1"/>
  <c r="Q41" i="74"/>
  <c r="W41" i="74" s="1"/>
  <c r="Y41" i="74" s="1"/>
  <c r="O41" i="74"/>
  <c r="AC41" i="74"/>
  <c r="W131" i="74"/>
  <c r="Y131" i="74" s="1"/>
  <c r="R131" i="74"/>
  <c r="S131" i="74" s="1"/>
  <c r="U131" i="74" s="1"/>
  <c r="V131" i="74"/>
  <c r="Z281" i="66"/>
  <c r="C16" i="8"/>
  <c r="N68" i="66"/>
  <c r="Z181" i="66"/>
  <c r="AA37" i="66"/>
  <c r="Z37" i="66"/>
  <c r="P37" i="66"/>
  <c r="AA181" i="66"/>
  <c r="P185" i="66"/>
  <c r="I481" i="37"/>
  <c r="M68" i="66"/>
  <c r="AA89" i="66"/>
  <c r="Z89" i="66"/>
  <c r="P89" i="66"/>
  <c r="AA233" i="66"/>
  <c r="Z233" i="66"/>
  <c r="R90" i="74"/>
  <c r="S90" i="74" s="1"/>
  <c r="U90" i="74" s="1"/>
  <c r="W90" i="74"/>
  <c r="Y90" i="74" s="1"/>
  <c r="V90" i="74"/>
  <c r="V138" i="74"/>
  <c r="R138" i="74"/>
  <c r="S138" i="74" s="1"/>
  <c r="U138" i="74" s="1"/>
  <c r="W138" i="74"/>
  <c r="Y138" i="74" s="1"/>
  <c r="AA83" i="74"/>
  <c r="Z83" i="74"/>
  <c r="P83" i="74"/>
  <c r="AA35" i="74"/>
  <c r="Z35" i="74"/>
  <c r="P35" i="74"/>
  <c r="V36" i="66"/>
  <c r="R36" i="66"/>
  <c r="W281" i="66"/>
  <c r="Y281" i="66" s="1"/>
  <c r="R281" i="66"/>
  <c r="S281" i="66" s="1"/>
  <c r="U281" i="66" s="1"/>
  <c r="V281" i="66"/>
  <c r="Q89" i="74"/>
  <c r="O89" i="74"/>
  <c r="AC89" i="74"/>
  <c r="D10" i="77" s="1"/>
  <c r="V233" i="66"/>
  <c r="R233" i="66"/>
  <c r="S233" i="66" s="1"/>
  <c r="U233" i="66" s="1"/>
  <c r="W233" i="66"/>
  <c r="Y233" i="66" s="1"/>
  <c r="R179" i="66"/>
  <c r="V179" i="66"/>
  <c r="P137" i="74"/>
  <c r="Z137" i="74"/>
  <c r="AA137" i="74"/>
  <c r="V35" i="66"/>
  <c r="R35" i="66"/>
  <c r="Q133" i="74"/>
  <c r="O133" i="74"/>
  <c r="AC133" i="74"/>
  <c r="V276" i="66"/>
  <c r="W276" i="66"/>
  <c r="Y276" i="66" s="1"/>
  <c r="R276" i="66"/>
  <c r="S276" i="66" s="1"/>
  <c r="U276" i="66" s="1"/>
  <c r="P84" i="74"/>
  <c r="Z84" i="74"/>
  <c r="AA84" i="74"/>
  <c r="Q132" i="74"/>
  <c r="O132" i="74"/>
  <c r="AC132" i="74"/>
  <c r="S164" i="66"/>
  <c r="U164" i="66" s="1"/>
  <c r="Q164" i="66"/>
  <c r="W164" i="66" s="1"/>
  <c r="Y164" i="66" s="1"/>
  <c r="O164" i="66"/>
  <c r="Z133" i="66"/>
  <c r="P133" i="66"/>
  <c r="AA277" i="66"/>
  <c r="AA133" i="66"/>
  <c r="Z277" i="66"/>
  <c r="P277" i="66"/>
  <c r="M20" i="74"/>
  <c r="O20" i="66"/>
  <c r="Q20" i="66"/>
  <c r="W20" i="66" s="1"/>
  <c r="Y20" i="66" s="1"/>
  <c r="S20" i="66"/>
  <c r="U20" i="66" s="1"/>
  <c r="AA41" i="66"/>
  <c r="Z41" i="66"/>
  <c r="AA185" i="66"/>
  <c r="Z185" i="66"/>
  <c r="P41" i="66"/>
  <c r="W126" i="74"/>
  <c r="Y126" i="74" s="1"/>
  <c r="V126" i="74"/>
  <c r="R126" i="74"/>
  <c r="S126" i="74" s="1"/>
  <c r="U126" i="74" s="1"/>
  <c r="V17" i="74"/>
  <c r="R17" i="74"/>
  <c r="I481" i="58"/>
  <c r="M212" i="66"/>
  <c r="W83" i="66"/>
  <c r="Y83" i="66" s="1"/>
  <c r="V83" i="66"/>
  <c r="R83" i="66"/>
  <c r="S83" i="66" s="1"/>
  <c r="U83" i="66" s="1"/>
  <c r="W132" i="66"/>
  <c r="Y132" i="66" s="1"/>
  <c r="V132" i="66"/>
  <c r="R132" i="66"/>
  <c r="S132" i="66" s="1"/>
  <c r="U132" i="66" s="1"/>
  <c r="R180" i="66"/>
  <c r="V180" i="66"/>
  <c r="Q37" i="74"/>
  <c r="W37" i="74" s="1"/>
  <c r="Y37" i="74" s="1"/>
  <c r="S37" i="74"/>
  <c r="U37" i="74" s="1"/>
  <c r="AC37" i="74"/>
  <c r="O37" i="74"/>
  <c r="Q260" i="66"/>
  <c r="O260" i="66"/>
  <c r="V30" i="74"/>
  <c r="R30" i="74"/>
  <c r="Z36" i="74"/>
  <c r="AA36" i="74"/>
  <c r="P36" i="74"/>
  <c r="N116" i="74"/>
  <c r="G20" i="39"/>
  <c r="AA137" i="66"/>
  <c r="F22" i="39" l="1"/>
  <c r="I491" i="41"/>
  <c r="O249" i="66"/>
  <c r="P249" i="66" s="1"/>
  <c r="V249" i="66" s="1"/>
  <c r="I490" i="41"/>
  <c r="N65" i="74"/>
  <c r="AC65" i="74" s="1"/>
  <c r="G17" i="39"/>
  <c r="E29" i="39"/>
  <c r="L17" i="39" s="1"/>
  <c r="G105" i="74"/>
  <c r="P209" i="66"/>
  <c r="R209" i="66" s="1"/>
  <c r="S209" i="66" s="1"/>
  <c r="U209" i="66" s="1"/>
  <c r="AA105" i="66"/>
  <c r="Z249" i="66"/>
  <c r="V257" i="66"/>
  <c r="R257" i="66"/>
  <c r="S257" i="66" s="1"/>
  <c r="U257" i="66" s="1"/>
  <c r="W257" i="66"/>
  <c r="Y257" i="66" s="1"/>
  <c r="O66" i="66"/>
  <c r="G66" i="74"/>
  <c r="X249" i="66"/>
  <c r="T249" i="66"/>
  <c r="Q249" i="66"/>
  <c r="P65" i="66"/>
  <c r="AA65" i="66"/>
  <c r="Z209" i="66"/>
  <c r="Z65" i="66"/>
  <c r="AA209" i="66"/>
  <c r="O114" i="74"/>
  <c r="AC114" i="74"/>
  <c r="G59" i="74"/>
  <c r="O59" i="66"/>
  <c r="AA258" i="66"/>
  <c r="AA114" i="66"/>
  <c r="Z114" i="66"/>
  <c r="Z258" i="66"/>
  <c r="AC107" i="74"/>
  <c r="O107" i="74"/>
  <c r="Z107" i="66"/>
  <c r="AA251" i="66"/>
  <c r="Z251" i="66"/>
  <c r="AA107" i="66"/>
  <c r="I471" i="58"/>
  <c r="K201" i="66"/>
  <c r="O201" i="66" s="1"/>
  <c r="AE113" i="74"/>
  <c r="AD113" i="74"/>
  <c r="H25" i="77" s="1"/>
  <c r="E6" i="77"/>
  <c r="D29" i="39"/>
  <c r="K17" i="39" s="1"/>
  <c r="D32" i="39"/>
  <c r="D33" i="39" s="1"/>
  <c r="AA113" i="74"/>
  <c r="P113" i="74"/>
  <c r="Z113" i="74"/>
  <c r="X105" i="66"/>
  <c r="T105" i="66"/>
  <c r="Q105" i="66"/>
  <c r="K105" i="74"/>
  <c r="I471" i="37"/>
  <c r="K57" i="66"/>
  <c r="O57" i="66" s="1"/>
  <c r="R113" i="66"/>
  <c r="S113" i="66" s="1"/>
  <c r="U113" i="66" s="1"/>
  <c r="V113" i="66"/>
  <c r="W113" i="66"/>
  <c r="Y113" i="66" s="1"/>
  <c r="J471" i="41"/>
  <c r="G57" i="74"/>
  <c r="R85" i="74"/>
  <c r="S85" i="74" s="1"/>
  <c r="U85" i="74" s="1"/>
  <c r="V85" i="74"/>
  <c r="AE36" i="74"/>
  <c r="AF36" i="74" s="1"/>
  <c r="P260" i="66"/>
  <c r="W260" i="66" s="1"/>
  <c r="Y260" i="66" s="1"/>
  <c r="AD133" i="74"/>
  <c r="AE133" i="74"/>
  <c r="AF133" i="74" s="1"/>
  <c r="AD132" i="74"/>
  <c r="AE132" i="74"/>
  <c r="AF132" i="74" s="1"/>
  <c r="AD89" i="74"/>
  <c r="G27" i="77" s="1"/>
  <c r="AE89" i="74"/>
  <c r="AD37" i="74"/>
  <c r="AE37" i="74"/>
  <c r="AF37" i="74" s="1"/>
  <c r="AD41" i="74"/>
  <c r="F27" i="77" s="1"/>
  <c r="F33" i="77" s="1"/>
  <c r="AE41" i="74"/>
  <c r="AF41" i="74" s="1"/>
  <c r="C27" i="77" s="1"/>
  <c r="R137" i="66"/>
  <c r="S137" i="66" s="1"/>
  <c r="U137" i="66" s="1"/>
  <c r="W137" i="66"/>
  <c r="Y137" i="66" s="1"/>
  <c r="R185" i="66"/>
  <c r="V185" i="66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W20" i="74" s="1"/>
  <c r="Y20" i="74" s="1"/>
  <c r="R277" i="66"/>
  <c r="S277" i="66" s="1"/>
  <c r="U277" i="66" s="1"/>
  <c r="W277" i="66"/>
  <c r="Y277" i="66" s="1"/>
  <c r="V277" i="66"/>
  <c r="V35" i="74"/>
  <c r="R35" i="74"/>
  <c r="AA260" i="66"/>
  <c r="P116" i="66"/>
  <c r="Z260" i="66"/>
  <c r="AA116" i="66"/>
  <c r="Z116" i="66"/>
  <c r="AA133" i="74"/>
  <c r="P133" i="74"/>
  <c r="Z133" i="74"/>
  <c r="AA132" i="74"/>
  <c r="P132" i="74"/>
  <c r="Z132" i="74"/>
  <c r="N68" i="74"/>
  <c r="F20" i="39"/>
  <c r="Q116" i="74"/>
  <c r="O116" i="74"/>
  <c r="AC116" i="74"/>
  <c r="V41" i="66"/>
  <c r="R41" i="66"/>
  <c r="V89" i="66"/>
  <c r="W89" i="66"/>
  <c r="Y89" i="66" s="1"/>
  <c r="R89" i="66"/>
  <c r="S89" i="66" s="1"/>
  <c r="U89" i="66" s="1"/>
  <c r="Z37" i="74"/>
  <c r="P37" i="74"/>
  <c r="AA37" i="74"/>
  <c r="V133" i="66"/>
  <c r="R133" i="66"/>
  <c r="S133" i="66" s="1"/>
  <c r="U133" i="66" s="1"/>
  <c r="W133" i="66"/>
  <c r="Y133" i="66" s="1"/>
  <c r="Z89" i="74"/>
  <c r="P89" i="74"/>
  <c r="AA89" i="74"/>
  <c r="Q212" i="66"/>
  <c r="O212" i="66"/>
  <c r="P164" i="66"/>
  <c r="R84" i="74"/>
  <c r="S84" i="74" s="1"/>
  <c r="U84" i="74" s="1"/>
  <c r="V84" i="74"/>
  <c r="W84" i="74"/>
  <c r="Y84" i="74" s="1"/>
  <c r="M68" i="74"/>
  <c r="Q68" i="66"/>
  <c r="O68" i="66"/>
  <c r="V137" i="74"/>
  <c r="R137" i="74"/>
  <c r="S137" i="74" s="1"/>
  <c r="U137" i="74" s="1"/>
  <c r="W137" i="74"/>
  <c r="Y137" i="74" s="1"/>
  <c r="V83" i="74"/>
  <c r="R83" i="74"/>
  <c r="S83" i="74" s="1"/>
  <c r="U83" i="74" s="1"/>
  <c r="W83" i="74"/>
  <c r="Y83" i="74" s="1"/>
  <c r="I481" i="41"/>
  <c r="P105" i="66" l="1"/>
  <c r="R105" i="66" s="1"/>
  <c r="S105" i="66" s="1"/>
  <c r="U105" i="66" s="1"/>
  <c r="AA249" i="66"/>
  <c r="Z105" i="66"/>
  <c r="L12" i="39"/>
  <c r="L28" i="39"/>
  <c r="L24" i="39"/>
  <c r="L16" i="39"/>
  <c r="L23" i="39"/>
  <c r="L26" i="39"/>
  <c r="L19" i="39"/>
  <c r="L15" i="39"/>
  <c r="E31" i="39"/>
  <c r="L22" i="39"/>
  <c r="L20" i="39"/>
  <c r="AC6" i="39"/>
  <c r="AC5" i="39"/>
  <c r="L13" i="39"/>
  <c r="L25" i="39"/>
  <c r="L21" i="39"/>
  <c r="L14" i="39"/>
  <c r="L18" i="39"/>
  <c r="L27" i="39"/>
  <c r="E30" i="39"/>
  <c r="O65" i="74"/>
  <c r="P65" i="74" s="1"/>
  <c r="W209" i="66"/>
  <c r="Y209" i="66" s="1"/>
  <c r="V209" i="66"/>
  <c r="F17" i="39"/>
  <c r="R249" i="66"/>
  <c r="S249" i="66" s="1"/>
  <c r="U249" i="66" s="1"/>
  <c r="W249" i="66"/>
  <c r="Y249" i="66" s="1"/>
  <c r="P201" i="66"/>
  <c r="V201" i="66" s="1"/>
  <c r="AA201" i="66"/>
  <c r="P57" i="66"/>
  <c r="AA57" i="66"/>
  <c r="Z57" i="66"/>
  <c r="Z201" i="66"/>
  <c r="AA114" i="74"/>
  <c r="Z114" i="74"/>
  <c r="Z210" i="66"/>
  <c r="Z66" i="66"/>
  <c r="AA66" i="66"/>
  <c r="AA210" i="66"/>
  <c r="AA107" i="74"/>
  <c r="Z107" i="74"/>
  <c r="AD107" i="74"/>
  <c r="AE107" i="74"/>
  <c r="AF107" i="74" s="1"/>
  <c r="D30" i="39"/>
  <c r="K19" i="39"/>
  <c r="K16" i="39"/>
  <c r="K18" i="39"/>
  <c r="K12" i="39"/>
  <c r="K21" i="39"/>
  <c r="K23" i="39"/>
  <c r="K22" i="39"/>
  <c r="K26" i="39"/>
  <c r="K20" i="39"/>
  <c r="K24" i="39"/>
  <c r="AB5" i="39"/>
  <c r="K27" i="39"/>
  <c r="K28" i="39"/>
  <c r="K25" i="39"/>
  <c r="K13" i="39"/>
  <c r="D31" i="39"/>
  <c r="K15" i="39"/>
  <c r="K14" i="39"/>
  <c r="AB6" i="39"/>
  <c r="Q57" i="66"/>
  <c r="T57" i="66"/>
  <c r="X57" i="66"/>
  <c r="K57" i="74"/>
  <c r="AC57" i="74" s="1"/>
  <c r="I471" i="41"/>
  <c r="W65" i="66"/>
  <c r="Y65" i="66" s="1"/>
  <c r="R65" i="66"/>
  <c r="S65" i="66" s="1"/>
  <c r="U65" i="66" s="1"/>
  <c r="V65" i="66"/>
  <c r="X105" i="74"/>
  <c r="Q105" i="74"/>
  <c r="T105" i="74"/>
  <c r="AF113" i="74"/>
  <c r="E25" i="77" s="1"/>
  <c r="E40" i="77"/>
  <c r="AA59" i="66"/>
  <c r="Z59" i="66"/>
  <c r="Z203" i="66"/>
  <c r="AA203" i="66"/>
  <c r="W105" i="66"/>
  <c r="Y105" i="66" s="1"/>
  <c r="V105" i="66"/>
  <c r="X201" i="66"/>
  <c r="T201" i="66"/>
  <c r="Q201" i="66"/>
  <c r="AC59" i="74"/>
  <c r="O59" i="74"/>
  <c r="AC105" i="74"/>
  <c r="AE65" i="74"/>
  <c r="D40" i="77" s="1"/>
  <c r="AD65" i="74"/>
  <c r="G25" i="77" s="1"/>
  <c r="D6" i="77"/>
  <c r="O105" i="74"/>
  <c r="R113" i="74"/>
  <c r="S113" i="74" s="1"/>
  <c r="U113" i="74" s="1"/>
  <c r="W113" i="74"/>
  <c r="Y113" i="74" s="1"/>
  <c r="V113" i="74"/>
  <c r="AD114" i="74"/>
  <c r="AE114" i="74"/>
  <c r="AF114" i="74" s="1"/>
  <c r="AC66" i="74"/>
  <c r="O66" i="74"/>
  <c r="C33" i="77"/>
  <c r="AF89" i="74"/>
  <c r="D27" i="77" s="1"/>
  <c r="D44" i="77"/>
  <c r="R260" i="66"/>
  <c r="S260" i="66" s="1"/>
  <c r="U260" i="66" s="1"/>
  <c r="V260" i="66"/>
  <c r="AD20" i="74"/>
  <c r="C7" i="77"/>
  <c r="AE20" i="74"/>
  <c r="AF20" i="74" s="1"/>
  <c r="AD116" i="74"/>
  <c r="E7" i="77"/>
  <c r="AE116" i="74"/>
  <c r="AF116" i="74" s="1"/>
  <c r="P212" i="66"/>
  <c r="R133" i="74"/>
  <c r="S133" i="74" s="1"/>
  <c r="U133" i="74" s="1"/>
  <c r="W133" i="74"/>
  <c r="Y133" i="74" s="1"/>
  <c r="V133" i="74"/>
  <c r="Q68" i="74"/>
  <c r="AC68" i="74"/>
  <c r="D7" i="77" s="1"/>
  <c r="O68" i="74"/>
  <c r="V20" i="66"/>
  <c r="R20" i="66"/>
  <c r="Z68" i="66"/>
  <c r="P68" i="66"/>
  <c r="Z212" i="66"/>
  <c r="AA212" i="66"/>
  <c r="AA68" i="66"/>
  <c r="AA116" i="74"/>
  <c r="P116" i="74"/>
  <c r="Z116" i="74"/>
  <c r="P20" i="74"/>
  <c r="AA20" i="74"/>
  <c r="Z20" i="74"/>
  <c r="W89" i="74"/>
  <c r="Y89" i="74" s="1"/>
  <c r="R89" i="74"/>
  <c r="S89" i="74" s="1"/>
  <c r="U89" i="74" s="1"/>
  <c r="V89" i="74"/>
  <c r="V37" i="74"/>
  <c r="R37" i="74"/>
  <c r="V41" i="74"/>
  <c r="R41" i="74"/>
  <c r="V132" i="74"/>
  <c r="W132" i="74"/>
  <c r="Y132" i="74" s="1"/>
  <c r="R132" i="74"/>
  <c r="S132" i="74" s="1"/>
  <c r="U132" i="74" s="1"/>
  <c r="V116" i="66"/>
  <c r="R116" i="66"/>
  <c r="S116" i="66" s="1"/>
  <c r="U116" i="66" s="1"/>
  <c r="W116" i="66"/>
  <c r="Y116" i="66" s="1"/>
  <c r="R164" i="66"/>
  <c r="V164" i="66"/>
  <c r="Z65" i="74" l="1"/>
  <c r="AA65" i="74"/>
  <c r="L29" i="39"/>
  <c r="O57" i="74"/>
  <c r="P57" i="74" s="1"/>
  <c r="W201" i="66"/>
  <c r="Y201" i="66" s="1"/>
  <c r="AF65" i="74"/>
  <c r="D25" i="77" s="1"/>
  <c r="R201" i="66"/>
  <c r="S201" i="66" s="1"/>
  <c r="U201" i="66" s="1"/>
  <c r="AD57" i="74"/>
  <c r="AE57" i="74"/>
  <c r="AF57" i="74" s="1"/>
  <c r="AA66" i="74"/>
  <c r="Z66" i="74"/>
  <c r="AD105" i="74"/>
  <c r="AE105" i="74"/>
  <c r="AF105" i="74" s="1"/>
  <c r="K29" i="39"/>
  <c r="AD59" i="74"/>
  <c r="AE59" i="74"/>
  <c r="AF59" i="74" s="1"/>
  <c r="Z105" i="74"/>
  <c r="AA105" i="74"/>
  <c r="P105" i="74"/>
  <c r="W65" i="74"/>
  <c r="Y65" i="74" s="1"/>
  <c r="V65" i="74"/>
  <c r="R65" i="74"/>
  <c r="S65" i="74" s="1"/>
  <c r="U65" i="74" s="1"/>
  <c r="Z59" i="74"/>
  <c r="AA59" i="74"/>
  <c r="X57" i="74"/>
  <c r="T57" i="74"/>
  <c r="Q57" i="74"/>
  <c r="W57" i="66"/>
  <c r="Y57" i="66" s="1"/>
  <c r="V57" i="66"/>
  <c r="R57" i="66"/>
  <c r="S57" i="66" s="1"/>
  <c r="U57" i="66" s="1"/>
  <c r="H33" i="77"/>
  <c r="AD66" i="74"/>
  <c r="AE66" i="74"/>
  <c r="AF66" i="74" s="1"/>
  <c r="AD68" i="74"/>
  <c r="AE68" i="74"/>
  <c r="R116" i="74"/>
  <c r="S116" i="74" s="1"/>
  <c r="U116" i="74" s="1"/>
  <c r="W116" i="74"/>
  <c r="Y116" i="74" s="1"/>
  <c r="V116" i="74"/>
  <c r="AA68" i="74"/>
  <c r="P68" i="74"/>
  <c r="Z68" i="74"/>
  <c r="V68" i="66"/>
  <c r="R68" i="66"/>
  <c r="S68" i="66" s="1"/>
  <c r="U68" i="66" s="1"/>
  <c r="W68" i="66"/>
  <c r="Y68" i="66" s="1"/>
  <c r="R20" i="74"/>
  <c r="V20" i="74"/>
  <c r="V212" i="66"/>
  <c r="R212" i="66"/>
  <c r="S212" i="66" s="1"/>
  <c r="U212" i="66" s="1"/>
  <c r="W212" i="66"/>
  <c r="Y212" i="66" s="1"/>
  <c r="Z57" i="74" l="1"/>
  <c r="AA57" i="74"/>
  <c r="D33" i="77"/>
  <c r="W57" i="74"/>
  <c r="Y57" i="74" s="1"/>
  <c r="V57" i="74"/>
  <c r="R57" i="74"/>
  <c r="S57" i="74" s="1"/>
  <c r="U57" i="74" s="1"/>
  <c r="G33" i="77"/>
  <c r="E33" i="77"/>
  <c r="W105" i="74"/>
  <c r="Y105" i="74" s="1"/>
  <c r="R105" i="74"/>
  <c r="S105" i="74" s="1"/>
  <c r="U105" i="74" s="1"/>
  <c r="V105" i="74"/>
  <c r="AF68" i="74"/>
  <c r="D41" i="77"/>
  <c r="R68" i="74"/>
  <c r="S68" i="74" s="1"/>
  <c r="U68" i="74" s="1"/>
  <c r="V68" i="74"/>
  <c r="W68" i="74"/>
  <c r="Y68" i="74" s="1"/>
  <c r="E41" i="77" l="1"/>
  <c r="C41" i="77" l="1"/>
  <c r="C10" i="77" l="1"/>
  <c r="E10" i="77"/>
  <c r="E44" i="77"/>
  <c r="C44" i="77" l="1"/>
  <c r="J4" i="37" l="1"/>
  <c r="J4" i="58"/>
  <c r="I4" i="37"/>
  <c r="I4" i="58"/>
  <c r="G251" i="72"/>
  <c r="G282" i="72"/>
  <c r="H283" i="72" l="1"/>
  <c r="I284" i="72" s="1"/>
  <c r="J285" i="72" s="1"/>
  <c r="K286" i="72" s="1"/>
  <c r="L287" i="72" s="1"/>
  <c r="M288" i="72" s="1"/>
  <c r="N289" i="72" s="1"/>
  <c r="O290" i="72" s="1"/>
  <c r="E282" i="72"/>
  <c r="F282" i="72" s="1"/>
  <c r="H4" i="58"/>
  <c r="H4" i="37"/>
  <c r="H252" i="72"/>
  <c r="I253" i="72" s="1"/>
  <c r="J254" i="72" s="1"/>
  <c r="K255" i="72" s="1"/>
  <c r="L256" i="72" s="1"/>
  <c r="M257" i="72" s="1"/>
  <c r="N258" i="72" s="1"/>
  <c r="O259" i="72" s="1"/>
  <c r="E251" i="72"/>
  <c r="F251" i="72" s="1"/>
  <c r="G198" i="66"/>
  <c r="N4" i="58"/>
  <c r="E25" i="53"/>
  <c r="G54" i="66"/>
  <c r="E19" i="53"/>
  <c r="I4" i="41"/>
  <c r="D45" i="39" s="1"/>
  <c r="O4" i="58"/>
  <c r="E37" i="53"/>
  <c r="G246" i="66"/>
  <c r="J4" i="41"/>
  <c r="M45" i="39" s="1"/>
  <c r="E31" i="53"/>
  <c r="G102" i="66"/>
  <c r="L45" i="39" l="1"/>
  <c r="L59" i="39" s="1"/>
  <c r="L60" i="39" s="1"/>
  <c r="E45" i="39"/>
  <c r="E59" i="39" s="1"/>
  <c r="E60" i="39" s="1"/>
  <c r="G54" i="74"/>
  <c r="G102" i="74"/>
  <c r="G252" i="72"/>
  <c r="H253" i="72" s="1"/>
  <c r="I254" i="72" s="1"/>
  <c r="J255" i="72" s="1"/>
  <c r="K256" i="72" s="1"/>
  <c r="L257" i="72" s="1"/>
  <c r="M258" i="72" s="1"/>
  <c r="N259" i="72" s="1"/>
  <c r="O260" i="72" s="1"/>
  <c r="M59" i="39"/>
  <c r="M60" i="39" s="1"/>
  <c r="M56" i="39"/>
  <c r="E175" i="38"/>
  <c r="H4" i="41"/>
  <c r="C45" i="39" s="1"/>
  <c r="E7" i="53"/>
  <c r="G6" i="66"/>
  <c r="G150" i="66"/>
  <c r="E13" i="53"/>
  <c r="M4" i="58"/>
  <c r="G283" i="72"/>
  <c r="H284" i="72" s="1"/>
  <c r="I285" i="72" s="1"/>
  <c r="J286" i="72" s="1"/>
  <c r="K287" i="72" s="1"/>
  <c r="L288" i="72" s="1"/>
  <c r="M289" i="72" s="1"/>
  <c r="N290" i="72" s="1"/>
  <c r="O291" i="72" s="1"/>
  <c r="E107" i="38"/>
  <c r="D56" i="39"/>
  <c r="D59" i="39"/>
  <c r="D60" i="39" s="1"/>
  <c r="E124" i="38" l="1"/>
  <c r="J466" i="37" s="1"/>
  <c r="E56" i="39"/>
  <c r="E57" i="39" s="1"/>
  <c r="E158" i="38"/>
  <c r="I474" i="58" s="1"/>
  <c r="L56" i="39"/>
  <c r="L58" i="39" s="1"/>
  <c r="K45" i="39"/>
  <c r="K56" i="39" s="1"/>
  <c r="G6" i="74"/>
  <c r="G158" i="72"/>
  <c r="G127" i="72"/>
  <c r="P291" i="72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C56" i="39"/>
  <c r="C59" i="39"/>
  <c r="C60" i="39" s="1"/>
  <c r="E90" i="38"/>
  <c r="D31" i="53"/>
  <c r="F31" i="53" s="1"/>
  <c r="H37" i="53" s="1"/>
  <c r="E58" i="39"/>
  <c r="P260" i="72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34" i="72"/>
  <c r="G3" i="72"/>
  <c r="D19" i="53"/>
  <c r="F19" i="53" s="1"/>
  <c r="H25" i="53" s="1"/>
  <c r="K54" i="66"/>
  <c r="I474" i="37"/>
  <c r="I466" i="37"/>
  <c r="D37" i="53"/>
  <c r="F37" i="53" s="1"/>
  <c r="J474" i="58"/>
  <c r="J466" i="58"/>
  <c r="K246" i="66"/>
  <c r="D58" i="39"/>
  <c r="D57" i="39"/>
  <c r="E283" i="72"/>
  <c r="F283" i="72" s="1"/>
  <c r="M57" i="39"/>
  <c r="M58" i="39"/>
  <c r="G189" i="72"/>
  <c r="G220" i="72"/>
  <c r="P292" i="72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I466" i="58"/>
  <c r="K198" i="66"/>
  <c r="G65" i="72"/>
  <c r="G96" i="72"/>
  <c r="E252" i="72"/>
  <c r="F252" i="72" s="1"/>
  <c r="P261" i="72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D25" i="53" l="1"/>
  <c r="F25" i="53" s="1"/>
  <c r="H19" i="53" s="1"/>
  <c r="G19" i="53" s="1"/>
  <c r="L57" i="39"/>
  <c r="E141" i="38"/>
  <c r="H474" i="58" s="1"/>
  <c r="K102" i="66"/>
  <c r="X102" i="66" s="1"/>
  <c r="J474" i="37"/>
  <c r="J474" i="41" s="1"/>
  <c r="K59" i="39"/>
  <c r="K60" i="39" s="1"/>
  <c r="I479" i="37"/>
  <c r="I474" i="41"/>
  <c r="G56" i="66"/>
  <c r="D7" i="53"/>
  <c r="F7" i="53" s="1"/>
  <c r="H13" i="53" s="1"/>
  <c r="K6" i="66"/>
  <c r="H474" i="37"/>
  <c r="H466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K57" i="39"/>
  <c r="K58" i="39"/>
  <c r="T54" i="66"/>
  <c r="K54" i="74"/>
  <c r="X54" i="66"/>
  <c r="I466" i="41"/>
  <c r="I489" i="37"/>
  <c r="G55" i="66"/>
  <c r="H466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C58" i="39"/>
  <c r="C57" i="39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T198" i="66"/>
  <c r="X198" i="66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G199" i="66"/>
  <c r="I489" i="58"/>
  <c r="X246" i="66"/>
  <c r="T246" i="66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G200" i="66"/>
  <c r="I479" i="58"/>
  <c r="G247" i="66"/>
  <c r="J489" i="58"/>
  <c r="J479" i="37"/>
  <c r="G248" i="66"/>
  <c r="J479" i="58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37" i="53"/>
  <c r="H31" i="53"/>
  <c r="G31" i="53" s="1"/>
  <c r="J466" i="41"/>
  <c r="J489" i="37"/>
  <c r="G103" i="66"/>
  <c r="G104" i="66" l="1"/>
  <c r="G104" i="74" s="1"/>
  <c r="T102" i="66"/>
  <c r="K102" i="74"/>
  <c r="K150" i="66"/>
  <c r="X150" i="66" s="1"/>
  <c r="D13" i="53"/>
  <c r="F13" i="53" s="1"/>
  <c r="H7" i="53" s="1"/>
  <c r="G7" i="53" s="1"/>
  <c r="G25" i="53"/>
  <c r="E349" i="38"/>
  <c r="N246" i="66" s="1"/>
  <c r="E343" i="38"/>
  <c r="M199" i="66"/>
  <c r="Q199" i="66" s="1"/>
  <c r="J479" i="41"/>
  <c r="J480" i="37"/>
  <c r="E366" i="38"/>
  <c r="L104" i="66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H479" i="58"/>
  <c r="G152" i="66"/>
  <c r="M247" i="66"/>
  <c r="Q247" i="66" s="1"/>
  <c r="H489" i="58"/>
  <c r="G151" i="66"/>
  <c r="E253" i="72"/>
  <c r="F253" i="72" s="1"/>
  <c r="E378" i="38"/>
  <c r="L200" i="66" s="1"/>
  <c r="O200" i="66" s="1"/>
  <c r="I480" i="58"/>
  <c r="E379" i="38" s="1"/>
  <c r="L219" i="66" s="1"/>
  <c r="O219" i="66" s="1"/>
  <c r="E319" i="38"/>
  <c r="E325" i="38"/>
  <c r="N198" i="66" s="1"/>
  <c r="G55" i="74"/>
  <c r="M55" i="66"/>
  <c r="O55" i="66" s="1"/>
  <c r="E307" i="38"/>
  <c r="E313" i="3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I489" i="4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H479" i="37"/>
  <c r="G8" i="66"/>
  <c r="H474" i="4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K6" i="74"/>
  <c r="X6" i="66"/>
  <c r="T6" i="66"/>
  <c r="G103" i="74"/>
  <c r="M103" i="66"/>
  <c r="T102" i="74"/>
  <c r="X102" i="74"/>
  <c r="H466" i="41"/>
  <c r="H489" i="37"/>
  <c r="G7" i="66"/>
  <c r="J489" i="41"/>
  <c r="E384" i="38"/>
  <c r="L248" i="66" s="1"/>
  <c r="O248" i="66" s="1"/>
  <c r="J480" i="58"/>
  <c r="E385" i="38" s="1"/>
  <c r="L267" i="66" s="1"/>
  <c r="O267" i="66" s="1"/>
  <c r="G56" i="74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284" i="72"/>
  <c r="F284" i="72" s="1"/>
  <c r="E337" i="38"/>
  <c r="E331" i="38"/>
  <c r="T54" i="74"/>
  <c r="X54" i="74"/>
  <c r="I479" i="41"/>
  <c r="E360" i="38"/>
  <c r="L56" i="66" s="1"/>
  <c r="I480" i="37"/>
  <c r="T150" i="66" l="1"/>
  <c r="G13" i="53"/>
  <c r="H489" i="41"/>
  <c r="L56" i="74"/>
  <c r="O56" i="74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O56" i="66"/>
  <c r="AA200" i="66" s="1"/>
  <c r="E354" i="38"/>
  <c r="L8" i="66" s="1"/>
  <c r="H479" i="41"/>
  <c r="H480" i="37"/>
  <c r="Q55" i="66"/>
  <c r="M55" i="74"/>
  <c r="Q55" i="74" s="1"/>
  <c r="H480" i="58"/>
  <c r="E373" i="38" s="1"/>
  <c r="L171" i="66" s="1"/>
  <c r="O171" i="66" s="1"/>
  <c r="E372" i="38"/>
  <c r="L152" i="66" s="1"/>
  <c r="O152" i="66" s="1"/>
  <c r="E190" i="72"/>
  <c r="F190" i="72" s="1"/>
  <c r="M7" i="66"/>
  <c r="G7" i="74"/>
  <c r="O104" i="66"/>
  <c r="L104" i="74"/>
  <c r="I486" i="58"/>
  <c r="M198" i="66"/>
  <c r="E128" i="72"/>
  <c r="F128" i="72" s="1"/>
  <c r="J480" i="41"/>
  <c r="E367" i="38"/>
  <c r="L123" i="66" s="1"/>
  <c r="J486" i="37"/>
  <c r="M102" i="66"/>
  <c r="D20" i="8"/>
  <c r="N102" i="66"/>
  <c r="T6" i="74"/>
  <c r="X6" i="74"/>
  <c r="E221" i="72"/>
  <c r="F221" i="72" s="1"/>
  <c r="E295" i="38"/>
  <c r="E301" i="38"/>
  <c r="N150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89" i="38"/>
  <c r="E283" i="38"/>
  <c r="E361" i="38"/>
  <c r="L75" i="66" s="1"/>
  <c r="I480" i="41"/>
  <c r="E35" i="72"/>
  <c r="F35" i="72" s="1"/>
  <c r="M151" i="66"/>
  <c r="Q151" i="66" s="1"/>
  <c r="W151" i="66" s="1"/>
  <c r="Y151" i="66" s="1"/>
  <c r="O199" i="66"/>
  <c r="P199" i="66" s="1"/>
  <c r="AC56" i="74"/>
  <c r="N54" i="66"/>
  <c r="C20" i="8"/>
  <c r="O247" i="66"/>
  <c r="M246" i="66"/>
  <c r="J486" i="58"/>
  <c r="O103" i="66"/>
  <c r="M103" i="74"/>
  <c r="Q103" i="74" s="1"/>
  <c r="Q103" i="66"/>
  <c r="G8" i="74"/>
  <c r="M54" i="66"/>
  <c r="I486" i="37"/>
  <c r="Z56" i="74" l="1"/>
  <c r="AA56" i="74"/>
  <c r="AA56" i="66"/>
  <c r="Z200" i="66"/>
  <c r="Z56" i="66"/>
  <c r="O151" i="66"/>
  <c r="P247" i="66"/>
  <c r="W247" i="66" s="1"/>
  <c r="Y247" i="66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W199" i="66"/>
  <c r="Y199" i="66" s="1"/>
  <c r="R199" i="66"/>
  <c r="V199" i="66"/>
  <c r="N102" i="74"/>
  <c r="G18" i="39"/>
  <c r="O7" i="66"/>
  <c r="Q7" i="66"/>
  <c r="W7" i="66" s="1"/>
  <c r="Y7" i="66" s="1"/>
  <c r="M7" i="74"/>
  <c r="Q7" i="74" s="1"/>
  <c r="W7" i="74" s="1"/>
  <c r="Y7" i="74" s="1"/>
  <c r="Q246" i="66"/>
  <c r="O246" i="66"/>
  <c r="E285" i="72"/>
  <c r="F285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AA55" i="66"/>
  <c r="M102" i="74"/>
  <c r="Q102" i="66"/>
  <c r="O102" i="66"/>
  <c r="AC55" i="74"/>
  <c r="P55" i="66"/>
  <c r="J486" i="41"/>
  <c r="O55" i="74"/>
  <c r="Z199" i="66"/>
  <c r="I486" i="41"/>
  <c r="N54" i="74"/>
  <c r="F18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H486" i="58"/>
  <c r="M150" i="66"/>
  <c r="L123" i="74"/>
  <c r="O123" i="66"/>
  <c r="Z55" i="66"/>
  <c r="M54" i="74"/>
  <c r="Q54" i="66"/>
  <c r="O54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67" i="72"/>
  <c r="F67" i="72" s="1"/>
  <c r="AA199" i="66"/>
  <c r="O75" i="66"/>
  <c r="L75" i="74"/>
  <c r="G129" i="72"/>
  <c r="H480" i="41"/>
  <c r="E355" i="38"/>
  <c r="L27" i="66" s="1"/>
  <c r="M6" i="66"/>
  <c r="H486" i="37"/>
  <c r="Q198" i="66"/>
  <c r="O198" i="66"/>
  <c r="N6" i="66"/>
  <c r="N6" i="74" s="1"/>
  <c r="B20" i="8"/>
  <c r="O8" i="66"/>
  <c r="L8" i="74"/>
  <c r="O8" i="74" s="1"/>
  <c r="AA103" i="66"/>
  <c r="P103" i="66"/>
  <c r="Z247" i="66"/>
  <c r="AA247" i="66"/>
  <c r="Z103" i="66"/>
  <c r="AC104" i="74"/>
  <c r="O104" i="74"/>
  <c r="O103" i="74"/>
  <c r="AE56" i="74"/>
  <c r="AF56" i="74" s="1"/>
  <c r="AD56" i="74"/>
  <c r="AA104" i="66"/>
  <c r="Z104" i="66"/>
  <c r="Z248" i="66"/>
  <c r="AA248" i="66"/>
  <c r="AC103" i="74"/>
  <c r="V247" i="66" l="1"/>
  <c r="AC7" i="74"/>
  <c r="AD7" i="74" s="1"/>
  <c r="R247" i="66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O7" i="74"/>
  <c r="Z7" i="74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130" i="72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29" i="72"/>
  <c r="F129" i="72" s="1"/>
  <c r="Z7" i="66"/>
  <c r="P7" i="66"/>
  <c r="AA7" i="66"/>
  <c r="AA151" i="66"/>
  <c r="Z151" i="66"/>
  <c r="P151" i="66"/>
  <c r="S150" i="66"/>
  <c r="U150" i="66" s="1"/>
  <c r="Q150" i="66"/>
  <c r="W150" i="66" s="1"/>
  <c r="Y150" i="66" s="1"/>
  <c r="O150" i="66"/>
  <c r="AA54" i="66"/>
  <c r="Z54" i="66"/>
  <c r="Z198" i="66"/>
  <c r="P54" i="66"/>
  <c r="AA198" i="66"/>
  <c r="Z104" i="74"/>
  <c r="AA104" i="74"/>
  <c r="AE55" i="74"/>
  <c r="AF55" i="74" s="1"/>
  <c r="AD55" i="74"/>
  <c r="L27" i="74"/>
  <c r="O27" i="66"/>
  <c r="M6" i="74"/>
  <c r="S6" i="66"/>
  <c r="U6" i="66" s="1"/>
  <c r="Q6" i="66"/>
  <c r="W6" i="66" s="1"/>
  <c r="Y6" i="66" s="1"/>
  <c r="O6" i="66"/>
  <c r="Q102" i="74"/>
  <c r="O102" i="74"/>
  <c r="AC102" i="74"/>
  <c r="E161" i="72"/>
  <c r="F161" i="72" s="1"/>
  <c r="R103" i="66"/>
  <c r="W103" i="66"/>
  <c r="Y103" i="66" s="1"/>
  <c r="V103" i="66"/>
  <c r="AC54" i="74"/>
  <c r="Q54" i="74"/>
  <c r="O54" i="74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P246" i="66"/>
  <c r="E6" i="72"/>
  <c r="F6" i="72" s="1"/>
  <c r="Z8" i="74"/>
  <c r="AA8" i="74"/>
  <c r="Z8" i="66"/>
  <c r="Z152" i="66"/>
  <c r="AA8" i="66"/>
  <c r="AA152" i="66"/>
  <c r="Z75" i="66"/>
  <c r="AA75" i="66"/>
  <c r="Z219" i="66"/>
  <c r="AA219" i="66"/>
  <c r="Z123" i="66"/>
  <c r="Z267" i="66"/>
  <c r="AA123" i="66"/>
  <c r="AA267" i="66"/>
  <c r="AC75" i="74"/>
  <c r="O75" i="74"/>
  <c r="AA103" i="74"/>
  <c r="Z103" i="74"/>
  <c r="P103" i="74"/>
  <c r="AC8" i="74"/>
  <c r="O123" i="74"/>
  <c r="AC123" i="74"/>
  <c r="AE103" i="74"/>
  <c r="AF103" i="74" s="1"/>
  <c r="AD103" i="74"/>
  <c r="AE104" i="74"/>
  <c r="AF104" i="74" s="1"/>
  <c r="AD104" i="74"/>
  <c r="P198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V55" i="66"/>
  <c r="R55" i="66"/>
  <c r="W55" i="66"/>
  <c r="Y55" i="66" s="1"/>
  <c r="H486" i="41"/>
  <c r="P55" i="74"/>
  <c r="AA55" i="74"/>
  <c r="Z55" i="74"/>
  <c r="Z102" i="66"/>
  <c r="P102" i="66"/>
  <c r="AA246" i="66"/>
  <c r="Z246" i="66"/>
  <c r="AA102" i="66"/>
  <c r="AE7" i="74" l="1"/>
  <c r="AF7" i="74" s="1"/>
  <c r="P7" i="74"/>
  <c r="R7" i="74" s="1"/>
  <c r="AA7" i="74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S6" i="74"/>
  <c r="U6" i="74" s="1"/>
  <c r="Q6" i="74"/>
  <c r="W6" i="74" s="1"/>
  <c r="Y6" i="74" s="1"/>
  <c r="O6" i="74"/>
  <c r="AC6" i="74"/>
  <c r="E37" i="72"/>
  <c r="F37" i="72" s="1"/>
  <c r="R7" i="66"/>
  <c r="V7" i="66"/>
  <c r="AA54" i="74"/>
  <c r="Z54" i="74"/>
  <c r="P54" i="74"/>
  <c r="R55" i="74"/>
  <c r="W55" i="74"/>
  <c r="Y55" i="74" s="1"/>
  <c r="V55" i="74"/>
  <c r="P102" i="74"/>
  <c r="Z102" i="74"/>
  <c r="AA102" i="74"/>
  <c r="P150" i="66"/>
  <c r="E100" i="72"/>
  <c r="F100" i="72" s="1"/>
  <c r="D4" i="77"/>
  <c r="AE54" i="74"/>
  <c r="D38" i="77" s="1"/>
  <c r="AD54" i="74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AD123" i="74"/>
  <c r="AE123" i="74"/>
  <c r="AF123" i="74" s="1"/>
  <c r="Z27" i="66"/>
  <c r="AA27" i="66"/>
  <c r="AA171" i="66"/>
  <c r="Z171" i="66"/>
  <c r="V54" i="66"/>
  <c r="R54" i="66"/>
  <c r="S54" i="66" s="1"/>
  <c r="U54" i="66" s="1"/>
  <c r="W54" i="66"/>
  <c r="Y54" i="6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AA123" i="74"/>
  <c r="Z123" i="74"/>
  <c r="V246" i="66"/>
  <c r="R246" i="66"/>
  <c r="S246" i="66" s="1"/>
  <c r="U246" i="66" s="1"/>
  <c r="W246" i="66"/>
  <c r="Y246" i="66" s="1"/>
  <c r="AC27" i="74"/>
  <c r="O27" i="74"/>
  <c r="AE8" i="74"/>
  <c r="AF8" i="74" s="1"/>
  <c r="AD8" i="74"/>
  <c r="W103" i="74"/>
  <c r="Y103" i="74" s="1"/>
  <c r="R103" i="74"/>
  <c r="V103" i="74"/>
  <c r="AD102" i="74"/>
  <c r="E4" i="77"/>
  <c r="AE102" i="74"/>
  <c r="E38" i="77" s="1"/>
  <c r="E68" i="72"/>
  <c r="F68" i="72" s="1"/>
  <c r="E286" i="72"/>
  <c r="F286" i="72" s="1"/>
  <c r="E256" i="72"/>
  <c r="F256" i="72" s="1"/>
  <c r="V151" i="66"/>
  <c r="R151" i="66"/>
  <c r="AA150" i="66"/>
  <c r="P6" i="66"/>
  <c r="Z6" i="66"/>
  <c r="AA6" i="66"/>
  <c r="Z150" i="66"/>
  <c r="R102" i="66"/>
  <c r="S102" i="66" s="1"/>
  <c r="U102" i="66" s="1"/>
  <c r="W102" i="66"/>
  <c r="Y102" i="66" s="1"/>
  <c r="V102" i="66"/>
  <c r="V198" i="66"/>
  <c r="R198" i="66"/>
  <c r="S198" i="66" s="1"/>
  <c r="U198" i="66" s="1"/>
  <c r="W198" i="66"/>
  <c r="Y198" i="66" s="1"/>
  <c r="AA75" i="74"/>
  <c r="Z75" i="74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AD75" i="74"/>
  <c r="AE75" i="74"/>
  <c r="AF75" i="74" s="1"/>
  <c r="V7" i="74" l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AF54" i="74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AD6" i="74"/>
  <c r="AE6" i="74"/>
  <c r="C38" i="77" s="1"/>
  <c r="C4" i="77"/>
  <c r="Z6" i="74"/>
  <c r="P6" i="74"/>
  <c r="AA6" i="74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R54" i="74"/>
  <c r="S54" i="74" s="1"/>
  <c r="U54" i="74" s="1"/>
  <c r="W54" i="74"/>
  <c r="Y54" i="74" s="1"/>
  <c r="V54" i="74"/>
  <c r="V150" i="66"/>
  <c r="R150" i="66"/>
  <c r="R6" i="66"/>
  <c r="V6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224" i="72"/>
  <c r="F224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AF102" i="74"/>
  <c r="W102" i="74"/>
  <c r="Y102" i="74" s="1"/>
  <c r="R102" i="74"/>
  <c r="S102" i="74" s="1"/>
  <c r="U102" i="74" s="1"/>
  <c r="V102" i="74"/>
  <c r="Z27" i="74"/>
  <c r="AA27" i="74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62" i="72"/>
  <c r="F162" i="72" s="1"/>
  <c r="AE27" i="74"/>
  <c r="AF27" i="74" s="1"/>
  <c r="AD27" i="74"/>
  <c r="E194" i="72" l="1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1" i="72"/>
  <c r="F131" i="72" s="1"/>
  <c r="G132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01" i="72"/>
  <c r="F101" i="72" s="1"/>
  <c r="AF6" i="74"/>
  <c r="E38" i="72"/>
  <c r="F38" i="72" s="1"/>
  <c r="E69" i="72"/>
  <c r="F69" i="72" s="1"/>
  <c r="R6" i="74"/>
  <c r="V6" i="74"/>
  <c r="E257" i="72"/>
  <c r="F257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H133" i="72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58" i="72"/>
  <c r="F258" i="72" s="1"/>
  <c r="G259" i="72" s="1"/>
  <c r="E133" i="72"/>
  <c r="F133" i="72" s="1"/>
  <c r="E39" i="72"/>
  <c r="F39" i="72" s="1"/>
  <c r="E10" i="72"/>
  <c r="F10" i="72" s="1"/>
  <c r="E289" i="72"/>
  <c r="F289" i="72" s="1"/>
  <c r="E70" i="72"/>
  <c r="F70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H260" i="72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59" i="72"/>
  <c r="F259" i="72" s="1"/>
  <c r="G260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227" i="72"/>
  <c r="F227" i="72" s="1"/>
  <c r="E165" i="72"/>
  <c r="F165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3" i="72"/>
  <c r="F10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H261" i="72" l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1" i="72"/>
  <c r="F11" i="72" s="1"/>
  <c r="E134" i="72"/>
  <c r="F134" i="72" s="1"/>
  <c r="E290" i="72"/>
  <c r="F290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04" i="72" l="1"/>
  <c r="F104" i="72" s="1"/>
  <c r="G105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99" i="72"/>
  <c r="F199" i="72" s="1"/>
  <c r="E261" i="72"/>
  <c r="F261" i="72" s="1"/>
  <c r="E72" i="72"/>
  <c r="F72" i="72" s="1"/>
  <c r="E166" i="72"/>
  <c r="F166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H106" i="72" l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91" i="72"/>
  <c r="F291" i="72" s="1"/>
  <c r="E229" i="72"/>
  <c r="F229" i="72" s="1"/>
  <c r="E12" i="72"/>
  <c r="F12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42" i="72"/>
  <c r="F4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6" i="72"/>
  <c r="F106" i="72" s="1"/>
  <c r="E200" i="72"/>
  <c r="F20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67" i="72"/>
  <c r="F16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36" i="72"/>
  <c r="F136" i="72" s="1"/>
  <c r="E230" i="72" l="1"/>
  <c r="F230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3" i="72"/>
  <c r="F13" i="72" s="1"/>
  <c r="E74" i="72"/>
  <c r="F74" i="72" s="1"/>
  <c r="E43" i="72"/>
  <c r="F43" i="72" s="1"/>
  <c r="E292" i="72"/>
  <c r="F29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63" i="72"/>
  <c r="F263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68" i="72"/>
  <c r="F16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4" i="72"/>
  <c r="F264" i="72" s="1"/>
  <c r="E44" i="72"/>
  <c r="F44" i="72" s="1"/>
  <c r="E293" i="72"/>
  <c r="F293" i="72" s="1"/>
  <c r="E202" i="72"/>
  <c r="F202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5" i="72"/>
  <c r="F1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39" i="72"/>
  <c r="F139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E232" i="72"/>
  <c r="F232" i="72" s="1"/>
  <c r="E76" i="72"/>
  <c r="F7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3" i="72"/>
  <c r="F20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10" i="72"/>
  <c r="F11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5" i="72"/>
  <c r="F265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6" i="72"/>
  <c r="F16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70" i="72"/>
  <c r="F170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5" i="72"/>
  <c r="F295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7" i="72" l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6" i="72"/>
  <c r="F266" i="72" s="1"/>
  <c r="G267" i="72" s="1"/>
  <c r="E234" i="72"/>
  <c r="F234" i="72" s="1"/>
  <c r="G235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11" i="72"/>
  <c r="F111" i="72" s="1"/>
  <c r="E204" i="72"/>
  <c r="F20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H236" i="72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H268" i="72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79" i="72"/>
  <c r="F79" i="72" s="1"/>
  <c r="E296" i="72"/>
  <c r="F296" i="72" s="1"/>
  <c r="E142" i="72"/>
  <c r="F142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5" i="72"/>
  <c r="F205" i="72" s="1"/>
  <c r="G206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12" i="72"/>
  <c r="F112" i="72" s="1"/>
  <c r="E172" i="72"/>
  <c r="F17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8" i="72"/>
  <c r="F26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H207" i="72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7" i="72"/>
  <c r="F237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80" i="72"/>
  <c r="F80" i="72" s="1"/>
  <c r="E297" i="72"/>
  <c r="F297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3" i="72"/>
  <c r="F173" i="72" s="1"/>
  <c r="E207" i="72"/>
  <c r="F207" i="72" s="1"/>
  <c r="E144" i="72"/>
  <c r="F144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69" i="72"/>
  <c r="F269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50" i="72"/>
  <c r="F5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14" i="72"/>
  <c r="F11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4" i="72"/>
  <c r="F174" i="72" s="1"/>
  <c r="E82" i="72"/>
  <c r="F82" i="72" s="1"/>
  <c r="E22" i="72"/>
  <c r="F2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1" i="72"/>
  <c r="F51" i="72" s="1"/>
  <c r="E270" i="72"/>
  <c r="F270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09" i="72"/>
  <c r="F20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146" i="72"/>
  <c r="F146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300" i="72"/>
  <c r="F300" i="72" s="1"/>
  <c r="E240" i="72"/>
  <c r="F240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75" i="72"/>
  <c r="F175" i="72" s="1"/>
  <c r="E271" i="72"/>
  <c r="F271" i="72" s="1"/>
  <c r="E23" i="72"/>
  <c r="F2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6" i="72"/>
  <c r="F116" i="72" s="1"/>
  <c r="E52" i="72"/>
  <c r="F5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241" i="72"/>
  <c r="F241" i="72" s="1"/>
  <c r="G24" i="72"/>
  <c r="H25" i="72" s="1"/>
  <c r="I26" i="72" s="1"/>
  <c r="J27" i="72" s="1"/>
  <c r="K28" i="72" s="1"/>
  <c r="L29" i="72" s="1"/>
  <c r="M30" i="72" s="1"/>
  <c r="N31" i="72" s="1"/>
  <c r="O32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4" i="72"/>
  <c r="F84" i="72" s="1"/>
  <c r="E147" i="72"/>
  <c r="F14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1" i="72"/>
  <c r="F301" i="72" s="1"/>
  <c r="E117" i="72" l="1"/>
  <c r="F117" i="72" s="1"/>
  <c r="G118" i="72" s="1"/>
  <c r="H119" i="72" s="1"/>
  <c r="I120" i="72" s="1"/>
  <c r="J121" i="72" s="1"/>
  <c r="K122" i="72" s="1"/>
  <c r="L123" i="72" s="1"/>
  <c r="M124" i="72" s="1"/>
  <c r="N125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4" i="72"/>
  <c r="F2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72" i="72"/>
  <c r="F272" i="72" s="1"/>
  <c r="G242" i="72"/>
  <c r="H243" i="72" s="1"/>
  <c r="I244" i="72" s="1"/>
  <c r="J245" i="72" s="1"/>
  <c r="K246" i="72" s="1"/>
  <c r="L247" i="72" s="1"/>
  <c r="M248" i="72" s="1"/>
  <c r="N249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12" i="72"/>
  <c r="F212" i="72" s="1"/>
  <c r="G213" i="72" s="1"/>
  <c r="H214" i="72" s="1"/>
  <c r="I215" i="72" s="1"/>
  <c r="J216" i="72" s="1"/>
  <c r="K217" i="72" s="1"/>
  <c r="L218" i="72" s="1"/>
  <c r="E177" i="72"/>
  <c r="F177" i="72" s="1"/>
  <c r="G273" i="72"/>
  <c r="H274" i="72" s="1"/>
  <c r="I275" i="72" s="1"/>
  <c r="J276" i="72" s="1"/>
  <c r="K277" i="72" s="1"/>
  <c r="L278" i="72" s="1"/>
  <c r="M279" i="72" s="1"/>
  <c r="N280" i="72" s="1"/>
  <c r="E54" i="72"/>
  <c r="F54" i="72" s="1"/>
  <c r="E242" i="72"/>
  <c r="F242" i="72" s="1"/>
  <c r="E118" i="72"/>
  <c r="F118" i="72" s="1"/>
  <c r="G25" i="72"/>
  <c r="H26" i="72" s="1"/>
  <c r="I27" i="72" s="1"/>
  <c r="J28" i="72" s="1"/>
  <c r="K29" i="72" s="1"/>
  <c r="L30" i="72" s="1"/>
  <c r="M31" i="72" s="1"/>
  <c r="N32" i="72" s="1"/>
  <c r="E85" i="72"/>
  <c r="F85" i="72" s="1"/>
  <c r="E25" i="72" l="1"/>
  <c r="F25" i="72" s="1"/>
  <c r="G26" i="72" s="1"/>
  <c r="H27" i="72" s="1"/>
  <c r="I28" i="72" s="1"/>
  <c r="J29" i="72" s="1"/>
  <c r="K30" i="72" s="1"/>
  <c r="L31" i="72" s="1"/>
  <c r="M32" i="72" s="1"/>
  <c r="G119" i="72"/>
  <c r="H120" i="72" s="1"/>
  <c r="I121" i="72" s="1"/>
  <c r="J122" i="72" s="1"/>
  <c r="K123" i="72" s="1"/>
  <c r="L124" i="72" s="1"/>
  <c r="M125" i="72" s="1"/>
  <c r="E303" i="72"/>
  <c r="F303" i="72" s="1"/>
  <c r="E149" i="72"/>
  <c r="F149" i="72" s="1"/>
  <c r="G86" i="72"/>
  <c r="H87" i="72" s="1"/>
  <c r="I88" i="72" s="1"/>
  <c r="J89" i="72" s="1"/>
  <c r="K90" i="72" s="1"/>
  <c r="L91" i="72" s="1"/>
  <c r="M92" i="72" s="1"/>
  <c r="N93" i="72" s="1"/>
  <c r="O94" i="72" s="1"/>
  <c r="E273" i="72"/>
  <c r="F273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13" i="72"/>
  <c r="F213" i="72" s="1"/>
  <c r="G243" i="72"/>
  <c r="H244" i="72" s="1"/>
  <c r="I245" i="72" s="1"/>
  <c r="J246" i="72" s="1"/>
  <c r="K247" i="72" s="1"/>
  <c r="L248" i="72" s="1"/>
  <c r="M249" i="72" s="1"/>
  <c r="G55" i="72"/>
  <c r="H56" i="72" s="1"/>
  <c r="I57" i="72" s="1"/>
  <c r="J58" i="72" s="1"/>
  <c r="K59" i="72" s="1"/>
  <c r="L60" i="72" s="1"/>
  <c r="M61" i="72" s="1"/>
  <c r="N62" i="72" s="1"/>
  <c r="O63" i="72" s="1"/>
  <c r="E243" i="72" l="1"/>
  <c r="F243" i="72" s="1"/>
  <c r="G244" i="72" s="1"/>
  <c r="H245" i="72" s="1"/>
  <c r="I246" i="72" s="1"/>
  <c r="J247" i="72" s="1"/>
  <c r="K248" i="72" s="1"/>
  <c r="L249" i="72" s="1"/>
  <c r="G150" i="72"/>
  <c r="H151" i="72" s="1"/>
  <c r="I152" i="72" s="1"/>
  <c r="J153" i="72" s="1"/>
  <c r="K154" i="72" s="1"/>
  <c r="L155" i="72" s="1"/>
  <c r="M156" i="72" s="1"/>
  <c r="G214" i="72"/>
  <c r="H215" i="72" s="1"/>
  <c r="I216" i="72" s="1"/>
  <c r="J217" i="72" s="1"/>
  <c r="K218" i="72" s="1"/>
  <c r="G304" i="72"/>
  <c r="H305" i="72" s="1"/>
  <c r="I306" i="72" s="1"/>
  <c r="J307" i="72" s="1"/>
  <c r="K308" i="72" s="1"/>
  <c r="L309" i="72" s="1"/>
  <c r="M310" i="72" s="1"/>
  <c r="N311" i="72" s="1"/>
  <c r="G274" i="72"/>
  <c r="H275" i="72" s="1"/>
  <c r="I276" i="72" s="1"/>
  <c r="J277" i="72" s="1"/>
  <c r="K278" i="72" s="1"/>
  <c r="L279" i="72" s="1"/>
  <c r="M280" i="72" s="1"/>
  <c r="E55" i="72"/>
  <c r="F55" i="72" s="1"/>
  <c r="E178" i="72"/>
  <c r="F178" i="72" s="1"/>
  <c r="E26" i="72"/>
  <c r="F26" i="72" s="1"/>
  <c r="E119" i="72"/>
  <c r="F119" i="72" s="1"/>
  <c r="E86" i="72"/>
  <c r="F86" i="72" s="1"/>
  <c r="E304" i="72" l="1"/>
  <c r="F304" i="72" s="1"/>
  <c r="G305" i="72" s="1"/>
  <c r="H306" i="72" s="1"/>
  <c r="I307" i="72" s="1"/>
  <c r="J308" i="72" s="1"/>
  <c r="K309" i="72" s="1"/>
  <c r="L310" i="72" s="1"/>
  <c r="M311" i="72" s="1"/>
  <c r="E214" i="72"/>
  <c r="F214" i="72" s="1"/>
  <c r="G87" i="72"/>
  <c r="H88" i="72" s="1"/>
  <c r="I89" i="72" s="1"/>
  <c r="J90" i="72" s="1"/>
  <c r="K91" i="72" s="1"/>
  <c r="L92" i="72" s="1"/>
  <c r="M93" i="72" s="1"/>
  <c r="N94" i="72" s="1"/>
  <c r="G120" i="72"/>
  <c r="H121" i="72" s="1"/>
  <c r="I122" i="72" s="1"/>
  <c r="J123" i="72" s="1"/>
  <c r="K124" i="72" s="1"/>
  <c r="L125" i="72" s="1"/>
  <c r="E150" i="72"/>
  <c r="F150" i="72" s="1"/>
  <c r="G27" i="72"/>
  <c r="H28" i="72" s="1"/>
  <c r="I29" i="72" s="1"/>
  <c r="J30" i="72" s="1"/>
  <c r="K31" i="72" s="1"/>
  <c r="L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56" i="72"/>
  <c r="H57" i="72" s="1"/>
  <c r="I58" i="72" s="1"/>
  <c r="J59" i="72" s="1"/>
  <c r="K60" i="72" s="1"/>
  <c r="L61" i="72" s="1"/>
  <c r="M62" i="72" s="1"/>
  <c r="N63" i="72" s="1"/>
  <c r="E244" i="72"/>
  <c r="F244" i="72" s="1"/>
  <c r="E274" i="72"/>
  <c r="F274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E87" i="72"/>
  <c r="F87" i="72" s="1"/>
  <c r="G88" i="72" s="1"/>
  <c r="H89" i="72" s="1"/>
  <c r="I90" i="72" s="1"/>
  <c r="J91" i="72" s="1"/>
  <c r="K92" i="72" s="1"/>
  <c r="L93" i="72" s="1"/>
  <c r="M94" i="72" s="1"/>
  <c r="E27" i="72"/>
  <c r="F27" i="72" s="1"/>
  <c r="G28" i="72" s="1"/>
  <c r="H29" i="72" s="1"/>
  <c r="I30" i="72" s="1"/>
  <c r="J31" i="72" s="1"/>
  <c r="K32" i="72" s="1"/>
  <c r="G245" i="72"/>
  <c r="H246" i="72" s="1"/>
  <c r="I247" i="72" s="1"/>
  <c r="J248" i="72" s="1"/>
  <c r="K249" i="72" s="1"/>
  <c r="E56" i="72"/>
  <c r="F56" i="72" s="1"/>
  <c r="E305" i="72"/>
  <c r="F305" i="72" s="1"/>
  <c r="G275" i="72"/>
  <c r="H276" i="72" s="1"/>
  <c r="I277" i="72" s="1"/>
  <c r="J278" i="72" s="1"/>
  <c r="K279" i="72" s="1"/>
  <c r="L280" i="72" s="1"/>
  <c r="G215" i="72"/>
  <c r="H216" i="72" s="1"/>
  <c r="I217" i="72" s="1"/>
  <c r="J218" i="72" s="1"/>
  <c r="G151" i="72"/>
  <c r="H152" i="72" s="1"/>
  <c r="I153" i="72" s="1"/>
  <c r="J154" i="72" s="1"/>
  <c r="K155" i="72" s="1"/>
  <c r="L156" i="72" s="1"/>
  <c r="E120" i="72"/>
  <c r="F120" i="72" s="1"/>
  <c r="E28" i="72" l="1"/>
  <c r="F28" i="72" s="1"/>
  <c r="G29" i="72" s="1"/>
  <c r="H30" i="72" s="1"/>
  <c r="I31" i="72" s="1"/>
  <c r="J32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275" i="72"/>
  <c r="F275" i="72" s="1"/>
  <c r="G276" i="72" s="1"/>
  <c r="E88" i="72"/>
  <c r="F88" i="72" s="1"/>
  <c r="G89" i="72" s="1"/>
  <c r="H90" i="72" s="1"/>
  <c r="I91" i="72" s="1"/>
  <c r="J92" i="72" s="1"/>
  <c r="K93" i="72" s="1"/>
  <c r="L94" i="72" s="1"/>
  <c r="E151" i="72"/>
  <c r="F151" i="72" s="1"/>
  <c r="G152" i="72" s="1"/>
  <c r="E215" i="72"/>
  <c r="F215" i="72" s="1"/>
  <c r="G57" i="72"/>
  <c r="H58" i="72" s="1"/>
  <c r="I59" i="72" s="1"/>
  <c r="J60" i="72" s="1"/>
  <c r="K61" i="72" s="1"/>
  <c r="L62" i="72" s="1"/>
  <c r="M63" i="72" s="1"/>
  <c r="E245" i="72"/>
  <c r="F245" i="72" s="1"/>
  <c r="G306" i="72"/>
  <c r="H307" i="72" s="1"/>
  <c r="I308" i="72" s="1"/>
  <c r="J309" i="72" s="1"/>
  <c r="K310" i="72" s="1"/>
  <c r="L311" i="72" s="1"/>
  <c r="G121" i="72"/>
  <c r="H122" i="72" s="1"/>
  <c r="I123" i="72" s="1"/>
  <c r="J124" i="72" s="1"/>
  <c r="K125" i="72" s="1"/>
  <c r="H277" i="72" l="1"/>
  <c r="I278" i="72" s="1"/>
  <c r="J279" i="72" s="1"/>
  <c r="K280" i="72" s="1"/>
  <c r="E276" i="72"/>
  <c r="F276" i="72" s="1"/>
  <c r="G277" i="72" s="1"/>
  <c r="H278" i="72" s="1"/>
  <c r="I279" i="72" s="1"/>
  <c r="J280" i="72" s="1"/>
  <c r="E89" i="72"/>
  <c r="F89" i="72" s="1"/>
  <c r="G90" i="72" s="1"/>
  <c r="H91" i="72" s="1"/>
  <c r="I92" i="72" s="1"/>
  <c r="J93" i="72" s="1"/>
  <c r="K94" i="72" s="1"/>
  <c r="H153" i="72"/>
  <c r="I154" i="72" s="1"/>
  <c r="J155" i="72" s="1"/>
  <c r="K156" i="72" s="1"/>
  <c r="E152" i="72"/>
  <c r="F152" i="72" s="1"/>
  <c r="G153" i="72" s="1"/>
  <c r="H154" i="72" s="1"/>
  <c r="I155" i="72" s="1"/>
  <c r="J156" i="72" s="1"/>
  <c r="E121" i="72"/>
  <c r="F121" i="72" s="1"/>
  <c r="G122" i="72" s="1"/>
  <c r="E57" i="72"/>
  <c r="F57" i="72" s="1"/>
  <c r="G58" i="72" s="1"/>
  <c r="H59" i="72" s="1"/>
  <c r="I60" i="72" s="1"/>
  <c r="J61" i="72" s="1"/>
  <c r="K62" i="72" s="1"/>
  <c r="L63" i="72" s="1"/>
  <c r="E29" i="72"/>
  <c r="F29" i="72" s="1"/>
  <c r="G216" i="72"/>
  <c r="H217" i="72" s="1"/>
  <c r="I218" i="72" s="1"/>
  <c r="G246" i="72"/>
  <c r="H247" i="72" s="1"/>
  <c r="I248" i="72" s="1"/>
  <c r="J249" i="72" s="1"/>
  <c r="E306" i="72"/>
  <c r="F306" i="72" s="1"/>
  <c r="E181" i="72"/>
  <c r="F181" i="72" s="1"/>
  <c r="E246" i="72" l="1"/>
  <c r="F246" i="72" s="1"/>
  <c r="G247" i="72" s="1"/>
  <c r="H248" i="72" s="1"/>
  <c r="I249" i="72" s="1"/>
  <c r="E277" i="72"/>
  <c r="F277" i="72" s="1"/>
  <c r="G278" i="72" s="1"/>
  <c r="H279" i="72" s="1"/>
  <c r="I280" i="72" s="1"/>
  <c r="H123" i="72"/>
  <c r="I124" i="72" s="1"/>
  <c r="J125" i="72" s="1"/>
  <c r="E122" i="72"/>
  <c r="F122" i="72" s="1"/>
  <c r="G123" i="72" s="1"/>
  <c r="H124" i="72" s="1"/>
  <c r="I125" i="72" s="1"/>
  <c r="E216" i="72"/>
  <c r="F216" i="72" s="1"/>
  <c r="G217" i="72" s="1"/>
  <c r="H218" i="72" s="1"/>
  <c r="E58" i="72"/>
  <c r="F58" i="72" s="1"/>
  <c r="G59" i="72" s="1"/>
  <c r="H60" i="72" s="1"/>
  <c r="I61" i="72" s="1"/>
  <c r="J62" i="72" s="1"/>
  <c r="K63" i="72" s="1"/>
  <c r="E153" i="72"/>
  <c r="F153" i="72" s="1"/>
  <c r="G182" i="72"/>
  <c r="H183" i="72" s="1"/>
  <c r="I184" i="72" s="1"/>
  <c r="J185" i="72" s="1"/>
  <c r="K186" i="72" s="1"/>
  <c r="L187" i="72" s="1"/>
  <c r="G307" i="72"/>
  <c r="H308" i="72" s="1"/>
  <c r="I309" i="72" s="1"/>
  <c r="J310" i="72" s="1"/>
  <c r="K311" i="72" s="1"/>
  <c r="E90" i="72"/>
  <c r="F90" i="72" s="1"/>
  <c r="G30" i="72"/>
  <c r="H31" i="72" s="1"/>
  <c r="I32" i="72" s="1"/>
  <c r="E307" i="72" l="1"/>
  <c r="F307" i="72" s="1"/>
  <c r="G308" i="72" s="1"/>
  <c r="H309" i="72" s="1"/>
  <c r="I310" i="72" s="1"/>
  <c r="J311" i="72" s="1"/>
  <c r="E278" i="72"/>
  <c r="F278" i="72" s="1"/>
  <c r="G279" i="72" s="1"/>
  <c r="H280" i="72" s="1"/>
  <c r="E123" i="72"/>
  <c r="F123" i="72" s="1"/>
  <c r="G124" i="72" s="1"/>
  <c r="H125" i="72" s="1"/>
  <c r="E217" i="72"/>
  <c r="F217" i="72" s="1"/>
  <c r="G218" i="72" s="1"/>
  <c r="E218" i="72" s="1"/>
  <c r="F218" i="72" s="1"/>
  <c r="E247" i="72"/>
  <c r="F247" i="72" s="1"/>
  <c r="G248" i="72" s="1"/>
  <c r="H249" i="72" s="1"/>
  <c r="E59" i="72"/>
  <c r="F59" i="72" s="1"/>
  <c r="G60" i="72" s="1"/>
  <c r="H61" i="72" s="1"/>
  <c r="I62" i="72" s="1"/>
  <c r="J63" i="72" s="1"/>
  <c r="G154" i="72"/>
  <c r="H155" i="72" s="1"/>
  <c r="I156" i="72" s="1"/>
  <c r="E30" i="72"/>
  <c r="F30" i="72" s="1"/>
  <c r="G91" i="72"/>
  <c r="H92" i="72" s="1"/>
  <c r="I93" i="72" s="1"/>
  <c r="J94" i="72" s="1"/>
  <c r="E182" i="72"/>
  <c r="F182" i="72" s="1"/>
  <c r="E91" i="72" l="1"/>
  <c r="F91" i="72" s="1"/>
  <c r="G92" i="72" s="1"/>
  <c r="H93" i="72" s="1"/>
  <c r="I94" i="72" s="1"/>
  <c r="E308" i="72"/>
  <c r="F308" i="72" s="1"/>
  <c r="G309" i="72" s="1"/>
  <c r="H310" i="72" s="1"/>
  <c r="I311" i="72" s="1"/>
  <c r="E124" i="72"/>
  <c r="F124" i="72" s="1"/>
  <c r="G125" i="72" s="1"/>
  <c r="E125" i="72" s="1"/>
  <c r="F125" i="72" s="1"/>
  <c r="AL125" i="72" s="1"/>
  <c r="E279" i="72"/>
  <c r="F279" i="72" s="1"/>
  <c r="G280" i="72" s="1"/>
  <c r="E280" i="72" s="1"/>
  <c r="F280" i="72" s="1"/>
  <c r="E154" i="72"/>
  <c r="F154" i="72" s="1"/>
  <c r="G155" i="72" s="1"/>
  <c r="H156" i="72" s="1"/>
  <c r="E248" i="72"/>
  <c r="F248" i="72" s="1"/>
  <c r="G249" i="72" s="1"/>
  <c r="E249" i="72" s="1"/>
  <c r="F249" i="72" s="1"/>
  <c r="E60" i="72"/>
  <c r="F60" i="72" s="1"/>
  <c r="G183" i="72"/>
  <c r="H184" i="72" s="1"/>
  <c r="I185" i="72" s="1"/>
  <c r="J186" i="72" s="1"/>
  <c r="K187" i="72" s="1"/>
  <c r="G31" i="72"/>
  <c r="H32" i="72" s="1"/>
  <c r="E31" i="72" l="1"/>
  <c r="F31" i="72" s="1"/>
  <c r="G32" i="72" s="1"/>
  <c r="E32" i="72" s="1"/>
  <c r="F32" i="72" s="1"/>
  <c r="AL32" i="72" s="1"/>
  <c r="E183" i="72"/>
  <c r="F183" i="72" s="1"/>
  <c r="E92" i="72"/>
  <c r="F92" i="72" s="1"/>
  <c r="E155" i="72"/>
  <c r="F155" i="72" s="1"/>
  <c r="G156" i="72" s="1"/>
  <c r="E156" i="72" s="1"/>
  <c r="F156" i="72" s="1"/>
  <c r="G61" i="72"/>
  <c r="H62" i="72" s="1"/>
  <c r="I63" i="72" s="1"/>
  <c r="E309" i="72"/>
  <c r="F309" i="72" s="1"/>
  <c r="G310" i="72" l="1"/>
  <c r="H311" i="72" s="1"/>
  <c r="G93" i="72"/>
  <c r="H94" i="72" s="1"/>
  <c r="G184" i="72"/>
  <c r="H185" i="72" s="1"/>
  <c r="I186" i="72" s="1"/>
  <c r="J187" i="72" s="1"/>
  <c r="E61" i="72"/>
  <c r="F61" i="72" s="1"/>
  <c r="E184" i="72" l="1"/>
  <c r="F184" i="72" s="1"/>
  <c r="G185" i="72" s="1"/>
  <c r="H186" i="72" s="1"/>
  <c r="I187" i="72" s="1"/>
  <c r="G62" i="72"/>
  <c r="H63" i="72" s="1"/>
  <c r="E93" i="72"/>
  <c r="F93" i="72" s="1"/>
  <c r="G94" i="72" s="1"/>
  <c r="E94" i="72" s="1"/>
  <c r="F94" i="72" s="1"/>
  <c r="AL94" i="72" s="1"/>
  <c r="AL127" i="72" s="1"/>
  <c r="E310" i="72"/>
  <c r="F310" i="72" s="1"/>
  <c r="G311" i="72" s="1"/>
  <c r="E311" i="72" s="1"/>
  <c r="F311" i="72" s="1"/>
  <c r="E62" i="72" l="1"/>
  <c r="F62" i="72" s="1"/>
  <c r="E185" i="72"/>
  <c r="F185" i="72" s="1"/>
  <c r="G63" i="72" l="1"/>
  <c r="E63" i="72" s="1"/>
  <c r="F63" i="72" s="1"/>
  <c r="G186" i="72"/>
  <c r="H187" i="72" s="1"/>
  <c r="E186" i="72" l="1"/>
  <c r="F186" i="72" s="1"/>
  <c r="G187" i="72" s="1"/>
  <c r="E187" i="72" s="1"/>
  <c r="F187" i="72" s="1"/>
  <c r="E35" i="26" a="1"/>
  <c r="E35" i="26" s="1"/>
  <c r="I198" i="35" s="1"/>
  <c r="F28" i="26" a="1"/>
  <c r="F28" i="26" s="1"/>
  <c r="G212" i="35" s="1"/>
  <c r="H35" i="58" s="1"/>
  <c r="H35" i="41" s="1"/>
  <c r="E28" i="26" a="1"/>
  <c r="E28" i="26" s="1"/>
  <c r="I191" i="35" s="1"/>
  <c r="H30" i="26" a="1"/>
  <c r="H30" i="26" s="1"/>
  <c r="I214" i="35" s="1"/>
  <c r="G33" i="26" a="1"/>
  <c r="G33" i="26" s="1"/>
  <c r="H217" i="35" s="1"/>
  <c r="E41" i="26" a="1"/>
  <c r="E41" i="26" s="1"/>
  <c r="I204" i="35" s="1"/>
  <c r="F36" i="26" a="1"/>
  <c r="F36" i="26" s="1"/>
  <c r="G220" i="35" s="1"/>
  <c r="H26" i="26" a="1"/>
  <c r="H26" i="26" s="1"/>
  <c r="I210" i="35" s="1"/>
  <c r="G38" i="26" a="1"/>
  <c r="G38" i="26" s="1"/>
  <c r="H222" i="35" s="1"/>
  <c r="D23" i="26" a="1"/>
  <c r="D23" i="26" s="1"/>
  <c r="AL63" i="72"/>
  <c r="D24" i="26" a="1"/>
  <c r="D24" i="26" s="1"/>
  <c r="H187" i="35" s="1"/>
  <c r="D28" i="26" a="1"/>
  <c r="D28" i="26" s="1"/>
  <c r="H191" i="35" s="1"/>
  <c r="F29" i="26" a="1"/>
  <c r="F29" i="26" s="1"/>
  <c r="G213" i="35" s="1"/>
  <c r="E31" i="26" a="1"/>
  <c r="E31" i="26" s="1"/>
  <c r="G29" i="26" a="1"/>
  <c r="G29" i="26" s="1"/>
  <c r="H213" i="35" s="1"/>
  <c r="H41" i="26" a="1"/>
  <c r="H41" i="26" s="1"/>
  <c r="I225" i="35" s="1"/>
  <c r="H31" i="26" a="1"/>
  <c r="H31" i="26" s="1"/>
  <c r="G25" i="26" a="1"/>
  <c r="G25" i="26" s="1"/>
  <c r="H209" i="35" s="1"/>
  <c r="F37" i="26" a="1"/>
  <c r="F37" i="26" s="1"/>
  <c r="G221" i="35" s="1"/>
  <c r="D26" i="26" a="1"/>
  <c r="D26" i="26" s="1"/>
  <c r="H189" i="35" s="1"/>
  <c r="G28" i="26" a="1"/>
  <c r="G28" i="26" s="1"/>
  <c r="H212" i="35" s="1"/>
  <c r="E29" i="26" a="1"/>
  <c r="E29" i="26" s="1"/>
  <c r="I192" i="35" s="1"/>
  <c r="E25" i="26" a="1"/>
  <c r="E25" i="26" s="1"/>
  <c r="I188" i="35" s="1"/>
  <c r="F31" i="26" a="1"/>
  <c r="F31" i="26" s="1"/>
  <c r="F39" i="26" a="1"/>
  <c r="F39" i="26" s="1"/>
  <c r="H37" i="26" a="1"/>
  <c r="H37" i="26" s="1"/>
  <c r="I221" i="35" s="1"/>
  <c r="E36" i="26" a="1"/>
  <c r="E36" i="26" s="1"/>
  <c r="I199" i="35" s="1"/>
  <c r="E34" i="26" a="1"/>
  <c r="E34" i="26" s="1"/>
  <c r="I197" i="35" s="1"/>
  <c r="D42" i="26" a="1"/>
  <c r="D42" i="26" s="1"/>
  <c r="H205" i="35" s="1"/>
  <c r="H36" i="26" a="1"/>
  <c r="H36" i="26" s="1"/>
  <c r="I220" i="35" s="1"/>
  <c r="D37" i="26" a="1"/>
  <c r="D37" i="26" s="1"/>
  <c r="H200" i="35" s="1"/>
  <c r="G27" i="26" a="1"/>
  <c r="G27" i="26" s="1"/>
  <c r="F32" i="26" a="1"/>
  <c r="F32" i="26" s="1"/>
  <c r="G216" i="35" s="1"/>
  <c r="F27" i="26" a="1"/>
  <c r="F27" i="26" s="1"/>
  <c r="D34" i="26" a="1"/>
  <c r="D34" i="26" s="1"/>
  <c r="H197" i="35" s="1"/>
  <c r="F25" i="26" a="1"/>
  <c r="F25" i="26" s="1"/>
  <c r="G209" i="35" s="1"/>
  <c r="G32" i="26" a="1"/>
  <c r="G32" i="26" s="1"/>
  <c r="H216" i="35" s="1"/>
  <c r="G42" i="26" a="1"/>
  <c r="G42" i="26" s="1"/>
  <c r="H226" i="35" s="1"/>
  <c r="G23" i="26" a="1"/>
  <c r="G23" i="26" s="1"/>
  <c r="D32" i="26" a="1"/>
  <c r="D32" i="26" s="1"/>
  <c r="H195" i="35" s="1"/>
  <c r="H23" i="26" a="1"/>
  <c r="H23" i="26" s="1"/>
  <c r="D25" i="26" a="1"/>
  <c r="D25" i="26" s="1"/>
  <c r="H188" i="35" s="1"/>
  <c r="D40" i="26" a="1"/>
  <c r="D40" i="26" s="1"/>
  <c r="H203" i="35" s="1"/>
  <c r="E27" i="26" a="1"/>
  <c r="E27" i="26" s="1"/>
  <c r="G36" i="26" a="1"/>
  <c r="G36" i="26" s="1"/>
  <c r="H220" i="35" s="1"/>
  <c r="H38" i="26" a="1"/>
  <c r="H38" i="26" s="1"/>
  <c r="I222" i="35" s="1"/>
  <c r="D29" i="26" a="1"/>
  <c r="D29" i="26" s="1"/>
  <c r="H192" i="35" s="1"/>
  <c r="E24" i="26" a="1"/>
  <c r="E24" i="26" s="1"/>
  <c r="I187" i="35" s="1"/>
  <c r="D31" i="26" a="1"/>
  <c r="D31" i="26" s="1"/>
  <c r="D36" i="26" a="1"/>
  <c r="D36" i="26" s="1"/>
  <c r="H199" i="35" s="1"/>
  <c r="H27" i="26" a="1"/>
  <c r="H27" i="26" s="1"/>
  <c r="E30" i="26" a="1"/>
  <c r="E30" i="26" s="1"/>
  <c r="I193" i="35" s="1"/>
  <c r="H24" i="26" a="1"/>
  <c r="H24" i="26" s="1"/>
  <c r="I208" i="35" s="1"/>
  <c r="H25" i="26" a="1"/>
  <c r="H25" i="26" s="1"/>
  <c r="I209" i="35" s="1"/>
  <c r="F23" i="26" a="1"/>
  <c r="F23" i="26" s="1"/>
  <c r="F40" i="26" a="1"/>
  <c r="F40" i="26" s="1"/>
  <c r="G224" i="35" s="1"/>
  <c r="E37" i="26" a="1"/>
  <c r="E37" i="26" s="1"/>
  <c r="I200" i="35" s="1"/>
  <c r="D39" i="26" a="1"/>
  <c r="D39" i="26" s="1"/>
  <c r="F41" i="26" a="1"/>
  <c r="F41" i="26" s="1"/>
  <c r="G225" i="35" s="1"/>
  <c r="G35" i="26" a="1"/>
  <c r="G35" i="26" s="1"/>
  <c r="E23" i="26" a="1"/>
  <c r="E23" i="26" s="1"/>
  <c r="D35" i="26" a="1"/>
  <c r="D35" i="26" s="1"/>
  <c r="G34" i="26" a="1"/>
  <c r="G34" i="26" s="1"/>
  <c r="H218" i="35" s="1"/>
  <c r="G31" i="26" a="1"/>
  <c r="G31" i="26" s="1"/>
  <c r="G30" i="26" a="1"/>
  <c r="G30" i="26" s="1"/>
  <c r="H214" i="35" s="1"/>
  <c r="H42" i="26" a="1"/>
  <c r="H42" i="26" s="1"/>
  <c r="I226" i="35" s="1"/>
  <c r="E26" i="26" a="1"/>
  <c r="E26" i="26" s="1"/>
  <c r="I189" i="35" s="1"/>
  <c r="H39" i="26" a="1"/>
  <c r="H39" i="26" s="1"/>
  <c r="E42" i="26" a="1"/>
  <c r="E42" i="26" s="1"/>
  <c r="I205" i="35" s="1"/>
  <c r="H40" i="26" a="1"/>
  <c r="H40" i="26" s="1"/>
  <c r="I224" i="35" s="1"/>
  <c r="D38" i="26" a="1"/>
  <c r="D38" i="26" s="1"/>
  <c r="H201" i="35" s="1"/>
  <c r="D33" i="26" a="1"/>
  <c r="D33" i="26" s="1"/>
  <c r="H196" i="35" s="1"/>
  <c r="E38" i="26" a="1"/>
  <c r="E38" i="26" s="1"/>
  <c r="I201" i="35" s="1"/>
  <c r="G26" i="26" a="1"/>
  <c r="G26" i="26" s="1"/>
  <c r="H210" i="35" s="1"/>
  <c r="F35" i="26" a="1"/>
  <c r="F35" i="26" s="1"/>
  <c r="F24" i="26" a="1"/>
  <c r="F24" i="26" s="1"/>
  <c r="G208" i="35" s="1"/>
  <c r="H32" i="26" a="1"/>
  <c r="H32" i="26" s="1"/>
  <c r="I216" i="35" s="1"/>
  <c r="F34" i="26" a="1"/>
  <c r="F34" i="26" s="1"/>
  <c r="G218" i="35" s="1"/>
  <c r="E39" i="26" a="1"/>
  <c r="E39" i="26" s="1"/>
  <c r="H34" i="26" a="1"/>
  <c r="H34" i="26" s="1"/>
  <c r="I218" i="35" s="1"/>
  <c r="E40" i="26" a="1"/>
  <c r="E40" i="26" s="1"/>
  <c r="I203" i="35" s="1"/>
  <c r="G41" i="26" a="1"/>
  <c r="G41" i="26" s="1"/>
  <c r="H225" i="35" s="1"/>
  <c r="H28" i="26" a="1"/>
  <c r="H28" i="26" s="1"/>
  <c r="I212" i="35" s="1"/>
  <c r="F30" i="26" a="1"/>
  <c r="F30" i="26" s="1"/>
  <c r="G214" i="35" s="1"/>
  <c r="H29" i="26" a="1"/>
  <c r="H29" i="26" s="1"/>
  <c r="I213" i="35" s="1"/>
  <c r="D41" i="26" a="1"/>
  <c r="D41" i="26" s="1"/>
  <c r="H204" i="35" s="1"/>
  <c r="D27" i="26" a="1"/>
  <c r="D27" i="26" s="1"/>
  <c r="G40" i="26" a="1"/>
  <c r="G40" i="26" s="1"/>
  <c r="H224" i="35" s="1"/>
  <c r="H35" i="26" a="1"/>
  <c r="H35" i="26" s="1"/>
  <c r="G24" i="26" a="1"/>
  <c r="G24" i="26" s="1"/>
  <c r="H208" i="35" s="1"/>
  <c r="F42" i="26" a="1"/>
  <c r="F42" i="26" s="1"/>
  <c r="G226" i="35" s="1"/>
  <c r="F26" i="26" a="1"/>
  <c r="F26" i="26" s="1"/>
  <c r="G210" i="35" s="1"/>
  <c r="G39" i="26" a="1"/>
  <c r="G39" i="26" s="1"/>
  <c r="E33" i="26" a="1"/>
  <c r="E33" i="26" s="1"/>
  <c r="I196" i="35" s="1"/>
  <c r="F38" i="26" a="1"/>
  <c r="F38" i="26" s="1"/>
  <c r="G222" i="35" s="1"/>
  <c r="E32" i="26" l="1" a="1"/>
  <c r="E32" i="26" s="1"/>
  <c r="I195" i="35" s="1"/>
  <c r="J54" i="37" s="1"/>
  <c r="J54" i="41" s="1"/>
  <c r="G37" i="26" a="1"/>
  <c r="G37" i="26" s="1"/>
  <c r="H221" i="35" s="1"/>
  <c r="I71" i="58" s="1"/>
  <c r="F33" i="26" a="1"/>
  <c r="F33" i="26" s="1"/>
  <c r="G217" i="35" s="1"/>
  <c r="H58" i="58" s="1"/>
  <c r="H58" i="41" s="1"/>
  <c r="H33" i="26" a="1"/>
  <c r="H33" i="26" s="1"/>
  <c r="I217" i="35" s="1"/>
  <c r="J56" i="58" s="1"/>
  <c r="D30" i="26" a="1"/>
  <c r="D30" i="26" s="1"/>
  <c r="H193" i="35" s="1"/>
  <c r="I43" i="37" s="1"/>
  <c r="H38" i="58"/>
  <c r="H38" i="41" s="1"/>
  <c r="H36" i="58"/>
  <c r="H36" i="41" s="1"/>
  <c r="H37" i="58"/>
  <c r="H37" i="41" s="1"/>
  <c r="H223" i="35"/>
  <c r="F54" i="26"/>
  <c r="I202" i="35"/>
  <c r="D54" i="26"/>
  <c r="J28" i="37"/>
  <c r="J27" i="37"/>
  <c r="J30" i="37"/>
  <c r="J29" i="37"/>
  <c r="G207" i="35"/>
  <c r="E50" i="26"/>
  <c r="H50" i="26" s="1"/>
  <c r="I91" i="58"/>
  <c r="I94" i="58"/>
  <c r="I93" i="58"/>
  <c r="I92" i="58"/>
  <c r="H211" i="35"/>
  <c r="F51" i="26"/>
  <c r="I28" i="37"/>
  <c r="I29" i="37"/>
  <c r="I30" i="37"/>
  <c r="I27" i="37"/>
  <c r="H186" i="35"/>
  <c r="C50" i="26"/>
  <c r="I57" i="58"/>
  <c r="I55" i="58"/>
  <c r="I56" i="58"/>
  <c r="I58" i="58"/>
  <c r="H59" i="58"/>
  <c r="H59" i="41" s="1"/>
  <c r="H60" i="58"/>
  <c r="H60" i="41" s="1"/>
  <c r="H61" i="58"/>
  <c r="H61" i="41" s="1"/>
  <c r="H62" i="58"/>
  <c r="H62" i="41" s="1"/>
  <c r="J94" i="58"/>
  <c r="J93" i="58"/>
  <c r="J91" i="58"/>
  <c r="J92" i="58"/>
  <c r="I190" i="35"/>
  <c r="D51" i="26"/>
  <c r="I51" i="58"/>
  <c r="I54" i="58"/>
  <c r="I53" i="58"/>
  <c r="I52" i="58"/>
  <c r="I74" i="37"/>
  <c r="I71" i="37"/>
  <c r="I73" i="37"/>
  <c r="I72" i="37"/>
  <c r="I78" i="58"/>
  <c r="I75" i="58"/>
  <c r="I76" i="58"/>
  <c r="I77" i="58"/>
  <c r="H27" i="58"/>
  <c r="H27" i="41" s="1"/>
  <c r="H30" i="58"/>
  <c r="H30" i="41" s="1"/>
  <c r="H28" i="58"/>
  <c r="H28" i="41" s="1"/>
  <c r="H29" i="58"/>
  <c r="H29" i="41" s="1"/>
  <c r="H71" i="58"/>
  <c r="H71" i="41" s="1"/>
  <c r="H73" i="58"/>
  <c r="H73" i="41" s="1"/>
  <c r="H74" i="58"/>
  <c r="H74" i="41" s="1"/>
  <c r="H72" i="58"/>
  <c r="H72" i="41" s="1"/>
  <c r="J27" i="58"/>
  <c r="J29" i="58"/>
  <c r="J30" i="58"/>
  <c r="J28" i="58"/>
  <c r="J45" i="58"/>
  <c r="J44" i="58"/>
  <c r="J43" i="58"/>
  <c r="J46" i="58"/>
  <c r="I83" i="37"/>
  <c r="I85" i="37"/>
  <c r="I84" i="37"/>
  <c r="I86" i="37"/>
  <c r="I21" i="58"/>
  <c r="I20" i="58"/>
  <c r="I22" i="58"/>
  <c r="I19" i="58"/>
  <c r="J42" i="58"/>
  <c r="J40" i="58"/>
  <c r="J39" i="58"/>
  <c r="J41" i="58"/>
  <c r="H215" i="35"/>
  <c r="F52" i="26"/>
  <c r="H198" i="35"/>
  <c r="C53" i="26"/>
  <c r="J23" i="58"/>
  <c r="J24" i="58"/>
  <c r="J26" i="58"/>
  <c r="J25" i="58"/>
  <c r="J19" i="37"/>
  <c r="J20" i="37"/>
  <c r="J22" i="37"/>
  <c r="J21" i="37"/>
  <c r="I24" i="37"/>
  <c r="I25" i="37"/>
  <c r="I26" i="37"/>
  <c r="I23" i="37"/>
  <c r="I92" i="37"/>
  <c r="I93" i="37"/>
  <c r="I91" i="37"/>
  <c r="I94" i="37"/>
  <c r="J73" i="58"/>
  <c r="J72" i="58"/>
  <c r="J71" i="58"/>
  <c r="J74" i="58"/>
  <c r="I23" i="58"/>
  <c r="I24" i="58"/>
  <c r="I26" i="58"/>
  <c r="I25" i="58"/>
  <c r="H69" i="58"/>
  <c r="H69" i="41" s="1"/>
  <c r="H67" i="58"/>
  <c r="H67" i="41" s="1"/>
  <c r="H70" i="58"/>
  <c r="H70" i="41" s="1"/>
  <c r="H68" i="58"/>
  <c r="H68" i="41" s="1"/>
  <c r="J35" i="37"/>
  <c r="J38" i="37"/>
  <c r="J36" i="37"/>
  <c r="J37" i="37"/>
  <c r="I76" i="37"/>
  <c r="I77" i="37"/>
  <c r="I75" i="37"/>
  <c r="I78" i="37"/>
  <c r="I219" i="35"/>
  <c r="G53" i="26"/>
  <c r="J52" i="58"/>
  <c r="J53" i="58"/>
  <c r="J54" i="58"/>
  <c r="J51" i="58"/>
  <c r="I61" i="58"/>
  <c r="I59" i="58"/>
  <c r="I62" i="58"/>
  <c r="I60" i="58"/>
  <c r="J19" i="58"/>
  <c r="J22" i="58"/>
  <c r="J21" i="58"/>
  <c r="J20" i="58"/>
  <c r="I207" i="35"/>
  <c r="G50" i="26"/>
  <c r="I215" i="35"/>
  <c r="H92" i="58"/>
  <c r="H92" i="41" s="1"/>
  <c r="H93" i="58"/>
  <c r="H93" i="41" s="1"/>
  <c r="H91" i="58"/>
  <c r="H91" i="41" s="1"/>
  <c r="H94" i="58"/>
  <c r="H94" i="41" s="1"/>
  <c r="I46" i="58"/>
  <c r="I45" i="58"/>
  <c r="I44" i="58"/>
  <c r="I43" i="58"/>
  <c r="J68" i="58"/>
  <c r="J70" i="58"/>
  <c r="J67" i="58"/>
  <c r="J69" i="58"/>
  <c r="H45" i="58"/>
  <c r="H45" i="41" s="1"/>
  <c r="H46" i="58"/>
  <c r="H46" i="41" s="1"/>
  <c r="H44" i="58"/>
  <c r="H44" i="41" s="1"/>
  <c r="H43" i="58"/>
  <c r="H43" i="41" s="1"/>
  <c r="H20" i="58"/>
  <c r="H20" i="41" s="1"/>
  <c r="H21" i="58"/>
  <c r="H21" i="41" s="1"/>
  <c r="H22" i="58"/>
  <c r="H22" i="41" s="1"/>
  <c r="H19" i="58"/>
  <c r="H19" i="41" s="1"/>
  <c r="J86" i="58"/>
  <c r="J85" i="58"/>
  <c r="J84" i="58"/>
  <c r="J83" i="58"/>
  <c r="J45" i="37"/>
  <c r="J44" i="37"/>
  <c r="J46" i="37"/>
  <c r="J43" i="37"/>
  <c r="I51" i="37"/>
  <c r="I53" i="37"/>
  <c r="I54" i="37"/>
  <c r="I52" i="37"/>
  <c r="J89" i="58"/>
  <c r="J87" i="58"/>
  <c r="J88" i="58"/>
  <c r="J90" i="58"/>
  <c r="I83" i="58"/>
  <c r="I86" i="58"/>
  <c r="I85" i="58"/>
  <c r="I84" i="58"/>
  <c r="H190" i="35"/>
  <c r="G219" i="35"/>
  <c r="E53" i="26"/>
  <c r="H53" i="26" s="1"/>
  <c r="I186" i="35"/>
  <c r="D50" i="26"/>
  <c r="I211" i="35"/>
  <c r="G51" i="26"/>
  <c r="H207" i="35"/>
  <c r="F50" i="26"/>
  <c r="G223" i="35"/>
  <c r="E54" i="26"/>
  <c r="H54" i="26" s="1"/>
  <c r="I40" i="58"/>
  <c r="I41" i="58"/>
  <c r="I39" i="58"/>
  <c r="I42" i="58"/>
  <c r="I28" i="58"/>
  <c r="I27" i="58"/>
  <c r="I29" i="58"/>
  <c r="I30" i="58"/>
  <c r="H219" i="35"/>
  <c r="I68" i="37"/>
  <c r="I69" i="37"/>
  <c r="I70" i="37"/>
  <c r="I67" i="37"/>
  <c r="H23" i="58"/>
  <c r="H23" i="41" s="1"/>
  <c r="H24" i="58"/>
  <c r="H24" i="41" s="1"/>
  <c r="H25" i="58"/>
  <c r="H25" i="41" s="1"/>
  <c r="H26" i="58"/>
  <c r="H26" i="41" s="1"/>
  <c r="G215" i="35"/>
  <c r="I194" i="35"/>
  <c r="D53" i="26"/>
  <c r="J38" i="58"/>
  <c r="J35" i="58"/>
  <c r="J36" i="58"/>
  <c r="J37" i="58"/>
  <c r="J77" i="37"/>
  <c r="J78" i="37"/>
  <c r="J76" i="37"/>
  <c r="J75" i="37"/>
  <c r="H89" i="58"/>
  <c r="H89" i="41" s="1"/>
  <c r="H90" i="58"/>
  <c r="H90" i="41" s="1"/>
  <c r="H88" i="58"/>
  <c r="H88" i="41" s="1"/>
  <c r="H87" i="58"/>
  <c r="H87" i="41" s="1"/>
  <c r="H194" i="35"/>
  <c r="C52" i="26"/>
  <c r="I42" i="37"/>
  <c r="I39" i="37"/>
  <c r="I41" i="37"/>
  <c r="I40" i="37"/>
  <c r="I62" i="37"/>
  <c r="I59" i="37"/>
  <c r="I61" i="37"/>
  <c r="I60" i="37"/>
  <c r="J26" i="37"/>
  <c r="J24" i="37"/>
  <c r="J25" i="37"/>
  <c r="J23" i="37"/>
  <c r="H39" i="58"/>
  <c r="H39" i="41" s="1"/>
  <c r="H42" i="58"/>
  <c r="H42" i="41" s="1"/>
  <c r="H40" i="58"/>
  <c r="H40" i="41" s="1"/>
  <c r="H41" i="58"/>
  <c r="H41" i="41" s="1"/>
  <c r="J65" i="37"/>
  <c r="J66" i="37"/>
  <c r="J63" i="37"/>
  <c r="J64" i="37"/>
  <c r="I88" i="37"/>
  <c r="I89" i="37"/>
  <c r="I87" i="37"/>
  <c r="I90" i="37"/>
  <c r="I90" i="58"/>
  <c r="I87" i="58"/>
  <c r="I88" i="58"/>
  <c r="I89" i="58"/>
  <c r="H202" i="35"/>
  <c r="C54" i="26"/>
  <c r="J76" i="58"/>
  <c r="J75" i="58"/>
  <c r="J78" i="58"/>
  <c r="J77" i="58"/>
  <c r="J59" i="37"/>
  <c r="J61" i="37"/>
  <c r="J62" i="37"/>
  <c r="J60" i="37"/>
  <c r="J40" i="37"/>
  <c r="J39" i="37"/>
  <c r="J42" i="37"/>
  <c r="J41" i="37"/>
  <c r="I35" i="37"/>
  <c r="I37" i="37"/>
  <c r="I38" i="37"/>
  <c r="I36" i="37"/>
  <c r="J89" i="37"/>
  <c r="J88" i="37"/>
  <c r="J90" i="37"/>
  <c r="J90" i="41" s="1"/>
  <c r="J87" i="37"/>
  <c r="H77" i="58"/>
  <c r="H77" i="41" s="1"/>
  <c r="H78" i="58"/>
  <c r="H78" i="41" s="1"/>
  <c r="H75" i="58"/>
  <c r="H75" i="41" s="1"/>
  <c r="H76" i="58"/>
  <c r="H76" i="41" s="1"/>
  <c r="J85" i="37"/>
  <c r="J84" i="37"/>
  <c r="J86" i="37"/>
  <c r="J83" i="37"/>
  <c r="I55" i="37"/>
  <c r="I57" i="37"/>
  <c r="I58" i="37"/>
  <c r="I58" i="41" s="1"/>
  <c r="I56" i="37"/>
  <c r="I56" i="41" s="1"/>
  <c r="J94" i="37"/>
  <c r="J91" i="37"/>
  <c r="J93" i="37"/>
  <c r="J92" i="37"/>
  <c r="J73" i="37"/>
  <c r="J72" i="37"/>
  <c r="J74" i="37"/>
  <c r="J71" i="37"/>
  <c r="I68" i="58"/>
  <c r="I67" i="58"/>
  <c r="I70" i="58"/>
  <c r="I69" i="58"/>
  <c r="G211" i="35"/>
  <c r="E51" i="26"/>
  <c r="H51" i="26" s="1"/>
  <c r="J68" i="37"/>
  <c r="J67" i="37"/>
  <c r="J70" i="37"/>
  <c r="J69" i="37"/>
  <c r="I38" i="58"/>
  <c r="I35" i="58"/>
  <c r="I36" i="58"/>
  <c r="I37" i="58"/>
  <c r="I21" i="37"/>
  <c r="I22" i="37"/>
  <c r="I19" i="37"/>
  <c r="I20" i="37"/>
  <c r="J56" i="37"/>
  <c r="J55" i="37"/>
  <c r="J57" i="37"/>
  <c r="J58" i="37"/>
  <c r="J62" i="58"/>
  <c r="J60" i="58"/>
  <c r="J59" i="58"/>
  <c r="J59" i="41" s="1"/>
  <c r="J61" i="58"/>
  <c r="I223" i="35"/>
  <c r="G54" i="26"/>
  <c r="H86" i="58"/>
  <c r="H86" i="41" s="1"/>
  <c r="H83" i="58"/>
  <c r="H83" i="41" s="1"/>
  <c r="H85" i="58"/>
  <c r="H85" i="41" s="1"/>
  <c r="H84" i="58"/>
  <c r="H84" i="41" s="1"/>
  <c r="H51" i="58"/>
  <c r="H51" i="41" s="1"/>
  <c r="H53" i="58"/>
  <c r="H53" i="41" s="1"/>
  <c r="H52" i="58"/>
  <c r="H52" i="41" s="1"/>
  <c r="H54" i="58"/>
  <c r="H54" i="41" s="1"/>
  <c r="J35" i="41" l="1"/>
  <c r="J23" i="41"/>
  <c r="I21" i="41"/>
  <c r="I93" i="41"/>
  <c r="I91" i="41"/>
  <c r="J55" i="58"/>
  <c r="J55" i="41" s="1"/>
  <c r="J52" i="37"/>
  <c r="J52" i="41" s="1"/>
  <c r="J50" i="26"/>
  <c r="D52" i="26"/>
  <c r="I44" i="37"/>
  <c r="I44" i="41" s="1"/>
  <c r="H55" i="58"/>
  <c r="H55" i="41" s="1"/>
  <c r="C51" i="26"/>
  <c r="I51" i="26" s="1"/>
  <c r="J51" i="37"/>
  <c r="I57" i="41"/>
  <c r="J71" i="41"/>
  <c r="F53" i="26"/>
  <c r="I53" i="26" s="1"/>
  <c r="I72" i="58"/>
  <c r="I72" i="41" s="1"/>
  <c r="I74" i="58"/>
  <c r="I74" i="41" s="1"/>
  <c r="E52" i="26"/>
  <c r="H52" i="26" s="1"/>
  <c r="I73" i="58"/>
  <c r="I73" i="41" s="1"/>
  <c r="J57" i="58"/>
  <c r="J57" i="41" s="1"/>
  <c r="I75" i="41"/>
  <c r="H57" i="58"/>
  <c r="H57" i="41" s="1"/>
  <c r="I46" i="37"/>
  <c r="I46" i="41" s="1"/>
  <c r="J53" i="37"/>
  <c r="J53" i="41" s="1"/>
  <c r="H56" i="58"/>
  <c r="H56" i="41" s="1"/>
  <c r="I45" i="37"/>
  <c r="I45" i="41" s="1"/>
  <c r="I37" i="41"/>
  <c r="J25" i="41"/>
  <c r="G52" i="26"/>
  <c r="J83" i="41"/>
  <c r="J24" i="41"/>
  <c r="I54" i="41"/>
  <c r="J58" i="58"/>
  <c r="J58" i="41" s="1"/>
  <c r="J92" i="41"/>
  <c r="I54" i="26"/>
  <c r="J73" i="41"/>
  <c r="J43" i="41"/>
  <c r="J68" i="41"/>
  <c r="J42" i="41"/>
  <c r="J39" i="41"/>
  <c r="J45" i="41"/>
  <c r="I88" i="41"/>
  <c r="J28" i="41"/>
  <c r="J69" i="41"/>
  <c r="I60" i="41"/>
  <c r="I61" i="41"/>
  <c r="J26" i="41"/>
  <c r="I53" i="41"/>
  <c r="J77" i="41"/>
  <c r="I94" i="41"/>
  <c r="J88" i="41"/>
  <c r="I71" i="41"/>
  <c r="J84" i="41"/>
  <c r="J67" i="41"/>
  <c r="J91" i="41"/>
  <c r="I78" i="41"/>
  <c r="J70" i="41"/>
  <c r="J41" i="41"/>
  <c r="J93" i="41"/>
  <c r="J46" i="41"/>
  <c r="J87" i="41"/>
  <c r="I36" i="41"/>
  <c r="J72" i="41"/>
  <c r="J44" i="41"/>
  <c r="I23" i="41"/>
  <c r="I83" i="41"/>
  <c r="J37" i="41"/>
  <c r="J21" i="41"/>
  <c r="I27" i="41"/>
  <c r="I90" i="41"/>
  <c r="I42" i="41"/>
  <c r="I41" i="41"/>
  <c r="I84" i="41"/>
  <c r="J60" i="41"/>
  <c r="I50" i="26"/>
  <c r="J56" i="41"/>
  <c r="I35" i="41"/>
  <c r="I59" i="41"/>
  <c r="J53" i="26"/>
  <c r="I76" i="41"/>
  <c r="I25" i="41"/>
  <c r="I65" i="37"/>
  <c r="I63" i="37"/>
  <c r="I64" i="37"/>
  <c r="I66" i="37"/>
  <c r="I17" i="37"/>
  <c r="I15" i="37"/>
  <c r="I18" i="37"/>
  <c r="I16" i="37"/>
  <c r="J54" i="26"/>
  <c r="J36" i="41"/>
  <c r="I47" i="58"/>
  <c r="I48" i="58"/>
  <c r="I50" i="58"/>
  <c r="I49" i="58"/>
  <c r="I86" i="41"/>
  <c r="I30" i="41"/>
  <c r="I81" i="37"/>
  <c r="I79" i="37"/>
  <c r="I80" i="37"/>
  <c r="I82" i="37"/>
  <c r="J74" i="41"/>
  <c r="J62" i="41"/>
  <c r="I67" i="41"/>
  <c r="I31" i="37"/>
  <c r="I34" i="37"/>
  <c r="I33" i="37"/>
  <c r="I32" i="37"/>
  <c r="J38" i="41"/>
  <c r="J22" i="41"/>
  <c r="I29" i="41"/>
  <c r="I87" i="41"/>
  <c r="I40" i="41"/>
  <c r="J86" i="41"/>
  <c r="J89" i="41"/>
  <c r="J61" i="41"/>
  <c r="I89" i="41"/>
  <c r="J75" i="41"/>
  <c r="J47" i="37"/>
  <c r="J49" i="37"/>
  <c r="J48" i="37"/>
  <c r="J50" i="37"/>
  <c r="I70" i="41"/>
  <c r="I52" i="41"/>
  <c r="J20" i="41"/>
  <c r="I85" i="41"/>
  <c r="I28" i="41"/>
  <c r="H18" i="58"/>
  <c r="H18" i="41" s="1"/>
  <c r="H15" i="58"/>
  <c r="H16" i="58"/>
  <c r="H17" i="58"/>
  <c r="I81" i="58"/>
  <c r="I80" i="58"/>
  <c r="I82" i="58"/>
  <c r="I79" i="58"/>
  <c r="J15" i="58"/>
  <c r="J16" i="58"/>
  <c r="J18" i="58"/>
  <c r="J17" i="58"/>
  <c r="J76" i="41"/>
  <c r="I69" i="41"/>
  <c r="I18" i="58"/>
  <c r="I17" i="58"/>
  <c r="I15" i="58"/>
  <c r="I16" i="58"/>
  <c r="J85" i="41"/>
  <c r="J19" i="41"/>
  <c r="I38" i="41"/>
  <c r="J78" i="41"/>
  <c r="I68" i="41"/>
  <c r="J81" i="37"/>
  <c r="J79" i="37"/>
  <c r="J82" i="37"/>
  <c r="J80" i="37"/>
  <c r="J80" i="58"/>
  <c r="J82" i="58"/>
  <c r="J81" i="58"/>
  <c r="J79" i="58"/>
  <c r="H33" i="58"/>
  <c r="H33" i="41" s="1"/>
  <c r="H34" i="58"/>
  <c r="H34" i="41" s="1"/>
  <c r="H32" i="58"/>
  <c r="H32" i="41" s="1"/>
  <c r="H31" i="58"/>
  <c r="H31" i="41" s="1"/>
  <c r="I52" i="26"/>
  <c r="H49" i="58"/>
  <c r="H49" i="41" s="1"/>
  <c r="H47" i="58"/>
  <c r="H47" i="41" s="1"/>
  <c r="H50" i="58"/>
  <c r="H50" i="41" s="1"/>
  <c r="H48" i="58"/>
  <c r="H48" i="41" s="1"/>
  <c r="J31" i="58"/>
  <c r="J34" i="58"/>
  <c r="J33" i="58"/>
  <c r="J32" i="58"/>
  <c r="I51" i="41"/>
  <c r="I43" i="41"/>
  <c r="J65" i="58"/>
  <c r="J65" i="41" s="1"/>
  <c r="J63" i="58"/>
  <c r="J63" i="41" s="1"/>
  <c r="J64" i="58"/>
  <c r="J64" i="41" s="1"/>
  <c r="J66" i="58"/>
  <c r="J66" i="41" s="1"/>
  <c r="J40" i="41"/>
  <c r="J51" i="26"/>
  <c r="J29" i="41"/>
  <c r="H64" i="58"/>
  <c r="H64" i="41" s="1"/>
  <c r="H65" i="58"/>
  <c r="H65" i="41" s="1"/>
  <c r="H63" i="58"/>
  <c r="H63" i="41" s="1"/>
  <c r="H66" i="58"/>
  <c r="H66" i="41" s="1"/>
  <c r="I48" i="37"/>
  <c r="I47" i="37"/>
  <c r="I49" i="37"/>
  <c r="I50" i="37"/>
  <c r="J48" i="58"/>
  <c r="J50" i="58"/>
  <c r="J49" i="58"/>
  <c r="J47" i="58"/>
  <c r="I62" i="41"/>
  <c r="J32" i="37"/>
  <c r="J34" i="37"/>
  <c r="J33" i="37"/>
  <c r="J31" i="37"/>
  <c r="I34" i="58"/>
  <c r="I33" i="58"/>
  <c r="I31" i="58"/>
  <c r="I32" i="58"/>
  <c r="J30" i="41"/>
  <c r="J51" i="41"/>
  <c r="I64" i="58"/>
  <c r="I65" i="58"/>
  <c r="I66" i="58"/>
  <c r="I63" i="58"/>
  <c r="I39" i="41"/>
  <c r="I19" i="41"/>
  <c r="I55" i="41"/>
  <c r="I92" i="41"/>
  <c r="J27" i="41"/>
  <c r="J94" i="41"/>
  <c r="J16" i="37"/>
  <c r="J18" i="37"/>
  <c r="J17" i="37"/>
  <c r="J15" i="37"/>
  <c r="I22" i="41"/>
  <c r="H80" i="58"/>
  <c r="H80" i="41" s="1"/>
  <c r="H82" i="58"/>
  <c r="H82" i="41" s="1"/>
  <c r="H81" i="58"/>
  <c r="H81" i="41" s="1"/>
  <c r="H79" i="58"/>
  <c r="H79" i="41" s="1"/>
  <c r="I77" i="41"/>
  <c r="I24" i="41"/>
  <c r="I26" i="41"/>
  <c r="I20" i="41"/>
  <c r="I47" i="41" l="1"/>
  <c r="J52" i="26"/>
  <c r="J18" i="41"/>
  <c r="I50" i="41"/>
  <c r="I48" i="41"/>
  <c r="J79" i="41"/>
  <c r="J32" i="41"/>
  <c r="I49" i="41"/>
  <c r="J81" i="41"/>
  <c r="J31" i="41"/>
  <c r="J33" i="41"/>
  <c r="J34" i="41"/>
  <c r="J82" i="41"/>
  <c r="I32" i="41"/>
  <c r="I82" i="41"/>
  <c r="C18" i="63"/>
  <c r="I17" i="41"/>
  <c r="C58" i="63"/>
  <c r="I33" i="41"/>
  <c r="I80" i="41"/>
  <c r="I34" i="41"/>
  <c r="I79" i="41"/>
  <c r="I31" i="41"/>
  <c r="I81" i="41"/>
  <c r="I66" i="41"/>
  <c r="I423" i="58"/>
  <c r="I424" i="58"/>
  <c r="G242" i="66" s="1"/>
  <c r="J424" i="58"/>
  <c r="E35" i="53" s="1"/>
  <c r="F35" i="53" s="1"/>
  <c r="H29" i="53" s="1"/>
  <c r="J423" i="58"/>
  <c r="I64" i="41"/>
  <c r="J16" i="41"/>
  <c r="J80" i="41"/>
  <c r="C48" i="63"/>
  <c r="I63" i="41"/>
  <c r="I65" i="41"/>
  <c r="J50" i="41"/>
  <c r="J424" i="37"/>
  <c r="J15" i="41"/>
  <c r="J423" i="37"/>
  <c r="C38" i="63"/>
  <c r="H17" i="41"/>
  <c r="J48" i="41"/>
  <c r="I16" i="41"/>
  <c r="J17" i="41"/>
  <c r="C28" i="63"/>
  <c r="H16" i="41"/>
  <c r="J49" i="41"/>
  <c r="I18" i="41"/>
  <c r="H15" i="41"/>
  <c r="H424" i="58"/>
  <c r="H424" i="41" s="1"/>
  <c r="H423" i="58"/>
  <c r="J47" i="41"/>
  <c r="I424" i="37"/>
  <c r="I15" i="41"/>
  <c r="I423" i="37"/>
  <c r="I424" i="41" l="1"/>
  <c r="J424" i="41"/>
  <c r="E23" i="53"/>
  <c r="F23" i="53" s="1"/>
  <c r="H17" i="53" s="1"/>
  <c r="G98" i="66"/>
  <c r="G98" i="74" s="1"/>
  <c r="E29" i="53"/>
  <c r="F29" i="53" s="1"/>
  <c r="H35" i="53" s="1"/>
  <c r="G35" i="53" s="1"/>
  <c r="E341" i="38" s="1"/>
  <c r="G99" i="66"/>
  <c r="I425" i="37"/>
  <c r="I423" i="41"/>
  <c r="E311" i="38"/>
  <c r="N99" i="66" s="1"/>
  <c r="G146" i="66"/>
  <c r="E11" i="53"/>
  <c r="F11" i="53" s="1"/>
  <c r="G290" i="66"/>
  <c r="G194" i="66"/>
  <c r="E347" i="38"/>
  <c r="N291" i="66" s="1"/>
  <c r="J425" i="58"/>
  <c r="G291" i="66"/>
  <c r="J425" i="37"/>
  <c r="G147" i="66"/>
  <c r="E335" i="38"/>
  <c r="N147" i="66" s="1"/>
  <c r="J423" i="41"/>
  <c r="G195" i="66"/>
  <c r="H425" i="58"/>
  <c r="H423" i="41"/>
  <c r="E299" i="38"/>
  <c r="N195" i="66" s="1"/>
  <c r="N51" i="74" s="1"/>
  <c r="G243" i="66"/>
  <c r="I425" i="58"/>
  <c r="E323" i="38"/>
  <c r="N243" i="66" s="1"/>
  <c r="E17" i="53"/>
  <c r="F17" i="53" s="1"/>
  <c r="H23" i="53" s="1"/>
  <c r="G23" i="53" l="1"/>
  <c r="E317" i="38" s="1"/>
  <c r="M242" i="66" s="1"/>
  <c r="N147" i="74"/>
  <c r="G29" i="53"/>
  <c r="E329" i="38" s="1"/>
  <c r="J484" i="37" s="1"/>
  <c r="G11" i="53"/>
  <c r="E293" i="38" s="1"/>
  <c r="H5" i="53"/>
  <c r="G5" i="53" s="1"/>
  <c r="E281" i="38" s="1"/>
  <c r="G146" i="74"/>
  <c r="O243" i="66"/>
  <c r="J425" i="41"/>
  <c r="O3" i="41" s="1"/>
  <c r="C29" i="63"/>
  <c r="C22" i="63"/>
  <c r="G17" i="53"/>
  <c r="E305" i="38" s="1"/>
  <c r="N99" i="74"/>
  <c r="G147" i="74"/>
  <c r="O147" i="66"/>
  <c r="I425" i="41"/>
  <c r="N3" i="41" s="1"/>
  <c r="C19" i="63"/>
  <c r="C12" i="63"/>
  <c r="G50" i="74"/>
  <c r="O99" i="66"/>
  <c r="G99" i="74"/>
  <c r="C49" i="63"/>
  <c r="C42" i="63"/>
  <c r="O291" i="66"/>
  <c r="C59" i="63"/>
  <c r="C52" i="63"/>
  <c r="M290" i="66"/>
  <c r="Q290" i="66" s="1"/>
  <c r="J484" i="58"/>
  <c r="H425" i="41"/>
  <c r="M3" i="41" s="1"/>
  <c r="C39" i="63"/>
  <c r="C32" i="63"/>
  <c r="G51" i="74"/>
  <c r="O195" i="66"/>
  <c r="M146" i="66" l="1"/>
  <c r="O146" i="66" s="1"/>
  <c r="AC147" i="74"/>
  <c r="AD147" i="74" s="1"/>
  <c r="I484" i="58"/>
  <c r="O99" i="74"/>
  <c r="AC99" i="74"/>
  <c r="AA51" i="66"/>
  <c r="AA195" i="66"/>
  <c r="Z195" i="66"/>
  <c r="Z51" i="66"/>
  <c r="AA291" i="66"/>
  <c r="Z147" i="66"/>
  <c r="Z291" i="66"/>
  <c r="AA147" i="66"/>
  <c r="AA99" i="66"/>
  <c r="AA243" i="66"/>
  <c r="Z243" i="66"/>
  <c r="Z99" i="66"/>
  <c r="O290" i="66"/>
  <c r="AC51" i="74"/>
  <c r="O51" i="74"/>
  <c r="J484" i="41"/>
  <c r="O147" i="74"/>
  <c r="I484" i="37"/>
  <c r="M98" i="66"/>
  <c r="H484" i="37"/>
  <c r="M50" i="66"/>
  <c r="H484" i="58"/>
  <c r="M194" i="66"/>
  <c r="Q242" i="66"/>
  <c r="O242" i="66"/>
  <c r="AE147" i="74" l="1"/>
  <c r="AF147" i="74" s="1"/>
  <c r="Q146" i="66"/>
  <c r="P290" i="66"/>
  <c r="V290" i="66" s="1"/>
  <c r="M146" i="74"/>
  <c r="Q146" i="74" s="1"/>
  <c r="I484" i="41"/>
  <c r="AA147" i="74"/>
  <c r="Z147" i="74"/>
  <c r="O50" i="66"/>
  <c r="S50" i="66"/>
  <c r="U50" i="66" s="1"/>
  <c r="Q50" i="66"/>
  <c r="W50" i="66" s="1"/>
  <c r="Y50" i="66" s="1"/>
  <c r="M50" i="74"/>
  <c r="H484" i="41"/>
  <c r="Q194" i="66"/>
  <c r="W194" i="66" s="1"/>
  <c r="Y194" i="66" s="1"/>
  <c r="S194" i="66"/>
  <c r="U194" i="66" s="1"/>
  <c r="O194" i="66"/>
  <c r="AA146" i="66"/>
  <c r="Z290" i="66"/>
  <c r="Z51" i="74"/>
  <c r="AA51" i="74"/>
  <c r="AA290" i="66"/>
  <c r="Q98" i="66"/>
  <c r="M98" i="74"/>
  <c r="O98" i="66"/>
  <c r="P242" i="66" s="1"/>
  <c r="AE51" i="74"/>
  <c r="AF51" i="74" s="1"/>
  <c r="AD51" i="74"/>
  <c r="AE99" i="74"/>
  <c r="AF99" i="74" s="1"/>
  <c r="AD99" i="74"/>
  <c r="P146" i="66"/>
  <c r="R290" i="66"/>
  <c r="S290" i="66" s="1"/>
  <c r="U290" i="66" s="1"/>
  <c r="Z99" i="74"/>
  <c r="AA99" i="74"/>
  <c r="Z146" i="66"/>
  <c r="W290" i="66" l="1"/>
  <c r="Y290" i="66" s="1"/>
  <c r="AC146" i="74"/>
  <c r="AD146" i="74" s="1"/>
  <c r="O146" i="74"/>
  <c r="AA146" i="74" s="1"/>
  <c r="P194" i="66"/>
  <c r="V194" i="66" s="1"/>
  <c r="E9" i="77"/>
  <c r="E11" i="77" s="1"/>
  <c r="Q50" i="74"/>
  <c r="W50" i="74" s="1"/>
  <c r="Y50" i="74" s="1"/>
  <c r="S50" i="74"/>
  <c r="U50" i="74" s="1"/>
  <c r="AC50" i="74"/>
  <c r="O50" i="74"/>
  <c r="V242" i="66"/>
  <c r="R242" i="66"/>
  <c r="S242" i="66" s="1"/>
  <c r="U242" i="66" s="1"/>
  <c r="W242" i="66"/>
  <c r="Y242" i="66" s="1"/>
  <c r="AA194" i="66"/>
  <c r="P50" i="66"/>
  <c r="AA50" i="66"/>
  <c r="Z194" i="66"/>
  <c r="Z50" i="66"/>
  <c r="AA242" i="66"/>
  <c r="Z242" i="66"/>
  <c r="Z98" i="66"/>
  <c r="AA98" i="66"/>
  <c r="P98" i="66"/>
  <c r="Q98" i="74"/>
  <c r="O98" i="74"/>
  <c r="AC98" i="74"/>
  <c r="W146" i="66"/>
  <c r="Y146" i="66" s="1"/>
  <c r="R146" i="66"/>
  <c r="S146" i="66" s="1"/>
  <c r="U146" i="66" s="1"/>
  <c r="V146" i="66"/>
  <c r="AE146" i="74" l="1"/>
  <c r="E43" i="77" s="1"/>
  <c r="E45" i="77" s="1"/>
  <c r="P146" i="74"/>
  <c r="Z146" i="74"/>
  <c r="R194" i="66"/>
  <c r="V50" i="66"/>
  <c r="R50" i="66"/>
  <c r="P50" i="74"/>
  <c r="AA50" i="74"/>
  <c r="Z50" i="74"/>
  <c r="C9" i="77"/>
  <c r="C11" i="77" s="1"/>
  <c r="AE50" i="74"/>
  <c r="C43" i="77" s="1"/>
  <c r="C45" i="77" s="1"/>
  <c r="AD50" i="74"/>
  <c r="AF146" i="74"/>
  <c r="R98" i="66"/>
  <c r="S98" i="66" s="1"/>
  <c r="U98" i="66" s="1"/>
  <c r="V98" i="66"/>
  <c r="W98" i="66"/>
  <c r="Y98" i="66" s="1"/>
  <c r="D9" i="77"/>
  <c r="D11" i="77" s="1"/>
  <c r="AE98" i="74"/>
  <c r="D43" i="77" s="1"/>
  <c r="D45" i="77" s="1"/>
  <c r="AD98" i="74"/>
  <c r="AA98" i="74"/>
  <c r="Z98" i="74"/>
  <c r="P98" i="74"/>
  <c r="W146" i="74" l="1"/>
  <c r="Y146" i="74" s="1"/>
  <c r="R146" i="74"/>
  <c r="S146" i="74" s="1"/>
  <c r="U146" i="74" s="1"/>
  <c r="V146" i="74"/>
  <c r="AF50" i="74"/>
  <c r="AF98" i="74"/>
  <c r="V98" i="74"/>
  <c r="R98" i="74"/>
  <c r="S98" i="74" s="1"/>
  <c r="U98" i="74" s="1"/>
  <c r="W98" i="74"/>
  <c r="Y98" i="74" s="1"/>
  <c r="R50" i="74"/>
  <c r="V50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<sst xmlns="http://schemas.openxmlformats.org/spreadsheetml/2006/main" count="5047" uniqueCount="404">
  <si>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</si>
  <si>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</si>
  <si>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</si>
  <si>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</si>
  <si>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</si>
  <si>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</si>
  <si>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</si>
  <si>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</si>
  <si>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</si>
  <si>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</si>
  <si>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</si>
  <si>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</si>
  <si>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</si>
  <si>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</si>
  <si>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</si>
  <si>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</si>
  <si>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</si>
  <si>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</si>
  <si>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</si>
  <si>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</si>
  <si>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</si>
  <si>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</si>
  <si>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</si>
  <si>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</si>
  <si>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</si>
  <si>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</si>
  <si>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</si>
  <si>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</si>
  <si>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</si>
  <si>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</si>
  <si>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</si>
  <si>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</si>
  <si>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</si>
  <si>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</si>
  <si>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</si>
  <si>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</si>
  <si>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</si>
  <si>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</si>
  <si>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</si>
  <si>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</si>
  <si>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</si>
  <si>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</si>
  <si>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</si>
  <si>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</si>
  <si>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</si>
  <si>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</si>
  <si>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</si>
  <si>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</si>
  <si>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</si>
  <si>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</si>
  <si>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</si>
  <si>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</si>
  <si>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</si>
  <si>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</si>
  <si>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</si>
  <si>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</si>
  <si>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</si>
  <si>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</si>
  <si>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</si>
  <si>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</si>
  <si>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</si>
  <si>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</si>
  <si>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</si>
  <si>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</si>
  <si>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</si>
  <si>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</si>
  <si>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</si>
  <si>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</si>
  <si>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</si>
  <si>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</si>
  <si>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</si>
  <si>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</si>
  <si>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</si>
  <si>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</si>
  <si>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</si>
  <si>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</si>
  <si>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</si>
  <si>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</si>
  <si>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</si>
  <si>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</si>
  <si>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</si>
  <si>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</si>
  <si>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</si>
  <si>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</si>
  <si>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</si>
  <si>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</si>
  <si>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</si>
  <si>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</si>
  <si>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</si>
  <si>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</si>
  <si>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</si>
  <si>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</si>
  <si>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</si>
  <si>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</si>
  <si>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</si>
  <si>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</si>
  <si>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</si>
  <si>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</si>
  <si>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</si>
  <si>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</si>
  <si>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</si>
  <si>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</si>
  <si>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</si>
  <si>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</si>
  <si>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</si>
  <si>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</si>
  <si>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</si>
  <si>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</si>
  <si>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</si>
  <si>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</si>
  <si>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</si>
  <si>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</si>
  <si>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</si>
  <si>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</si>
  <si>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</si>
  <si>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</si>
  <si>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</si>
  <si>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</si>
  <si>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</si>
  <si>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</si>
  <si>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</si>
  <si>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</si>
  <si>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</si>
  <si>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</si>
  <si>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</si>
  <si>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</si>
  <si>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</si>
  <si>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</si>
  <si>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</si>
  <si>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</si>
  <si>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</si>
  <si>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</si>
  <si>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</si>
  <si>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</si>
  <si>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</si>
  <si>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</si>
  <si>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</si>
  <si>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</si>
  <si>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</si>
  <si>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</si>
  <si>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</si>
  <si>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</si>
  <si>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</si>
  <si>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</si>
  <si>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</si>
  <si>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</si>
  <si>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</si>
  <si>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</si>
  <si>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</si>
  <si>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</si>
  <si>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</si>
  <si>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</si>
  <si>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</si>
  <si>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</si>
  <si>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</si>
  <si>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</si>
  <si>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</si>
  <si>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</si>
  <si>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</si>
  <si>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</si>
  <si>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</si>
  <si>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</si>
  <si>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</si>
  <si>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</si>
  <si>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</si>
  <si>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</si>
  <si>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</si>
  <si>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</si>
  <si>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</si>
  <si>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</si>
  <si>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</si>
  <si>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</si>
  <si>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</si>
  <si>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</si>
  <si>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</si>
  <si>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</si>
  <si>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</si>
  <si>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</si>
  <si>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</si>
  <si>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</si>
  <si>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</si>
  <si>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</si>
  <si>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</si>
  <si>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</si>
  <si>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</si>
  <si>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</si>
  <si>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</si>
  <si>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</si>
  <si>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</si>
  <si>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</si>
  <si>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</si>
  <si>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</si>
  <si>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</si>
  <si>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</si>
  <si>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</si>
  <si>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</si>
  <si>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</si>
  <si>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</si>
  <si>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</si>
  <si>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</si>
  <si>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</si>
  <si>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</si>
  <si>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</si>
  <si>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</si>
  <si>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</si>
  <si>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</si>
  <si>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</si>
  <si>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</si>
  <si>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</si>
  <si>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</si>
  <si>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</si>
  <si>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</si>
  <si>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</si>
  <si>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</si>
  <si>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</si>
  <si>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</si>
  <si>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</si>
  <si>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</si>
  <si>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</si>
  <si>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</si>
  <si>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</si>
  <si>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</si>
  <si>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</si>
  <si>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</si>
  <si>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</si>
  <si>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</si>
  <si>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</si>
  <si>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</si>
  <si>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</si>
  <si>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</si>
  <si>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</si>
  <si>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</si>
  <si>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</si>
  <si>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</si>
  <si>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</si>
  <si>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</si>
  <si>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</si>
  <si>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</si>
  <si>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</si>
  <si>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</si>
  <si>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</si>
  <si>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</si>
  <si>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</si>
  <si>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</si>
  <si>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</si>
  <si>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</si>
  <si>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</si>
  <si>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</si>
  <si>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</si>
  <si>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</si>
  <si>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</si>
  <si>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</si>
  <si>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</si>
  <si>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</si>
  <si>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</si>
  <si>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</si>
  <si>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</si>
  <si>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</si>
  <si>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</si>
  <si>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</si>
  <si>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</si>
  <si>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</si>
  <si>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</si>
  <si>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</si>
  <si>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</si>
  <si>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</si>
  <si>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</si>
  <si>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</si>
  <si>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</si>
  <si>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</si>
  <si>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</si>
  <si>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</si>
  <si>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</si>
  <si>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</si>
  <si>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</si>
  <si>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</si>
  <si>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</si>
  <si>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</si>
  <si>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</si>
  <si>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</si>
  <si>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</si>
  <si>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</si>
  <si>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</si>
  <si>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</si>
  <si>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</si>
  <si>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</si>
  <si>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</si>
  <si>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</si>
  <si>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</si>
  <si>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</si>
  <si>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</si>
  <si>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</si>
  <si>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</si>
  <si>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</si>
  <si>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</si>
  <si>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</si>
  <si>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</si>
  <si>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</si>
  <si>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</si>
  <si>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</si>
  <si>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</si>
  <si>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</si>
  <si>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</si>
  <si>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</si>
  <si>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</si>
  <si>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</si>
  <si>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</si>
  <si>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</si>
  <si>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</si>
  <si>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</si>
  <si>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</si>
  <si>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</si>
  <si>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</si>
  <si>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</si>
  <si>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</si>
  <si>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</si>
  <si>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</si>
  <si>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</si>
  <si>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</si>
  <si>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</si>
  <si>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</si>
  <si>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</si>
  <si>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</si>
  <si>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</si>
  <si>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</si>
  <si>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</si>
  <si>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</si>
  <si>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</si>
  <si>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</si>
  <si>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</si>
  <si>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</si>
  <si>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</si>
  <si>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</si>
  <si>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</si>
  <si>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</si>
  <si>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</si>
  <si>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</si>
  <si>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</si>
  <si>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</si>
  <si>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</si>
  <si>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</si>
  <si>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</si>
  <si>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Fisk mm</t>
  </si>
  <si>
    <t>Olieafgrøder</t>
  </si>
  <si>
    <t>Model</t>
  </si>
  <si>
    <t>Gruppe</t>
  </si>
  <si>
    <t>Slagtesvin</t>
  </si>
  <si>
    <t>Slagtefjerkræ</t>
  </si>
  <si>
    <t>Slagtekøer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</si>
  <si>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</si>
  <si>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</si>
  <si>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</si>
  <si>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</si>
  <si>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</si>
  <si>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</si>
  <si>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</si>
  <si>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</si>
  <si>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</si>
  <si>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</si>
  <si>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</si>
  <si>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</si>
  <si>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</si>
  <si>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</si>
  <si>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</si>
  <si>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</si>
  <si>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</si>
  <si>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</si>
  <si>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</si>
  <si>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</si>
  <si>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</si>
  <si>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</si>
  <si>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</si>
  <si>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</si>
  <si>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</si>
  <si>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</si>
  <si>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</si>
  <si>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</si>
  <si>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</si>
  <si>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</si>
  <si>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</si>
  <si>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</si>
  <si>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</si>
  <si>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</si>
  <si>
    <t>Produktion minus fødevarer</t>
  </si>
  <si>
    <t>Total biomasse produceret</t>
  </si>
  <si>
    <t>Biomasse til madforbrug</t>
  </si>
  <si>
    <t>Produktion til fødevarer</t>
  </si>
  <si>
    <t>Naturskov - selvopfunden</t>
  </si>
  <si>
    <t>Nu lagt som skov da vi mangler 200000 ha skov!?</t>
  </si>
  <si>
    <t>Baseret på: https://pure.au.dk/ws/portalfiles/portal/187801345/Notat_MOF_sp_rgsm_l_om_arealbehov_v_gr_sprotein_1405_2020.PDF, hvor der skrives om 14 tons TS/ha i forhold til 10 tons TS/ha i dag</t>
  </si>
  <si>
    <t>Fra Concito</t>
  </si>
  <si>
    <t>Proteinindhold i det høstede græs</t>
  </si>
  <si>
    <t>Effektivitet af ekstraheringen</t>
  </si>
  <si>
    <t>Græsprotein fødevarer</t>
  </si>
  <si>
    <t>Kan bruges til fødevarer</t>
  </si>
  <si>
    <t>Kan bruges til foder</t>
  </si>
  <si>
    <t>Kan bruges til græsproteinekstrahering</t>
  </si>
  <si>
    <t>Total foderforbrug</t>
  </si>
  <si>
    <t>Græsprotein til foder</t>
  </si>
  <si>
    <t>ton VV</t>
  </si>
  <si>
    <t>% af græsproduktion</t>
  </si>
  <si>
    <t>Græsproduktion</t>
  </si>
  <si>
    <t>FE fra græsprotein</t>
  </si>
  <si>
    <t>Fiberfraktion?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</si>
</sst>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6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178" fontId="0" fillId="0" borderId="1" xfId="0" applyNumberFormat="1" applyBorder="1"/>
    <xf numFmtId="3" fontId="0" fillId="0" borderId="13" xfId="0" applyNumberFormat="1" applyBorder="1"/>
    <xf numFmtId="176" fontId="0" fillId="0" borderId="13" xfId="0" applyNumberFormat="1" applyBorder="1"/>
    <xf numFmtId="176" fontId="0" fillId="0" borderId="0" xfId="0" applyNumberFormat="1"/>
    <xf numFmtId="176" fontId="0" fillId="0" borderId="14" xfId="0" applyNumberFormat="1" applyBorder="1"/>
    <xf numFmtId="176" fontId="0" fillId="0" borderId="15" xfId="0" applyNumberFormat="1" applyBorder="1"/>
    <xf numFmtId="176" fontId="0" fillId="0" borderId="6" xfId="0" applyNumberFormat="1" applyBorder="1"/>
    <xf numFmtId="176" fontId="0" fillId="0" borderId="25" xfId="0" applyNumberFormat="1" applyBorder="1"/>
    <xf numFmtId="167" fontId="0" fillId="2" borderId="0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top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pivotCacheDefinition" Target="pivotCache/pivotCacheDefinition5.xml"/><Relationship Id="rId50" Type="http://schemas.openxmlformats.org/officeDocument/2006/relationships/pivotCacheDefinition" Target="pivotCache/pivotCacheDefinition8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pivotCacheDefinition" Target="pivotCache/pivotCacheDefinition6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7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2367064.3148148148</c:v>
                </c:pt>
                <c:pt idx="2">
                  <c:v>1994619.5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592195.68518518505</c:v>
                </c:pt>
                <c:pt idx="2">
                  <c:v>839640.50000000012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3902148.0791914579</c:v>
                </c:pt>
                <c:pt idx="2">
                  <c:v>781704.01855499286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7579160.3501704056</c:v>
                </c:pt>
                <c:pt idx="2">
                  <c:v>4106342.5689300052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-460578.00057506922</c:v>
                </c:pt>
                <c:pt idx="2">
                  <c:v>-483944.74093929899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8639029.0698846113</c:v>
                </c:pt>
                <c:pt idx="2">
                  <c:v>378628.37745672179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167412.63898538923</c:v>
                </c:pt>
                <c:pt idx="2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3831.2556027571509</c:v>
                </c:pt>
                <c:pt idx="2">
                  <c:v>2016.4022746161897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433122.32619075244</c:v>
                </c:pt>
                <c:pt idx="2">
                  <c:v>651254.8905223771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9645.134437305207</c:v>
                </c:pt>
                <c:pt idx="2">
                  <c:v>5170.7267130858727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14351.924589846321</c:v>
                </c:pt>
                <c:pt idx="2">
                  <c:v>7535.4043576709728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41796.709057706103</c:v>
                </c:pt>
                <c:pt idx="2">
                  <c:v>21748.556955385775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1011011.8014416507</c:v>
                </c:pt>
                <c:pt idx="2">
                  <c:v>533882.40545499558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137465.70984837462</c:v>
                </c:pt>
                <c:pt idx="2">
                  <c:v>72265.104737029396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52885.733130582317</c:v>
                </c:pt>
                <c:pt idx="2">
                  <c:v>27778.706441442453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122084.32307939537</c:v>
                </c:pt>
                <c:pt idx="2">
                  <c:v>64885.968011394209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24861.032401887343</c:v>
                </c:pt>
                <c:pt idx="2">
                  <c:v>13375.444861046584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262971.92163408501</c:v>
                </c:pt>
                <c:pt idx="2">
                  <c:v>251687.25441279836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6185.563094314798</c:v>
                </c:pt>
                <c:pt idx="2">
                  <c:v>2897.6936962430664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79438.241320768051</c:v>
                </c:pt>
                <c:pt idx="2">
                  <c:v>40120.94156191434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30.424770450716853</c:v>
                </c:pt>
                <c:pt idx="2">
                  <c:v>30.37760793490936</c:v>
                </c:pt>
                <c:pt idx="3">
                  <c:v>7.483154704207001</c:v>
                </c:pt>
                <c:pt idx="4">
                  <c:v>4.6532181695596186</c:v>
                </c:pt>
                <c:pt idx="5">
                  <c:v>11.259684054581189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9.822925566720091</c:v>
                </c:pt>
                <c:pt idx="2">
                  <c:v>15.117944780516433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20.015607011647262</c:v>
                </c:pt>
                <c:pt idx="2">
                  <c:v>8.4961823211072165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0.9105734426220502</c:v>
                </c:pt>
                <c:pt idx="2">
                  <c:v>0.31263155368303841</c:v>
                </c:pt>
                <c:pt idx="3">
                  <c:v>5.0922829580050024</c:v>
                </c:pt>
                <c:pt idx="4">
                  <c:v>14.974700325659239</c:v>
                </c:pt>
                <c:pt idx="5">
                  <c:v>15.684749119475056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6.1589217844179336</c:v>
                </c:pt>
                <c:pt idx="2">
                  <c:v>3.7094375298787443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44.379789832391069</c:v>
                </c:pt>
                <c:pt idx="2">
                  <c:v>41.529887976532592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1457303.9149271091</c:v>
                </c:pt>
                <c:pt idx="2">
                  <c:v>1946447.4716954331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986426.80377774825</c:v>
                </c:pt>
                <c:pt idx="2">
                  <c:v>2189706.3350309548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1684168.208634452</c:v>
                </c:pt>
                <c:pt idx="2">
                  <c:v>707190.00229769468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2143503.1150063761</c:v>
                </c:pt>
                <c:pt idx="2">
                  <c:v>2153236.3869023728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1480343.3530892241</c:v>
                </c:pt>
                <c:pt idx="2">
                  <c:v>1399683.4830049707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69149.34692850514</c:v>
                </c:pt>
                <c:pt idx="5">
                  <c:v>61444.98336528011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2040794.7037922554</c:v>
                </c:pt>
                <c:pt idx="2">
                  <c:v>2102027.5437338077</c:v>
                </c:pt>
                <c:pt idx="15">
                  <c:v>823764.99285714305</c:v>
                </c:pt>
                <c:pt idx="16">
                  <c:v>257528.85547854649</c:v>
                </c:pt>
                <c:pt idx="17">
                  <c:v>88418.618903088733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6898.6524193548394</c:v>
                </c:pt>
                <c:pt idx="2">
                  <c:v>8794.1700000000019</c:v>
                </c:pt>
                <c:pt idx="15">
                  <c:v>4441.5</c:v>
                </c:pt>
                <c:pt idx="16">
                  <c:v>2299.5508064516134</c:v>
                </c:pt>
                <c:pt idx="17">
                  <c:v>977.12999999999988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13120128.172087617</c:v>
                </c:pt>
                <c:pt idx="5">
                  <c:v>11658332.191015158</c:v>
                </c:pt>
                <c:pt idx="18">
                  <c:v>0</c:v>
                </c:pt>
                <c:pt idx="19">
                  <c:v>15690021.280784901</c:v>
                </c:pt>
                <c:pt idx="20">
                  <c:v>39290801.618731774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828831.75554583245</c:v>
                </c:pt>
                <c:pt idx="5">
                  <c:v>736486.39783662127</c:v>
                </c:pt>
                <c:pt idx="9">
                  <c:v>1895494.5192748301</c:v>
                </c:pt>
                <c:pt idx="10">
                  <c:v>1490935.5412119357</c:v>
                </c:pt>
                <c:pt idx="11">
                  <c:v>722908.5448650883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3339739.963661673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5475802.6586330524</c:v>
                </c:pt>
                <c:pt idx="5">
                  <c:v>3529032.9380496312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10236161.554636406</c:v>
                </c:pt>
                <c:pt idx="2">
                  <c:v>10672335.420421448</c:v>
                </c:pt>
                <c:pt idx="15">
                  <c:v>9696490.333333334</c:v>
                </c:pt>
                <c:pt idx="16">
                  <c:v>3412053.8515454689</c:v>
                </c:pt>
                <c:pt idx="17">
                  <c:v>1185815.0467134938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1675256.636432613</c:v>
                </c:pt>
                <c:pt idx="5">
                  <c:v>1569785.1261235322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5432545.8069550134</c:v>
                </c:pt>
                <c:pt idx="5">
                  <c:v>3805516.5092497854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549903.73075160128</c:v>
                </c:pt>
                <c:pt idx="23">
                  <c:v>331199.77945345931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901822.73285925447</c:v>
                </c:pt>
                <c:pt idx="5">
                  <c:v>801344.99138886132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78502.601603730669</c:v>
                </c:pt>
                <c:pt idx="5">
                  <c:v>128313.26233304321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2779386.6196847237</c:v>
                </c:pt>
                <c:pt idx="2">
                  <c:v>2894591.3982384163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12521219.937565038</c:v>
                </c:pt>
                <c:pt idx="2">
                  <c:v>13348691.999999998</c:v>
                </c:pt>
                <c:pt idx="15">
                  <c:v>14742130.666666664</c:v>
                </c:pt>
                <c:pt idx="16">
                  <c:v>4173739.9791883458</c:v>
                </c:pt>
                <c:pt idx="17">
                  <c:v>1483187.9999999995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160118.50414716289</c:v>
                </c:pt>
                <c:pt idx="11">
                  <c:v>82184.814172692408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5408907.5593892187</c:v>
                </c:pt>
                <c:pt idx="5">
                  <c:v>13522717.761343203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2622922.6951507898</c:v>
                </c:pt>
                <c:pt idx="5">
                  <c:v>6568297.9922181144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5750222.718772158</c:v>
                </c:pt>
                <c:pt idx="2">
                  <c:v>17279583.454752255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212967.49321403471</c:v>
                </c:pt>
                <c:pt idx="5">
                  <c:v>162468.96735167524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175969.19384051242</c:v>
                </c:pt>
                <c:pt idx="11">
                  <c:v>105983.929425107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27310162.65549029</c:v>
                </c:pt>
                <c:pt idx="17">
                  <c:v>37992603.514120117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4-4657-B9CC-A31A4F73851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564384.47113054036</c:v>
                </c:pt>
                <c:pt idx="17">
                  <c:v>-17603.549030724476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4-4657-B9CC-A31A4F73851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4-4657-B9CC-A31A4F738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276248.66037977417</c:v>
                </c:pt>
                <c:pt idx="2">
                  <c:v>386861.18349525216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564384.47113054036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8772.5987846519565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447773.51005218376</c:v>
                </c:pt>
                <c:pt idx="2">
                  <c:v>481866.84417798044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3339739.963661673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8-4EB6-9ABC-143C98154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3334412.5174992434</c:v>
                </c:pt>
                <c:pt idx="2">
                  <c:v>4576524.3372631278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422736.04578553844</c:v>
                </c:pt>
                <c:pt idx="2">
                  <c:v>145139.99706733428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1181523.0892264775</c:v>
                </c:pt>
                <c:pt idx="2">
                  <c:v>666640.4760410809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697518.0038552779</c:v>
                </c:pt>
                <c:pt idx="2">
                  <c:v>640676.27048309986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1603049.5805974638</c:v>
                </c:pt>
                <c:pt idx="2">
                  <c:v>833777.05645684758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1344751.6084009889</c:v>
                </c:pt>
                <c:pt idx="2">
                  <c:v>299089.48116893438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2">
                  <c:v>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203356.04878103186</c:v>
                </c:pt>
                <c:pt idx="2">
                  <c:v>271544.01387646835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200477.01676721306</c:v>
                </c:pt>
                <c:pt idx="2">
                  <c:v>169656.99405033115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1312879.5280827589</c:v>
                </c:pt>
                <c:pt idx="2">
                  <c:v>1171890.9835664541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1916740.9062573856</c:v>
                </c:pt>
                <c:pt idx="2">
                  <c:v>1919953.7171946936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248.69322350388393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738926.48853830504</c:v>
                </c:pt>
                <c:pt idx="2">
                  <c:v>438126.50235984143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E-4A1F-8B5D-13888465EBD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1622450.8067795162</c:v>
                </c:pt>
                <c:pt idx="2">
                  <c:v>962480.89737016661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0B0-8461-7081643F5B1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E-4913-8B8A-F4E3687DB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2367064.3148148148</c:v>
                </c:pt>
                <c:pt idx="2">
                  <c:v>1994619.5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592195.68518518505</c:v>
                </c:pt>
                <c:pt idx="2">
                  <c:v>839640.50000000012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3902148.0791914579</c:v>
                </c:pt>
                <c:pt idx="2">
                  <c:v>781704.01855499286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7579160.3501704056</c:v>
                </c:pt>
                <c:pt idx="2">
                  <c:v>4106342.5689300052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-460578.00057506922</c:v>
                </c:pt>
                <c:pt idx="2">
                  <c:v>-483944.74093929899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8639029.0698846113</c:v>
                </c:pt>
                <c:pt idx="2">
                  <c:v>378628.37745672179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276248.66037977417</c:v>
                </c:pt>
                <c:pt idx="2">
                  <c:v>386861.18349525216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564384.47113054036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8772.5987846519565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447773.51005218376</c:v>
                </c:pt>
                <c:pt idx="2">
                  <c:v>481866.84417798044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3339739.963661673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DA-4AC1-B88F-34C66698B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3334412.5174992434</c:v>
                </c:pt>
                <c:pt idx="2">
                  <c:v>4576524.3372631278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422736.04578553844</c:v>
                </c:pt>
                <c:pt idx="2">
                  <c:v>145139.99706733428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1181523.0892264775</c:v>
                </c:pt>
                <c:pt idx="2">
                  <c:v>666640.4760410809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697518.0038552779</c:v>
                </c:pt>
                <c:pt idx="2">
                  <c:v>640676.27048309986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1603049.5805974638</c:v>
                </c:pt>
                <c:pt idx="2">
                  <c:v>833777.05645684758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1344751.6084009889</c:v>
                </c:pt>
                <c:pt idx="2">
                  <c:v>299089.48116893438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2">
                  <c:v>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203356.04878103186</c:v>
                </c:pt>
                <c:pt idx="2">
                  <c:v>271544.01387646835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200477.01676721306</c:v>
                </c:pt>
                <c:pt idx="2">
                  <c:v>169656.99405033115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1312879.5280827589</c:v>
                </c:pt>
                <c:pt idx="2">
                  <c:v>1171890.9835664541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1916740.9062573856</c:v>
                </c:pt>
                <c:pt idx="2">
                  <c:v>1919953.7171946936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248.69322350388393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738926.48853830504</c:v>
                </c:pt>
                <c:pt idx="2">
                  <c:v>438126.50235984143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2-4723-985A-AC8A3CB9A53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1622450.8067795162</c:v>
                </c:pt>
                <c:pt idx="2">
                  <c:v>962480.89737016661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1-452A-AB1D-CB6491CDA9BD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C-45BF-AEB9-B5E8F1456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3902148.0791914579</c:v>
                </c:pt>
                <c:pt idx="2">
                  <c:v>781704.01855499286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7579160.3501704056</c:v>
                </c:pt>
                <c:pt idx="2">
                  <c:v>4106342.5689300052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-460578.00057506922</c:v>
                </c:pt>
                <c:pt idx="2">
                  <c:v>-483944.74093929899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8639029.0698846113</c:v>
                </c:pt>
                <c:pt idx="2">
                  <c:v>378628.37745672179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276248.66037977417</c:v>
                </c:pt>
                <c:pt idx="2">
                  <c:v>386861.18349525216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564384.47113054036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8772.5987846519565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447773.51005218376</c:v>
                </c:pt>
                <c:pt idx="2">
                  <c:v>481866.84417798044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3339739.963661673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C7-403B-9D45-64A0B28F3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3334412.5174992434</c:v>
                </c:pt>
                <c:pt idx="2">
                  <c:v>4576524.3372631278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422736.04578553844</c:v>
                </c:pt>
                <c:pt idx="2">
                  <c:v>145139.99706733428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1181523.0892264775</c:v>
                </c:pt>
                <c:pt idx="2">
                  <c:v>666640.4760410809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697518.0038552779</c:v>
                </c:pt>
                <c:pt idx="2">
                  <c:v>640676.27048309986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1603049.5805974638</c:v>
                </c:pt>
                <c:pt idx="2">
                  <c:v>833777.05645684758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1344751.6084009889</c:v>
                </c:pt>
                <c:pt idx="2">
                  <c:v>299089.48116893438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2">
                  <c:v>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203356.04878103186</c:v>
                </c:pt>
                <c:pt idx="2">
                  <c:v>271544.01387646835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200477.01676721306</c:v>
                </c:pt>
                <c:pt idx="2">
                  <c:v>169656.99405033115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1312879.5280827589</c:v>
                </c:pt>
                <c:pt idx="2">
                  <c:v>1171890.9835664541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1916740.9062573856</c:v>
                </c:pt>
                <c:pt idx="2">
                  <c:v>1919953.7171946936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248.69322350388393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738926.48853830504</c:v>
                </c:pt>
                <c:pt idx="2">
                  <c:v>438126.50235984143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4-4C91-9920-074EE99817E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1622450.8067795162</c:v>
                </c:pt>
                <c:pt idx="2">
                  <c:v>962480.89737016661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7C-412D-AA57-F841F2C9BBF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1-47D3-8D9D-77DD0071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2858758.2285455461</c:v>
                </c:pt>
                <c:pt idx="2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789510.6267450063</c:v>
                </c:pt>
                <c:pt idx="2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62068.28830684859</c:v>
                </c:pt>
                <c:pt idx="2">
                  <c:v>132376.30799685171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93102.432460272888</c:v>
                </c:pt>
                <c:pt idx="2">
                  <c:v>198564.46199527758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592574.92033991101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1285133.0253283563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CONCITO!$C$20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Græsprotein fødevarer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CONCITO!$C$21:$C$32</c:f>
              <c:numCache>
                <c:formatCode>#,##0</c:formatCode>
                <c:ptCount val="12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0</c:v>
                </c:pt>
                <c:pt idx="5">
                  <c:v>280322.43675931642</c:v>
                </c:pt>
                <c:pt idx="6">
                  <c:v>-5421074.2654714445</c:v>
                </c:pt>
                <c:pt idx="7">
                  <c:v>2263176.157376945</c:v>
                </c:pt>
                <c:pt idx="8">
                  <c:v>3781951.1214967929</c:v>
                </c:pt>
                <c:pt idx="9">
                  <c:v>3383628.2</c:v>
                </c:pt>
                <c:pt idx="10">
                  <c:v>956.59999999999991</c:v>
                </c:pt>
                <c:pt idx="11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CONCITO!$E$20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Græsprotein fødevarer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CONCITO!$E$21:$E$32</c:f>
              <c:numCache>
                <c:formatCode>#,##0</c:formatCode>
                <c:ptCount val="12"/>
                <c:pt idx="0">
                  <c:v>235000</c:v>
                </c:pt>
                <c:pt idx="1">
                  <c:v>1285133.0253283563</c:v>
                </c:pt>
                <c:pt idx="2">
                  <c:v>1720249.8913932634</c:v>
                </c:pt>
                <c:pt idx="3">
                  <c:v>19907.092165514779</c:v>
                </c:pt>
                <c:pt idx="4">
                  <c:v>6196447.6934931986</c:v>
                </c:pt>
                <c:pt idx="5">
                  <c:v>138680.99193819819</c:v>
                </c:pt>
                <c:pt idx="6">
                  <c:v>105983.929425107</c:v>
                </c:pt>
                <c:pt idx="7">
                  <c:v>1074100.3628108376</c:v>
                </c:pt>
                <c:pt idx="8">
                  <c:v>925512.86780306976</c:v>
                </c:pt>
                <c:pt idx="9">
                  <c:v>3552809.6100000003</c:v>
                </c:pt>
                <c:pt idx="10">
                  <c:v>956.59999999999991</c:v>
                </c:pt>
                <c:pt idx="11">
                  <c:v>462443.82373668626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CONCITO!$F$20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Græsprotein fødevarer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CONCITO!$F$21:$F$32</c:f>
              <c:numCache>
                <c:formatCode>#,##0.000</c:formatCode>
                <c:ptCount val="12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</c:v>
                </c:pt>
                <c:pt idx="5">
                  <c:v>0.10932575033613341</c:v>
                </c:pt>
                <c:pt idx="6">
                  <c:v>-3.0900123313187238</c:v>
                </c:pt>
                <c:pt idx="7">
                  <c:v>1.765277402754017</c:v>
                </c:pt>
                <c:pt idx="8">
                  <c:v>6.9874764884350302</c:v>
                </c:pt>
                <c:pt idx="9">
                  <c:v>2.1316857659999999</c:v>
                </c:pt>
                <c:pt idx="10">
                  <c:v>7.6169499999999995E-4</c:v>
                </c:pt>
                <c:pt idx="11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CONCITO!$H$20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Græsprotein fødevarer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CONCITO!$H$21:$H$32</c:f>
              <c:numCache>
                <c:formatCode>#,##0.000</c:formatCode>
                <c:ptCount val="12"/>
                <c:pt idx="0">
                  <c:v>0.32429999999999998</c:v>
                </c:pt>
                <c:pt idx="1">
                  <c:v>8.9252488609054357</c:v>
                </c:pt>
                <c:pt idx="2">
                  <c:v>3.2504899104876674</c:v>
                </c:pt>
                <c:pt idx="3">
                  <c:v>1.0351687926067684E-2</c:v>
                </c:pt>
                <c:pt idx="4">
                  <c:v>2.0448277388527556</c:v>
                </c:pt>
                <c:pt idx="5">
                  <c:v>5.4085586855897295E-2</c:v>
                </c:pt>
                <c:pt idx="6">
                  <c:v>0.95385536482596289</c:v>
                </c:pt>
                <c:pt idx="7">
                  <c:v>0.83779828299245329</c:v>
                </c:pt>
                <c:pt idx="8">
                  <c:v>2.0793181979882931</c:v>
                </c:pt>
                <c:pt idx="9">
                  <c:v>2.2382700543</c:v>
                </c:pt>
                <c:pt idx="10">
                  <c:v>7.6169499999999995E-4</c:v>
                </c:pt>
                <c:pt idx="11">
                  <c:v>0.13873314712100587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mad eller anden 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CONCITO!$B$4:$B$10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CONCITO!$C$4:$C$10</c:f>
              <c:numCache>
                <c:formatCode>#,##0</c:formatCode>
                <c:ptCount val="7"/>
                <c:pt idx="0">
                  <c:v>4698263.1968560591</c:v>
                </c:pt>
                <c:pt idx="1">
                  <c:v>1352218.0071428572</c:v>
                </c:pt>
                <c:pt idx="2">
                  <c:v>6999835.1830202974</c:v>
                </c:pt>
                <c:pt idx="3">
                  <c:v>4402957.5587320747</c:v>
                </c:pt>
                <c:pt idx="4">
                  <c:v>956.59999999999991</c:v>
                </c:pt>
                <c:pt idx="5">
                  <c:v>3220159.2034965986</c:v>
                </c:pt>
                <c:pt idx="6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CONCITO!$E$3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CONCITO!$B$4:$B$10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CONCITO!$E$4:$E$10</c:f>
              <c:numCache>
                <c:formatCode>#,##0</c:formatCode>
                <c:ptCount val="7"/>
                <c:pt idx="0">
                  <c:v>8651057.4184586294</c:v>
                </c:pt>
                <c:pt idx="1">
                  <c:v>145139.99706733413</c:v>
                </c:pt>
                <c:pt idx="2">
                  <c:v>7948884.8734948598</c:v>
                </c:pt>
                <c:pt idx="3">
                  <c:v>1597717.5951018226</c:v>
                </c:pt>
                <c:pt idx="4">
                  <c:v>956.59999999999991</c:v>
                </c:pt>
                <c:pt idx="5">
                  <c:v>2843249.9230993381</c:v>
                </c:pt>
                <c:pt idx="6">
                  <c:v>105983.929425107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non-food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CONCITO!$B$38:$B$44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CONCITO!$C$38:$C$44</c:f>
              <c:numCache>
                <c:formatCode>#,##0</c:formatCode>
                <c:ptCount val="7"/>
                <c:pt idx="0">
                  <c:v>4698263.1968560591</c:v>
                </c:pt>
                <c:pt idx="1">
                  <c:v>1352218.0071428572</c:v>
                </c:pt>
                <c:pt idx="2">
                  <c:v>4087571.5535632987</c:v>
                </c:pt>
                <c:pt idx="3">
                  <c:v>1895494.5192748315</c:v>
                </c:pt>
                <c:pt idx="4">
                  <c:v>0</c:v>
                </c:pt>
                <c:pt idx="5">
                  <c:v>3220159.2034965986</c:v>
                </c:pt>
                <c:pt idx="6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E-4833-B057-AA4B66838B5A}"/>
            </c:ext>
          </c:extLst>
        </c:ser>
        <c:ser>
          <c:idx val="1"/>
          <c:order val="1"/>
          <c:tx>
            <c:strRef>
              <c:f>CONCITO!$E$37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CONCITO!$B$38:$B$44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CONCITO!$E$38:$E$44</c:f>
              <c:numCache>
                <c:formatCode>#,##0</c:formatCode>
                <c:ptCount val="7"/>
                <c:pt idx="0">
                  <c:v>8651057.4184586294</c:v>
                </c:pt>
                <c:pt idx="1">
                  <c:v>145139.99706733413</c:v>
                </c:pt>
                <c:pt idx="2">
                  <c:v>1239289.5386986395</c:v>
                </c:pt>
                <c:pt idx="3">
                  <c:v>722908.54486508807</c:v>
                </c:pt>
                <c:pt idx="4">
                  <c:v>0</c:v>
                </c:pt>
                <c:pt idx="5">
                  <c:v>2843249.9230993381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E-4833-B057-AA4B668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69149.34692850514</c:v>
                </c:pt>
                <c:pt idx="5">
                  <c:v>61444.98336528011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2040794.7037922554</c:v>
                </c:pt>
                <c:pt idx="2">
                  <c:v>2102027.5437338077</c:v>
                </c:pt>
                <c:pt idx="15">
                  <c:v>823764.99285714305</c:v>
                </c:pt>
                <c:pt idx="16">
                  <c:v>257528.85547854649</c:v>
                </c:pt>
                <c:pt idx="17">
                  <c:v>88418.618903088733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6898.6524193548394</c:v>
                </c:pt>
                <c:pt idx="2">
                  <c:v>8794.1700000000019</c:v>
                </c:pt>
                <c:pt idx="15">
                  <c:v>4441.5</c:v>
                </c:pt>
                <c:pt idx="16">
                  <c:v>2299.5508064516134</c:v>
                </c:pt>
                <c:pt idx="17">
                  <c:v>977.12999999999988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13120128.172087617</c:v>
                </c:pt>
                <c:pt idx="5">
                  <c:v>11658332.191015158</c:v>
                </c:pt>
                <c:pt idx="18">
                  <c:v>0</c:v>
                </c:pt>
                <c:pt idx="19">
                  <c:v>15690021.280784901</c:v>
                </c:pt>
                <c:pt idx="20">
                  <c:v>39290801.618731774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828831.75554583245</c:v>
                </c:pt>
                <c:pt idx="5">
                  <c:v>736486.39783662127</c:v>
                </c:pt>
                <c:pt idx="9">
                  <c:v>1895494.5192748301</c:v>
                </c:pt>
                <c:pt idx="10">
                  <c:v>1490935.5412119357</c:v>
                </c:pt>
                <c:pt idx="11">
                  <c:v>722908.5448650883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3339739.963661673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5475802.6586330524</c:v>
                </c:pt>
                <c:pt idx="5">
                  <c:v>3529032.9380496312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10236161.554636406</c:v>
                </c:pt>
                <c:pt idx="2">
                  <c:v>10672335.420421448</c:v>
                </c:pt>
                <c:pt idx="15">
                  <c:v>9696490.333333334</c:v>
                </c:pt>
                <c:pt idx="16">
                  <c:v>3412053.8515454689</c:v>
                </c:pt>
                <c:pt idx="17">
                  <c:v>1185815.0467134938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1675256.636432613</c:v>
                </c:pt>
                <c:pt idx="5">
                  <c:v>1569785.1261235322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5432545.8069550134</c:v>
                </c:pt>
                <c:pt idx="5">
                  <c:v>3805516.5092497854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549903.73075160128</c:v>
                </c:pt>
                <c:pt idx="23">
                  <c:v>331199.77945345931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901822.73285925447</c:v>
                </c:pt>
                <c:pt idx="5">
                  <c:v>801344.99138886132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78502.601603730669</c:v>
                </c:pt>
                <c:pt idx="5">
                  <c:v>128313.26233304321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2779386.6196847237</c:v>
                </c:pt>
                <c:pt idx="2">
                  <c:v>2894591.3982384163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12521219.937565038</c:v>
                </c:pt>
                <c:pt idx="2">
                  <c:v>13348691.999999998</c:v>
                </c:pt>
                <c:pt idx="15">
                  <c:v>14742130.666666664</c:v>
                </c:pt>
                <c:pt idx="16">
                  <c:v>4173739.9791883458</c:v>
                </c:pt>
                <c:pt idx="17">
                  <c:v>1483187.9999999995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160118.50414716289</c:v>
                </c:pt>
                <c:pt idx="11">
                  <c:v>82184.814172692408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5408907.5593892187</c:v>
                </c:pt>
                <c:pt idx="5">
                  <c:v>13522717.761343203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2622922.6951507898</c:v>
                </c:pt>
                <c:pt idx="5">
                  <c:v>6568297.9922181144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5750222.718772158</c:v>
                </c:pt>
                <c:pt idx="2">
                  <c:v>17279583.454752255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212967.49321403471</c:v>
                </c:pt>
                <c:pt idx="5">
                  <c:v>162468.96735167524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175969.19384051242</c:v>
                </c:pt>
                <c:pt idx="11">
                  <c:v>105983.929425107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27310162.65549029</c:v>
                </c:pt>
                <c:pt idx="17">
                  <c:v>37992603.514120117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A-4BDC-B1B3-2478EB1D40C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564384.47113054036</c:v>
                </c:pt>
                <c:pt idx="17">
                  <c:v>-17603.549030724476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A-4BDC-B1B3-2478EB1D40C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A-4BDC-B1B3-2478EB1D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276248.66037977417</c:v>
                </c:pt>
                <c:pt idx="2">
                  <c:v>386861.18349525216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564384.47113054036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8772.5987846519565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447773.51005218376</c:v>
                </c:pt>
                <c:pt idx="2">
                  <c:v>481866.84417798044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3339739.963661673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C-4CF1-9B05-1D4A8121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592574.92033991101</c:v>
                </c:pt>
                <c:pt idx="2">
                  <c:v>1285133.0253283563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3334412.5174992434</c:v>
                </c:pt>
                <c:pt idx="2">
                  <c:v>4576524.3372631278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422736.04578553844</c:v>
                </c:pt>
                <c:pt idx="2">
                  <c:v>145139.99706733428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1181523.0892264775</c:v>
                </c:pt>
                <c:pt idx="2">
                  <c:v>666640.4760410809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1558651.5742277633</c:v>
                </c:pt>
                <c:pt idx="2">
                  <c:v>7435737.2321918458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697518.0038552779</c:v>
                </c:pt>
                <c:pt idx="2">
                  <c:v>640676.27048309986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1603049.5805974638</c:v>
                </c:pt>
                <c:pt idx="2">
                  <c:v>833777.05645684758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1344751.6084009889</c:v>
                </c:pt>
                <c:pt idx="2">
                  <c:v>299089.48116893438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2">
                  <c:v>17603.549030724476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203356.04878103186</c:v>
                </c:pt>
                <c:pt idx="2">
                  <c:v>271544.01387646835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1056973.5690205956</c:v>
                </c:pt>
                <c:pt idx="2">
                  <c:v>50703.817566335434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1164561.4614389788</c:v>
                </c:pt>
                <c:pt idx="2">
                  <c:v>462443.8237366862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200477.01676721306</c:v>
                </c:pt>
                <c:pt idx="2">
                  <c:v>169656.99405033115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65183.266261722441</c:v>
                </c:pt>
                <c:pt idx="2">
                  <c:v>1789.2485196546349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1312879.5280827589</c:v>
                </c:pt>
                <c:pt idx="2">
                  <c:v>1171890.9835664541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1916740.9062573856</c:v>
                </c:pt>
                <c:pt idx="2">
                  <c:v>1919953.7171946936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248.69322350388393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738926.48853830504</c:v>
                </c:pt>
                <c:pt idx="2">
                  <c:v>438126.50235984143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058-A180-963B7EC859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1622450.8067795162</c:v>
                </c:pt>
                <c:pt idx="2">
                  <c:v>962480.89737016661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F-4245-B118-7029A72E50E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61984.37216176591</c:v>
                </c:pt>
                <c:pt idx="2">
                  <c:v>3130.9223750544224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3-4E55-9544-8704971A7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30.424770450716853</c:v>
                </c:pt>
                <c:pt idx="2">
                  <c:v>30.37760793490936</c:v>
                </c:pt>
                <c:pt idx="3">
                  <c:v>7.483154704207001</c:v>
                </c:pt>
                <c:pt idx="4">
                  <c:v>4.6532181695596186</c:v>
                </c:pt>
                <c:pt idx="5">
                  <c:v>11.259684054581189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9.822925566720091</c:v>
                </c:pt>
                <c:pt idx="2">
                  <c:v>15.117944780516433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20.015607011647262</c:v>
                </c:pt>
                <c:pt idx="2">
                  <c:v>8.4961823211072165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0.9105734426220502</c:v>
                </c:pt>
                <c:pt idx="2">
                  <c:v>0.31263155368303841</c:v>
                </c:pt>
                <c:pt idx="3">
                  <c:v>5.0922829580050024</c:v>
                </c:pt>
                <c:pt idx="4">
                  <c:v>14.974700325659239</c:v>
                </c:pt>
                <c:pt idx="5">
                  <c:v>15.684749119475056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6.1589217844179336</c:v>
                </c:pt>
                <c:pt idx="2">
                  <c:v>3.7094375298787443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44.379789832391069</c:v>
                </c:pt>
                <c:pt idx="2">
                  <c:v>41.529887976532592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1457303.9149271091</c:v>
                </c:pt>
                <c:pt idx="2">
                  <c:v>1946447.4716954331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986426.80377774825</c:v>
                </c:pt>
                <c:pt idx="2">
                  <c:v>2189706.3350309548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1684168.208634452</c:v>
                </c:pt>
                <c:pt idx="2">
                  <c:v>707190.00229769468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2143503.1150063761</c:v>
                </c:pt>
                <c:pt idx="2">
                  <c:v>2153236.3869023728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1480343.3530892241</c:v>
                </c:pt>
                <c:pt idx="2">
                  <c:v>1399683.4830049707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373471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1474694</xdr:colOff>
      <xdr:row>5</xdr:row>
      <xdr:rowOff>122854</xdr:rowOff>
    </xdr:from>
    <xdr:to>
      <xdr:col>13</xdr:col>
      <xdr:colOff>181535</xdr:colOff>
      <xdr:row>36</xdr:row>
      <xdr:rowOff>143436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396240</xdr:colOff>
      <xdr:row>18</xdr:row>
      <xdr:rowOff>45720</xdr:rowOff>
    </xdr:from>
    <xdr:to>
      <xdr:col>16</xdr:col>
      <xdr:colOff>91440</xdr:colOff>
      <xdr:row>33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520065</xdr:colOff>
      <xdr:row>17</xdr:row>
      <xdr:rowOff>175260</xdr:rowOff>
    </xdr:from>
    <xdr:to>
      <xdr:col>24</xdr:col>
      <xdr:colOff>215265</xdr:colOff>
      <xdr:row>33</xdr:row>
      <xdr:rowOff>20955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100011</xdr:colOff>
      <xdr:row>0</xdr:row>
      <xdr:rowOff>28575</xdr:rowOff>
    </xdr:from>
    <xdr:to>
      <xdr:col>18</xdr:col>
      <xdr:colOff>504824</xdr:colOff>
      <xdr:row>16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220980</xdr:colOff>
      <xdr:row>34</xdr:row>
      <xdr:rowOff>57150</xdr:rowOff>
    </xdr:from>
    <xdr:to>
      <xdr:col>16</xdr:col>
      <xdr:colOff>625793</xdr:colOff>
      <xdr:row>50</xdr:row>
      <xdr:rowOff>139065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6D29A-D143-44B4-8FB2-4DDC8527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4.5</v>
          </cell>
          <cell r="J9">
            <v>4.5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-10</v>
          </cell>
          <cell r="I81">
            <v>-10</v>
          </cell>
          <cell r="J81">
            <v>-10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-10</v>
          </cell>
          <cell r="I85">
            <v>-10</v>
          </cell>
          <cell r="J85">
            <v>-10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-10</v>
          </cell>
          <cell r="I89">
            <v>-10</v>
          </cell>
          <cell r="J89">
            <v>-10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-10</v>
          </cell>
          <cell r="I93">
            <v>-10</v>
          </cell>
          <cell r="J93">
            <v>-10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33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28587966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-234068.17200313992" maxValue="35008530.4266619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28935182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29050928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4969.0399292058382" maxValue="43925541.3473171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29282406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1499983.497691046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1499983.497691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295138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7016519.8470399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5396296.288527217"/>
    </cacheField>
    <cacheField name="Gødning" numFmtId="0">
      <sharedItems containsSemiMixedTypes="0" containsString="0" containsNumber="1" minValue="-234068.17200313992" maxValue="33185187.964034464"/>
    </cacheField>
    <cacheField name="Energi" numFmtId="0">
      <sharedItems containsSemiMixedTypes="0" containsString="0" containsNumber="1" minValue="0" maxValue="657016519.84703994"/>
    </cacheField>
    <cacheField name="Materialer og processer" numFmtId="0">
      <sharedItems containsSemiMixedTypes="0" containsString="0" containsNumber="1" minValue="0" maxValue="35008530.426661976"/>
    </cacheField>
    <cacheField name="Produktion minus forbrug [ton]" numFmtId="3">
      <sharedItems containsSemiMixedTypes="0" containsString="0" containsNumber="1" minValue="-4828427.5390456235" maxValue="8906426.7507841587"/>
    </cacheField>
    <cacheField name="Potentiale til energi [ton]" numFmtId="3">
      <sharedItems containsSemiMixedTypes="0" containsString="0" containsNumber="1" minValue="0" maxValue="7435737.2321918458"/>
    </cacheField>
    <cacheField name="Forbrug energi [ton/m3]" numFmtId="3">
      <sharedItems containsSemiMixedTypes="0" containsString="0" containsNumber="1" minValue="0" maxValue="657016519.84703994"/>
    </cacheField>
    <cacheField name="Potentiale til energi [PJ]" numFmtId="0">
      <sharedItems containsSemiMixedTypes="0" containsString="0" containsNumber="1" minValue="0" maxValue="13.68082704007897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74549778016550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82006.425013717"/>
    </cacheField>
    <cacheField name="Forbrug/potentiale [Ton TS]" numFmtId="0">
      <sharedItems containsSemiMixedTypes="0" containsString="0" containsNumber="1" minValue="0" maxValue="2082006.425013717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082006.42501371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29861114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7016519.8470399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5396296.288527217"/>
    </cacheField>
    <cacheField name="Gødning" numFmtId="0">
      <sharedItems containsSemiMixedTypes="0" containsString="0" containsNumber="1" minValue="-234068.17200313992" maxValue="33185187.964034464"/>
    </cacheField>
    <cacheField name="Energi" numFmtId="0">
      <sharedItems containsSemiMixedTypes="0" containsString="0" containsNumber="1" minValue="0" maxValue="657016519.84703994"/>
    </cacheField>
    <cacheField name="Materialer og processer" numFmtId="0">
      <sharedItems containsSemiMixedTypes="0" containsString="0" containsNumber="1" minValue="0" maxValue="35008530.426661976"/>
    </cacheField>
    <cacheField name="Produktion minus forbrug [ton]" numFmtId="3">
      <sharedItems containsSemiMixedTypes="0" containsString="0" containsNumber="1" minValue="-4828427.5390456235" maxValue="8906426.7507841587"/>
    </cacheField>
    <cacheField name="Potentiale til energi [ton]" numFmtId="3">
      <sharedItems containsSemiMixedTypes="0" containsString="0" containsNumber="1" minValue="0" maxValue="7435737.2321918458"/>
    </cacheField>
    <cacheField name="Forbrug energi [ton/m3]" numFmtId="3">
      <sharedItems containsSemiMixedTypes="0" containsString="0" containsNumber="1" minValue="0" maxValue="657016519.84703994"/>
    </cacheField>
    <cacheField name="Potentiale til energi [PJ]" numFmtId="0">
      <sharedItems containsSemiMixedTypes="0" containsString="0" containsNumber="1" minValue="0" maxValue="13.68082704007897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74549778016550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82006.425013717"/>
    </cacheField>
    <cacheField name="Forbrug/potentiale [Ton TS]" numFmtId="0">
      <sharedItems containsSemiMixedTypes="0" containsString="0" containsNumber="1" minValue="0" maxValue="2082006.425013717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082006.42501371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30324075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7016519.8470399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5396296.288527217"/>
    </cacheField>
    <cacheField name="Gødning" numFmtId="0">
      <sharedItems containsSemiMixedTypes="0" containsString="0" containsNumber="1" minValue="-234068.17200313992" maxValue="33185187.964034464"/>
    </cacheField>
    <cacheField name="Energi" numFmtId="0">
      <sharedItems containsSemiMixedTypes="0" containsString="0" containsNumber="1" minValue="0" maxValue="657016519.84703994"/>
    </cacheField>
    <cacheField name="Materialer og processer" numFmtId="0">
      <sharedItems containsSemiMixedTypes="0" containsString="0" containsNumber="1" minValue="0" maxValue="35008530.426661976"/>
    </cacheField>
    <cacheField name="Produktion minus forbrug [ton]" numFmtId="3">
      <sharedItems containsSemiMixedTypes="0" containsString="0" containsNumber="1" minValue="-4828427.5390456235" maxValue="8906426.7507841587"/>
    </cacheField>
    <cacheField name="Potentiale til energi [ton]" numFmtId="3">
      <sharedItems containsSemiMixedTypes="0" containsString="0" containsNumber="1" minValue="0" maxValue="7435737.2321918458"/>
    </cacheField>
    <cacheField name="Forbrug energi [ton/m3]" numFmtId="3">
      <sharedItems containsSemiMixedTypes="0" containsString="0" containsNumber="1" minValue="0" maxValue="657016519.84703994"/>
    </cacheField>
    <cacheField name="Potentiale til energi [PJ]" numFmtId="0">
      <sharedItems containsSemiMixedTypes="0" containsString="0" containsNumber="1" minValue="0" maxValue="13.680827040078974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7454977801655076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82006.425013717"/>
    </cacheField>
    <cacheField name="Forbrug/potentiale [Ton TS]" numFmtId="0">
      <sharedItems containsSemiMixedTypes="0" containsString="0" containsNumber="1" minValue="0" maxValue="2082006.425013717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082006.4250137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489031018522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992425.2998776729" maxValue="12925230.88589053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36545.976268297"/>
  </r>
  <r>
    <x v="1"/>
    <s v="Vestdanmark"/>
    <x v="15"/>
    <x v="1"/>
    <n v="9556913.3980062306"/>
  </r>
  <r>
    <x v="1"/>
    <s v="Vestdanmark"/>
    <x v="16"/>
    <x v="1"/>
    <n v="6364.4836553693804"/>
  </r>
  <r>
    <x v="1"/>
    <s v="Vestdanmark"/>
    <x v="17"/>
    <x v="1"/>
    <n v="1510888.7699665248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798571.7063533822"/>
  </r>
  <r>
    <x v="1"/>
    <s v="Vestdanmark"/>
    <x v="21"/>
    <x v="1"/>
    <n v="5123849.2000484932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59293.943321208"/>
  </r>
  <r>
    <x v="1"/>
    <s v="Vestdanmark"/>
    <x v="15"/>
    <x v="2"/>
    <n v="9964143.76844652"/>
  </r>
  <r>
    <x v="1"/>
    <s v="Vestdanmark"/>
    <x v="16"/>
    <x v="2"/>
    <n v="8113.2296317045193"/>
  </r>
  <r>
    <x v="1"/>
    <s v="Vestdanmark"/>
    <x v="17"/>
    <x v="2"/>
    <n v="1566854.0015228039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1851963.8492790724"/>
  </r>
  <r>
    <x v="1"/>
    <s v="Vestdanmark"/>
    <x v="21"/>
    <x v="2"/>
    <n v="15396296.28852721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4673.9612967409"/>
  </r>
  <r>
    <x v="1"/>
    <s v="Østdanmark"/>
    <x v="15"/>
    <x v="1"/>
    <n v="679248.15663017542"/>
  </r>
  <r>
    <x v="1"/>
    <s v="Østdanmark"/>
    <x v="16"/>
    <x v="1"/>
    <n v="534.16876398545924"/>
  </r>
  <r>
    <x v="1"/>
    <s v="Østdanmark"/>
    <x v="17"/>
    <x v="1"/>
    <n v="1268497.849718198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42222.99743887308"/>
  </r>
  <r>
    <x v="1"/>
    <s v="Østdanmark"/>
    <x v="21"/>
    <x v="1"/>
    <n v="626373.51872366434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89398.0566787913"/>
  </r>
  <r>
    <x v="1"/>
    <s v="Østdanmark"/>
    <x v="15"/>
    <x v="2"/>
    <n v="708191.65197492728"/>
  </r>
  <r>
    <x v="1"/>
    <s v="Østdanmark"/>
    <x v="16"/>
    <x v="2"/>
    <n v="680.9403682954827"/>
  </r>
  <r>
    <x v="1"/>
    <s v="Østdanmark"/>
    <x v="17"/>
    <x v="2"/>
    <n v="1327737.3967156124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250063.69445473535"/>
  </r>
  <r>
    <x v="1"/>
    <s v="Østdanmark"/>
    <x v="21"/>
    <x v="2"/>
    <n v="1883287.16622503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879321.8009565054"/>
  </r>
  <r>
    <x v="2"/>
    <s v="Vestdanmark"/>
    <x v="22"/>
    <x v="1"/>
    <n v="738546.85902237904"/>
  </r>
  <r>
    <x v="2"/>
    <s v="Vestdanmark"/>
    <x v="2"/>
    <x v="1"/>
    <n v="0"/>
  </r>
  <r>
    <x v="2"/>
    <s v="Vestdanmark"/>
    <x v="5"/>
    <x v="1"/>
    <n v="61616.887427127796"/>
  </r>
  <r>
    <x v="2"/>
    <s v="Vestdanmark"/>
    <x v="25"/>
    <x v="1"/>
    <n v="803586.90686212503"/>
  </r>
  <r>
    <x v="2"/>
    <s v="Vestdanmark"/>
    <x v="24"/>
    <x v="1"/>
    <n v="4840776.9313563136"/>
  </r>
  <r>
    <x v="2"/>
    <s v="Vestdanmark"/>
    <x v="28"/>
    <x v="1"/>
    <n v="189768.8790694477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690948.599194342"/>
  </r>
  <r>
    <x v="2"/>
    <s v="Vestdanmark"/>
    <x v="29"/>
    <x v="1"/>
    <n v="1492770.4188637168"/>
  </r>
  <r>
    <x v="2"/>
    <s v="Vestdanmark"/>
    <x v="30"/>
    <x v="1"/>
    <n v="4819713.6053245859"/>
  </r>
  <r>
    <x v="2"/>
    <s v="Vestdanmark"/>
    <x v="31"/>
    <x v="1"/>
    <n v="2337206.9240836524"/>
  </r>
  <r>
    <x v="2"/>
    <s v="Vestdanmark"/>
    <x v="32"/>
    <x v="1"/>
    <n v="69951.28921108818"/>
  </r>
  <r>
    <x v="2"/>
    <s v="Vestdanmark"/>
    <x v="33"/>
    <x v="1"/>
    <n v="2975941.0683890576"/>
  </r>
  <r>
    <x v="2"/>
    <s v="Vestdanmark"/>
    <x v="0"/>
    <x v="2"/>
    <n v="3144406.6269572498"/>
  </r>
  <r>
    <x v="2"/>
    <s v="Vestdanmark"/>
    <x v="22"/>
    <x v="2"/>
    <n v="656217.36908503075"/>
  </r>
  <r>
    <x v="2"/>
    <s v="Vestdanmark"/>
    <x v="2"/>
    <x v="2"/>
    <n v="0"/>
  </r>
  <r>
    <x v="2"/>
    <s v="Vestdanmark"/>
    <x v="5"/>
    <x v="2"/>
    <n v="54748.146667580782"/>
  </r>
  <r>
    <x v="2"/>
    <s v="Vestdanmark"/>
    <x v="25"/>
    <x v="2"/>
    <n v="714007.07945636602"/>
  </r>
  <r>
    <x v="2"/>
    <s v="Vestdanmark"/>
    <x v="24"/>
    <x v="2"/>
    <n v="3390756.4878931027"/>
  </r>
  <r>
    <x v="2"/>
    <s v="Vestdanmark"/>
    <x v="28"/>
    <x v="2"/>
    <n v="144761.6121990199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387700.439247513"/>
  </r>
  <r>
    <x v="2"/>
    <s v="Vestdanmark"/>
    <x v="29"/>
    <x v="2"/>
    <n v="1398695.5747173415"/>
  </r>
  <r>
    <x v="2"/>
    <s v="Vestdanmark"/>
    <x v="30"/>
    <x v="2"/>
    <n v="12048888.205259951"/>
  </r>
  <r>
    <x v="2"/>
    <s v="Vestdanmark"/>
    <x v="31"/>
    <x v="2"/>
    <n v="5852424.7569009718"/>
  </r>
  <r>
    <x v="2"/>
    <s v="Vestdanmark"/>
    <x v="32"/>
    <x v="2"/>
    <n v="114328.50854305369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96480.8576765469"/>
  </r>
  <r>
    <x v="2"/>
    <s v="Østdanmark"/>
    <x v="22"/>
    <x v="1"/>
    <n v="90284.896523453412"/>
  </r>
  <r>
    <x v="2"/>
    <s v="Østdanmark"/>
    <x v="2"/>
    <x v="1"/>
    <n v="0"/>
  </r>
  <r>
    <x v="2"/>
    <s v="Østdanmark"/>
    <x v="5"/>
    <x v="1"/>
    <n v="7532.4595013773405"/>
  </r>
  <r>
    <x v="2"/>
    <s v="Østdanmark"/>
    <x v="25"/>
    <x v="1"/>
    <n v="98235.825997129476"/>
  </r>
  <r>
    <x v="2"/>
    <s v="Østdanmark"/>
    <x v="24"/>
    <x v="1"/>
    <n v="591768.87559870025"/>
  </r>
  <r>
    <x v="2"/>
    <s v="Østdanmark"/>
    <x v="28"/>
    <x v="1"/>
    <n v="23198.61414458695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29179.5728932754"/>
  </r>
  <r>
    <x v="2"/>
    <s v="Østdanmark"/>
    <x v="29"/>
    <x v="1"/>
    <n v="182486.2175688963"/>
  </r>
  <r>
    <x v="2"/>
    <s v="Østdanmark"/>
    <x v="30"/>
    <x v="1"/>
    <n v="589193.95406463323"/>
  </r>
  <r>
    <x v="2"/>
    <s v="Østdanmark"/>
    <x v="31"/>
    <x v="1"/>
    <n v="285715.77106713731"/>
  </r>
  <r>
    <x v="2"/>
    <s v="Østdanmark"/>
    <x v="32"/>
    <x v="1"/>
    <n v="8551.3123926424942"/>
  </r>
  <r>
    <x v="2"/>
    <s v="Østdanmark"/>
    <x v="33"/>
    <x v="1"/>
    <n v="363798.89527261531"/>
  </r>
  <r>
    <x v="2"/>
    <s v="Østdanmark"/>
    <x v="0"/>
    <x v="2"/>
    <n v="384626.31109238154"/>
  </r>
  <r>
    <x v="2"/>
    <s v="Østdanmark"/>
    <x v="22"/>
    <x v="2"/>
    <n v="80269.028751590507"/>
  </r>
  <r>
    <x v="2"/>
    <s v="Østdanmark"/>
    <x v="2"/>
    <x v="2"/>
    <n v="0"/>
  </r>
  <r>
    <x v="2"/>
    <s v="Østdanmark"/>
    <x v="5"/>
    <x v="2"/>
    <n v="6696.8366976993248"/>
  </r>
  <r>
    <x v="2"/>
    <s v="Østdanmark"/>
    <x v="25"/>
    <x v="2"/>
    <n v="87337.91193249535"/>
  </r>
  <r>
    <x v="2"/>
    <s v="Østdanmark"/>
    <x v="24"/>
    <x v="2"/>
    <n v="414760.0213566827"/>
  </r>
  <r>
    <x v="2"/>
    <s v="Østdanmark"/>
    <x v="28"/>
    <x v="2"/>
    <n v="17707.35515265530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70631.7517676449"/>
  </r>
  <r>
    <x v="2"/>
    <s v="Østdanmark"/>
    <x v="29"/>
    <x v="2"/>
    <n v="171089.55140619085"/>
  </r>
  <r>
    <x v="2"/>
    <s v="Østdanmark"/>
    <x v="30"/>
    <x v="2"/>
    <n v="1473829.5560832524"/>
  </r>
  <r>
    <x v="2"/>
    <s v="Østdanmark"/>
    <x v="31"/>
    <x v="2"/>
    <n v="715873.23531714221"/>
  </r>
  <r>
    <x v="2"/>
    <s v="Østdanmark"/>
    <x v="32"/>
    <x v="2"/>
    <n v="13984.753789989523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954401.82650709699"/>
  </r>
  <r>
    <x v="3"/>
    <s v="Vestdanmark"/>
    <x v="34"/>
    <x v="1"/>
    <n v="134741.75276028313"/>
  </r>
  <r>
    <x v="3"/>
    <s v="Vestdanmark"/>
    <x v="35"/>
    <x v="1"/>
    <n v="125165.00970224912"/>
  </r>
  <r>
    <x v="3"/>
    <s v="Vestdanmark"/>
    <x v="36"/>
    <x v="1"/>
    <n v="2212209.4819686995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1213.6299194002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36533.71470483858"/>
  </r>
  <r>
    <x v="3"/>
    <s v="Østdanmark"/>
    <x v="34"/>
    <x v="1"/>
    <n v="41227.441080229291"/>
  </r>
  <r>
    <x v="3"/>
    <s v="Østdanmark"/>
    <x v="35"/>
    <x v="1"/>
    <n v="34953.494444913784"/>
  </r>
  <r>
    <x v="3"/>
    <s v="Østdanmark"/>
    <x v="36"/>
    <x v="1"/>
    <n v="646548.74657684658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96.99682560615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355808.72020765743"/>
  </r>
  <r>
    <x v="3"/>
    <s v="Vestdanmark"/>
    <x v="34"/>
    <x v="2"/>
    <n v="79529.117602826373"/>
  </r>
  <r>
    <x v="3"/>
    <s v="Vestdanmark"/>
    <x v="35"/>
    <x v="2"/>
    <n v="61670.536155438342"/>
  </r>
  <r>
    <x v="3"/>
    <s v="Vestdanmark"/>
    <x v="36"/>
    <x v="2"/>
    <n v="2149322.179349890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37679.9542953518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67099.82465743081"/>
  </r>
  <r>
    <x v="3"/>
    <s v="Østdanmark"/>
    <x v="34"/>
    <x v="2"/>
    <n v="26454.811822280615"/>
  </r>
  <r>
    <x v="3"/>
    <s v="Østdanmark"/>
    <x v="35"/>
    <x v="2"/>
    <n v="20514.278017254066"/>
  </r>
  <r>
    <x v="3"/>
    <s v="Østdanmark"/>
    <x v="36"/>
    <x v="2"/>
    <n v="611742.9295767551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6699.1864551374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45515.3254227657"/>
  </r>
  <r>
    <x v="5"/>
    <s v="Vestdanmark"/>
    <x v="15"/>
    <x v="1"/>
    <n v="3185637.7993354104"/>
  </r>
  <r>
    <x v="5"/>
    <s v="Vestdanmark"/>
    <x v="16"/>
    <x v="1"/>
    <n v="2121.4945517897936"/>
  </r>
  <r>
    <x v="5"/>
    <s v="Vestdanmark"/>
    <x v="20"/>
    <x v="1"/>
    <n v="226962.6200874506"/>
  </r>
  <r>
    <x v="5"/>
    <s v="Vestdanmark"/>
    <x v="38"/>
    <x v="1"/>
    <n v="23704096.865748726"/>
  </r>
  <r>
    <x v="5"/>
    <s v="Vestdanmark"/>
    <x v="39"/>
    <x v="1"/>
    <n v="269660.03203483747"/>
  </r>
  <r>
    <x v="5"/>
    <s v="Vestdanmark"/>
    <x v="14"/>
    <x v="2"/>
    <n v="1295477.1048134672"/>
  </r>
  <r>
    <x v="5"/>
    <s v="Vestdanmark"/>
    <x v="15"/>
    <x v="2"/>
    <n v="1107127.0853829463"/>
  </r>
  <r>
    <x v="5"/>
    <s v="Vestdanmark"/>
    <x v="16"/>
    <x v="2"/>
    <n v="901.46995907827966"/>
  </r>
  <r>
    <x v="5"/>
    <s v="Vestdanmark"/>
    <x v="20"/>
    <x v="2"/>
    <n v="77900.066676024464"/>
  </r>
  <r>
    <x v="5"/>
    <s v="Vestdanmark"/>
    <x v="38"/>
    <x v="2"/>
    <n v="33185187.964034464"/>
  </r>
  <r>
    <x v="5"/>
    <s v="Vestdanmark"/>
    <x v="39"/>
    <x v="2"/>
    <n v="-234068.1720031399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8224.65376558027"/>
  </r>
  <r>
    <x v="5"/>
    <s v="Østdanmark"/>
    <x v="15"/>
    <x v="1"/>
    <n v="226416.05221005849"/>
  </r>
  <r>
    <x v="5"/>
    <s v="Østdanmark"/>
    <x v="16"/>
    <x v="1"/>
    <n v="178.05625466181976"/>
  </r>
  <r>
    <x v="5"/>
    <s v="Østdanmark"/>
    <x v="20"/>
    <x v="1"/>
    <n v="30566.235391095888"/>
  </r>
  <r>
    <x v="5"/>
    <s v="Østdanmark"/>
    <x v="38"/>
    <x v="1"/>
    <n v="3606065.7897415659"/>
  </r>
  <r>
    <x v="5"/>
    <s v="Østdanmark"/>
    <x v="39"/>
    <x v="1"/>
    <n v="294724.4390957029"/>
  </r>
  <r>
    <x v="5"/>
    <s v="Østdanmark"/>
    <x v="14"/>
    <x v="2"/>
    <n v="187710.89518653232"/>
  </r>
  <r>
    <x v="5"/>
    <s v="Østdanmark"/>
    <x v="15"/>
    <x v="2"/>
    <n v="78687.961330547463"/>
  </r>
  <r>
    <x v="5"/>
    <s v="Østdanmark"/>
    <x v="16"/>
    <x v="2"/>
    <n v="75.660040921720267"/>
  </r>
  <r>
    <x v="5"/>
    <s v="Østdanmark"/>
    <x v="20"/>
    <x v="2"/>
    <n v="10518.552227064263"/>
  </r>
  <r>
    <x v="5"/>
    <s v="Østdanmark"/>
    <x v="38"/>
    <x v="2"/>
    <n v="4807415.5500856563"/>
  </r>
  <r>
    <x v="5"/>
    <s v="Østdanmark"/>
    <x v="39"/>
    <x v="2"/>
    <n v="216464.62297241544"/>
  </r>
  <r>
    <x v="6"/>
    <s v="Vestdanmark"/>
    <x v="23"/>
    <x v="0"/>
    <n v="0"/>
  </r>
  <r>
    <x v="6"/>
    <s v="Vestdanmark"/>
    <x v="23"/>
    <x v="1"/>
    <n v="13980902.465889163"/>
  </r>
  <r>
    <x v="6"/>
    <s v="Vestdanmark"/>
    <x v="23"/>
    <x v="2"/>
    <n v="35008530.426661976"/>
  </r>
  <r>
    <x v="6"/>
    <s v="Østdanmark"/>
    <x v="23"/>
    <x v="0"/>
    <n v="0"/>
  </r>
  <r>
    <x v="6"/>
    <s v="Østdanmark"/>
    <x v="23"/>
    <x v="1"/>
    <n v="1709118.8148957375"/>
  </r>
  <r>
    <x v="6"/>
    <s v="Østdanmark"/>
    <x v="23"/>
    <x v="2"/>
    <n v="4282271.1920697978"/>
  </r>
  <r>
    <x v="7"/>
    <s v="Vestdanmark"/>
    <x v="40"/>
    <x v="0"/>
    <n v="485762.00237315823"/>
  </r>
  <r>
    <x v="7"/>
    <s v="Vestdanmark"/>
    <x v="40"/>
    <x v="1"/>
    <n v="421067.97737588472"/>
  </r>
  <r>
    <x v="7"/>
    <s v="Vestdanmark"/>
    <x v="40"/>
    <x v="2"/>
    <n v="248528.49250883239"/>
  </r>
  <r>
    <x v="7"/>
    <s v="Østdanmark"/>
    <x v="40"/>
    <x v="0"/>
    <n v="192563.22613808865"/>
  </r>
  <r>
    <x v="7"/>
    <s v="Østdanmark"/>
    <x v="40"/>
    <x v="1"/>
    <n v="128835.75337571652"/>
  </r>
  <r>
    <x v="7"/>
    <s v="Østdanmark"/>
    <x v="40"/>
    <x v="2"/>
    <n v="82671.286944626918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70285.225843621403"/>
  </r>
  <r>
    <x v="0"/>
    <x v="2"/>
    <x v="1"/>
    <s v="OC6"/>
    <n v="0"/>
  </r>
  <r>
    <x v="0"/>
    <x v="3"/>
    <x v="1"/>
    <s v="OC6"/>
    <n v="70354.774156378597"/>
  </r>
  <r>
    <x v="0"/>
    <x v="4"/>
    <x v="1"/>
    <s v="OC6"/>
    <n v="0"/>
  </r>
  <r>
    <x v="0"/>
    <x v="0"/>
    <x v="1"/>
    <s v="OC12"/>
    <n v="0"/>
  </r>
  <r>
    <x v="0"/>
    <x v="1"/>
    <x v="1"/>
    <s v="OC12"/>
    <n v="54710.88921810699"/>
  </r>
  <r>
    <x v="0"/>
    <x v="2"/>
    <x v="1"/>
    <s v="OC12"/>
    <n v="0"/>
  </r>
  <r>
    <x v="0"/>
    <x v="3"/>
    <x v="1"/>
    <s v="OC12"/>
    <n v="57280.221893004113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21812.6562962963"/>
  </r>
  <r>
    <x v="0"/>
    <x v="2"/>
    <x v="2"/>
    <s v="OC6"/>
    <n v="0"/>
  </r>
  <r>
    <x v="0"/>
    <x v="3"/>
    <x v="2"/>
    <s v="OC6"/>
    <n v="118827.34370370369"/>
  </r>
  <r>
    <x v="0"/>
    <x v="4"/>
    <x v="2"/>
    <s v="OC6"/>
    <n v="0"/>
  </r>
  <r>
    <x v="0"/>
    <x v="0"/>
    <x v="2"/>
    <s v="OC12"/>
    <n v="0"/>
  </r>
  <r>
    <x v="0"/>
    <x v="1"/>
    <x v="2"/>
    <s v="OC12"/>
    <n v="16979.241481481477"/>
  </r>
  <r>
    <x v="0"/>
    <x v="2"/>
    <x v="2"/>
    <s v="OC12"/>
    <n v="0"/>
  </r>
  <r>
    <x v="0"/>
    <x v="3"/>
    <x v="2"/>
    <s v="OC12"/>
    <n v="95011.869629629626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674.718600823046"/>
  </r>
  <r>
    <x v="1"/>
    <x v="2"/>
    <x v="1"/>
    <s v="OC6"/>
    <n v="0"/>
  </r>
  <r>
    <x v="1"/>
    <x v="3"/>
    <x v="1"/>
    <s v="OC6"/>
    <n v="10685.281399176954"/>
  </r>
  <r>
    <x v="1"/>
    <x v="4"/>
    <x v="1"/>
    <s v="OC6"/>
    <n v="0"/>
  </r>
  <r>
    <x v="1"/>
    <x v="0"/>
    <x v="1"/>
    <s v="OC12"/>
    <n v="0"/>
  </r>
  <r>
    <x v="1"/>
    <x v="1"/>
    <x v="1"/>
    <s v="OC12"/>
    <n v="8309.3330041152258"/>
  </r>
  <r>
    <x v="1"/>
    <x v="2"/>
    <x v="1"/>
    <s v="OC12"/>
    <n v="0"/>
  </r>
  <r>
    <x v="1"/>
    <x v="3"/>
    <x v="1"/>
    <s v="OC12"/>
    <n v="8699.55588477366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3312.8437037037038"/>
  </r>
  <r>
    <x v="1"/>
    <x v="2"/>
    <x v="2"/>
    <s v="OC6"/>
    <n v="0"/>
  </r>
  <r>
    <x v="1"/>
    <x v="3"/>
    <x v="2"/>
    <s v="OC6"/>
    <n v="18047.156296296296"/>
  </r>
  <r>
    <x v="1"/>
    <x v="4"/>
    <x v="2"/>
    <s v="OC6"/>
    <n v="0"/>
  </r>
  <r>
    <x v="1"/>
    <x v="0"/>
    <x v="2"/>
    <s v="OC12"/>
    <n v="0"/>
  </r>
  <r>
    <x v="1"/>
    <x v="1"/>
    <x v="2"/>
    <s v="OC12"/>
    <n v="2578.758518518518"/>
  </r>
  <r>
    <x v="1"/>
    <x v="2"/>
    <x v="2"/>
    <s v="OC12"/>
    <n v="0"/>
  </r>
  <r>
    <x v="1"/>
    <x v="3"/>
    <x v="2"/>
    <s v="OC12"/>
    <n v="14430.13037037037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653320.5103731416"/>
  </r>
  <r>
    <x v="1"/>
    <x v="0"/>
    <x v="1"/>
    <n v="507521.08295756584"/>
  </r>
  <r>
    <x v="2"/>
    <x v="0"/>
    <x v="1"/>
    <n v="421067.97737588472"/>
  </r>
  <r>
    <x v="3"/>
    <x v="0"/>
    <x v="1"/>
    <n v="23688369.568072174"/>
  </r>
  <r>
    <x v="4"/>
    <x v="0"/>
    <x v="1"/>
    <n v="174223.4606652103"/>
  </r>
  <r>
    <x v="5"/>
    <x v="0"/>
    <x v="1"/>
    <n v="1420419.4156580612"/>
  </r>
  <r>
    <x v="6"/>
    <x v="0"/>
    <x v="1"/>
    <n v="1572781.5468843281"/>
  </r>
  <r>
    <x v="7"/>
    <x v="0"/>
    <x v="1"/>
    <n v="5010442.433812106"/>
  </r>
  <r>
    <x v="8"/>
    <x v="0"/>
    <x v="1"/>
    <n v="25556.448051387608"/>
  </r>
  <r>
    <x v="9"/>
    <x v="0"/>
    <x v="1"/>
    <n v="1247012.307090705"/>
  </r>
  <r>
    <x v="10"/>
    <x v="0"/>
    <x v="1"/>
    <n v="896073.58354922489"/>
  </r>
  <r>
    <x v="11"/>
    <x v="0"/>
    <x v="1"/>
    <n v="568712.62350325566"/>
  </r>
  <r>
    <x v="12"/>
    <x v="0"/>
    <x v="1"/>
    <n v="125165.00970224912"/>
  </r>
  <r>
    <x v="0"/>
    <x v="0"/>
    <x v="2"/>
    <n v="3304592.2083704392"/>
  </r>
  <r>
    <x v="1"/>
    <x v="0"/>
    <x v="2"/>
    <n v="1010456.5984265765"/>
  </r>
  <r>
    <x v="2"/>
    <x v="0"/>
    <x v="2"/>
    <n v="248528.49250883239"/>
  </r>
  <r>
    <x v="3"/>
    <x v="0"/>
    <x v="2"/>
    <n v="43925541.347317174"/>
  </r>
  <r>
    <x v="4"/>
    <x v="0"/>
    <x v="2"/>
    <n v="104064.61599372282"/>
  </r>
  <r>
    <x v="5"/>
    <x v="0"/>
    <x v="2"/>
    <n v="805992.51730503887"/>
  </r>
  <r>
    <x v="6"/>
    <x v="0"/>
    <x v="2"/>
    <n v="948332.54294727533"/>
  </r>
  <r>
    <x v="7"/>
    <x v="0"/>
    <x v="2"/>
    <n v="2893663.2330704816"/>
  </r>
  <r>
    <x v="8"/>
    <x v="0"/>
    <x v="2"/>
    <n v="14938.052236308942"/>
  </r>
  <r>
    <x v="9"/>
    <x v="0"/>
    <x v="2"/>
    <n v="722234.55850932724"/>
  </r>
  <r>
    <x v="10"/>
    <x v="0"/>
    <x v="2"/>
    <n v="500239.32029562752"/>
  </r>
  <r>
    <x v="11"/>
    <x v="0"/>
    <x v="2"/>
    <n v="328765.07146032003"/>
  </r>
  <r>
    <x v="12"/>
    <x v="0"/>
    <x v="2"/>
    <n v="61670.53615543834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719401.6391493578"/>
  </r>
  <r>
    <x v="1"/>
    <x v="1"/>
    <x v="1"/>
    <n v="154203.18431085025"/>
  </r>
  <r>
    <x v="2"/>
    <x v="1"/>
    <x v="1"/>
    <n v="128835.75337571652"/>
  </r>
  <r>
    <x v="3"/>
    <x v="1"/>
    <x v="1"/>
    <n v="6680431.4590281062"/>
  </r>
  <r>
    <x v="4"/>
    <x v="1"/>
    <x v="1"/>
    <n v="53571.03774035113"/>
  </r>
  <r>
    <x v="5"/>
    <x v="1"/>
    <x v="1"/>
    <n v="413122.26267541025"/>
  </r>
  <r>
    <x v="6"/>
    <x v="1"/>
    <x v="1"/>
    <n v="493602.64741390524"/>
  </r>
  <r>
    <x v="7"/>
    <x v="1"/>
    <x v="1"/>
    <n v="1479076.9421635035"/>
  </r>
  <r>
    <x v="8"/>
    <x v="1"/>
    <x v="1"/>
    <n v="7917.2789276535041"/>
  </r>
  <r>
    <x v="9"/>
    <x v="1"/>
    <x v="1"/>
    <n v="375438.49968881119"/>
  </r>
  <r>
    <x v="10"/>
    <x v="1"/>
    <x v="1"/>
    <n v="285449.50567725272"/>
  </r>
  <r>
    <x v="11"/>
    <x v="1"/>
    <x v="1"/>
    <n v="170213.86503504936"/>
  </r>
  <r>
    <x v="12"/>
    <x v="1"/>
    <x v="1"/>
    <n v="34953.494444913784"/>
  </r>
  <r>
    <x v="0"/>
    <x v="1"/>
    <x v="2"/>
    <n v="1099249.7799159263"/>
  </r>
  <r>
    <x v="1"/>
    <x v="1"/>
    <x v="2"/>
    <n v="336121.41026705987"/>
  </r>
  <r>
    <x v="2"/>
    <x v="1"/>
    <x v="2"/>
    <n v="82671.286944626918"/>
  </r>
  <r>
    <x v="3"/>
    <x v="1"/>
    <x v="2"/>
    <n v="14459329.6946216"/>
  </r>
  <r>
    <x v="4"/>
    <x v="1"/>
    <x v="2"/>
    <n v="34616.37594447536"/>
  </r>
  <r>
    <x v="5"/>
    <x v="1"/>
    <x v="2"/>
    <n v="268107.84550579858"/>
  </r>
  <r>
    <x v="6"/>
    <x v="1"/>
    <x v="2"/>
    <n v="315456.27217827225"/>
  </r>
  <r>
    <x v="7"/>
    <x v="1"/>
    <x v="2"/>
    <n v="962557.0937456392"/>
  </r>
  <r>
    <x v="8"/>
    <x v="1"/>
    <x v="2"/>
    <n v="4969.0399292058382"/>
  </r>
  <r>
    <x v="9"/>
    <x v="1"/>
    <x v="2"/>
    <n v="240246.33886083937"/>
  </r>
  <r>
    <x v="10"/>
    <x v="1"/>
    <x v="2"/>
    <n v="166401.15574545335"/>
  </r>
  <r>
    <x v="11"/>
    <x v="1"/>
    <x v="2"/>
    <n v="109361.43089952139"/>
  </r>
  <r>
    <x v="12"/>
    <x v="1"/>
    <x v="2"/>
    <n v="20514.27801725406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69288.618870973"/>
    <n v="4691713.2182855206"/>
    <n v="1644484.7599847438"/>
    <n v="1644484.7599847438"/>
  </r>
  <r>
    <x v="0"/>
    <x v="1"/>
    <x v="1"/>
    <s v="Konventionel"/>
    <x v="0"/>
    <s v="Halm"/>
    <n v="112430.94770567211"/>
    <n v="433983.45814389439"/>
    <n v="138357.8647057726"/>
    <n v="138357.8647057726"/>
  </r>
  <r>
    <x v="0"/>
    <x v="2"/>
    <x v="1"/>
    <s v="Konventionel"/>
    <x v="0"/>
    <s v="Halm"/>
    <n v="81342.706691076659"/>
    <n v="357907.90944073733"/>
    <n v="205281.35755823541"/>
    <n v="205281.35755823541"/>
  </r>
  <r>
    <x v="0"/>
    <x v="3"/>
    <x v="1"/>
    <s v="Konventionel"/>
    <x v="0"/>
    <s v="Græs"/>
    <n v="277057.3714078624"/>
    <n v="13747586.769258134"/>
    <n v="0"/>
    <n v="13747586.769258134"/>
  </r>
  <r>
    <x v="0"/>
    <x v="4"/>
    <x v="1"/>
    <s v="Konventionel"/>
    <x v="0"/>
    <s v="Grøntsager"/>
    <n v="6482.1550682329353"/>
    <n v="134504.71766583339"/>
    <n v="0"/>
    <n v="134504.71766583339"/>
  </r>
  <r>
    <x v="0"/>
    <x v="5"/>
    <x v="1"/>
    <s v="Konventionel"/>
    <x v="0"/>
    <s v="Kartofler"/>
    <n v="27264.546458880941"/>
    <n v="1157949.8117748005"/>
    <n v="0"/>
    <n v="1157949.8117748005"/>
  </r>
  <r>
    <x v="0"/>
    <x v="6"/>
    <x v="1"/>
    <s v="Konventionel"/>
    <x v="0"/>
    <s v="Roer"/>
    <n v="16767.799287570546"/>
    <n v="1362446.2585303588"/>
    <n v="0"/>
    <n v="1362446.2585303588"/>
  </r>
  <r>
    <x v="0"/>
    <x v="7"/>
    <x v="1"/>
    <s v="Konventionel"/>
    <x v="0"/>
    <s v="Majs"/>
    <n v="90593.380953981847"/>
    <n v="4032311.3862617323"/>
    <n v="0"/>
    <n v="4032311.3862617323"/>
  </r>
  <r>
    <x v="0"/>
    <x v="8"/>
    <x v="1"/>
    <s v="Konventionel"/>
    <x v="0"/>
    <s v="Frugt"/>
    <n v="2527.8133905087475"/>
    <n v="21461.135685419271"/>
    <n v="0"/>
    <n v="21461.135685419271"/>
  </r>
  <r>
    <x v="0"/>
    <x v="9"/>
    <x v="1"/>
    <s v="Konventionel"/>
    <x v="0"/>
    <s v="Øvrige"/>
    <n v="34824.095865025571"/>
    <n v="1037616.7931179662"/>
    <n v="0"/>
    <n v="1037616.7931179662"/>
  </r>
  <r>
    <x v="0"/>
    <x v="10"/>
    <x v="1"/>
    <s v="Konventionel"/>
    <x v="0"/>
    <s v="Halm"/>
    <n v="50296.637033565326"/>
    <n v="718681.64324340783"/>
    <n v="128213.76248553584"/>
    <n v="128213.76248553584"/>
  </r>
  <r>
    <x v="0"/>
    <x v="11"/>
    <x v="1"/>
    <s v="Konventionel"/>
    <x v="0"/>
    <s v="Juletræer"/>
    <n v="9446.5753575111103"/>
    <n v="472328.76787555555"/>
    <n v="0"/>
    <n v="472328.76787555555"/>
  </r>
  <r>
    <x v="0"/>
    <x v="12"/>
    <x v="1"/>
    <s v="Konventionel"/>
    <x v="0"/>
    <s v="Pil &amp; poppel"/>
    <n v="3632.6228249024607"/>
    <n v="88600.556704938062"/>
    <n v="0"/>
    <n v="88600.556704938062"/>
  </r>
  <r>
    <x v="0"/>
    <x v="13"/>
    <x v="1"/>
    <s v="Konventionel"/>
    <x v="0"/>
    <s v="Græs"/>
    <n v="125625.67754118453"/>
    <n v="1732378.0932929348"/>
    <n v="0"/>
    <n v="1732378.0932929348"/>
  </r>
  <r>
    <x v="0"/>
    <x v="0"/>
    <x v="2"/>
    <s v="Konventionel"/>
    <x v="0"/>
    <s v="Halm"/>
    <n v="355202.47039314522"/>
    <n v="2489969.3174559479"/>
    <n v="993500.23732517217"/>
    <n v="993500.23732517217"/>
  </r>
  <r>
    <x v="0"/>
    <x v="1"/>
    <x v="2"/>
    <s v="Konventionel"/>
    <x v="0"/>
    <s v="Halm"/>
    <n v="199595.90357192673"/>
    <n v="770440.18778763723"/>
    <n v="279605.16373294347"/>
    <n v="279605.16373294347"/>
  </r>
  <r>
    <x v="0"/>
    <x v="2"/>
    <x v="2"/>
    <s v="Konventionel"/>
    <x v="0"/>
    <s v="Halm"/>
    <n v="43169.911381244536"/>
    <n v="189947.61007747598"/>
    <n v="124018.83095251821"/>
    <n v="124018.83095251821"/>
  </r>
  <r>
    <x v="0"/>
    <x v="3"/>
    <x v="2"/>
    <s v="Konventionel"/>
    <x v="0"/>
    <s v="Græs"/>
    <n v="433292.69443150028"/>
    <n v="21499983.497691046"/>
    <n v="0"/>
    <n v="21499983.497691046"/>
  </r>
  <r>
    <x v="0"/>
    <x v="4"/>
    <x v="2"/>
    <s v="Konventionel"/>
    <x v="0"/>
    <s v="Grøntsager"/>
    <n v="3440.1862347395786"/>
    <n v="71383.864370846262"/>
    <n v="0"/>
    <n v="71383.864370846262"/>
  </r>
  <r>
    <x v="0"/>
    <x v="5"/>
    <x v="2"/>
    <s v="Konventionel"/>
    <x v="0"/>
    <s v="Kartofler"/>
    <n v="14469.742922985784"/>
    <n v="614542.99705188826"/>
    <n v="0"/>
    <n v="614542.99705188826"/>
  </r>
  <r>
    <x v="0"/>
    <x v="6"/>
    <x v="2"/>
    <s v="Konventionel"/>
    <x v="0"/>
    <s v="Roer"/>
    <n v="8898.9466757235896"/>
    <n v="723072.62242745096"/>
    <n v="0"/>
    <n v="723072.62242745096"/>
  </r>
  <r>
    <x v="0"/>
    <x v="7"/>
    <x v="2"/>
    <s v="Konventionel"/>
    <x v="0"/>
    <s v="Majs"/>
    <n v="48079.396255691012"/>
    <n v="2140013.9273408069"/>
    <n v="0"/>
    <n v="2140013.9273408069"/>
  </r>
  <r>
    <x v="0"/>
    <x v="8"/>
    <x v="2"/>
    <s v="Konventionel"/>
    <x v="0"/>
    <s v="Frugt"/>
    <n v="1341.5521132216891"/>
    <n v="11389.777441252141"/>
    <n v="0"/>
    <n v="11389.777441252141"/>
  </r>
  <r>
    <x v="0"/>
    <x v="9"/>
    <x v="2"/>
    <s v="Konventionel"/>
    <x v="0"/>
    <s v="Øvrige"/>
    <n v="18481.720040796692"/>
    <n v="550680.28626969294"/>
    <n v="0"/>
    <n v="550680.28626969294"/>
  </r>
  <r>
    <x v="0"/>
    <x v="10"/>
    <x v="2"/>
    <s v="Konventionel"/>
    <x v="0"/>
    <s v="Halm"/>
    <n v="26693.251944022537"/>
    <n v="381416.16024622181"/>
    <n v="77459.15715200355"/>
    <n v="77459.15715200355"/>
  </r>
  <r>
    <x v="0"/>
    <x v="11"/>
    <x v="2"/>
    <s v="Konventionel"/>
    <x v="0"/>
    <s v="Juletræer"/>
    <n v="5013.4528051639063"/>
    <n v="250672.64025819532"/>
    <n v="0"/>
    <n v="250672.64025819532"/>
  </r>
  <r>
    <x v="0"/>
    <x v="12"/>
    <x v="2"/>
    <s v="Konventionel"/>
    <x v="0"/>
    <s v="Pil &amp; poppel"/>
    <n v="1927.892638587703"/>
    <n v="47021.771672870811"/>
    <n v="0"/>
    <n v="47021.771672870811"/>
  </r>
  <r>
    <x v="0"/>
    <x v="13"/>
    <x v="2"/>
    <s v="Konventionel"/>
    <x v="0"/>
    <s v="Græs"/>
    <n v="137723.67134934568"/>
    <n v="1899209.4279074771"/>
    <n v="0"/>
    <n v="1899209.4279074771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85576.256301747431"/>
    <n v="401926.00297241716"/>
    <n v="140878.4287909345"/>
    <n v="140878.4287909345"/>
  </r>
  <r>
    <x v="0"/>
    <x v="1"/>
    <x v="1"/>
    <s v="Økologisk"/>
    <x v="0"/>
    <s v="Halm"/>
    <n v="14375.591226008577"/>
    <n v="31629.17581546407"/>
    <n v="10083.668273780357"/>
    <n v="10083.668273780357"/>
  </r>
  <r>
    <x v="0"/>
    <x v="2"/>
    <x v="1"/>
    <s v="Økologisk"/>
    <x v="0"/>
    <s v="Halm"/>
    <n v="10400.601653463049"/>
    <n v="25169.456001380579"/>
    <n v="14436.171877395202"/>
    <n v="14436.171877395202"/>
  </r>
  <r>
    <x v="0"/>
    <x v="3"/>
    <x v="1"/>
    <s v="Økologisk"/>
    <x v="0"/>
    <s v="Græs"/>
    <n v="35424.975051695059"/>
    <n v="1371074.0644107852"/>
    <n v="0"/>
    <n v="1371074.0644107852"/>
  </r>
  <r>
    <x v="0"/>
    <x v="4"/>
    <x v="1"/>
    <s v="Økologisk"/>
    <x v="0"/>
    <s v="Grøntsager"/>
    <n v="828.81816284659203"/>
    <n v="9802.8468210680658"/>
    <n v="0"/>
    <n v="9802.8468210680658"/>
  </r>
  <r>
    <x v="0"/>
    <x v="5"/>
    <x v="1"/>
    <s v="Økologisk"/>
    <x v="0"/>
    <s v="Kartofler"/>
    <n v="3486.0861964931978"/>
    <n v="84392.613346947153"/>
    <n v="0"/>
    <n v="84392.613346947153"/>
  </r>
  <r>
    <x v="0"/>
    <x v="6"/>
    <x v="1"/>
    <s v="Økologisk"/>
    <x v="0"/>
    <s v="Roer"/>
    <n v="2143.9562081153858"/>
    <n v="99296.531795204326"/>
    <n v="0"/>
    <n v="99296.531795204326"/>
  </r>
  <r>
    <x v="0"/>
    <x v="7"/>
    <x v="1"/>
    <s v="Økologisk"/>
    <x v="0"/>
    <s v="Majs"/>
    <n v="11583.406872864167"/>
    <n v="427929.27512628282"/>
    <n v="0"/>
    <n v="427929.27512628282"/>
  </r>
  <r>
    <x v="0"/>
    <x v="8"/>
    <x v="1"/>
    <s v="Økologisk"/>
    <x v="0"/>
    <s v="Frugt"/>
    <n v="323.21004793728389"/>
    <n v="1564.110384982898"/>
    <n v="0"/>
    <n v="1564.110384982898"/>
  </r>
  <r>
    <x v="0"/>
    <x v="9"/>
    <x v="1"/>
    <s v="Økologisk"/>
    <x v="0"/>
    <s v="Øvrige"/>
    <n v="4452.6616308659586"/>
    <n v="75622.61501617996"/>
    <n v="0"/>
    <n v="75622.61501617996"/>
  </r>
  <r>
    <x v="0"/>
    <x v="10"/>
    <x v="1"/>
    <s v="Økologisk"/>
    <x v="0"/>
    <s v="Halm"/>
    <n v="6431.0041744936962"/>
    <n v="52378.28222004589"/>
    <n v="9344.3553193508251"/>
    <n v="9344.3553193508251"/>
  </r>
  <r>
    <x v="0"/>
    <x v="11"/>
    <x v="1"/>
    <s v="Økologisk"/>
    <x v="0"/>
    <s v="Juletræer"/>
    <n v="1207.8534300072836"/>
    <n v="34423.822755207584"/>
    <n v="0"/>
    <n v="34423.822755207584"/>
  </r>
  <r>
    <x v="0"/>
    <x v="12"/>
    <x v="1"/>
    <s v="Økologisk"/>
    <x v="0"/>
    <s v="Pil &amp; poppel"/>
    <n v="464.47265521387902"/>
    <n v="6457.3027676075862"/>
    <n v="0"/>
    <n v="6457.3027676075862"/>
  </r>
  <r>
    <x v="0"/>
    <x v="13"/>
    <x v="1"/>
    <s v="Økologisk"/>
    <x v="0"/>
    <s v="Græs"/>
    <n v="16062.689363342668"/>
    <n v="221504.48632049543"/>
    <n v="0"/>
    <n v="221504.48632049543"/>
  </r>
  <r>
    <x v="0"/>
    <x v="0"/>
    <x v="2"/>
    <s v="Økologisk"/>
    <x v="0"/>
    <s v="Halm"/>
    <n v="45416.725741809802"/>
    <n v="213308.73579155808"/>
    <n v="85110.398006418298"/>
    <n v="85110.398006418298"/>
  </r>
  <r>
    <x v="0"/>
    <x v="1"/>
    <x v="2"/>
    <s v="Økologisk"/>
    <x v="0"/>
    <s v="Halm"/>
    <n v="25520.634475547417"/>
    <n v="56150.499973099424"/>
    <n v="20377.92159278251"/>
    <n v="20377.92159278251"/>
  </r>
  <r>
    <x v="0"/>
    <x v="2"/>
    <x v="2"/>
    <s v="Økologisk"/>
    <x v="0"/>
    <s v="Halm"/>
    <n v="5519.7702407028455"/>
    <n v="13357.84398250089"/>
    <n v="8721.4795389117298"/>
    <n v="8721.4795389117298"/>
  </r>
  <r>
    <x v="0"/>
    <x v="3"/>
    <x v="2"/>
    <s v="Økologisk"/>
    <x v="0"/>
    <s v="Græs"/>
    <n v="55401.460038114121"/>
    <n v="2144235.9487311537"/>
    <n v="0"/>
    <n v="2144235.9487311537"/>
  </r>
  <r>
    <x v="0"/>
    <x v="4"/>
    <x v="2"/>
    <s v="Økologisk"/>
    <x v="0"/>
    <s v="Grøntsager"/>
    <n v="439.86742139204432"/>
    <n v="5202.5319265144035"/>
    <n v="0"/>
    <n v="5202.5319265144035"/>
  </r>
  <r>
    <x v="0"/>
    <x v="5"/>
    <x v="2"/>
    <s v="Økologisk"/>
    <x v="0"/>
    <s v="Kartofler"/>
    <n v="1850.1232414300823"/>
    <n v="44788.546971464471"/>
    <n v="0"/>
    <n v="44788.546971464471"/>
  </r>
  <r>
    <x v="0"/>
    <x v="6"/>
    <x v="2"/>
    <s v="Økologisk"/>
    <x v="0"/>
    <s v="Roer"/>
    <n v="1137.8327974886965"/>
    <n v="52698.301451212297"/>
    <n v="0"/>
    <n v="52698.301451212297"/>
  </r>
  <r>
    <x v="0"/>
    <x v="7"/>
    <x v="2"/>
    <s v="Økologisk"/>
    <x v="0"/>
    <s v="Majs"/>
    <n v="6147.5044111029229"/>
    <n v="227109.09971069862"/>
    <n v="0"/>
    <n v="227109.09971069862"/>
  </r>
  <r>
    <x v="0"/>
    <x v="8"/>
    <x v="2"/>
    <s v="Økologisk"/>
    <x v="0"/>
    <s v="Frugt"/>
    <n v="171.53288468714052"/>
    <n v="830.09908886647918"/>
    <n v="0"/>
    <n v="830.09908886647918"/>
  </r>
  <r>
    <x v="0"/>
    <x v="9"/>
    <x v="2"/>
    <s v="Økologisk"/>
    <x v="0"/>
    <s v="Øvrige"/>
    <n v="2363.1007109852908"/>
    <n v="40134.164714543382"/>
    <n v="0"/>
    <n v="40134.164714543382"/>
  </r>
  <r>
    <x v="0"/>
    <x v="10"/>
    <x v="2"/>
    <s v="Økologisk"/>
    <x v="0"/>
    <s v="Halm"/>
    <n v="3413.0396147213805"/>
    <n v="27798.015258192143"/>
    <n v="5645.3057233026011"/>
    <n v="5645.3057233026011"/>
  </r>
  <r>
    <x v="0"/>
    <x v="11"/>
    <x v="2"/>
    <s v="Økologisk"/>
    <x v="0"/>
    <s v="Juletræer"/>
    <n v="641.02766745856013"/>
    <n v="18269.288522568964"/>
    <n v="0"/>
    <n v="18269.288522568964"/>
  </r>
  <r>
    <x v="0"/>
    <x v="12"/>
    <x v="2"/>
    <s v="Økologisk"/>
    <x v="0"/>
    <s v="Pil &amp; poppel"/>
    <n v="246.50327214639069"/>
    <n v="3426.9967103278705"/>
    <n v="0"/>
    <n v="3426.9967103278705"/>
  </r>
  <r>
    <x v="0"/>
    <x v="13"/>
    <x v="2"/>
    <s v="Økologisk"/>
    <x v="0"/>
    <s v="Græs"/>
    <n v="17609.55717145004"/>
    <n v="242835.79339429608"/>
    <n v="0"/>
    <n v="242835.79339429608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764.186960201918"/>
    <n v="98960.340709218523"/>
    <n v="34686.427871368673"/>
    <n v="34686.427871368673"/>
  </r>
  <r>
    <x v="0"/>
    <x v="1"/>
    <x v="1"/>
    <s v="Konventionel"/>
    <x v="1"/>
    <s v="Halm"/>
    <n v="1008.4755510755881"/>
    <n v="4671.2587525821245"/>
    <n v="1489.2396803776803"/>
    <n v="1489.2396803776803"/>
  </r>
  <r>
    <x v="0"/>
    <x v="2"/>
    <x v="1"/>
    <s v="Konventionel"/>
    <x v="1"/>
    <s v="Halm"/>
    <n v="1079.8584745534176"/>
    <n v="5701.6527456420454"/>
    <n v="3270.2351221574281"/>
    <n v="3270.2351221574281"/>
  </r>
  <r>
    <x v="0"/>
    <x v="3"/>
    <x v="1"/>
    <s v="Konventionel"/>
    <x v="1"/>
    <s v="Græs"/>
    <n v="9965.3151700965918"/>
    <n v="593374.72648823156"/>
    <n v="0"/>
    <n v="593374.72648823156"/>
  </r>
  <r>
    <x v="0"/>
    <x v="4"/>
    <x v="1"/>
    <s v="Konventionel"/>
    <x v="1"/>
    <s v="Grøntsager"/>
    <n v="46.608153885871474"/>
    <n v="1160.5430317581997"/>
    <n v="0"/>
    <n v="1160.5430317581997"/>
  </r>
  <r>
    <x v="0"/>
    <x v="5"/>
    <x v="1"/>
    <s v="Konventionel"/>
    <x v="1"/>
    <s v="Kartofler"/>
    <n v="735.82194592434894"/>
    <n v="37501.223872601571"/>
    <n v="0"/>
    <n v="37501.223872601571"/>
  </r>
  <r>
    <x v="0"/>
    <x v="6"/>
    <x v="1"/>
    <s v="Konventionel"/>
    <x v="1"/>
    <s v="Roer"/>
    <n v="19.304523787777974"/>
    <n v="1882.2775074745659"/>
    <n v="0"/>
    <n v="1882.2775074745659"/>
  </r>
  <r>
    <x v="0"/>
    <x v="7"/>
    <x v="1"/>
    <s v="Konventionel"/>
    <x v="1"/>
    <s v="Majs"/>
    <n v="2491.9239220465602"/>
    <n v="133098.64052435089"/>
    <n v="0"/>
    <n v="133098.64052435089"/>
  </r>
  <r>
    <x v="0"/>
    <x v="8"/>
    <x v="1"/>
    <s v="Konventionel"/>
    <x v="1"/>
    <s v="Frugt"/>
    <n v="42.452066206873539"/>
    <n v="432.50165051562766"/>
    <n v="0"/>
    <n v="432.50165051562766"/>
  </r>
  <r>
    <x v="0"/>
    <x v="9"/>
    <x v="1"/>
    <s v="Konventionel"/>
    <x v="1"/>
    <s v="Øvrige"/>
    <n v="750.80305688911994"/>
    <n v="26845.062562610165"/>
    <n v="0"/>
    <n v="26845.062562610165"/>
  </r>
  <r>
    <x v="0"/>
    <x v="10"/>
    <x v="1"/>
    <s v="Konventionel"/>
    <x v="1"/>
    <s v="Halm"/>
    <n v="1853.2033555983037"/>
    <n v="31776.197648604717"/>
    <n v="5668.9159884828032"/>
    <n v="5668.9159884828032"/>
  </r>
  <r>
    <x v="0"/>
    <x v="11"/>
    <x v="1"/>
    <s v="Konventionel"/>
    <x v="1"/>
    <s v="Juletræer"/>
    <n v="212.9202077111585"/>
    <n v="12775.212462669509"/>
    <n v="0"/>
    <n v="12775.212462669509"/>
  </r>
  <r>
    <x v="0"/>
    <x v="12"/>
    <x v="1"/>
    <s v="Konventionel"/>
    <x v="1"/>
    <s v="Pil &amp; poppel"/>
    <n v="349.69349362944058"/>
    <n v="10234.931520861675"/>
    <n v="0"/>
    <n v="10234.931520861675"/>
  </r>
  <r>
    <x v="0"/>
    <x v="13"/>
    <x v="1"/>
    <s v="Konventionel"/>
    <x v="1"/>
    <s v="Græs"/>
    <n v="31996.681249918991"/>
    <n v="529481.08132365951"/>
    <n v="0"/>
    <n v="529481.0813236595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9339.835627025299"/>
    <n v="320035.59995601466"/>
    <n v="0"/>
    <n v="320035.59995601466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504.1867590490058"/>
    <n v="8477.6567414705587"/>
    <n v="2971.4896591281454"/>
    <n v="2971.4896591281454"/>
  </r>
  <r>
    <x v="0"/>
    <x v="1"/>
    <x v="1"/>
    <s v="Økologisk"/>
    <x v="1"/>
    <s v="Halm"/>
    <n v="128.94521107870196"/>
    <n v="340.44630409843205"/>
    <n v="108.53737117881867"/>
    <n v="108.53737117881867"/>
  </r>
  <r>
    <x v="0"/>
    <x v="2"/>
    <x v="1"/>
    <s v="Økologisk"/>
    <x v="1"/>
    <s v="Halm"/>
    <n v="138.07233976858097"/>
    <n v="400.96207468795922"/>
    <n v="229.97546813069187"/>
    <n v="229.97546813069187"/>
  </r>
  <r>
    <x v="0"/>
    <x v="3"/>
    <x v="1"/>
    <s v="Økologisk"/>
    <x v="1"/>
    <s v="Græs"/>
    <n v="1274.1802879637512"/>
    <n v="59178.437031880603"/>
    <n v="0"/>
    <n v="59178.437031880603"/>
  </r>
  <r>
    <x v="0"/>
    <x v="4"/>
    <x v="1"/>
    <s v="Økologisk"/>
    <x v="1"/>
    <s v="Grøntsager"/>
    <n v="5.9593891338193279"/>
    <n v="84.581609976297727"/>
    <n v="0"/>
    <n v="84.581609976297727"/>
  </r>
  <r>
    <x v="0"/>
    <x v="5"/>
    <x v="1"/>
    <s v="Økologisk"/>
    <x v="1"/>
    <s v="Kartofler"/>
    <n v="94.083308249130596"/>
    <n v="2733.1290649523148"/>
    <n v="0"/>
    <n v="2733.1290649523148"/>
  </r>
  <r>
    <x v="0"/>
    <x v="6"/>
    <x v="1"/>
    <s v="Økologisk"/>
    <x v="1"/>
    <s v="Roer"/>
    <n v="2.468305644032692"/>
    <n v="137.18238587256653"/>
    <n v="0"/>
    <n v="137.18238587256653"/>
  </r>
  <r>
    <x v="0"/>
    <x v="7"/>
    <x v="1"/>
    <s v="Økologisk"/>
    <x v="1"/>
    <s v="Majs"/>
    <n v="318.62116615286845"/>
    <n v="14125.10079304232"/>
    <n v="0"/>
    <n v="14125.10079304232"/>
  </r>
  <r>
    <x v="0"/>
    <x v="8"/>
    <x v="1"/>
    <s v="Økologisk"/>
    <x v="1"/>
    <s v="Frugt"/>
    <n v="5.4279854696864609"/>
    <n v="31.521180100144427"/>
    <n v="0"/>
    <n v="31.521180100144427"/>
  </r>
  <r>
    <x v="0"/>
    <x v="9"/>
    <x v="1"/>
    <s v="Økologisk"/>
    <x v="1"/>
    <s v="Øvrige"/>
    <n v="95.998815782739655"/>
    <n v="1956.4966996700614"/>
    <n v="0"/>
    <n v="1956.4966996700614"/>
  </r>
  <r>
    <x v="0"/>
    <x v="10"/>
    <x v="1"/>
    <s v="Økologisk"/>
    <x v="1"/>
    <s v="Halm"/>
    <n v="236.95338732259574"/>
    <n v="2315.8830672329727"/>
    <n v="413.15662410194204"/>
    <n v="413.15662410194204"/>
  </r>
  <r>
    <x v="0"/>
    <x v="11"/>
    <x v="1"/>
    <s v="Økologisk"/>
    <x v="1"/>
    <s v="Juletræer"/>
    <n v="27.224300179567329"/>
    <n v="931.07106614120266"/>
    <n v="0"/>
    <n v="931.07106614120266"/>
  </r>
  <r>
    <x v="0"/>
    <x v="12"/>
    <x v="1"/>
    <s v="Økologisk"/>
    <x v="1"/>
    <s v="Pil &amp; poppel"/>
    <n v="44.712339630648323"/>
    <n v="745.9326904234988"/>
    <n v="0"/>
    <n v="745.9326904234988"/>
  </r>
  <r>
    <x v="0"/>
    <x v="13"/>
    <x v="1"/>
    <s v="Økologisk"/>
    <x v="1"/>
    <s v="Græs"/>
    <n v="4091.1441166703175"/>
    <n v="67700.252842660426"/>
    <n v="0"/>
    <n v="67700.252842660426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2472.820669271001"/>
    <n v="40920.236435096529"/>
    <n v="0"/>
    <n v="40920.236435096529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946.7478053104805"/>
    <n v="58361.382961317053"/>
    <n v="20456.153303971732"/>
    <n v="20456.153303971732"/>
  </r>
  <r>
    <x v="0"/>
    <x v="1"/>
    <x v="1"/>
    <s v="Konventionel"/>
    <x v="2"/>
    <s v="Halm"/>
    <n v="342.4091138408391"/>
    <n v="1850.3788511958946"/>
    <n v="589.91756930813415"/>
    <n v="589.91756930813415"/>
  </r>
  <r>
    <x v="0"/>
    <x v="2"/>
    <x v="1"/>
    <s v="Konventionel"/>
    <x v="2"/>
    <s v="Halm"/>
    <n v="443.40429735677833"/>
    <n v="2731.3704717177548"/>
    <n v="1566.6025355651982"/>
    <n v="1566.6025355651982"/>
  </r>
  <r>
    <x v="0"/>
    <x v="3"/>
    <x v="1"/>
    <s v="Konventionel"/>
    <x v="2"/>
    <s v="Græs"/>
    <n v="10226.302803589864"/>
    <n v="710400.80315978068"/>
    <n v="0"/>
    <n v="710400.80315978068"/>
  </r>
  <r>
    <x v="0"/>
    <x v="4"/>
    <x v="1"/>
    <s v="Konventionel"/>
    <x v="2"/>
    <s v="Grøntsager"/>
    <n v="11.886159654526967"/>
    <n v="345.29293796400839"/>
    <n v="0"/>
    <n v="345.29293796400839"/>
  </r>
  <r>
    <x v="0"/>
    <x v="5"/>
    <x v="1"/>
    <s v="Konventionel"/>
    <x v="2"/>
    <s v="Kartofler"/>
    <n v="629.13791606233224"/>
    <n v="37408.074460980301"/>
    <n v="0"/>
    <n v="37408.074460980301"/>
  </r>
  <r>
    <x v="0"/>
    <x v="6"/>
    <x v="1"/>
    <s v="Konventionel"/>
    <x v="2"/>
    <s v="Roer"/>
    <n v="6.8035368675846408"/>
    <n v="773.93785955198655"/>
    <n v="0"/>
    <n v="773.93785955198655"/>
  </r>
  <r>
    <x v="0"/>
    <x v="7"/>
    <x v="1"/>
    <s v="Konventionel"/>
    <x v="2"/>
    <s v="Majs"/>
    <n v="846.08641329649561"/>
    <n v="52723.02875815783"/>
    <n v="0"/>
    <n v="52723.02875815783"/>
  </r>
  <r>
    <x v="0"/>
    <x v="8"/>
    <x v="1"/>
    <s v="Konventionel"/>
    <x v="2"/>
    <s v="Frugt"/>
    <n v="24.246265517830711"/>
    <n v="288.19111194493587"/>
    <n v="0"/>
    <n v="288.19111194493587"/>
  </r>
  <r>
    <x v="0"/>
    <x v="9"/>
    <x v="1"/>
    <s v="Konventionel"/>
    <x v="2"/>
    <s v="Øvrige"/>
    <n v="428.81706111126971"/>
    <n v="17887.812499505013"/>
    <n v="0"/>
    <n v="17887.812499505013"/>
  </r>
  <r>
    <x v="0"/>
    <x v="10"/>
    <x v="1"/>
    <s v="Konventionel"/>
    <x v="2"/>
    <s v="Halm"/>
    <n v="1364.3525193420355"/>
    <n v="27293.060446039839"/>
    <n v="4869.1183397135192"/>
    <n v="4869.1183397135192"/>
  </r>
  <r>
    <x v="0"/>
    <x v="11"/>
    <x v="1"/>
    <s v="Konventionel"/>
    <x v="2"/>
    <s v="Juletræer"/>
    <n v="121.60821254538924"/>
    <n v="8512.5748781772472"/>
    <n v="0"/>
    <n v="8512.5748781772472"/>
  </r>
  <r>
    <x v="0"/>
    <x v="12"/>
    <x v="1"/>
    <s v="Konventionel"/>
    <x v="2"/>
    <s v="Pil &amp; poppel"/>
    <n v="287.05908550854684"/>
    <n v="9802.0175539503798"/>
    <n v="0"/>
    <n v="9802.0175539503798"/>
  </r>
  <r>
    <x v="0"/>
    <x v="13"/>
    <x v="1"/>
    <s v="Konventionel"/>
    <x v="2"/>
    <s v="Græs"/>
    <n v="27829.655613895826"/>
    <n v="537279.33128187282"/>
    <n v="0"/>
    <n v="537279.33128187282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15054.367283968901"/>
    <n v="290639.61478430359"/>
    <n v="0"/>
    <n v="290639.61478430359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760.36017945078902"/>
    <n v="4999.6571167571292"/>
    <n v="1752.4216743709785"/>
    <n v="1752.4216743709785"/>
  </r>
  <r>
    <x v="0"/>
    <x v="1"/>
    <x v="1"/>
    <s v="Økologisk"/>
    <x v="2"/>
    <s v="Halm"/>
    <n v="43.780947800259526"/>
    <n v="134.85757789018339"/>
    <n v="42.993819617179099"/>
    <n v="42.993819617179099"/>
  </r>
  <r>
    <x v="0"/>
    <x v="2"/>
    <x v="1"/>
    <s v="Økologisk"/>
    <x v="2"/>
    <s v="Halm"/>
    <n v="56.694344899976542"/>
    <n v="192.08044052112055"/>
    <n v="110.16949486300314"/>
    <n v="110.16949486300314"/>
  </r>
  <r>
    <x v="0"/>
    <x v="3"/>
    <x v="1"/>
    <s v="Økologisk"/>
    <x v="2"/>
    <s v="Græs"/>
    <n v="1307.5505619915434"/>
    <n v="70849.679503534266"/>
    <n v="0"/>
    <n v="70849.679503534266"/>
  </r>
  <r>
    <x v="0"/>
    <x v="4"/>
    <x v="1"/>
    <s v="Økologisk"/>
    <x v="2"/>
    <s v="Grøntsager"/>
    <n v="1.5197823724466806"/>
    <n v="25.165316414158358"/>
    <n v="0"/>
    <n v="25.165316414158358"/>
  </r>
  <r>
    <x v="0"/>
    <x v="5"/>
    <x v="1"/>
    <s v="Økologisk"/>
    <x v="2"/>
    <s v="Kartofler"/>
    <n v="80.442526641076313"/>
    <n v="2726.3402368023267"/>
    <n v="0"/>
    <n v="2726.3402368023267"/>
  </r>
  <r>
    <x v="0"/>
    <x v="6"/>
    <x v="1"/>
    <s v="Økologisk"/>
    <x v="2"/>
    <s v="Roer"/>
    <n v="0.86991052637494948"/>
    <n v="56.405414009806101"/>
    <n v="0"/>
    <n v="56.405414009806101"/>
  </r>
  <r>
    <x v="0"/>
    <x v="7"/>
    <x v="1"/>
    <s v="Økologisk"/>
    <x v="2"/>
    <s v="Majs"/>
    <n v="108.18189001902856"/>
    <n v="5595.2344245559689"/>
    <n v="0"/>
    <n v="5595.2344245559689"/>
  </r>
  <r>
    <x v="0"/>
    <x v="8"/>
    <x v="1"/>
    <s v="Økologisk"/>
    <x v="2"/>
    <s v="Frugt"/>
    <n v="3.1001642248366195"/>
    <n v="21.003674626552595"/>
    <n v="0"/>
    <n v="21.003674626552595"/>
  </r>
  <r>
    <x v="0"/>
    <x v="9"/>
    <x v="1"/>
    <s v="Økologisk"/>
    <x v="2"/>
    <s v="Øvrige"/>
    <n v="54.829198784410465"/>
    <n v="1303.6827922443701"/>
    <n v="0"/>
    <n v="1303.6827922443701"/>
  </r>
  <r>
    <x v="0"/>
    <x v="10"/>
    <x v="1"/>
    <s v="Økologisk"/>
    <x v="2"/>
    <s v="Halm"/>
    <n v="174.44817913997335"/>
    <n v="1989.147261699673"/>
    <n v="354.86652116135747"/>
    <n v="354.86652116135747"/>
  </r>
  <r>
    <x v="0"/>
    <x v="11"/>
    <x v="1"/>
    <s v="Økologisk"/>
    <x v="2"/>
    <s v="Juletræer"/>
    <n v="15.549010205398172"/>
    <n v="620.40550719538703"/>
    <n v="0"/>
    <n v="620.40550719538703"/>
  </r>
  <r>
    <x v="0"/>
    <x v="12"/>
    <x v="1"/>
    <s v="Økologisk"/>
    <x v="2"/>
    <s v="Pil &amp; poppel"/>
    <n v="36.703809362042087"/>
    <n v="714.3814602660874"/>
    <n v="0"/>
    <n v="714.3814602660874"/>
  </r>
  <r>
    <x v="0"/>
    <x v="13"/>
    <x v="1"/>
    <s v="Økologisk"/>
    <x v="2"/>
    <s v="Græs"/>
    <n v="3558.3419087890325"/>
    <n v="68697.34889108107"/>
    <n v="0"/>
    <n v="68697.34889108107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1924.8741975125754"/>
    <n v="37161.62125717778"/>
    <n v="0"/>
    <n v="37161.621257177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05761.49111770003"/>
    <n v="1442388.0527350772"/>
    <n v="505569.08752698521"/>
    <n v="505569.08752698521"/>
  </r>
  <r>
    <x v="1"/>
    <x v="1"/>
    <x v="1"/>
    <s v="Konventionel"/>
    <x v="0"/>
    <s v="Halm"/>
    <n v="34564.997514405761"/>
    <n v="133420.89040560625"/>
    <n v="42535.790609654818"/>
    <n v="42535.790609654818"/>
  </r>
  <r>
    <x v="1"/>
    <x v="2"/>
    <x v="1"/>
    <s v="Konventionel"/>
    <x v="0"/>
    <s v="Halm"/>
    <n v="25007.442452166189"/>
    <n v="110032.74678953123"/>
    <n v="63110.289102332972"/>
    <n v="63110.289102332972"/>
  </r>
  <r>
    <x v="1"/>
    <x v="3"/>
    <x v="1"/>
    <s v="Konventionel"/>
    <x v="0"/>
    <s v="Græs"/>
    <n v="85176.613285608968"/>
    <n v="4226463.551231917"/>
    <n v="0"/>
    <n v="4226463.551231917"/>
  </r>
  <r>
    <x v="1"/>
    <x v="4"/>
    <x v="1"/>
    <s v="Konventionel"/>
    <x v="0"/>
    <s v="Grøntsager"/>
    <n v="1992.829184434248"/>
    <n v="41351.205577010645"/>
    <n v="0"/>
    <n v="41351.205577010645"/>
  </r>
  <r>
    <x v="1"/>
    <x v="5"/>
    <x v="1"/>
    <s v="Konventionel"/>
    <x v="0"/>
    <s v="Kartofler"/>
    <n v="8382.0246988372255"/>
    <n v="355992.12834691221"/>
    <n v="0"/>
    <n v="355992.12834691221"/>
  </r>
  <r>
    <x v="1"/>
    <x v="6"/>
    <x v="1"/>
    <s v="Konventionel"/>
    <x v="0"/>
    <s v="Roer"/>
    <n v="5154.9769216051091"/>
    <n v="418861.10986892856"/>
    <n v="0"/>
    <n v="418861.10986892856"/>
  </r>
  <r>
    <x v="1"/>
    <x v="7"/>
    <x v="1"/>
    <s v="Konventionel"/>
    <x v="0"/>
    <s v="Majs"/>
    <n v="27851.406142136617"/>
    <n v="1239666.0873865008"/>
    <n v="0"/>
    <n v="1239666.0873865008"/>
  </r>
  <r>
    <x v="1"/>
    <x v="8"/>
    <x v="1"/>
    <s v="Konventionel"/>
    <x v="0"/>
    <s v="Frugt"/>
    <n v="777.13356813951748"/>
    <n v="6597.8639935045039"/>
    <n v="0"/>
    <n v="6597.8639935045039"/>
  </r>
  <r>
    <x v="1"/>
    <x v="9"/>
    <x v="1"/>
    <s v="Konventionel"/>
    <x v="0"/>
    <s v="Øvrige"/>
    <n v="10706.080590614029"/>
    <n v="318997.77247202548"/>
    <n v="0"/>
    <n v="318997.77247202548"/>
  </r>
  <r>
    <x v="1"/>
    <x v="10"/>
    <x v="1"/>
    <s v="Konventionel"/>
    <x v="0"/>
    <s v="Halm"/>
    <n v="15462.852261988426"/>
    <n v="220946.5429161744"/>
    <n v="39417.157571478689"/>
    <n v="39417.157571478689"/>
  </r>
  <r>
    <x v="1"/>
    <x v="11"/>
    <x v="1"/>
    <s v="Konventionel"/>
    <x v="0"/>
    <s v="Juletræer"/>
    <n v="2904.1901755271374"/>
    <n v="145209.50877635687"/>
    <n v="0"/>
    <n v="145209.50877635687"/>
  </r>
  <r>
    <x v="1"/>
    <x v="12"/>
    <x v="1"/>
    <s v="Konventionel"/>
    <x v="0"/>
    <s v="Pil &amp; poppel"/>
    <n v="1116.7885842448757"/>
    <n v="27238.745957192092"/>
    <n v="0"/>
    <n v="27238.745957192092"/>
  </r>
  <r>
    <x v="1"/>
    <x v="13"/>
    <x v="1"/>
    <s v="Konventionel"/>
    <x v="0"/>
    <s v="Græs"/>
    <n v="38621.494531238553"/>
    <n v="532590.40958577977"/>
    <n v="0"/>
    <n v="532590.40958577977"/>
  </r>
  <r>
    <x v="1"/>
    <x v="0"/>
    <x v="2"/>
    <s v="Konventionel"/>
    <x v="0"/>
    <s v="Halm"/>
    <n v="118155.64910437165"/>
    <n v="828271.1002216452"/>
    <n v="330480.99383029621"/>
    <n v="330480.99383029621"/>
  </r>
  <r>
    <x v="1"/>
    <x v="1"/>
    <x v="2"/>
    <s v="Konventionel"/>
    <x v="0"/>
    <s v="Halm"/>
    <n v="66394.199114133444"/>
    <n v="256281.60858055513"/>
    <n v="93008.727043013278"/>
    <n v="93008.727043013278"/>
  </r>
  <r>
    <x v="1"/>
    <x v="2"/>
    <x v="2"/>
    <s v="Konventionel"/>
    <x v="0"/>
    <s v="Halm"/>
    <n v="14360.172932872667"/>
    <n v="63184.760904639741"/>
    <n v="41254.007766728959"/>
    <n v="41254.007766728959"/>
  </r>
  <r>
    <x v="1"/>
    <x v="3"/>
    <x v="2"/>
    <s v="Konventionel"/>
    <x v="0"/>
    <s v="Græs"/>
    <n v="144131.82291798628"/>
    <n v="7151821.0531904791"/>
    <n v="0"/>
    <n v="7151821.0531904791"/>
  </r>
  <r>
    <x v="1"/>
    <x v="4"/>
    <x v="2"/>
    <s v="Konventionel"/>
    <x v="0"/>
    <s v="Grøntsager"/>
    <n v="1144.3541965113072"/>
    <n v="23745.349577609624"/>
    <n v="0"/>
    <n v="23745.349577609624"/>
  </r>
  <r>
    <x v="1"/>
    <x v="5"/>
    <x v="2"/>
    <s v="Konventionel"/>
    <x v="0"/>
    <s v="Kartofler"/>
    <n v="4813.2600698031829"/>
    <n v="204423.48455190554"/>
    <n v="0"/>
    <n v="204423.48455190554"/>
  </r>
  <r>
    <x v="1"/>
    <x v="6"/>
    <x v="2"/>
    <s v="Konventionel"/>
    <x v="0"/>
    <s v="Roer"/>
    <n v="2960.1731644814658"/>
    <n v="240525.11503637463"/>
    <n v="0"/>
    <n v="240525.11503637463"/>
  </r>
  <r>
    <x v="1"/>
    <x v="7"/>
    <x v="2"/>
    <s v="Konventionel"/>
    <x v="0"/>
    <s v="Majs"/>
    <n v="15993.279176380123"/>
    <n v="711860.85614067933"/>
    <n v="0"/>
    <n v="711860.85614067933"/>
  </r>
  <r>
    <x v="1"/>
    <x v="8"/>
    <x v="2"/>
    <s v="Konventionel"/>
    <x v="0"/>
    <s v="Frugt"/>
    <n v="446.2580470501963"/>
    <n v="3788.7308194561665"/>
    <n v="0"/>
    <n v="3788.7308194561665"/>
  </r>
  <r>
    <x v="1"/>
    <x v="9"/>
    <x v="2"/>
    <s v="Konventionel"/>
    <x v="0"/>
    <s v="Øvrige"/>
    <n v="6147.8165553539711"/>
    <n v="183179.99478201944"/>
    <n v="0"/>
    <n v="183179.99478201944"/>
  </r>
  <r>
    <x v="1"/>
    <x v="10"/>
    <x v="2"/>
    <s v="Konventionel"/>
    <x v="0"/>
    <s v="Halm"/>
    <n v="8879.3259423608415"/>
    <n v="126875.45202855399"/>
    <n v="25766.253771384618"/>
    <n v="25766.253771384618"/>
  </r>
  <r>
    <x v="1"/>
    <x v="11"/>
    <x v="2"/>
    <s v="Konventionel"/>
    <x v="0"/>
    <s v="Juletræer"/>
    <n v="1667.6904577623845"/>
    <n v="83384.522888119231"/>
    <n v="0"/>
    <n v="83384.522888119231"/>
  </r>
  <r>
    <x v="1"/>
    <x v="12"/>
    <x v="2"/>
    <s v="Konventionel"/>
    <x v="0"/>
    <s v="Pil &amp; poppel"/>
    <n v="641.30017413377141"/>
    <n v="15641.467661799305"/>
    <n v="0"/>
    <n v="15641.467661799305"/>
  </r>
  <r>
    <x v="1"/>
    <x v="13"/>
    <x v="2"/>
    <s v="Konventionel"/>
    <x v="0"/>
    <s v="Græs"/>
    <n v="45812.828292855047"/>
    <n v="631758.90215847117"/>
    <n v="0"/>
    <n v="631758.9021584711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6308.975835599253"/>
    <n v="123565.36680705902"/>
    <n v="43310.695501202994"/>
    <n v="43310.695501202994"/>
  </r>
  <r>
    <x v="1"/>
    <x v="1"/>
    <x v="1"/>
    <s v="Økologisk"/>
    <x v="0"/>
    <s v="Halm"/>
    <n v="4419.5329234072769"/>
    <n v="9723.85633808069"/>
    <n v="3100.05364120689"/>
    <n v="3100.05364120689"/>
  </r>
  <r>
    <x v="1"/>
    <x v="2"/>
    <x v="1"/>
    <s v="Økologisk"/>
    <x v="0"/>
    <s v="Halm"/>
    <n v="3197.4894602986456"/>
    <n v="7737.9244939227228"/>
    <n v="4438.1574223315547"/>
    <n v="4438.1574223315547"/>
  </r>
  <r>
    <x v="1"/>
    <x v="3"/>
    <x v="1"/>
    <s v="Økologisk"/>
    <x v="0"/>
    <s v="Græs"/>
    <n v="10890.810756262548"/>
    <n v="421513.58318608324"/>
    <n v="0"/>
    <n v="421513.58318608324"/>
  </r>
  <r>
    <x v="1"/>
    <x v="4"/>
    <x v="1"/>
    <s v="Økologisk"/>
    <x v="0"/>
    <s v="Grøntsager"/>
    <n v="254.80615723068854"/>
    <n v="3013.7198246459689"/>
    <n v="0"/>
    <n v="3013.7198246459689"/>
  </r>
  <r>
    <x v="1"/>
    <x v="5"/>
    <x v="1"/>
    <s v="Økologisk"/>
    <x v="0"/>
    <s v="Kartofler"/>
    <n v="1071.738370757437"/>
    <n v="25945.08478402047"/>
    <n v="0"/>
    <n v="25945.08478402047"/>
  </r>
  <r>
    <x v="1"/>
    <x v="6"/>
    <x v="1"/>
    <s v="Økologisk"/>
    <x v="0"/>
    <s v="Roer"/>
    <n v="659.12315529440741"/>
    <n v="30527.042995984622"/>
    <n v="0"/>
    <n v="30527.042995984622"/>
  </r>
  <r>
    <x v="1"/>
    <x v="7"/>
    <x v="1"/>
    <s v="Økologisk"/>
    <x v="0"/>
    <s v="Majs"/>
    <n v="3561.1229642663725"/>
    <n v="131559.6340057819"/>
    <n v="0"/>
    <n v="131559.6340057819"/>
  </r>
  <r>
    <x v="1"/>
    <x v="8"/>
    <x v="1"/>
    <s v="Økologisk"/>
    <x v="0"/>
    <s v="Frugt"/>
    <n v="99.365474823081769"/>
    <n v="480.85934231133962"/>
    <n v="0"/>
    <n v="480.85934231133962"/>
  </r>
  <r>
    <x v="1"/>
    <x v="9"/>
    <x v="1"/>
    <s v="Økologisk"/>
    <x v="0"/>
    <s v="Øvrige"/>
    <n v="1368.8956763601775"/>
    <n v="23248.896797614147"/>
    <n v="0"/>
    <n v="23248.896797614147"/>
  </r>
  <r>
    <x v="1"/>
    <x v="10"/>
    <x v="1"/>
    <s v="Økologisk"/>
    <x v="0"/>
    <s v="Halm"/>
    <n v="1977.1037053643315"/>
    <n v="16102.81894522706"/>
    <n v="2872.7643498356006"/>
    <n v="2872.7643498356006"/>
  </r>
  <r>
    <x v="1"/>
    <x v="11"/>
    <x v="1"/>
    <s v="Økologisk"/>
    <x v="0"/>
    <s v="Juletræer"/>
    <n v="371.3341536109989"/>
    <n v="10583.023377913467"/>
    <n v="0"/>
    <n v="10583.023377913467"/>
  </r>
  <r>
    <x v="1"/>
    <x v="12"/>
    <x v="1"/>
    <s v="Økologisk"/>
    <x v="0"/>
    <s v="Pil &amp; poppel"/>
    <n v="142.79427951639715"/>
    <n v="1985.1887640084483"/>
    <n v="0"/>
    <n v="1985.1887640084483"/>
  </r>
  <r>
    <x v="1"/>
    <x v="13"/>
    <x v="1"/>
    <s v="Økologisk"/>
    <x v="0"/>
    <s v="Græs"/>
    <n v="4938.2027746671856"/>
    <n v="68097.81626266049"/>
    <n v="0"/>
    <n v="68097.81626266049"/>
  </r>
  <r>
    <x v="1"/>
    <x v="0"/>
    <x v="2"/>
    <s v="Økologisk"/>
    <x v="0"/>
    <s v="Halm"/>
    <n v="15107.560215668816"/>
    <n v="70955.678064931737"/>
    <n v="28311.38620981235"/>
    <n v="28311.38620981235"/>
  </r>
  <r>
    <x v="1"/>
    <x v="1"/>
    <x v="2"/>
    <s v="Økologisk"/>
    <x v="0"/>
    <s v="Halm"/>
    <n v="8489.2628383924148"/>
    <n v="18678.076097030989"/>
    <n v="6778.5749083564733"/>
    <n v="6778.5749083564733"/>
  </r>
  <r>
    <x v="1"/>
    <x v="2"/>
    <x v="2"/>
    <s v="Økologisk"/>
    <x v="0"/>
    <s v="Halm"/>
    <n v="1836.1134565741595"/>
    <n v="4443.3945649094667"/>
    <n v="2901.1399468310055"/>
    <n v="2901.1399468310055"/>
  </r>
  <r>
    <x v="1"/>
    <x v="3"/>
    <x v="2"/>
    <s v="Økologisk"/>
    <x v="0"/>
    <s v="Græs"/>
    <n v="18428.91313477646"/>
    <n v="713265.28240313428"/>
    <n v="0"/>
    <n v="713265.28240313428"/>
  </r>
  <r>
    <x v="1"/>
    <x v="4"/>
    <x v="2"/>
    <s v="Økologisk"/>
    <x v="0"/>
    <s v="Grøntsager"/>
    <n v="146.31886044294288"/>
    <n v="1730.5863218889067"/>
    <n v="0"/>
    <n v="1730.5863218889067"/>
  </r>
  <r>
    <x v="1"/>
    <x v="5"/>
    <x v="2"/>
    <s v="Økologisk"/>
    <x v="0"/>
    <s v="Kartofler"/>
    <n v="615.43072116672442"/>
    <n v="14898.600885285816"/>
    <n v="0"/>
    <n v="14898.600885285816"/>
  </r>
  <r>
    <x v="1"/>
    <x v="6"/>
    <x v="2"/>
    <s v="Økologisk"/>
    <x v="0"/>
    <s v="Roer"/>
    <n v="378.4922233528319"/>
    <n v="17529.726096144859"/>
    <n v="0"/>
    <n v="17529.726096144859"/>
  </r>
  <r>
    <x v="1"/>
    <x v="7"/>
    <x v="2"/>
    <s v="Økologisk"/>
    <x v="0"/>
    <s v="Majs"/>
    <n v="2044.924893855331"/>
    <n v="75546.273831165658"/>
    <n v="0"/>
    <n v="75546.273831165658"/>
  </r>
  <r>
    <x v="1"/>
    <x v="8"/>
    <x v="2"/>
    <s v="Økologisk"/>
    <x v="0"/>
    <s v="Frugt"/>
    <n v="57.059229657163861"/>
    <n v="276.12673007991305"/>
    <n v="0"/>
    <n v="276.12673007991305"/>
  </r>
  <r>
    <x v="1"/>
    <x v="9"/>
    <x v="2"/>
    <s v="Økologisk"/>
    <x v="0"/>
    <s v="Øvrige"/>
    <n v="786.06913430649797"/>
    <n v="13350.352766015434"/>
    <n v="0"/>
    <n v="13350.352766015434"/>
  </r>
  <r>
    <x v="1"/>
    <x v="10"/>
    <x v="2"/>
    <s v="Økologisk"/>
    <x v="0"/>
    <s v="Halm"/>
    <n v="1135.3240608095771"/>
    <n v="9246.8178304322537"/>
    <n v="1877.8719680388674"/>
    <n v="1877.8719680388674"/>
  </r>
  <r>
    <x v="1"/>
    <x v="11"/>
    <x v="2"/>
    <s v="Økologisk"/>
    <x v="0"/>
    <s v="Juletræer"/>
    <n v="213.2334272861215"/>
    <n v="6077.1526776544624"/>
    <n v="0"/>
    <n v="6077.1526776544624"/>
  </r>
  <r>
    <x v="1"/>
    <x v="12"/>
    <x v="2"/>
    <s v="Økologisk"/>
    <x v="0"/>
    <s v="Pil &amp; poppel"/>
    <n v="81.997611375200719"/>
    <n v="1139.9667922893757"/>
    <n v="0"/>
    <n v="1139.9667922893757"/>
  </r>
  <r>
    <x v="1"/>
    <x v="13"/>
    <x v="2"/>
    <s v="Økologisk"/>
    <x v="0"/>
    <s v="Græs"/>
    <n v="5857.6975991475974"/>
    <n v="80777.649892245376"/>
    <n v="0"/>
    <n v="80777.649892245376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343.9885800547199"/>
    <n v="19717.631935420304"/>
    <n v="6911.1950607748968"/>
    <n v="6911.1950607748968"/>
  </r>
  <r>
    <x v="1"/>
    <x v="1"/>
    <x v="1"/>
    <s v="Konventionel"/>
    <x v="1"/>
    <s v="Halm"/>
    <n v="63.385198027675457"/>
    <n v="293.60023726419274"/>
    <n v="93.602419960239729"/>
    <n v="93.602419960239729"/>
  </r>
  <r>
    <x v="1"/>
    <x v="2"/>
    <x v="1"/>
    <s v="Konventionel"/>
    <x v="1"/>
    <s v="Halm"/>
    <n v="256.02271644718218"/>
    <n v="1351.7999428411219"/>
    <n v="775.33723087368401"/>
    <n v="775.33723087368401"/>
  </r>
  <r>
    <x v="1"/>
    <x v="3"/>
    <x v="1"/>
    <s v="Konventionel"/>
    <x v="1"/>
    <s v="Græs"/>
    <n v="752.81406077523627"/>
    <n v="44825.560434800675"/>
    <n v="0"/>
    <n v="44825.560434800675"/>
  </r>
  <r>
    <x v="1"/>
    <x v="4"/>
    <x v="1"/>
    <s v="Konventionel"/>
    <x v="1"/>
    <s v="Grøntsager"/>
    <n v="14.257483036191203"/>
    <n v="355.01132760116093"/>
    <n v="0"/>
    <n v="355.01132760116093"/>
  </r>
  <r>
    <x v="1"/>
    <x v="5"/>
    <x v="1"/>
    <s v="Konventionel"/>
    <x v="1"/>
    <s v="Kartofler"/>
    <n v="24.239026040680443"/>
    <n v="1235.3438858955042"/>
    <n v="0"/>
    <n v="1235.3438858955042"/>
  </r>
  <r>
    <x v="1"/>
    <x v="6"/>
    <x v="1"/>
    <s v="Konventionel"/>
    <x v="1"/>
    <s v="Roer"/>
    <n v="67.718739120016707"/>
    <n v="6602.8802824364939"/>
    <n v="0"/>
    <n v="6602.8802824364939"/>
  </r>
  <r>
    <x v="1"/>
    <x v="7"/>
    <x v="1"/>
    <s v="Konventionel"/>
    <x v="1"/>
    <s v="Majs"/>
    <n v="72.198626057654835"/>
    <n v="3856.2730149914605"/>
    <n v="0"/>
    <n v="3856.2730149914605"/>
  </r>
  <r>
    <x v="1"/>
    <x v="8"/>
    <x v="1"/>
    <s v="Konventionel"/>
    <x v="1"/>
    <s v="Frugt"/>
    <n v="15.574727794337839"/>
    <n v="158.67532676871394"/>
    <n v="0"/>
    <n v="158.67532676871394"/>
  </r>
  <r>
    <x v="1"/>
    <x v="9"/>
    <x v="1"/>
    <s v="Konventionel"/>
    <x v="1"/>
    <s v="Øvrige"/>
    <n v="111.21111037677385"/>
    <n v="3976.3679547228307"/>
    <n v="0"/>
    <n v="3976.3679547228307"/>
  </r>
  <r>
    <x v="1"/>
    <x v="10"/>
    <x v="1"/>
    <s v="Konventionel"/>
    <x v="1"/>
    <s v="Halm"/>
    <n v="807.38738750994241"/>
    <n v="13843.975150921113"/>
    <n v="2469.7836080038783"/>
    <n v="2469.7836080038783"/>
  </r>
  <r>
    <x v="1"/>
    <x v="11"/>
    <x v="1"/>
    <s v="Konventionel"/>
    <x v="1"/>
    <s v="Juletræer"/>
    <n v="24.405509823615787"/>
    <n v="1464.3305894169471"/>
    <n v="0"/>
    <n v="1464.3305894169471"/>
  </r>
  <r>
    <x v="1"/>
    <x v="12"/>
    <x v="1"/>
    <s v="Konventionel"/>
    <x v="1"/>
    <s v="Pil &amp; poppel"/>
    <n v="51.797607057168264"/>
    <n v="1516.027523624437"/>
    <n v="0"/>
    <n v="1516.027523624437"/>
  </r>
  <r>
    <x v="1"/>
    <x v="13"/>
    <x v="1"/>
    <s v="Konventionel"/>
    <x v="1"/>
    <s v="Græs"/>
    <n v="4859.5642171378668"/>
    <n v="80416.068665197425"/>
    <n v="0"/>
    <n v="80416.068665197425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2937.2787897700537"/>
    <n v="48606.089413114853"/>
    <n v="0"/>
    <n v="48606.089413114853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299.70592930970173"/>
    <n v="1689.1546058266515"/>
    <n v="592.06283020747912"/>
    <n v="592.06283020747912"/>
  </r>
  <r>
    <x v="1"/>
    <x v="1"/>
    <x v="1"/>
    <s v="Økologisk"/>
    <x v="1"/>
    <s v="Halm"/>
    <n v="8.1045274029963341"/>
    <n v="21.397897430487042"/>
    <n v="6.8218438793436711"/>
    <n v="6.8218438793436711"/>
  </r>
  <r>
    <x v="1"/>
    <x v="2"/>
    <x v="1"/>
    <s v="Økologisk"/>
    <x v="1"/>
    <s v="Halm"/>
    <n v="32.735452215985504"/>
    <n v="95.06375323522191"/>
    <n v="54.524685831059372"/>
    <n v="54.524685831059372"/>
  </r>
  <r>
    <x v="1"/>
    <x v="3"/>
    <x v="1"/>
    <s v="Økologisk"/>
    <x v="1"/>
    <s v="Græs"/>
    <n v="96.255945784849075"/>
    <n v="4470.5419479341826"/>
    <n v="0"/>
    <n v="4470.5419479341826"/>
  </r>
  <r>
    <x v="1"/>
    <x v="4"/>
    <x v="1"/>
    <s v="Økologisk"/>
    <x v="1"/>
    <s v="Grøntsager"/>
    <n v="1.8229833708828218"/>
    <n v="25.873602982939889"/>
    <n v="0"/>
    <n v="25.873602982939889"/>
  </r>
  <r>
    <x v="1"/>
    <x v="5"/>
    <x v="1"/>
    <s v="Økologisk"/>
    <x v="1"/>
    <s v="Kartofler"/>
    <n v="3.0992385743255637"/>
    <n v="90.033175749736117"/>
    <n v="0"/>
    <n v="90.033175749736117"/>
  </r>
  <r>
    <x v="1"/>
    <x v="6"/>
    <x v="1"/>
    <s v="Økologisk"/>
    <x v="1"/>
    <s v="Roer"/>
    <n v="8.6586205292741063"/>
    <n v="481.22493478172942"/>
    <n v="0"/>
    <n v="481.22493478172942"/>
  </r>
  <r>
    <x v="1"/>
    <x v="7"/>
    <x v="1"/>
    <s v="Økologisk"/>
    <x v="1"/>
    <s v="Majs"/>
    <n v="9.2314256569406759"/>
    <n v="409.24719296646776"/>
    <n v="0"/>
    <n v="409.24719296646776"/>
  </r>
  <r>
    <x v="1"/>
    <x v="8"/>
    <x v="1"/>
    <s v="Økologisk"/>
    <x v="1"/>
    <s v="Frugt"/>
    <n v="1.9914082803418327"/>
    <n v="11.564426509269877"/>
    <n v="0"/>
    <n v="11.564426509269877"/>
  </r>
  <r>
    <x v="1"/>
    <x v="9"/>
    <x v="1"/>
    <s v="Økologisk"/>
    <x v="1"/>
    <s v="Øvrige"/>
    <n v="14.219620977955756"/>
    <n v="289.8019239830216"/>
    <n v="0"/>
    <n v="289.8019239830216"/>
  </r>
  <r>
    <x v="1"/>
    <x v="10"/>
    <x v="1"/>
    <s v="Økologisk"/>
    <x v="1"/>
    <s v="Halm"/>
    <n v="103.23377398065249"/>
    <n v="1008.9636271072234"/>
    <n v="180.0004550814119"/>
    <n v="180.0004550814119"/>
  </r>
  <r>
    <x v="1"/>
    <x v="11"/>
    <x v="1"/>
    <s v="Økologisk"/>
    <x v="1"/>
    <s v="Juletræer"/>
    <n v="3.1205254429153704"/>
    <n v="106.72197014770566"/>
    <n v="0"/>
    <n v="106.72197014770566"/>
  </r>
  <r>
    <x v="1"/>
    <x v="12"/>
    <x v="1"/>
    <s v="Økologisk"/>
    <x v="1"/>
    <s v="Pil &amp; poppel"/>
    <n v="6.6229204746061416"/>
    <n v="110.48969767391709"/>
    <n v="0"/>
    <n v="110.48969767391709"/>
  </r>
  <r>
    <x v="1"/>
    <x v="13"/>
    <x v="1"/>
    <s v="Økologisk"/>
    <x v="1"/>
    <s v="Græs"/>
    <n v="621.35123956255677"/>
    <n v="10282.120312281191"/>
    <n v="0"/>
    <n v="10282.120312281191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375.56491393365025"/>
    <n v="6214.8481957740441"/>
    <n v="0"/>
    <n v="6214.8481957740441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292.076273370953"/>
    <n v="12680.436546862531"/>
    <n v="4444.5991647565324"/>
    <n v="4444.5991647565324"/>
  </r>
  <r>
    <x v="1"/>
    <x v="1"/>
    <x v="1"/>
    <s v="Konventionel"/>
    <x v="2"/>
    <s v="Halm"/>
    <n v="23.468365871366192"/>
    <n v="126.82304916886289"/>
    <n v="40.432338950258092"/>
    <n v="40.432338950258092"/>
  </r>
  <r>
    <x v="1"/>
    <x v="2"/>
    <x v="1"/>
    <s v="Konventionel"/>
    <x v="2"/>
    <s v="Halm"/>
    <n v="114.63747588816378"/>
    <n v="706.16685147108888"/>
    <n v="405.02846153673227"/>
    <n v="405.02846153673227"/>
  </r>
  <r>
    <x v="1"/>
    <x v="3"/>
    <x v="1"/>
    <s v="Konventionel"/>
    <x v="2"/>
    <s v="Græs"/>
    <n v="842.42333574527879"/>
    <n v="58521.464287553034"/>
    <n v="0"/>
    <n v="58521.464287553034"/>
  </r>
  <r>
    <x v="1"/>
    <x v="4"/>
    <x v="1"/>
    <s v="Konventionel"/>
    <x v="2"/>
    <s v="Grøntsager"/>
    <n v="3.9649487551179861"/>
    <n v="115.18176133617749"/>
    <n v="0"/>
    <n v="115.18176133617749"/>
  </r>
  <r>
    <x v="1"/>
    <x v="5"/>
    <x v="1"/>
    <s v="Konventionel"/>
    <x v="2"/>
    <s v="Kartofler"/>
    <n v="22.599734916573244"/>
    <n v="1343.7634975950623"/>
    <n v="0"/>
    <n v="1343.7634975950623"/>
  </r>
  <r>
    <x v="1"/>
    <x v="6"/>
    <x v="1"/>
    <s v="Konventionel"/>
    <x v="2"/>
    <s v="Roer"/>
    <n v="26.025529247246556"/>
    <n v="2960.5399061315575"/>
    <n v="0"/>
    <n v="2960.5399061315575"/>
  </r>
  <r>
    <x v="1"/>
    <x v="7"/>
    <x v="1"/>
    <s v="Konventionel"/>
    <x v="2"/>
    <s v="Majs"/>
    <n v="26.731537085222776"/>
    <n v="1665.7490019285722"/>
    <n v="0"/>
    <n v="1665.7490019285722"/>
  </r>
  <r>
    <x v="1"/>
    <x v="8"/>
    <x v="1"/>
    <s v="Konventionel"/>
    <x v="2"/>
    <s v="Frugt"/>
    <n v="9.7002191457524098"/>
    <n v="115.29680476641316"/>
    <n v="0"/>
    <n v="115.29680476641316"/>
  </r>
  <r>
    <x v="1"/>
    <x v="9"/>
    <x v="1"/>
    <s v="Konventionel"/>
    <x v="2"/>
    <s v="Øvrige"/>
    <n v="69.264269420448628"/>
    <n v="2889.3119623024768"/>
    <n v="0"/>
    <n v="2889.3119623024768"/>
  </r>
  <r>
    <x v="1"/>
    <x v="10"/>
    <x v="1"/>
    <s v="Konventionel"/>
    <x v="2"/>
    <s v="Halm"/>
    <n v="648.18732903304101"/>
    <n v="12966.601886869725"/>
    <n v="2313.2590489785903"/>
    <n v="2313.2590489785903"/>
  </r>
  <r>
    <x v="1"/>
    <x v="11"/>
    <x v="1"/>
    <s v="Konventionel"/>
    <x v="2"/>
    <s v="Juletræer"/>
    <n v="15.200188200974676"/>
    <n v="1064.0131740682273"/>
    <n v="0"/>
    <n v="1064.0131740682273"/>
  </r>
  <r>
    <x v="1"/>
    <x v="12"/>
    <x v="1"/>
    <s v="Konventionel"/>
    <x v="2"/>
    <s v="Pil &amp; poppel"/>
    <n v="46.366946750498713"/>
    <n v="1583.2615963584926"/>
    <n v="0"/>
    <n v="1583.2615963584926"/>
  </r>
  <r>
    <x v="1"/>
    <x v="13"/>
    <x v="1"/>
    <s v="Konventionel"/>
    <x v="2"/>
    <s v="Græs"/>
    <n v="4226.6883099602883"/>
    <n v="81600.444512093323"/>
    <n v="0"/>
    <n v="81600.444512093323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2286.4141438109768"/>
    <n v="44141.511460414724"/>
    <n v="0"/>
    <n v="44141.511460414724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65.20682888336324"/>
    <n v="1086.2976785030889"/>
    <n v="380.75643032545281"/>
    <n v="380.75643032545281"/>
  </r>
  <r>
    <x v="1"/>
    <x v="1"/>
    <x v="1"/>
    <s v="Økologisk"/>
    <x v="2"/>
    <s v="Halm"/>
    <n v="3.0007007980788432"/>
    <n v="9.2429986543062981"/>
    <n v="2.9467518480027604"/>
    <n v="2.9467518480027604"/>
  </r>
  <r>
    <x v="1"/>
    <x v="2"/>
    <x v="1"/>
    <s v="Økologisk"/>
    <x v="2"/>
    <s v="Halm"/>
    <n v="14.657721260731815"/>
    <n v="49.660359631359398"/>
    <n v="28.483153831065689"/>
    <n v="28.483153831065689"/>
  </r>
  <r>
    <x v="1"/>
    <x v="3"/>
    <x v="1"/>
    <s v="Økologisk"/>
    <x v="2"/>
    <s v="Græs"/>
    <n v="107.713523376391"/>
    <n v="5836.4615726906814"/>
    <n v="0"/>
    <n v="5836.4615726906814"/>
  </r>
  <r>
    <x v="1"/>
    <x v="4"/>
    <x v="1"/>
    <s v="Økologisk"/>
    <x v="2"/>
    <s v="Grøntsager"/>
    <n v="0.50696435188700451"/>
    <n v="8.3945692207209639"/>
    <n v="0"/>
    <n v="8.3945692207209639"/>
  </r>
  <r>
    <x v="1"/>
    <x v="5"/>
    <x v="1"/>
    <s v="Økologisk"/>
    <x v="2"/>
    <s v="Kartofler"/>
    <n v="2.8896363288452447"/>
    <n v="97.934912315816604"/>
    <n v="0"/>
    <n v="97.934912315816604"/>
  </r>
  <r>
    <x v="1"/>
    <x v="6"/>
    <x v="1"/>
    <s v="Økologisk"/>
    <x v="2"/>
    <s v="Roer"/>
    <n v="3.3276635795899496"/>
    <n v="215.76729583247118"/>
    <n v="0"/>
    <n v="215.76729583247118"/>
  </r>
  <r>
    <x v="1"/>
    <x v="7"/>
    <x v="1"/>
    <s v="Økologisk"/>
    <x v="2"/>
    <s v="Majs"/>
    <n v="3.4179348108498111"/>
    <n v="176.77770753673497"/>
    <n v="0"/>
    <n v="176.77770753673497"/>
  </r>
  <r>
    <x v="1"/>
    <x v="8"/>
    <x v="1"/>
    <s v="Økologisk"/>
    <x v="2"/>
    <s v="Frugt"/>
    <n v="1.2402847088604922"/>
    <n v="8.4029537082240129"/>
    <n v="0"/>
    <n v="8.4029537082240129"/>
  </r>
  <r>
    <x v="1"/>
    <x v="9"/>
    <x v="1"/>
    <s v="Økologisk"/>
    <x v="2"/>
    <s v="Øvrige"/>
    <n v="8.8562343738588094"/>
    <n v="210.5761275608063"/>
    <n v="0"/>
    <n v="210.5761275608063"/>
  </r>
  <r>
    <x v="1"/>
    <x v="10"/>
    <x v="1"/>
    <s v="Økologisk"/>
    <x v="2"/>
    <s v="Halm"/>
    <n v="82.878213429728348"/>
    <n v="945.01973085100326"/>
    <n v="168.59277881185395"/>
    <n v="168.59277881185395"/>
  </r>
  <r>
    <x v="1"/>
    <x v="11"/>
    <x v="1"/>
    <s v="Økologisk"/>
    <x v="2"/>
    <s v="Juletræer"/>
    <n v="1.9435190807751841"/>
    <n v="77.546411322929842"/>
    <n v="0"/>
    <n v="77.546411322929842"/>
  </r>
  <r>
    <x v="1"/>
    <x v="12"/>
    <x v="1"/>
    <s v="Økologisk"/>
    <x v="2"/>
    <s v="Pil &amp; poppel"/>
    <n v="5.9285480242345132"/>
    <n v="115.3897883741254"/>
    <n v="0"/>
    <n v="115.3897883741254"/>
  </r>
  <r>
    <x v="1"/>
    <x v="13"/>
    <x v="1"/>
    <s v="Økologisk"/>
    <x v="2"/>
    <s v="Græs"/>
    <n v="540.43076771710571"/>
    <n v="10433.556401546442"/>
    <n v="0"/>
    <n v="10433.556401546442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292.34437470754136"/>
    <n v="5644.0004981037937"/>
    <n v="0"/>
    <n v="5644.000498103793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07521.08295756584"/>
    <n v="61616.887427127796"/>
    <n v="0"/>
    <n v="0"/>
    <n v="0"/>
    <n v="0"/>
    <n v="0"/>
    <n v="0"/>
    <n v="445904.19553043804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76061926.82588208"/>
    <n v="0"/>
    <n v="0"/>
    <n v="0"/>
    <n v="0"/>
    <n v="0"/>
    <n v="476061926.82588208"/>
    <n v="0"/>
    <n v="0"/>
    <n v="0"/>
    <n v="476061926.82588208"/>
    <n v="0"/>
    <n v="0"/>
    <n v="0"/>
    <n v="0"/>
    <n v="0"/>
    <n v="0"/>
    <n v="0"/>
    <n v="0"/>
    <x v="0"/>
  </r>
  <r>
    <x v="4"/>
    <s v=""/>
    <n v="0"/>
    <n v="0"/>
    <x v="1"/>
    <s v="Vestdanmark"/>
    <n v="26598229.658080429"/>
    <n v="0"/>
    <n v="0"/>
    <n v="0"/>
    <n v="0"/>
    <n v="23704096.865748726"/>
    <n v="0"/>
    <n v="0"/>
    <n v="2894132.792331703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6831798.9333979907"/>
    <n v="0"/>
    <n v="0"/>
    <n v="0"/>
    <n v="5123849.2000484932"/>
    <n v="0"/>
    <n v="0"/>
    <n v="0"/>
    <n v="1707949.7333494974"/>
    <n v="1707949.7333494974"/>
    <n v="5123849.2000484932"/>
    <n v="0.97015998664384862"/>
    <n v="3.8806399465753949"/>
    <n v="2.9104799599315463"/>
    <n v="0.97015998664384862"/>
    <n v="73037.716377614124"/>
    <n v="292150.86551045656"/>
    <n v="219113.14913284243"/>
    <n v="73037.716377614124"/>
    <x v="0"/>
  </r>
  <r>
    <x v="6"/>
    <s v="Husdyrgødning"/>
    <n v="1"/>
    <n v="0"/>
    <x v="1"/>
    <s v="Vestdanmark"/>
    <n v="2398095.6084711761"/>
    <n v="0"/>
    <n v="0"/>
    <n v="0"/>
    <n v="1798571.7063533822"/>
    <n v="226962.6200874506"/>
    <n v="0"/>
    <n v="0"/>
    <n v="372561.28203034331"/>
    <n v="372561.28203034331"/>
    <n v="1798571.7063533822"/>
    <n v="0.80249700149335956"/>
    <n v="4.6766204569785454"/>
    <n v="3.8741234554851856"/>
    <n v="0.8024970014933599"/>
    <n v="111768.38460910298"/>
    <n v="651339.89651511761"/>
    <n v="539571.51190601464"/>
    <n v="111768.38460910297"/>
    <x v="0"/>
  </r>
  <r>
    <x v="7"/>
    <s v=""/>
    <n v="0"/>
    <n v="0"/>
    <x v="1"/>
    <s v="Vestdanmark"/>
    <n v="4811896.6084075198"/>
    <n v="4819713.6053245859"/>
    <n v="0"/>
    <n v="0"/>
    <n v="0"/>
    <n v="0"/>
    <n v="0"/>
    <n v="0"/>
    <n v="-7816.9969170661643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485.9782071591744"/>
    <n v="0"/>
    <n v="0"/>
    <n v="0"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  <x v="0"/>
  </r>
  <r>
    <x v="9"/>
    <s v="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073.58354922489"/>
    <n v="0"/>
    <n v="0"/>
    <n v="0"/>
    <n v="0"/>
    <n v="0"/>
    <n v="0"/>
    <n v="0"/>
    <n v="896073.58354922489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5556.448051387608"/>
    <n v="0"/>
    <n v="0"/>
    <n v="257923.29437791562"/>
    <n v="0"/>
    <n v="0"/>
    <n v="0"/>
    <n v="0"/>
    <n v="-232366.846326528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3688369.568072174"/>
    <n v="11690948.599194342"/>
    <n v="0"/>
    <n v="0"/>
    <n v="0"/>
    <n v="0"/>
    <n v="0"/>
    <n v="13980902.465889163"/>
    <n v="-1983481.49701133"/>
    <n v="0"/>
    <n v="0"/>
    <n v="0"/>
    <n v="0"/>
    <n v="0"/>
    <n v="0"/>
    <n v="0"/>
    <n v="0"/>
    <n v="0"/>
    <n v="0"/>
    <x v="0"/>
  </r>
  <r>
    <x v="14"/>
    <s v=""/>
    <n v="0"/>
    <n v="0"/>
    <x v="1"/>
    <s v="Vestdanmark"/>
    <n v="2337206.9240836524"/>
    <n v="2337206.924083652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74223.4606652103"/>
    <n v="0"/>
    <n v="0"/>
    <n v="270140.71358529059"/>
    <n v="0"/>
    <n v="0"/>
    <n v="0"/>
    <n v="0"/>
    <n v="-95917.252920080296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2369660.5900392467"/>
    <n v="738546.85902237904"/>
    <n v="676711.9045097694"/>
    <n v="0"/>
    <n v="0"/>
    <n v="0"/>
    <n v="954401.82650709699"/>
    <n v="0"/>
    <n v="0"/>
    <n v="0"/>
    <n v="954401.82650709699"/>
    <n v="0"/>
    <n v="9.8645124484934694"/>
    <n v="0"/>
    <n v="9.8645124484934694"/>
    <n v="0"/>
    <n v="811241.55253103247"/>
    <n v="0"/>
    <n v="811241.55253103247"/>
    <x v="0"/>
  </r>
  <r>
    <x v="17"/>
    <s v="Bionedbrydeligt affald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2975941.0683890576"/>
    <n v="0"/>
    <n v="0"/>
    <n v="0"/>
    <n v="0"/>
    <n v="0"/>
    <n v="0"/>
    <n v="-2975941.0683890576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97360.5840950241"/>
    <n v="0"/>
    <n v="0"/>
    <n v="0"/>
    <n v="0"/>
    <n v="0"/>
    <n v="0"/>
    <n v="0"/>
    <n v="497360.5840950241"/>
    <n v="497360.5840950241"/>
    <n v="0"/>
    <n v="2.155128067759672"/>
    <n v="2.155128067759672"/>
    <n v="0"/>
    <n v="2.155128067759672"/>
    <n v="208891.44531991013"/>
    <n v="208891.44531991013"/>
    <n v="0"/>
    <n v="208891.44531991013"/>
    <x v="0"/>
  </r>
  <r>
    <x v="20"/>
    <s v=""/>
    <n v="0"/>
    <n v="0"/>
    <x v="1"/>
    <s v="Vestdanmark"/>
    <n v="568712.62350325566"/>
    <n v="0"/>
    <n v="0"/>
    <n v="0"/>
    <n v="0"/>
    <n v="0"/>
    <n v="0"/>
    <n v="0"/>
    <n v="568712.6235032556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420419.4156580612"/>
    <n v="0"/>
    <n v="0"/>
    <n v="123531.68309679118"/>
    <n v="0"/>
    <n v="0"/>
    <n v="0"/>
    <n v="0"/>
    <n v="1296887.73256127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653320.5103731416"/>
    <n v="4879321.8009565054"/>
    <n v="0"/>
    <n v="295933.04302308214"/>
    <n v="0"/>
    <n v="0"/>
    <n v="0"/>
    <n v="0"/>
    <n v="478065.66639355384"/>
    <n v="478065.66639355384"/>
    <n v="0"/>
    <n v="1.6373079782046271"/>
    <n v="1.6373079782046271"/>
    <n v="0"/>
    <n v="1.6373079782046271"/>
    <n v="148200.3565820017"/>
    <n v="148200.3565820017"/>
    <n v="0"/>
    <n v="148200.3565820017"/>
    <x v="0"/>
  </r>
  <r>
    <x v="23"/>
    <s v=""/>
    <n v="0"/>
    <n v="0"/>
    <x v="1"/>
    <s v="Vestdanmark"/>
    <n v="0"/>
    <n v="0"/>
    <n v="0"/>
    <n v="0"/>
    <n v="0"/>
    <n v="269660.03203483747"/>
    <n v="0"/>
    <n v="0"/>
    <n v="-269660.03203483747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742551.197341641"/>
    <n v="0"/>
    <n v="0"/>
    <n v="0"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  <x v="0"/>
  </r>
  <r>
    <x v="25"/>
    <s v=""/>
    <n v="0"/>
    <n v="0"/>
    <x v="1"/>
    <s v="Vestdanmark"/>
    <n v="1753952.2647384077"/>
    <n v="1492770.4188637168"/>
    <n v="0"/>
    <n v="0"/>
    <n v="0"/>
    <n v="0"/>
    <n v="0"/>
    <n v="0"/>
    <n v="261181.84587469092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5010442.433812106"/>
    <n v="4840776.9313563136"/>
    <n v="0"/>
    <n v="0"/>
    <n v="0"/>
    <n v="0"/>
    <n v="0"/>
    <n v="0"/>
    <n v="169665.50245579239"/>
    <n v="169665.50245579239"/>
    <n v="0"/>
    <n v="0.60909915381629476"/>
    <n v="0.60909915381629476"/>
    <n v="0"/>
    <n v="0.60909915381629476"/>
    <n v="50899.650736737713"/>
    <n v="50899.650736737713"/>
    <n v="0"/>
    <n v="50899.650736737713"/>
    <x v="0"/>
  </r>
  <r>
    <x v="27"/>
    <s v="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1247012.307090705"/>
    <n v="0"/>
    <n v="0"/>
    <n v="0"/>
    <n v="0"/>
    <n v="0"/>
    <n v="0"/>
    <n v="0"/>
    <n v="1247012.30709070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25165.00970224912"/>
    <n v="0"/>
    <n v="0"/>
    <n v="0"/>
    <n v="0"/>
    <n v="0"/>
    <n v="125165.00970224912"/>
    <n v="0"/>
    <n v="0"/>
    <n v="0"/>
    <n v="125165.00970224912"/>
    <n v="0"/>
    <n v="2.3030361785213835"/>
    <n v="0"/>
    <n v="2.3030361785213835"/>
    <n v="0"/>
    <n v="51943.479026433393"/>
    <n v="0"/>
    <n v="51943.479026433393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21067.97737588472"/>
    <n v="0"/>
    <n v="0"/>
    <n v="0"/>
    <n v="0"/>
    <n v="0"/>
    <n v="0"/>
    <n v="421067.9773758847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10533.98868794236"/>
    <n v="189768.87906944775"/>
    <n v="0"/>
    <n v="0"/>
    <n v="0"/>
    <n v="0"/>
    <n v="0"/>
    <n v="0"/>
    <n v="20765.109618494607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34741.75276028313"/>
    <n v="0"/>
    <n v="0"/>
    <n v="0"/>
    <n v="0"/>
    <n v="0"/>
    <n v="134741.75276028313"/>
    <n v="0"/>
    <n v="0"/>
    <n v="0"/>
    <n v="134741.75276028313"/>
    <n v="0"/>
    <n v="4.7159613466099088"/>
    <n v="0"/>
    <n v="4.7159613466099088"/>
    <n v="0"/>
    <n v="0"/>
    <n v="0"/>
    <n v="0"/>
    <x v="0"/>
  </r>
  <r>
    <x v="38"/>
    <s v="Græs og urter"/>
    <n v="1"/>
    <n v="1"/>
    <x v="1"/>
    <s v="Vestdanmark"/>
    <n v="1572781.5468843281"/>
    <n v="803586.90686212503"/>
    <n v="0"/>
    <n v="0"/>
    <n v="0"/>
    <n v="0"/>
    <n v="0"/>
    <n v="0"/>
    <n v="769194.64002220309"/>
    <n v="769194.64002220309"/>
    <n v="0"/>
    <n v="2.0876250208058602"/>
    <n v="2.0876250208058602"/>
    <n v="0"/>
    <n v="2.0876250208058602"/>
    <n v="153838.92800444062"/>
    <n v="153838.92800444062"/>
    <n v="0"/>
    <n v="153838.92800444062"/>
    <x v="0"/>
  </r>
  <r>
    <x v="39"/>
    <s v=""/>
    <n v="0"/>
    <n v="0"/>
    <x v="1"/>
    <s v="Vestdanmark"/>
    <n v="179014.05125401774"/>
    <n v="0"/>
    <n v="0"/>
    <n v="0"/>
    <n v="0"/>
    <n v="0"/>
    <n v="0"/>
    <n v="0"/>
    <n v="179014.05125401774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881.4483975133"/>
    <n v="69951.28921108818"/>
    <n v="0"/>
    <n v="0"/>
    <n v="0"/>
    <n v="0"/>
    <n v="0"/>
    <n v="0"/>
    <n v="55930.159186425124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n v="0"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  <x v="0"/>
  </r>
  <r>
    <x v="42"/>
    <s v="Husdyrgødning"/>
    <n v="1"/>
    <n v="0"/>
    <x v="1"/>
    <s v="Vestdanmark"/>
    <n v="14582061.301691063"/>
    <n v="0"/>
    <n v="0"/>
    <n v="0"/>
    <n v="10936545.976268297"/>
    <n v="3645515.3254227657"/>
    <n v="0"/>
    <n v="0"/>
    <n v="0"/>
    <n v="0"/>
    <n v="10936545.976268297"/>
    <n v="0"/>
    <n v="4.7114640065763833"/>
    <n v="4.7114640065763833"/>
    <n v="0"/>
    <n v="0"/>
    <n v="546827.29881341488"/>
    <n v="546827.29881341488"/>
    <n v="0"/>
    <x v="0"/>
  </r>
  <r>
    <x v="43"/>
    <s v=""/>
    <n v="0"/>
    <n v="1"/>
    <x v="1"/>
    <s v="Vestdanmark"/>
    <n v="1345344.9149661674"/>
    <n v="0"/>
    <n v="0"/>
    <n v="121875.54404868034"/>
    <n v="0"/>
    <n v="0"/>
    <n v="0"/>
    <n v="0"/>
    <n v="1223469.370917487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n v="0"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2209.4819686995"/>
    <n v="0"/>
    <n v="0"/>
    <n v="0"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x v="0"/>
  </r>
  <r>
    <x v="47"/>
    <s v=""/>
    <n v="0"/>
    <n v="0"/>
    <x v="1"/>
    <s v="Vestdanmark"/>
    <n v="611213.62991940021"/>
    <n v="0"/>
    <n v="0"/>
    <n v="0"/>
    <n v="0"/>
    <n v="0"/>
    <n v="0"/>
    <n v="611213.6299194002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010456.5984265765"/>
    <n v="54748.146667580782"/>
    <n v="0"/>
    <n v="0"/>
    <n v="0"/>
    <n v="0"/>
    <n v="0"/>
    <n v="0"/>
    <n v="955708.45175899565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657016519.84703994"/>
    <n v="0"/>
    <n v="0"/>
    <n v="0"/>
    <n v="0"/>
    <n v="0"/>
    <n v="657016519.84703994"/>
    <n v="0"/>
    <n v="0"/>
    <n v="0"/>
    <n v="657016519.84703994"/>
    <n v="0"/>
    <n v="0"/>
    <n v="0"/>
    <n v="0"/>
    <n v="0"/>
    <n v="0"/>
    <n v="0"/>
    <n v="0"/>
    <x v="0"/>
  </r>
  <r>
    <x v="4"/>
    <s v=""/>
    <n v="0"/>
    <n v="0"/>
    <x v="2"/>
    <s v="Vestdanmark"/>
    <n v="37182619.208713733"/>
    <n v="0"/>
    <n v="0"/>
    <n v="0"/>
    <n v="0"/>
    <n v="33185187.964034464"/>
    <n v="0"/>
    <n v="0"/>
    <n v="3997431.2446792684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7106995.876141351"/>
    <n v="0"/>
    <n v="0"/>
    <n v="0"/>
    <n v="15396296.288527217"/>
    <n v="0"/>
    <n v="0"/>
    <n v="0"/>
    <n v="1710699.587614134"/>
    <n v="1710699.587614134"/>
    <n v="15396296.288527217"/>
    <n v="0.97172197557394457"/>
    <n v="9.7172197557394515"/>
    <n v="8.7454977801655076"/>
    <n v="0.97172197557394391"/>
    <n v="73155.309461262092"/>
    <n v="731553.09461262147"/>
    <n v="658397.78515135939"/>
    <n v="73155.309461262077"/>
    <x v="0"/>
  </r>
  <r>
    <x v="6"/>
    <s v="Husdyrgødning"/>
    <n v="1"/>
    <n v="0"/>
    <x v="2"/>
    <s v="Vestdanmark"/>
    <n v="2057737.6103100805"/>
    <n v="0"/>
    <n v="0"/>
    <n v="0"/>
    <n v="1851963.8492790724"/>
    <n v="77900.066676024464"/>
    <n v="0"/>
    <n v="0"/>
    <n v="127873.69435498351"/>
    <n v="127873.69435498351"/>
    <n v="1851963.8492790724"/>
    <n v="0.27543993764063451"/>
    <n v="4.2645700689877568"/>
    <n v="3.9891301313471219"/>
    <n v="0.2754399376406349"/>
    <n v="38362.108306495051"/>
    <n v="593951.26309021679"/>
    <n v="555589.15478372166"/>
    <n v="38362.108306495124"/>
    <x v="0"/>
  </r>
  <r>
    <x v="7"/>
    <s v=""/>
    <n v="0"/>
    <n v="0"/>
    <x v="2"/>
    <s v="Vestdanmark"/>
    <n v="12049109.793619649"/>
    <n v="12048888.205259951"/>
    <n v="0"/>
    <n v="0"/>
    <n v="0"/>
    <n v="0"/>
    <n v="0"/>
    <n v="0"/>
    <n v="221.58835969865322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9014.6995907827986"/>
    <n v="0"/>
    <n v="0"/>
    <n v="0"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  <x v="0"/>
  </r>
  <r>
    <x v="9"/>
    <s v="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500239.32029562752"/>
    <n v="0"/>
    <n v="0"/>
    <n v="0"/>
    <n v="0"/>
    <n v="0"/>
    <n v="0"/>
    <n v="0"/>
    <n v="500239.32029562752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4938.052236308942"/>
    <n v="0"/>
    <n v="0"/>
    <n v="267978.92035102146"/>
    <n v="0"/>
    <n v="0"/>
    <n v="0"/>
    <n v="0"/>
    <n v="-253040.868114712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43925541.347317174"/>
    <n v="10387700.439247513"/>
    <n v="0"/>
    <n v="0"/>
    <n v="0"/>
    <n v="0"/>
    <n v="0"/>
    <n v="35008530.426661976"/>
    <n v="-1470689.5185923129"/>
    <n v="0"/>
    <n v="0"/>
    <n v="0"/>
    <n v="0"/>
    <n v="0"/>
    <n v="0"/>
    <n v="0"/>
    <n v="0"/>
    <n v="0"/>
    <n v="0"/>
    <x v="0"/>
  </r>
  <r>
    <x v="14"/>
    <s v=""/>
    <n v="0"/>
    <n v="0"/>
    <x v="2"/>
    <s v="Vestdanmark"/>
    <n v="5852424.7569009727"/>
    <n v="5852424.756900971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04064.61599372282"/>
    <n v="0"/>
    <n v="0"/>
    <n v="280672.65868343826"/>
    <n v="0"/>
    <n v="0"/>
    <n v="0"/>
    <n v="0"/>
    <n v="-176608.04268971545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1594438.4940240523"/>
    <n v="656217.36908503075"/>
    <n v="582412.40473136411"/>
    <n v="0"/>
    <n v="0"/>
    <n v="0"/>
    <n v="355808.72020765743"/>
    <n v="0"/>
    <n v="0"/>
    <n v="0"/>
    <n v="355808.72020765743"/>
    <n v="0"/>
    <n v="3.6775700258415913"/>
    <n v="0"/>
    <n v="3.6775700258415913"/>
    <n v="0"/>
    <n v="302437.41217650881"/>
    <n v="0"/>
    <n v="302437.41217650881"/>
    <x v="0"/>
  </r>
  <r>
    <x v="17"/>
    <s v="Bionedbrydeligt affald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445268.95878920099"/>
    <n v="0"/>
    <n v="0"/>
    <n v="0"/>
    <n v="0"/>
    <n v="0"/>
    <n v="0"/>
    <n v="0"/>
    <n v="445268.95878920099"/>
    <n v="445268.95878920099"/>
    <n v="0"/>
    <n v="1.9294082833982507"/>
    <n v="1.9294082833982507"/>
    <n v="0"/>
    <n v="1.9294082833982507"/>
    <n v="187012.9626914644"/>
    <n v="187012.9626914644"/>
    <n v="0"/>
    <n v="187012.9626914644"/>
    <x v="0"/>
  </r>
  <r>
    <x v="20"/>
    <s v=""/>
    <n v="0"/>
    <n v="0"/>
    <x v="2"/>
    <s v="Vestdanmark"/>
    <n v="328765.07146032003"/>
    <n v="0"/>
    <n v="0"/>
    <n v="0"/>
    <n v="0"/>
    <n v="0"/>
    <n v="0"/>
    <n v="0"/>
    <n v="328765.07146032003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805992.51730503887"/>
    <n v="0"/>
    <n v="0"/>
    <n v="128347.79869443661"/>
    <n v="0"/>
    <n v="0"/>
    <n v="0"/>
    <n v="0"/>
    <n v="677644.7186106022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304592.2083704392"/>
    <n v="3144406.6269572498"/>
    <n v="0"/>
    <n v="307470.55071854044"/>
    <n v="0"/>
    <n v="0"/>
    <n v="0"/>
    <n v="0"/>
    <n v="-147284.96930535091"/>
    <n v="0"/>
    <n v="0"/>
    <n v="0"/>
    <n v="0"/>
    <n v="0"/>
    <n v="0"/>
    <n v="0"/>
    <n v="0"/>
    <n v="0"/>
    <n v="0"/>
    <x v="0"/>
  </r>
  <r>
    <x v="23"/>
    <s v=""/>
    <n v="0"/>
    <n v="0"/>
    <x v="2"/>
    <s v="Vestdanmark"/>
    <n v="0"/>
    <n v="0"/>
    <n v="0"/>
    <n v="0"/>
    <n v="0"/>
    <n v="-234068.17200313992"/>
    <n v="0"/>
    <n v="0"/>
    <n v="234068.17200313992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Vestdanmark"/>
    <n v="11071270.853829466"/>
    <n v="0"/>
    <n v="0"/>
    <n v="0"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  <x v="0"/>
  </r>
  <r>
    <x v="25"/>
    <s v=""/>
    <n v="0"/>
    <n v="0"/>
    <x v="2"/>
    <s v="Vestdanmark"/>
    <n v="1719142.7699023227"/>
    <n v="1398695.5747173415"/>
    <n v="0"/>
    <n v="0"/>
    <n v="0"/>
    <n v="0"/>
    <n v="0"/>
    <n v="0"/>
    <n v="320447.19518498122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93663.2330704816"/>
    <n v="3390756.4878931027"/>
    <n v="0"/>
    <n v="0"/>
    <n v="0"/>
    <n v="0"/>
    <n v="0"/>
    <n v="0"/>
    <n v="-497093.25482262112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722234.55850932724"/>
    <n v="0"/>
    <n v="0"/>
    <n v="0"/>
    <n v="0"/>
    <n v="0"/>
    <n v="0"/>
    <n v="0"/>
    <n v="722234.55850932724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61670.536155438342"/>
    <n v="0"/>
    <n v="0"/>
    <n v="0"/>
    <n v="0"/>
    <n v="0"/>
    <n v="61670.536155438342"/>
    <n v="0"/>
    <n v="0"/>
    <n v="0"/>
    <n v="61670.536155438342"/>
    <n v="0"/>
    <n v="1.1347378652600653"/>
    <n v="0"/>
    <n v="1.1347378652600653"/>
    <n v="0"/>
    <n v="25593.272504506913"/>
    <n v="0"/>
    <n v="25593.272504506913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48528.49250883239"/>
    <n v="0"/>
    <n v="0"/>
    <n v="0"/>
    <n v="0"/>
    <n v="0"/>
    <n v="0"/>
    <n v="248528.49250883239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124264.2462544162"/>
    <n v="144761.61219901993"/>
    <n v="0"/>
    <n v="0"/>
    <n v="0"/>
    <n v="0"/>
    <n v="0"/>
    <n v="0"/>
    <n v="-20497.365944603735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79529.117602826373"/>
    <n v="0"/>
    <n v="0"/>
    <n v="0"/>
    <n v="0"/>
    <n v="0"/>
    <n v="79529.117602826373"/>
    <n v="0"/>
    <n v="0"/>
    <n v="0"/>
    <n v="79529.117602826373"/>
    <n v="0"/>
    <n v="2.783519116098923"/>
    <n v="0"/>
    <n v="2.783519116098923"/>
    <n v="0"/>
    <n v="0"/>
    <n v="0"/>
    <n v="0"/>
    <x v="0"/>
  </r>
  <r>
    <x v="38"/>
    <s v="Græs og urter"/>
    <n v="1"/>
    <n v="1"/>
    <x v="2"/>
    <s v="Vestdanmark"/>
    <n v="948332.54294727533"/>
    <n v="714007.07945636602"/>
    <n v="0"/>
    <n v="0"/>
    <n v="0"/>
    <n v="0"/>
    <n v="0"/>
    <n v="0"/>
    <n v="234325.46349090931"/>
    <n v="234325.46349090931"/>
    <n v="0"/>
    <n v="0.63596868093286751"/>
    <n v="0.63596868093286751"/>
    <n v="0"/>
    <n v="0.63596868093286751"/>
    <n v="46865.092698181863"/>
    <n v="46865.092698181863"/>
    <n v="0"/>
    <n v="46865.092698181863"/>
    <x v="0"/>
  </r>
  <r>
    <x v="39"/>
    <s v=""/>
    <n v="0"/>
    <n v="0"/>
    <x v="2"/>
    <s v="Vestdanmark"/>
    <n v="150934.68971822486"/>
    <n v="0"/>
    <n v="0"/>
    <n v="0"/>
    <n v="0"/>
    <n v="0"/>
    <n v="0"/>
    <n v="0"/>
    <n v="150934.68971822486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3904.3417668685"/>
    <n v="114328.50854305369"/>
    <n v="0"/>
    <n v="0"/>
    <n v="0"/>
    <n v="0"/>
    <n v="0"/>
    <n v="0"/>
    <n v="-424.1667761851858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n v="0"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  <x v="0"/>
  </r>
  <r>
    <x v="42"/>
    <s v="Husdyrgødning"/>
    <n v="1"/>
    <n v="0"/>
    <x v="2"/>
    <s v="Vestdanmark"/>
    <n v="12954771.048134675"/>
    <n v="0"/>
    <n v="0"/>
    <n v="0"/>
    <n v="11659293.943321208"/>
    <n v="1295477.1048134672"/>
    <n v="0"/>
    <n v="0"/>
    <n v="0"/>
    <n v="0"/>
    <n v="11659293.943321208"/>
    <n v="0"/>
    <n v="5.0228238307827766"/>
    <n v="5.0228238307827766"/>
    <n v="0"/>
    <n v="0"/>
    <n v="582964.69716606045"/>
    <n v="582964.69716606045"/>
    <n v="0"/>
    <x v="0"/>
  </r>
  <r>
    <x v="43"/>
    <s v=""/>
    <n v="0"/>
    <n v="1"/>
    <x v="2"/>
    <s v="Vestdanmark"/>
    <n v="1230671.6074859255"/>
    <n v="0"/>
    <n v="0"/>
    <n v="126627.09194270898"/>
    <n v="0"/>
    <n v="0"/>
    <n v="0"/>
    <n v="0"/>
    <n v="1104044.5155432166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n v="0"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149322.1793498904"/>
    <n v="0"/>
    <n v="0"/>
    <n v="0"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x v="0"/>
  </r>
  <r>
    <x v="47"/>
    <s v=""/>
    <n v="0"/>
    <n v="0"/>
    <x v="2"/>
    <s v="Vestdanmark"/>
    <n v="637679.95429535187"/>
    <n v="0"/>
    <n v="0"/>
    <n v="0"/>
    <n v="0"/>
    <n v="0"/>
    <n v="0"/>
    <n v="637679.95429535187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4203.18431085025"/>
    <n v="7532.4595013773405"/>
    <n v="0"/>
    <n v="0"/>
    <n v="0"/>
    <n v="0"/>
    <n v="0"/>
    <n v="0"/>
    <n v="146670.7248094729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70676749.921161249"/>
    <n v="0"/>
    <n v="0"/>
    <n v="0"/>
    <n v="0"/>
    <n v="0"/>
    <n v="70676749.921161249"/>
    <n v="0"/>
    <n v="0"/>
    <n v="0"/>
    <n v="70676749.921161249"/>
    <n v="0"/>
    <n v="0"/>
    <n v="0"/>
    <n v="0"/>
    <n v="0"/>
    <n v="0"/>
    <n v="0"/>
    <n v="0"/>
    <x v="0"/>
  </r>
  <r>
    <x v="4"/>
    <s v=""/>
    <n v="0"/>
    <n v="0"/>
    <x v="1"/>
    <s v="Østdanmark"/>
    <n v="4046345.5149091063"/>
    <n v="0"/>
    <n v="0"/>
    <n v="0"/>
    <n v="0"/>
    <n v="3606065.7897415659"/>
    <n v="0"/>
    <n v="0"/>
    <n v="440279.72516754037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835164.69163155253"/>
    <n v="0"/>
    <n v="0"/>
    <n v="0"/>
    <n v="626373.51872366434"/>
    <n v="0"/>
    <n v="0"/>
    <n v="0"/>
    <n v="208791.17290788819"/>
    <n v="208791.17290788819"/>
    <n v="626373.51872366434"/>
    <n v="0.11859883084639956"/>
    <n v="0.47439532338559814"/>
    <n v="0.35579649253919859"/>
    <n v="0.11859883084639955"/>
    <n v="8928.6178458480426"/>
    <n v="35714.471383392163"/>
    <n v="26785.853537544117"/>
    <n v="8928.6178458480463"/>
    <x v="0"/>
  </r>
  <r>
    <x v="6"/>
    <s v="Husdyrgødning"/>
    <n v="1"/>
    <n v="0"/>
    <x v="1"/>
    <s v="Østdanmark"/>
    <n v="322963.9965851641"/>
    <n v="0"/>
    <n v="0"/>
    <n v="0"/>
    <n v="242222.99743887308"/>
    <n v="30566.235391095888"/>
    <n v="0"/>
    <n v="0"/>
    <n v="50174.763755195134"/>
    <n v="50174.763755195134"/>
    <n v="242222.99743887308"/>
    <n v="0.10807644112869032"/>
    <n v="0.62982477761202293"/>
    <n v="0.52174833648333263"/>
    <n v="0.1080764411286903"/>
    <n v="15052.42912655854"/>
    <n v="87719.328358220475"/>
    <n v="72666.899231661926"/>
    <n v="15052.429126558549"/>
    <x v="0"/>
  </r>
  <r>
    <x v="7"/>
    <s v=""/>
    <n v="0"/>
    <n v="0"/>
    <x v="1"/>
    <s v="Østdanmark"/>
    <n v="588238.35219704744"/>
    <n v="589193.95406463323"/>
    <n v="0"/>
    <n v="0"/>
    <n v="0"/>
    <n v="0"/>
    <n v="0"/>
    <n v="0"/>
    <n v="-955.60186758579221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712.22501864727906"/>
    <n v="0"/>
    <n v="0"/>
    <n v="0"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  <x v="0"/>
  </r>
  <r>
    <x v="9"/>
    <s v="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85449.50567725272"/>
    <n v="0"/>
    <n v="0"/>
    <n v="0"/>
    <n v="0"/>
    <n v="0"/>
    <n v="0"/>
    <n v="0"/>
    <n v="285449.50567725272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7917.2789276535041"/>
    <n v="0"/>
    <n v="0"/>
    <n v="223323.94265330929"/>
    <n v="0"/>
    <n v="0"/>
    <n v="0"/>
    <n v="0"/>
    <n v="-215406.66372565579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680431.4590281062"/>
    <n v="1429179.5728932754"/>
    <n v="0"/>
    <n v="0"/>
    <n v="0"/>
    <n v="0"/>
    <n v="0"/>
    <n v="1709118.8148957375"/>
    <n v="3542133.0712390933"/>
    <n v="1558651.5742277633"/>
    <n v="0"/>
    <n v="2.8677240651323062"/>
    <n v="2.8677240651323062"/>
    <n v="0"/>
    <n v="2.8677240651323062"/>
    <n v="436422.44078377378"/>
    <n v="436422.44078377378"/>
    <n v="0"/>
    <n v="436422.44078377378"/>
    <x v="0"/>
  </r>
  <r>
    <x v="14"/>
    <s v=""/>
    <n v="0"/>
    <n v="0"/>
    <x v="1"/>
    <s v="Østdanmark"/>
    <n v="285715.77106713731"/>
    <n v="285715.7710671373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53571.03774035113"/>
    <n v="0"/>
    <n v="0"/>
    <n v="233902.44520004498"/>
    <n v="0"/>
    <n v="0"/>
    <n v="0"/>
    <n v="0"/>
    <n v="-180331.40745969384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723221.42198867898"/>
    <n v="90284.896523453412"/>
    <n v="96402.810760387001"/>
    <n v="0"/>
    <n v="0"/>
    <n v="0"/>
    <n v="536533.71470483858"/>
    <n v="0"/>
    <n v="0"/>
    <n v="0"/>
    <n v="536533.71470483858"/>
    <n v="0"/>
    <n v="5.5455085696055795"/>
    <n v="0"/>
    <n v="5.5455085696055795"/>
    <n v="0"/>
    <n v="456053.65749911277"/>
    <n v="0"/>
    <n v="456053.65749911277"/>
    <x v="0"/>
  </r>
  <r>
    <x v="17"/>
    <s v="Bionedbrydeligt affald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363798.89527261531"/>
    <n v="0"/>
    <n v="0"/>
    <n v="0"/>
    <n v="0"/>
    <n v="0"/>
    <n v="0"/>
    <n v="-363798.89527261531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0157.41976025378"/>
    <n v="0"/>
    <n v="0"/>
    <n v="0"/>
    <n v="0"/>
    <n v="0"/>
    <n v="0"/>
    <n v="0"/>
    <n v="200157.41976025378"/>
    <n v="200157.41976025378"/>
    <n v="0"/>
    <n v="0.86730812028574855"/>
    <n v="0.86730812028574855"/>
    <n v="0"/>
    <n v="0.86730812028574855"/>
    <n v="84066.116299306581"/>
    <n v="84066.116299306581"/>
    <n v="0"/>
    <n v="84066.116299306581"/>
    <x v="0"/>
  </r>
  <r>
    <x v="20"/>
    <s v=""/>
    <n v="0"/>
    <n v="0"/>
    <x v="1"/>
    <s v="Østdanmark"/>
    <n v="170213.86503504936"/>
    <n v="0"/>
    <n v="0"/>
    <n v="0"/>
    <n v="0"/>
    <n v="0"/>
    <n v="0"/>
    <n v="0"/>
    <n v="170213.86503504936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13122.26267541025"/>
    <n v="0"/>
    <n v="0"/>
    <n v="106960.41463921656"/>
    <n v="0"/>
    <n v="0"/>
    <n v="0"/>
    <n v="0"/>
    <n v="306161.8480361937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719401.6391493578"/>
    <n v="596480.8576765469"/>
    <n v="0"/>
    <n v="256234.83946537593"/>
    <n v="0"/>
    <n v="0"/>
    <n v="0"/>
    <n v="0"/>
    <n v="866685.94200743502"/>
    <n v="866685.94200743502"/>
    <n v="0"/>
    <n v="2.9682780153435844"/>
    <n v="2.9682780153435844"/>
    <n v="0"/>
    <n v="2.9682780153435844"/>
    <n v="268672.64202230488"/>
    <n v="268672.64202230488"/>
    <n v="0"/>
    <n v="268672.64202230488"/>
    <x v="0"/>
  </r>
  <r>
    <x v="23"/>
    <s v=""/>
    <n v="0"/>
    <n v="0"/>
    <x v="1"/>
    <s v="Østdanmark"/>
    <n v="0"/>
    <n v="0"/>
    <n v="0"/>
    <n v="0"/>
    <n v="0"/>
    <n v="294724.4390957029"/>
    <n v="0"/>
    <n v="0"/>
    <n v="-294724.4390957029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05664.20884023397"/>
    <n v="0"/>
    <n v="0"/>
    <n v="0"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  <x v="0"/>
  </r>
  <r>
    <x v="25"/>
    <s v=""/>
    <n v="0"/>
    <n v="0"/>
    <x v="1"/>
    <s v="Østdanmark"/>
    <n v="124660.42047523726"/>
    <n v="182486.2175688963"/>
    <n v="0"/>
    <n v="0"/>
    <n v="0"/>
    <n v="0"/>
    <n v="0"/>
    <n v="0"/>
    <n v="-57825.79709365904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479076.9421635035"/>
    <n v="591768.87559870025"/>
    <n v="0"/>
    <n v="0"/>
    <n v="0"/>
    <n v="0"/>
    <n v="0"/>
    <n v="0"/>
    <n v="887308.06656480324"/>
    <n v="887308.06656480324"/>
    <n v="0"/>
    <n v="3.185435958967644"/>
    <n v="3.185435958967644"/>
    <n v="0"/>
    <n v="3.185435958967644"/>
    <n v="266192.41996944096"/>
    <n v="266192.41996944096"/>
    <n v="0"/>
    <n v="266192.41996944096"/>
    <x v="0"/>
  </r>
  <r>
    <x v="27"/>
    <s v="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375438.49968881119"/>
    <n v="0"/>
    <n v="0"/>
    <n v="0"/>
    <n v="0"/>
    <n v="0"/>
    <n v="0"/>
    <n v="0"/>
    <n v="375438.49968881119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4953.494444913784"/>
    <n v="0"/>
    <n v="0"/>
    <n v="0"/>
    <n v="0"/>
    <n v="0"/>
    <n v="34953.494444913784"/>
    <n v="0"/>
    <n v="0"/>
    <n v="0"/>
    <n v="34953.494444913784"/>
    <n v="0"/>
    <n v="0.64314429778641347"/>
    <n v="0"/>
    <n v="0.64314429778641347"/>
    <n v="0"/>
    <n v="14505.700194639221"/>
    <n v="0"/>
    <n v="14505.700194639221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28835.75337571652"/>
    <n v="0"/>
    <n v="0"/>
    <n v="0"/>
    <n v="0"/>
    <n v="0"/>
    <n v="0"/>
    <n v="128835.7533757165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64417.876687858261"/>
    <n v="23198.614144586958"/>
    <n v="0"/>
    <n v="0"/>
    <n v="0"/>
    <n v="0"/>
    <n v="0"/>
    <n v="0"/>
    <n v="41219.262543271303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1227.441080229291"/>
    <n v="0"/>
    <n v="0"/>
    <n v="0"/>
    <n v="0"/>
    <n v="0"/>
    <n v="41227.441080229291"/>
    <n v="0"/>
    <n v="0"/>
    <n v="0"/>
    <n v="41227.441080229291"/>
    <n v="0"/>
    <n v="1.442960437808025"/>
    <n v="0"/>
    <n v="1.442960437808025"/>
    <n v="0"/>
    <n v="0"/>
    <n v="0"/>
    <n v="0"/>
    <x v="0"/>
  </r>
  <r>
    <x v="38"/>
    <s v="Græs og urter"/>
    <n v="1"/>
    <n v="1"/>
    <x v="1"/>
    <s v="Østdanmark"/>
    <n v="493602.64741390524"/>
    <n v="98235.825997129476"/>
    <n v="0"/>
    <n v="0"/>
    <n v="0"/>
    <n v="0"/>
    <n v="0"/>
    <n v="0"/>
    <n v="395366.82141677575"/>
    <n v="395366.82141677575"/>
    <n v="0"/>
    <n v="1.073041367997986"/>
    <n v="1.073041367997986"/>
    <n v="0"/>
    <n v="1.073041367997986"/>
    <n v="79073.364283355157"/>
    <n v="79073.364283355157"/>
    <n v="0"/>
    <n v="79073.364283355157"/>
    <x v="0"/>
  </r>
  <r>
    <x v="39"/>
    <s v=""/>
    <n v="0"/>
    <n v="0"/>
    <x v="1"/>
    <s v="Østdanmark"/>
    <n v="21462.965513195322"/>
    <n v="0"/>
    <n v="0"/>
    <n v="0"/>
    <n v="0"/>
    <n v="0"/>
    <n v="0"/>
    <n v="0"/>
    <n v="21462.965513195322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804.419467939813"/>
    <n v="8551.3123926424942"/>
    <n v="0"/>
    <n v="0"/>
    <n v="0"/>
    <n v="0"/>
    <n v="0"/>
    <n v="0"/>
    <n v="9253.107075297319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n v="0"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  <x v="0"/>
  </r>
  <r>
    <x v="42"/>
    <s v="Husdyrgødning"/>
    <n v="1"/>
    <n v="0"/>
    <x v="1"/>
    <s v="Østdanmark"/>
    <n v="2112898.6150623211"/>
    <n v="0"/>
    <n v="0"/>
    <n v="0"/>
    <n v="1584673.9612967409"/>
    <n v="528224.65376558027"/>
    <n v="0"/>
    <n v="0"/>
    <n v="0"/>
    <n v="0"/>
    <n v="1584673.9612967409"/>
    <n v="0"/>
    <n v="0.68267754252663615"/>
    <n v="0.68267754252663615"/>
    <n v="0"/>
    <n v="0"/>
    <n v="79233.698064837052"/>
    <n v="79233.698064837052"/>
    <n v="0"/>
    <x v="0"/>
  </r>
  <r>
    <x v="43"/>
    <s v=""/>
    <n v="0"/>
    <n v="1"/>
    <x v="1"/>
    <s v="Østdanmark"/>
    <n v="194936.59701481994"/>
    <n v="0"/>
    <n v="0"/>
    <n v="105526.43984954793"/>
    <n v="0"/>
    <n v="0"/>
    <n v="0"/>
    <n v="0"/>
    <n v="89410.15716527201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6548.74657684658"/>
    <n v="0"/>
    <n v="0"/>
    <n v="0"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x v="0"/>
  </r>
  <r>
    <x v="47"/>
    <s v=""/>
    <n v="0"/>
    <n v="0"/>
    <x v="1"/>
    <s v="Østdanmark"/>
    <n v="178296.99682560615"/>
    <n v="0"/>
    <n v="0"/>
    <n v="0"/>
    <n v="0"/>
    <n v="0"/>
    <n v="0"/>
    <n v="178296.99682560615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36121.41026705987"/>
    <n v="6696.8366976993248"/>
    <n v="0"/>
    <n v="0"/>
    <n v="0"/>
    <n v="0"/>
    <n v="0"/>
    <n v="0"/>
    <n v="329424.57356936054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93524794.193523824"/>
    <n v="0"/>
    <n v="0"/>
    <n v="0"/>
    <n v="0"/>
    <n v="0"/>
    <n v="93524794.193523824"/>
    <n v="0"/>
    <n v="0"/>
    <n v="0"/>
    <n v="93524794.193523824"/>
    <n v="0"/>
    <n v="0"/>
    <n v="0"/>
    <n v="0"/>
    <n v="0"/>
    <n v="0"/>
    <n v="0"/>
    <n v="0"/>
    <x v="0"/>
  </r>
  <r>
    <x v="4"/>
    <s v=""/>
    <n v="0"/>
    <n v="0"/>
    <x v="2"/>
    <s v="Østdanmark"/>
    <n v="5386508.6426695157"/>
    <n v="0"/>
    <n v="0"/>
    <n v="0"/>
    <n v="0"/>
    <n v="4807415.5500856563"/>
    <n v="0"/>
    <n v="0"/>
    <n v="579093.09258385934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2092541.2958055977"/>
    <n v="0"/>
    <n v="0"/>
    <n v="0"/>
    <n v="1883287.166225038"/>
    <n v="0"/>
    <n v="0"/>
    <n v="0"/>
    <n v="209254.12958055967"/>
    <n v="209254.12958055967"/>
    <n v="1883287.166225038"/>
    <n v="0.11886180230896998"/>
    <n v="1.1886180230897003"/>
    <n v="1.0697562207807303"/>
    <n v="0.11886180230897003"/>
    <n v="8948.4154414642744"/>
    <n v="89484.154414642777"/>
    <n v="80535.738973178508"/>
    <n v="8948.415441464269"/>
    <x v="0"/>
  </r>
  <r>
    <x v="6"/>
    <s v="Husdyrgødning"/>
    <n v="1"/>
    <n v="0"/>
    <x v="2"/>
    <s v="Østdanmark"/>
    <n v="277848.54939415038"/>
    <n v="0"/>
    <n v="0"/>
    <n v="0"/>
    <n v="250063.69445473535"/>
    <n v="10518.552227064263"/>
    <n v="0"/>
    <n v="0"/>
    <n v="17266.302712350764"/>
    <n v="17266.302712350764"/>
    <n v="250063.69445473535"/>
    <n v="3.7191616042403543E-2"/>
    <n v="0.57582881389790341"/>
    <n v="0.53863719785549991"/>
    <n v="3.7191616042403508E-2"/>
    <n v="5179.8908137052285"/>
    <n v="80198.999150125834"/>
    <n v="75019.108336420599"/>
    <n v="5179.8908137052349"/>
    <x v="0"/>
  </r>
  <r>
    <x v="7"/>
    <s v=""/>
    <n v="0"/>
    <n v="0"/>
    <x v="2"/>
    <s v="Østdanmark"/>
    <n v="1473856.6609470577"/>
    <n v="1473829.5560832524"/>
    <n v="0"/>
    <n v="0"/>
    <n v="0"/>
    <n v="0"/>
    <n v="0"/>
    <n v="0"/>
    <n v="27.104863805230707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56.60040921720292"/>
    <n v="0"/>
    <n v="0"/>
    <n v="0"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  <x v="0"/>
  </r>
  <r>
    <x v="9"/>
    <s v="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66401.15574545335"/>
    <n v="0"/>
    <n v="0"/>
    <n v="0"/>
    <n v="0"/>
    <n v="0"/>
    <n v="0"/>
    <n v="0"/>
    <n v="166401.15574545335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969.0399292058382"/>
    <n v="0"/>
    <n v="0"/>
    <n v="233795.01599247381"/>
    <n v="0"/>
    <n v="0"/>
    <n v="0"/>
    <n v="0"/>
    <n v="-228825.97606326797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4459329.6946216"/>
    <n v="1270631.7517676449"/>
    <n v="0"/>
    <n v="0"/>
    <n v="0"/>
    <n v="0"/>
    <n v="0"/>
    <n v="4282271.1920697978"/>
    <n v="8906426.7507841587"/>
    <n v="7435737.2321918458"/>
    <n v="0"/>
    <n v="13.680827040078974"/>
    <n v="13.680827040078974"/>
    <n v="0"/>
    <n v="13.680827040078974"/>
    <n v="2082006.425013717"/>
    <n v="2082006.425013717"/>
    <n v="0"/>
    <n v="2082006.425013717"/>
    <x v="0"/>
  </r>
  <r>
    <x v="14"/>
    <s v=""/>
    <n v="0"/>
    <n v="0"/>
    <x v="2"/>
    <s v="Østdanmark"/>
    <n v="715873.23531714221"/>
    <n v="715873.2353171422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34616.37594447536"/>
    <n v="0"/>
    <n v="0"/>
    <n v="244869.51675001203"/>
    <n v="0"/>
    <n v="0"/>
    <n v="0"/>
    <n v="0"/>
    <n v="-210253.14080553668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530378.95544446167"/>
    <n v="80269.028751590507"/>
    <n v="83010.10203544033"/>
    <n v="0"/>
    <n v="0"/>
    <n v="0"/>
    <n v="367099.82465743081"/>
    <n v="0"/>
    <n v="0"/>
    <n v="0"/>
    <n v="367099.82465743081"/>
    <n v="0"/>
    <n v="3.7942726947893872"/>
    <n v="0"/>
    <n v="3.7942726947893872"/>
    <n v="0"/>
    <n v="312034.85095881618"/>
    <n v="0"/>
    <n v="312034.85095881618"/>
    <x v="0"/>
  </r>
  <r>
    <x v="17"/>
    <s v="Bionedbrydeligt affald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95407.3116938989"/>
    <n v="0"/>
    <n v="0"/>
    <n v="0"/>
    <n v="0"/>
    <n v="0"/>
    <n v="0"/>
    <n v="0"/>
    <n v="195407.3116938989"/>
    <n v="195407.3116938989"/>
    <n v="0"/>
    <n v="0.84672528452018425"/>
    <n v="0.84672528452018425"/>
    <n v="0"/>
    <n v="0.84672528452018425"/>
    <n v="82071.070911437535"/>
    <n v="82071.070911437535"/>
    <n v="0"/>
    <n v="82071.070911437535"/>
    <x v="0"/>
  </r>
  <r>
    <x v="20"/>
    <s v=""/>
    <n v="0"/>
    <n v="0"/>
    <x v="2"/>
    <s v="Østdanmark"/>
    <n v="109361.43089952139"/>
    <n v="0"/>
    <n v="0"/>
    <n v="0"/>
    <n v="0"/>
    <n v="0"/>
    <n v="0"/>
    <n v="0"/>
    <n v="109361.43089952139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68107.84550579858"/>
    <n v="0"/>
    <n v="0"/>
    <n v="111975.50765955324"/>
    <n v="0"/>
    <n v="0"/>
    <n v="0"/>
    <n v="0"/>
    <n v="156132.33784624533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099249.7799159263"/>
    <n v="384626.31109238154"/>
    <n v="0"/>
    <n v="268249.01834925939"/>
    <n v="0"/>
    <n v="0"/>
    <n v="0"/>
    <n v="0"/>
    <n v="446374.45047428529"/>
    <n v="299089.48116893438"/>
    <n v="0"/>
    <n v="1.0243396004762368"/>
    <n v="1.0243396004762368"/>
    <n v="0"/>
    <n v="1.0243396004762368"/>
    <n v="92717.73916236966"/>
    <n v="92717.73916236966"/>
    <n v="0"/>
    <n v="92717.73916236966"/>
    <x v="0"/>
  </r>
  <r>
    <x v="23"/>
    <s v=""/>
    <n v="0"/>
    <n v="0"/>
    <x v="2"/>
    <s v="Østdanmark"/>
    <n v="0"/>
    <n v="0"/>
    <n v="0"/>
    <n v="0"/>
    <n v="0"/>
    <n v="216464.62297241544"/>
    <n v="0"/>
    <n v="0"/>
    <n v="-216464.62297241544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Østdanmark"/>
    <n v="786879.61330547475"/>
    <n v="0"/>
    <n v="0"/>
    <n v="0"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  <x v="0"/>
  </r>
  <r>
    <x v="25"/>
    <s v=""/>
    <n v="0"/>
    <n v="0"/>
    <x v="2"/>
    <s v="Østdanmark"/>
    <n v="122186.37009767797"/>
    <n v="171089.55140619085"/>
    <n v="0"/>
    <n v="0"/>
    <n v="0"/>
    <n v="0"/>
    <n v="0"/>
    <n v="0"/>
    <n v="-48903.181308512882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962557.0937456392"/>
    <n v="414760.0213566827"/>
    <n v="0"/>
    <n v="0"/>
    <n v="0"/>
    <n v="0"/>
    <n v="0"/>
    <n v="0"/>
    <n v="547797.07238895656"/>
    <n v="50703.817566335434"/>
    <n v="0"/>
    <n v="0.18202670506314422"/>
    <n v="0.18202670506314422"/>
    <n v="0"/>
    <n v="0.18202670506314422"/>
    <n v="15211.14526990063"/>
    <n v="15211.14526990063"/>
    <n v="0"/>
    <n v="15211.14526990063"/>
    <x v="0"/>
  </r>
  <r>
    <x v="27"/>
    <s v="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240246.33886083937"/>
    <n v="0"/>
    <n v="0"/>
    <n v="0"/>
    <n v="0"/>
    <n v="0"/>
    <n v="0"/>
    <n v="0"/>
    <n v="240246.33886083937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20514.278017254066"/>
    <n v="0"/>
    <n v="0"/>
    <n v="0"/>
    <n v="0"/>
    <n v="0"/>
    <n v="20514.278017254066"/>
    <n v="0"/>
    <n v="0"/>
    <n v="0"/>
    <n v="20514.278017254066"/>
    <n v="0"/>
    <n v="0.37746271551747473"/>
    <n v="0"/>
    <n v="0.37746271551747473"/>
    <n v="0"/>
    <n v="8513.4253771604381"/>
    <n v="0"/>
    <n v="8513.4253771604381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82671.286944626918"/>
    <n v="0"/>
    <n v="0"/>
    <n v="0"/>
    <n v="0"/>
    <n v="0"/>
    <n v="0"/>
    <n v="82671.286944626918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41335.643472313459"/>
    <n v="17707.355152655302"/>
    <n v="0"/>
    <n v="0"/>
    <n v="0"/>
    <n v="0"/>
    <n v="0"/>
    <n v="0"/>
    <n v="23628.288319658157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26454.811822280615"/>
    <n v="0"/>
    <n v="0"/>
    <n v="0"/>
    <n v="0"/>
    <n v="0"/>
    <n v="26454.811822280615"/>
    <n v="0"/>
    <n v="0"/>
    <n v="0"/>
    <n v="26454.811822280615"/>
    <n v="0"/>
    <n v="0.92591841377982143"/>
    <n v="0"/>
    <n v="0.92591841377982143"/>
    <n v="0"/>
    <n v="0"/>
    <n v="0"/>
    <n v="0"/>
    <x v="0"/>
  </r>
  <r>
    <x v="38"/>
    <s v="Græs og urter"/>
    <n v="1"/>
    <n v="1"/>
    <x v="2"/>
    <s v="Østdanmark"/>
    <n v="315456.27217827225"/>
    <n v="87337.91193249535"/>
    <n v="0"/>
    <n v="0"/>
    <n v="0"/>
    <n v="0"/>
    <n v="0"/>
    <n v="0"/>
    <n v="228118.36024577689"/>
    <n v="228118.36024577689"/>
    <n v="0"/>
    <n v="0.61912235444144825"/>
    <n v="0.61912235444144825"/>
    <n v="0"/>
    <n v="0.61912235444144825"/>
    <n v="45623.672049155379"/>
    <n v="45623.672049155379"/>
    <n v="0"/>
    <n v="45623.672049155379"/>
    <x v="0"/>
  </r>
  <r>
    <x v="39"/>
    <s v=""/>
    <n v="0"/>
    <n v="0"/>
    <x v="2"/>
    <s v="Østdanmark"/>
    <n v="18722.304332106276"/>
    <n v="0"/>
    <n v="0"/>
    <n v="0"/>
    <n v="0"/>
    <n v="0"/>
    <n v="0"/>
    <n v="0"/>
    <n v="18722.304332106276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198.169085829344"/>
    <n v="13984.753789989523"/>
    <n v="0"/>
    <n v="0"/>
    <n v="0"/>
    <n v="0"/>
    <n v="0"/>
    <n v="0"/>
    <n v="2213.415295839820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n v="0"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  <x v="0"/>
  </r>
  <r>
    <x v="42"/>
    <s v="Husdyrgødning"/>
    <n v="1"/>
    <n v="0"/>
    <x v="2"/>
    <s v="Østdanmark"/>
    <n v="1877108.9518653236"/>
    <n v="0"/>
    <n v="0"/>
    <n v="0"/>
    <n v="1689398.0566787913"/>
    <n v="187710.89518653232"/>
    <n v="0"/>
    <n v="0"/>
    <n v="0"/>
    <n v="0"/>
    <n v="1689398.0566787913"/>
    <n v="0"/>
    <n v="0.72779268281722342"/>
    <n v="0.72779268281722342"/>
    <n v="0"/>
    <n v="0"/>
    <n v="84469.902833939574"/>
    <n v="84469.902833939574"/>
    <n v="0"/>
    <x v="0"/>
  </r>
  <r>
    <x v="43"/>
    <s v=""/>
    <n v="0"/>
    <n v="1"/>
    <x v="2"/>
    <s v="Østdanmark"/>
    <n v="178320.76558010222"/>
    <n v="0"/>
    <n v="0"/>
    <n v="110474.29755686472"/>
    <n v="0"/>
    <n v="0"/>
    <n v="0"/>
    <n v="0"/>
    <n v="67846.468023237496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11742.92957675515"/>
    <n v="0"/>
    <n v="0"/>
    <n v="0"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x v="0"/>
  </r>
  <r>
    <x v="47"/>
    <s v=""/>
    <n v="0"/>
    <n v="0"/>
    <x v="2"/>
    <s v="Østdanmark"/>
    <n v="176699.18645513742"/>
    <n v="0"/>
    <n v="0"/>
    <n v="0"/>
    <n v="0"/>
    <n v="0"/>
    <n v="0"/>
    <n v="176699.1864551374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07521.08295756584"/>
    <n v="61616.887427127796"/>
    <n v="0"/>
    <n v="0"/>
    <n v="0"/>
    <n v="0"/>
    <n v="0"/>
    <n v="0"/>
    <n v="445904.1955304380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76061926.82588208"/>
    <n v="0"/>
    <n v="0"/>
    <n v="0"/>
    <n v="0"/>
    <n v="0"/>
    <n v="476061926.82588208"/>
    <n v="0"/>
    <n v="0"/>
    <n v="0"/>
    <n v="476061926.82588208"/>
    <n v="0"/>
    <n v="0"/>
    <n v="0"/>
    <n v="0"/>
    <n v="0"/>
    <n v="0"/>
    <n v="0"/>
    <n v="0"/>
    <n v="0"/>
    <x v="1"/>
  </r>
  <r>
    <x v="4"/>
    <s v=""/>
    <n v="0"/>
    <n v="0"/>
    <x v="1"/>
    <s v="Vestdanmark"/>
    <n v="26598229.658080429"/>
    <n v="0"/>
    <n v="0"/>
    <n v="0"/>
    <n v="0"/>
    <n v="23704096.865748726"/>
    <n v="0"/>
    <n v="0"/>
    <n v="2894132.79233170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6831798.9333979907"/>
    <n v="0"/>
    <n v="0"/>
    <n v="0"/>
    <n v="5123849.2000484932"/>
    <n v="0"/>
    <n v="0"/>
    <n v="0"/>
    <n v="1707949.7333494974"/>
    <n v="1707949.7333494974"/>
    <n v="5123849.2000484932"/>
    <n v="0.97015998664384862"/>
    <n v="3.8806399465753949"/>
    <n v="2.9104799599315463"/>
    <n v="0.97015998664384862"/>
    <n v="73037.716377614124"/>
    <n v="292150.86551045656"/>
    <n v="219113.14913284243"/>
    <n v="73037.716377614124"/>
    <n v="0"/>
    <x v="0"/>
  </r>
  <r>
    <x v="6"/>
    <s v="Husdyrgødning"/>
    <n v="1"/>
    <n v="0"/>
    <x v="1"/>
    <s v="Vestdanmark"/>
    <n v="2398095.6084711761"/>
    <n v="0"/>
    <n v="0"/>
    <n v="0"/>
    <n v="1798571.7063533822"/>
    <n v="226962.6200874506"/>
    <n v="0"/>
    <n v="0"/>
    <n v="372561.28203034331"/>
    <n v="372561.28203034331"/>
    <n v="1798571.7063533822"/>
    <n v="0.80249700149335956"/>
    <n v="4.6766204569785454"/>
    <n v="3.8741234554851856"/>
    <n v="0.8024970014933599"/>
    <n v="111768.38460910298"/>
    <n v="651339.89651511761"/>
    <n v="539571.51190601464"/>
    <n v="111768.38460910297"/>
    <n v="0"/>
    <x v="0"/>
  </r>
  <r>
    <x v="7"/>
    <s v=""/>
    <n v="0"/>
    <n v="0"/>
    <x v="1"/>
    <s v="Vestdanmark"/>
    <n v="4811896.6084075198"/>
    <n v="4819713.6053245859"/>
    <n v="0"/>
    <n v="0"/>
    <n v="0"/>
    <n v="0"/>
    <n v="0"/>
    <n v="0"/>
    <n v="-7816.9969170661643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1"/>
    <s v="Vestdanmark"/>
    <n v="8485.9782071591744"/>
    <n v="0"/>
    <n v="0"/>
    <n v="0"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  <n v="0"/>
    <x v="1"/>
  </r>
  <r>
    <x v="9"/>
    <s v="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073.58354922489"/>
    <n v="0"/>
    <n v="0"/>
    <n v="0"/>
    <n v="0"/>
    <n v="0"/>
    <n v="0"/>
    <n v="0"/>
    <n v="896073.5835492248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5556.448051387608"/>
    <n v="0"/>
    <n v="0"/>
    <n v="257923.29437791562"/>
    <n v="0"/>
    <n v="0"/>
    <n v="0"/>
    <n v="0"/>
    <n v="-232366.846326528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3688369.568072174"/>
    <n v="11690948.599194342"/>
    <n v="0"/>
    <n v="0"/>
    <n v="0"/>
    <n v="0"/>
    <n v="0"/>
    <n v="13980902.465889163"/>
    <n v="-1983481.49701133"/>
    <n v="0"/>
    <n v="0"/>
    <n v="0"/>
    <n v="0"/>
    <n v="0"/>
    <n v="0"/>
    <n v="0"/>
    <n v="0"/>
    <n v="0"/>
    <n v="0"/>
    <n v="0"/>
    <x v="0"/>
  </r>
  <r>
    <x v="14"/>
    <s v=""/>
    <n v="0"/>
    <n v="0"/>
    <x v="1"/>
    <s v="Vestdanmark"/>
    <n v="2337206.9240836524"/>
    <n v="2337206.92408365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74223.4606652103"/>
    <n v="0"/>
    <n v="0"/>
    <n v="270140.71358529059"/>
    <n v="0"/>
    <n v="0"/>
    <n v="0"/>
    <n v="0"/>
    <n v="-95917.2529200802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2369660.5900392467"/>
    <n v="738546.85902237904"/>
    <n v="676711.9045097694"/>
    <n v="0"/>
    <n v="0"/>
    <n v="0"/>
    <n v="954401.82650709699"/>
    <n v="0"/>
    <n v="0"/>
    <n v="0"/>
    <n v="954401.82650709699"/>
    <n v="0"/>
    <n v="9.8645124484934694"/>
    <n v="0"/>
    <n v="9.8645124484934694"/>
    <n v="0"/>
    <n v="811241.55253103247"/>
    <n v="0"/>
    <n v="811241.55253103247"/>
    <n v="0"/>
    <x v="1"/>
  </r>
  <r>
    <x v="17"/>
    <s v="Bionedbrydeligt affald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2975941.0683890576"/>
    <n v="0"/>
    <n v="0"/>
    <n v="0"/>
    <n v="0"/>
    <n v="0"/>
    <n v="0"/>
    <n v="-2975941.0683890576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97360.5840950241"/>
    <n v="0"/>
    <n v="0"/>
    <n v="0"/>
    <n v="0"/>
    <n v="0"/>
    <n v="0"/>
    <n v="0"/>
    <n v="497360.5840950241"/>
    <n v="497360.5840950241"/>
    <n v="0"/>
    <n v="2.155128067759672"/>
    <n v="2.155128067759672"/>
    <n v="0"/>
    <n v="2.155128067759672"/>
    <n v="208891.44531991013"/>
    <n v="208891.44531991013"/>
    <n v="0"/>
    <n v="208891.44531991013"/>
    <n v="0"/>
    <x v="0"/>
  </r>
  <r>
    <x v="20"/>
    <s v=""/>
    <n v="0"/>
    <n v="0"/>
    <x v="1"/>
    <s v="Vestdanmark"/>
    <n v="568712.62350325566"/>
    <n v="0"/>
    <n v="0"/>
    <n v="0"/>
    <n v="0"/>
    <n v="0"/>
    <n v="0"/>
    <n v="0"/>
    <n v="568712.6235032556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420419.4156580612"/>
    <n v="0"/>
    <n v="0"/>
    <n v="123531.68309679118"/>
    <n v="0"/>
    <n v="0"/>
    <n v="0"/>
    <n v="0"/>
    <n v="1296887.7325612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653320.5103731416"/>
    <n v="4879321.8009565054"/>
    <n v="0"/>
    <n v="295933.04302308214"/>
    <n v="0"/>
    <n v="0"/>
    <n v="0"/>
    <n v="0"/>
    <n v="478065.66639355384"/>
    <n v="478065.66639355384"/>
    <n v="0"/>
    <n v="1.6373079782046271"/>
    <n v="1.6373079782046271"/>
    <n v="0"/>
    <n v="1.6373079782046271"/>
    <n v="148200.3565820017"/>
    <n v="148200.3565820017"/>
    <n v="0"/>
    <n v="148200.3565820017"/>
    <n v="0"/>
    <x v="0"/>
  </r>
  <r>
    <x v="23"/>
    <s v=""/>
    <n v="0"/>
    <n v="0"/>
    <x v="1"/>
    <s v="Vestdanmark"/>
    <n v="0"/>
    <n v="0"/>
    <n v="0"/>
    <n v="0"/>
    <n v="0"/>
    <n v="269660.03203483747"/>
    <n v="0"/>
    <n v="0"/>
    <n v="-269660.0320348374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742551.197341641"/>
    <n v="0"/>
    <n v="0"/>
    <n v="0"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  <n v="0"/>
    <x v="1"/>
  </r>
  <r>
    <x v="25"/>
    <s v=""/>
    <n v="0"/>
    <n v="0"/>
    <x v="1"/>
    <s v="Vestdanmark"/>
    <n v="1753952.2647384077"/>
    <n v="1492770.4188637168"/>
    <n v="0"/>
    <n v="0"/>
    <n v="0"/>
    <n v="0"/>
    <n v="0"/>
    <n v="0"/>
    <n v="261181.84587469092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5010442.433812106"/>
    <n v="4840776.9313563136"/>
    <n v="0"/>
    <n v="0"/>
    <n v="0"/>
    <n v="0"/>
    <n v="0"/>
    <n v="0"/>
    <n v="169665.50245579239"/>
    <n v="169665.50245579239"/>
    <n v="0"/>
    <n v="0.60909915381629476"/>
    <n v="0.60909915381629476"/>
    <n v="0"/>
    <n v="0.60909915381629476"/>
    <n v="50899.650736737713"/>
    <n v="50899.650736737713"/>
    <n v="0"/>
    <n v="50899.650736737713"/>
    <n v="0"/>
    <x v="0"/>
  </r>
  <r>
    <x v="27"/>
    <s v="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1247012.307090705"/>
    <n v="0"/>
    <n v="0"/>
    <n v="0"/>
    <n v="0"/>
    <n v="0"/>
    <n v="0"/>
    <n v="0"/>
    <n v="1247012.30709070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25165.00970224912"/>
    <n v="0"/>
    <n v="0"/>
    <n v="0"/>
    <n v="0"/>
    <n v="0"/>
    <n v="125165.00970224912"/>
    <n v="0"/>
    <n v="0"/>
    <n v="0"/>
    <n v="125165.00970224912"/>
    <n v="0"/>
    <n v="2.3030361785213835"/>
    <n v="0"/>
    <n v="2.3030361785213835"/>
    <n v="0"/>
    <n v="51943.479026433393"/>
    <n v="0"/>
    <n v="51943.479026433393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21067.97737588472"/>
    <n v="0"/>
    <n v="0"/>
    <n v="0"/>
    <n v="0"/>
    <n v="0"/>
    <n v="0"/>
    <n v="421067.9773758847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10533.98868794236"/>
    <n v="189768.87906944775"/>
    <n v="0"/>
    <n v="0"/>
    <n v="0"/>
    <n v="0"/>
    <n v="0"/>
    <n v="0"/>
    <n v="20765.109618494607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34741.75276028313"/>
    <n v="0"/>
    <n v="0"/>
    <n v="0"/>
    <n v="0"/>
    <n v="0"/>
    <n v="134741.75276028313"/>
    <n v="0"/>
    <n v="0"/>
    <n v="0"/>
    <n v="134741.75276028313"/>
    <n v="0"/>
    <n v="4.7159613466099088"/>
    <n v="0"/>
    <n v="4.7159613466099088"/>
    <n v="0"/>
    <n v="0"/>
    <n v="0"/>
    <n v="0"/>
    <n v="0"/>
    <x v="1"/>
  </r>
  <r>
    <x v="38"/>
    <s v="Græs og urter"/>
    <n v="1"/>
    <n v="1"/>
    <x v="1"/>
    <s v="Vestdanmark"/>
    <n v="1572781.5468843281"/>
    <n v="803586.90686212503"/>
    <n v="0"/>
    <n v="0"/>
    <n v="0"/>
    <n v="0"/>
    <n v="0"/>
    <n v="0"/>
    <n v="769194.64002220309"/>
    <n v="769194.64002220309"/>
    <n v="0"/>
    <n v="2.0876250208058602"/>
    <n v="2.0876250208058602"/>
    <n v="0"/>
    <n v="2.0876250208058602"/>
    <n v="153838.92800444062"/>
    <n v="153838.92800444062"/>
    <n v="0"/>
    <n v="153838.92800444062"/>
    <n v="0"/>
    <x v="0"/>
  </r>
  <r>
    <x v="39"/>
    <s v=""/>
    <n v="0"/>
    <n v="0"/>
    <x v="1"/>
    <s v="Vestdanmark"/>
    <n v="179014.05125401774"/>
    <n v="0"/>
    <n v="0"/>
    <n v="0"/>
    <n v="0"/>
    <n v="0"/>
    <n v="0"/>
    <n v="0"/>
    <n v="179014.05125401774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881.4483975133"/>
    <n v="69951.28921108818"/>
    <n v="0"/>
    <n v="0"/>
    <n v="0"/>
    <n v="0"/>
    <n v="0"/>
    <n v="0"/>
    <n v="55930.159186425124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n v="0"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  <n v="0"/>
    <x v="0"/>
  </r>
  <r>
    <x v="42"/>
    <s v="Husdyrgødning"/>
    <n v="1"/>
    <n v="0"/>
    <x v="1"/>
    <s v="Vestdanmark"/>
    <n v="14582061.301691063"/>
    <n v="0"/>
    <n v="0"/>
    <n v="0"/>
    <n v="10936545.976268297"/>
    <n v="3645515.3254227657"/>
    <n v="0"/>
    <n v="0"/>
    <n v="0"/>
    <n v="0"/>
    <n v="10936545.976268297"/>
    <n v="0"/>
    <n v="4.7114640065763833"/>
    <n v="4.7114640065763833"/>
    <n v="0"/>
    <n v="0"/>
    <n v="546827.29881341488"/>
    <n v="546827.29881341488"/>
    <n v="0"/>
    <n v="0"/>
    <x v="1"/>
  </r>
  <r>
    <x v="43"/>
    <s v=""/>
    <n v="0"/>
    <n v="1"/>
    <x v="1"/>
    <s v="Vestdanmark"/>
    <n v="1345344.9149661674"/>
    <n v="0"/>
    <n v="0"/>
    <n v="121875.54404868034"/>
    <n v="0"/>
    <n v="0"/>
    <n v="0"/>
    <n v="0"/>
    <n v="1223469.370917487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n v="0"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2209.4819686995"/>
    <n v="0"/>
    <n v="0"/>
    <n v="0"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n v="0"/>
    <x v="1"/>
  </r>
  <r>
    <x v="47"/>
    <s v=""/>
    <n v="0"/>
    <n v="0"/>
    <x v="1"/>
    <s v="Vestdanmark"/>
    <n v="611213.62991940021"/>
    <n v="0"/>
    <n v="0"/>
    <n v="0"/>
    <n v="0"/>
    <n v="0"/>
    <n v="0"/>
    <n v="611213.6299194002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010456.5984265765"/>
    <n v="54748.146667580782"/>
    <n v="0"/>
    <n v="0"/>
    <n v="0"/>
    <n v="0"/>
    <n v="0"/>
    <n v="0"/>
    <n v="955708.4517589956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657016519.84703994"/>
    <n v="0"/>
    <n v="0"/>
    <n v="0"/>
    <n v="0"/>
    <n v="0"/>
    <n v="657016519.84703994"/>
    <n v="0"/>
    <n v="0"/>
    <n v="0"/>
    <n v="657016519.84703994"/>
    <n v="0"/>
    <n v="0"/>
    <n v="0"/>
    <n v="0"/>
    <n v="0"/>
    <n v="0"/>
    <n v="0"/>
    <n v="0"/>
    <n v="0"/>
    <x v="1"/>
  </r>
  <r>
    <x v="4"/>
    <s v=""/>
    <n v="0"/>
    <n v="0"/>
    <x v="2"/>
    <s v="Vestdanmark"/>
    <n v="37182619.208713733"/>
    <n v="0"/>
    <n v="0"/>
    <n v="0"/>
    <n v="0"/>
    <n v="33185187.964034464"/>
    <n v="0"/>
    <n v="0"/>
    <n v="3997431.244679268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7106995.876141351"/>
    <n v="0"/>
    <n v="0"/>
    <n v="0"/>
    <n v="15396296.288527217"/>
    <n v="0"/>
    <n v="0"/>
    <n v="0"/>
    <n v="1710699.587614134"/>
    <n v="1710699.587614134"/>
    <n v="15396296.288527217"/>
    <n v="0.97172197557394457"/>
    <n v="9.7172197557394515"/>
    <n v="8.7454977801655076"/>
    <n v="0.97172197557394391"/>
    <n v="73155.309461262092"/>
    <n v="731553.09461262147"/>
    <n v="658397.78515135939"/>
    <n v="73155.309461262077"/>
    <n v="0"/>
    <x v="0"/>
  </r>
  <r>
    <x v="6"/>
    <s v="Husdyrgødning"/>
    <n v="1"/>
    <n v="0"/>
    <x v="2"/>
    <s v="Vestdanmark"/>
    <n v="2057737.6103100805"/>
    <n v="0"/>
    <n v="0"/>
    <n v="0"/>
    <n v="1851963.8492790724"/>
    <n v="77900.066676024464"/>
    <n v="0"/>
    <n v="0"/>
    <n v="127873.69435498351"/>
    <n v="127873.69435498351"/>
    <n v="1851963.8492790724"/>
    <n v="0.27543993764063451"/>
    <n v="4.2645700689877568"/>
    <n v="3.9891301313471219"/>
    <n v="0.2754399376406349"/>
    <n v="38362.108306495051"/>
    <n v="593951.26309021679"/>
    <n v="555589.15478372166"/>
    <n v="38362.108306495124"/>
    <n v="0"/>
    <x v="0"/>
  </r>
  <r>
    <x v="7"/>
    <s v=""/>
    <n v="0"/>
    <n v="0"/>
    <x v="2"/>
    <s v="Vestdanmark"/>
    <n v="12049109.793619649"/>
    <n v="12048888.205259951"/>
    <n v="0"/>
    <n v="0"/>
    <n v="0"/>
    <n v="0"/>
    <n v="0"/>
    <n v="0"/>
    <n v="221.58835969865322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9014.6995907827986"/>
    <n v="0"/>
    <n v="0"/>
    <n v="0"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  <n v="0"/>
    <x v="1"/>
  </r>
  <r>
    <x v="9"/>
    <s v="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500239.32029562752"/>
    <n v="0"/>
    <n v="0"/>
    <n v="0"/>
    <n v="0"/>
    <n v="0"/>
    <n v="0"/>
    <n v="0"/>
    <n v="500239.3202956275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4938.052236308942"/>
    <n v="0"/>
    <n v="0"/>
    <n v="267978.92035102146"/>
    <n v="0"/>
    <n v="0"/>
    <n v="0"/>
    <n v="0"/>
    <n v="-253040.868114712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43925541.347317174"/>
    <n v="10387700.439247513"/>
    <n v="0"/>
    <n v="0"/>
    <n v="0"/>
    <n v="0"/>
    <n v="0"/>
    <n v="35008530.426661976"/>
    <n v="-1470689.5185923129"/>
    <n v="0"/>
    <n v="0"/>
    <n v="0"/>
    <n v="0"/>
    <n v="0"/>
    <n v="0"/>
    <n v="0"/>
    <n v="0"/>
    <n v="0"/>
    <n v="0"/>
    <n v="0"/>
    <x v="0"/>
  </r>
  <r>
    <x v="14"/>
    <s v=""/>
    <n v="0"/>
    <n v="0"/>
    <x v="2"/>
    <s v="Vestdanmark"/>
    <n v="5852424.7569009727"/>
    <n v="5852424.75690097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04064.61599372282"/>
    <n v="0"/>
    <n v="0"/>
    <n v="280672.65868343826"/>
    <n v="0"/>
    <n v="0"/>
    <n v="0"/>
    <n v="0"/>
    <n v="-176608.04268971545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1594438.4940240523"/>
    <n v="656217.36908503075"/>
    <n v="582412.40473136411"/>
    <n v="0"/>
    <n v="0"/>
    <n v="0"/>
    <n v="355808.72020765743"/>
    <n v="0"/>
    <n v="0"/>
    <n v="0"/>
    <n v="355808.72020765743"/>
    <n v="0"/>
    <n v="3.6775700258415913"/>
    <n v="0"/>
    <n v="3.6775700258415913"/>
    <n v="0"/>
    <n v="302437.41217650881"/>
    <n v="0"/>
    <n v="302437.41217650881"/>
    <n v="0"/>
    <x v="1"/>
  </r>
  <r>
    <x v="17"/>
    <s v="Bionedbrydeligt affald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445268.95878920099"/>
    <n v="0"/>
    <n v="0"/>
    <n v="0"/>
    <n v="0"/>
    <n v="0"/>
    <n v="0"/>
    <n v="0"/>
    <n v="445268.95878920099"/>
    <n v="445268.95878920099"/>
    <n v="0"/>
    <n v="1.9294082833982507"/>
    <n v="1.9294082833982507"/>
    <n v="0"/>
    <n v="1.9294082833982507"/>
    <n v="187012.9626914644"/>
    <n v="187012.9626914644"/>
    <n v="0"/>
    <n v="187012.9626914644"/>
    <n v="0"/>
    <x v="0"/>
  </r>
  <r>
    <x v="20"/>
    <s v=""/>
    <n v="0"/>
    <n v="0"/>
    <x v="2"/>
    <s v="Vestdanmark"/>
    <n v="328765.07146032003"/>
    <n v="0"/>
    <n v="0"/>
    <n v="0"/>
    <n v="0"/>
    <n v="0"/>
    <n v="0"/>
    <n v="0"/>
    <n v="328765.07146032003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805992.51730503887"/>
    <n v="0"/>
    <n v="0"/>
    <n v="128347.79869443661"/>
    <n v="0"/>
    <n v="0"/>
    <n v="0"/>
    <n v="0"/>
    <n v="677644.718610602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304592.2083704392"/>
    <n v="3144406.6269572498"/>
    <n v="0"/>
    <n v="307470.55071854044"/>
    <n v="0"/>
    <n v="0"/>
    <n v="0"/>
    <n v="0"/>
    <n v="-147284.96930535091"/>
    <n v="0"/>
    <n v="0"/>
    <n v="0"/>
    <n v="0"/>
    <n v="0"/>
    <n v="0"/>
    <n v="0"/>
    <n v="0"/>
    <n v="0"/>
    <n v="0"/>
    <n v="0"/>
    <x v="0"/>
  </r>
  <r>
    <x v="23"/>
    <s v=""/>
    <n v="0"/>
    <n v="0"/>
    <x v="2"/>
    <s v="Vestdanmark"/>
    <n v="0"/>
    <n v="0"/>
    <n v="0"/>
    <n v="0"/>
    <n v="0"/>
    <n v="-234068.17200313992"/>
    <n v="0"/>
    <n v="0"/>
    <n v="234068.17200313992"/>
    <n v="0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Vestdanmark"/>
    <n v="11071270.853829466"/>
    <n v="0"/>
    <n v="0"/>
    <n v="0"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  <n v="0"/>
    <x v="1"/>
  </r>
  <r>
    <x v="25"/>
    <s v=""/>
    <n v="0"/>
    <n v="0"/>
    <x v="2"/>
    <s v="Vestdanmark"/>
    <n v="1719142.7699023227"/>
    <n v="1398695.5747173415"/>
    <n v="0"/>
    <n v="0"/>
    <n v="0"/>
    <n v="0"/>
    <n v="0"/>
    <n v="0"/>
    <n v="320447.19518498122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93663.2330704816"/>
    <n v="3390756.4878931027"/>
    <n v="0"/>
    <n v="0"/>
    <n v="0"/>
    <n v="0"/>
    <n v="0"/>
    <n v="0"/>
    <n v="-497093.25482262112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722234.55850932724"/>
    <n v="0"/>
    <n v="0"/>
    <n v="0"/>
    <n v="0"/>
    <n v="0"/>
    <n v="0"/>
    <n v="0"/>
    <n v="722234.5585093272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61670.536155438342"/>
    <n v="0"/>
    <n v="0"/>
    <n v="0"/>
    <n v="0"/>
    <n v="0"/>
    <n v="61670.536155438342"/>
    <n v="0"/>
    <n v="0"/>
    <n v="0"/>
    <n v="61670.536155438342"/>
    <n v="0"/>
    <n v="1.1347378652600653"/>
    <n v="0"/>
    <n v="1.1347378652600653"/>
    <n v="0"/>
    <n v="25593.272504506913"/>
    <n v="0"/>
    <n v="25593.272504506913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48528.49250883239"/>
    <n v="0"/>
    <n v="0"/>
    <n v="0"/>
    <n v="0"/>
    <n v="0"/>
    <n v="0"/>
    <n v="248528.49250883239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124264.2462544162"/>
    <n v="144761.61219901993"/>
    <n v="0"/>
    <n v="0"/>
    <n v="0"/>
    <n v="0"/>
    <n v="0"/>
    <n v="0"/>
    <n v="-20497.36594460373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79529.117602826373"/>
    <n v="0"/>
    <n v="0"/>
    <n v="0"/>
    <n v="0"/>
    <n v="0"/>
    <n v="79529.117602826373"/>
    <n v="0"/>
    <n v="0"/>
    <n v="0"/>
    <n v="79529.117602826373"/>
    <n v="0"/>
    <n v="2.783519116098923"/>
    <n v="0"/>
    <n v="2.783519116098923"/>
    <n v="0"/>
    <n v="0"/>
    <n v="0"/>
    <n v="0"/>
    <n v="0"/>
    <x v="1"/>
  </r>
  <r>
    <x v="38"/>
    <s v="Græs og urter"/>
    <n v="1"/>
    <n v="1"/>
    <x v="2"/>
    <s v="Vestdanmark"/>
    <n v="948332.54294727533"/>
    <n v="714007.07945636602"/>
    <n v="0"/>
    <n v="0"/>
    <n v="0"/>
    <n v="0"/>
    <n v="0"/>
    <n v="0"/>
    <n v="234325.46349090931"/>
    <n v="234325.46349090931"/>
    <n v="0"/>
    <n v="0.63596868093286751"/>
    <n v="0.63596868093286751"/>
    <n v="0"/>
    <n v="0.63596868093286751"/>
    <n v="46865.092698181863"/>
    <n v="46865.092698181863"/>
    <n v="0"/>
    <n v="46865.092698181863"/>
    <n v="0"/>
    <x v="0"/>
  </r>
  <r>
    <x v="39"/>
    <s v=""/>
    <n v="0"/>
    <n v="0"/>
    <x v="2"/>
    <s v="Vestdanmark"/>
    <n v="150934.68971822486"/>
    <n v="0"/>
    <n v="0"/>
    <n v="0"/>
    <n v="0"/>
    <n v="0"/>
    <n v="0"/>
    <n v="0"/>
    <n v="150934.6897182248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3904.3417668685"/>
    <n v="114328.50854305369"/>
    <n v="0"/>
    <n v="0"/>
    <n v="0"/>
    <n v="0"/>
    <n v="0"/>
    <n v="0"/>
    <n v="-424.1667761851858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n v="0"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  <n v="0"/>
    <x v="0"/>
  </r>
  <r>
    <x v="42"/>
    <s v="Husdyrgødning"/>
    <n v="1"/>
    <n v="0"/>
    <x v="2"/>
    <s v="Vestdanmark"/>
    <n v="12954771.048134675"/>
    <n v="0"/>
    <n v="0"/>
    <n v="0"/>
    <n v="11659293.943321208"/>
    <n v="1295477.1048134672"/>
    <n v="0"/>
    <n v="0"/>
    <n v="0"/>
    <n v="0"/>
    <n v="11659293.943321208"/>
    <n v="0"/>
    <n v="5.0228238307827766"/>
    <n v="5.0228238307827766"/>
    <n v="0"/>
    <n v="0"/>
    <n v="582964.69716606045"/>
    <n v="582964.69716606045"/>
    <n v="0"/>
    <n v="0"/>
    <x v="1"/>
  </r>
  <r>
    <x v="43"/>
    <s v=""/>
    <n v="0"/>
    <n v="1"/>
    <x v="2"/>
    <s v="Vestdanmark"/>
    <n v="1230671.6074859255"/>
    <n v="0"/>
    <n v="0"/>
    <n v="126627.09194270898"/>
    <n v="0"/>
    <n v="0"/>
    <n v="0"/>
    <n v="0"/>
    <n v="1104044.5155432166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n v="0"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149322.1793498904"/>
    <n v="0"/>
    <n v="0"/>
    <n v="0"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n v="0"/>
    <x v="1"/>
  </r>
  <r>
    <x v="47"/>
    <s v=""/>
    <n v="0"/>
    <n v="0"/>
    <x v="2"/>
    <s v="Vestdanmark"/>
    <n v="637679.95429535187"/>
    <n v="0"/>
    <n v="0"/>
    <n v="0"/>
    <n v="0"/>
    <n v="0"/>
    <n v="0"/>
    <n v="637679.95429535187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4203.18431085025"/>
    <n v="7532.4595013773405"/>
    <n v="0"/>
    <n v="0"/>
    <n v="0"/>
    <n v="0"/>
    <n v="0"/>
    <n v="0"/>
    <n v="146670.7248094729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70676749.921161249"/>
    <n v="0"/>
    <n v="0"/>
    <n v="0"/>
    <n v="0"/>
    <n v="0"/>
    <n v="70676749.921161249"/>
    <n v="0"/>
    <n v="0"/>
    <n v="0"/>
    <n v="70676749.921161249"/>
    <n v="0"/>
    <n v="0"/>
    <n v="0"/>
    <n v="0"/>
    <n v="0"/>
    <n v="0"/>
    <n v="0"/>
    <n v="0"/>
    <n v="0"/>
    <x v="1"/>
  </r>
  <r>
    <x v="4"/>
    <s v=""/>
    <n v="0"/>
    <n v="0"/>
    <x v="1"/>
    <s v="Østdanmark"/>
    <n v="4046345.5149091063"/>
    <n v="0"/>
    <n v="0"/>
    <n v="0"/>
    <n v="0"/>
    <n v="3606065.7897415659"/>
    <n v="0"/>
    <n v="0"/>
    <n v="440279.72516754037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835164.69163155253"/>
    <n v="0"/>
    <n v="0"/>
    <n v="0"/>
    <n v="626373.51872366434"/>
    <n v="0"/>
    <n v="0"/>
    <n v="0"/>
    <n v="208791.17290788819"/>
    <n v="208791.17290788819"/>
    <n v="626373.51872366434"/>
    <n v="0.11859883084639956"/>
    <n v="0.47439532338559814"/>
    <n v="0.35579649253919859"/>
    <n v="0.11859883084639955"/>
    <n v="8928.6178458480426"/>
    <n v="35714.471383392163"/>
    <n v="26785.853537544117"/>
    <n v="8928.6178458480463"/>
    <n v="0"/>
    <x v="0"/>
  </r>
  <r>
    <x v="6"/>
    <s v="Husdyrgødning"/>
    <n v="1"/>
    <n v="0"/>
    <x v="1"/>
    <s v="Østdanmark"/>
    <n v="322963.9965851641"/>
    <n v="0"/>
    <n v="0"/>
    <n v="0"/>
    <n v="242222.99743887308"/>
    <n v="30566.235391095888"/>
    <n v="0"/>
    <n v="0"/>
    <n v="50174.763755195134"/>
    <n v="50174.763755195134"/>
    <n v="242222.99743887308"/>
    <n v="0.10807644112869032"/>
    <n v="0.62982477761202293"/>
    <n v="0.52174833648333263"/>
    <n v="0.1080764411286903"/>
    <n v="15052.42912655854"/>
    <n v="87719.328358220475"/>
    <n v="72666.899231661926"/>
    <n v="15052.429126558549"/>
    <n v="0"/>
    <x v="0"/>
  </r>
  <r>
    <x v="7"/>
    <s v=""/>
    <n v="0"/>
    <n v="0"/>
    <x v="1"/>
    <s v="Østdanmark"/>
    <n v="588238.35219704744"/>
    <n v="589193.95406463323"/>
    <n v="0"/>
    <n v="0"/>
    <n v="0"/>
    <n v="0"/>
    <n v="0"/>
    <n v="0"/>
    <n v="-955.60186758579221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1"/>
    <s v="Østdanmark"/>
    <n v="712.22501864727906"/>
    <n v="0"/>
    <n v="0"/>
    <n v="0"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  <n v="0"/>
    <x v="1"/>
  </r>
  <r>
    <x v="9"/>
    <s v="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85449.50567725272"/>
    <n v="0"/>
    <n v="0"/>
    <n v="0"/>
    <n v="0"/>
    <n v="0"/>
    <n v="0"/>
    <n v="0"/>
    <n v="285449.5056772527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7917.2789276535041"/>
    <n v="0"/>
    <n v="0"/>
    <n v="223323.94265330929"/>
    <n v="0"/>
    <n v="0"/>
    <n v="0"/>
    <n v="0"/>
    <n v="-215406.66372565579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680431.4590281062"/>
    <n v="1429179.5728932754"/>
    <n v="0"/>
    <n v="0"/>
    <n v="0"/>
    <n v="0"/>
    <n v="0"/>
    <n v="1709118.8148957375"/>
    <n v="3542133.0712390933"/>
    <n v="1558651.5742277633"/>
    <n v="0"/>
    <n v="2.8677240651323062"/>
    <n v="2.8677240651323062"/>
    <n v="0"/>
    <n v="2.8677240651323062"/>
    <n v="436422.44078377378"/>
    <n v="436422.44078377378"/>
    <n v="0"/>
    <n v="436422.44078377378"/>
    <n v="0"/>
    <x v="0"/>
  </r>
  <r>
    <x v="14"/>
    <s v=""/>
    <n v="0"/>
    <n v="0"/>
    <x v="1"/>
    <s v="Østdanmark"/>
    <n v="285715.77106713731"/>
    <n v="285715.771067137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53571.03774035113"/>
    <n v="0"/>
    <n v="0"/>
    <n v="233902.44520004498"/>
    <n v="0"/>
    <n v="0"/>
    <n v="0"/>
    <n v="0"/>
    <n v="-180331.40745969384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723221.42198867898"/>
    <n v="90284.896523453412"/>
    <n v="96402.810760387001"/>
    <n v="0"/>
    <n v="0"/>
    <n v="0"/>
    <n v="536533.71470483858"/>
    <n v="0"/>
    <n v="0"/>
    <n v="0"/>
    <n v="536533.71470483858"/>
    <n v="0"/>
    <n v="5.5455085696055795"/>
    <n v="0"/>
    <n v="5.5455085696055795"/>
    <n v="0"/>
    <n v="456053.65749911277"/>
    <n v="0"/>
    <n v="456053.65749911277"/>
    <n v="0"/>
    <x v="1"/>
  </r>
  <r>
    <x v="17"/>
    <s v="Bionedbrydeligt affald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363798.89527261531"/>
    <n v="0"/>
    <n v="0"/>
    <n v="0"/>
    <n v="0"/>
    <n v="0"/>
    <n v="0"/>
    <n v="-363798.8952726153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0157.41976025378"/>
    <n v="0"/>
    <n v="0"/>
    <n v="0"/>
    <n v="0"/>
    <n v="0"/>
    <n v="0"/>
    <n v="0"/>
    <n v="200157.41976025378"/>
    <n v="200157.41976025378"/>
    <n v="0"/>
    <n v="0.86730812028574855"/>
    <n v="0.86730812028574855"/>
    <n v="0"/>
    <n v="0.86730812028574855"/>
    <n v="84066.116299306581"/>
    <n v="84066.116299306581"/>
    <n v="0"/>
    <n v="84066.116299306581"/>
    <n v="0"/>
    <x v="0"/>
  </r>
  <r>
    <x v="20"/>
    <s v=""/>
    <n v="0"/>
    <n v="0"/>
    <x v="1"/>
    <s v="Østdanmark"/>
    <n v="170213.86503504936"/>
    <n v="0"/>
    <n v="0"/>
    <n v="0"/>
    <n v="0"/>
    <n v="0"/>
    <n v="0"/>
    <n v="0"/>
    <n v="170213.8650350493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13122.26267541025"/>
    <n v="0"/>
    <n v="0"/>
    <n v="106960.41463921656"/>
    <n v="0"/>
    <n v="0"/>
    <n v="0"/>
    <n v="0"/>
    <n v="306161.848036193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719401.6391493578"/>
    <n v="596480.8576765469"/>
    <n v="0"/>
    <n v="256234.83946537593"/>
    <n v="0"/>
    <n v="0"/>
    <n v="0"/>
    <n v="0"/>
    <n v="866685.94200743502"/>
    <n v="866685.94200743502"/>
    <n v="0"/>
    <n v="2.9682780153435844"/>
    <n v="2.9682780153435844"/>
    <n v="0"/>
    <n v="2.9682780153435844"/>
    <n v="268672.64202230488"/>
    <n v="268672.64202230488"/>
    <n v="0"/>
    <n v="268672.64202230488"/>
    <n v="0"/>
    <x v="0"/>
  </r>
  <r>
    <x v="23"/>
    <s v=""/>
    <n v="0"/>
    <n v="0"/>
    <x v="1"/>
    <s v="Østdanmark"/>
    <n v="0"/>
    <n v="0"/>
    <n v="0"/>
    <n v="0"/>
    <n v="0"/>
    <n v="294724.4390957029"/>
    <n v="0"/>
    <n v="0"/>
    <n v="-294724.4390957029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05664.20884023397"/>
    <n v="0"/>
    <n v="0"/>
    <n v="0"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  <n v="0"/>
    <x v="1"/>
  </r>
  <r>
    <x v="25"/>
    <s v=""/>
    <n v="0"/>
    <n v="0"/>
    <x v="1"/>
    <s v="Østdanmark"/>
    <n v="124660.42047523726"/>
    <n v="182486.2175688963"/>
    <n v="0"/>
    <n v="0"/>
    <n v="0"/>
    <n v="0"/>
    <n v="0"/>
    <n v="0"/>
    <n v="-57825.79709365904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479076.9421635035"/>
    <n v="591768.87559870025"/>
    <n v="0"/>
    <n v="0"/>
    <n v="0"/>
    <n v="0"/>
    <n v="0"/>
    <n v="0"/>
    <n v="887308.06656480324"/>
    <n v="887308.06656480324"/>
    <n v="0"/>
    <n v="3.185435958967644"/>
    <n v="3.185435958967644"/>
    <n v="0"/>
    <n v="3.185435958967644"/>
    <n v="266192.41996944096"/>
    <n v="266192.41996944096"/>
    <n v="0"/>
    <n v="266192.41996944096"/>
    <n v="0"/>
    <x v="0"/>
  </r>
  <r>
    <x v="27"/>
    <s v="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375438.49968881119"/>
    <n v="0"/>
    <n v="0"/>
    <n v="0"/>
    <n v="0"/>
    <n v="0"/>
    <n v="0"/>
    <n v="0"/>
    <n v="375438.4996888111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4953.494444913784"/>
    <n v="0"/>
    <n v="0"/>
    <n v="0"/>
    <n v="0"/>
    <n v="0"/>
    <n v="34953.494444913784"/>
    <n v="0"/>
    <n v="0"/>
    <n v="0"/>
    <n v="34953.494444913784"/>
    <n v="0"/>
    <n v="0.64314429778641347"/>
    <n v="0"/>
    <n v="0.64314429778641347"/>
    <n v="0"/>
    <n v="14505.700194639221"/>
    <n v="0"/>
    <n v="14505.700194639221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28835.75337571652"/>
    <n v="0"/>
    <n v="0"/>
    <n v="0"/>
    <n v="0"/>
    <n v="0"/>
    <n v="0"/>
    <n v="128835.7533757165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64417.876687858261"/>
    <n v="23198.614144586958"/>
    <n v="0"/>
    <n v="0"/>
    <n v="0"/>
    <n v="0"/>
    <n v="0"/>
    <n v="0"/>
    <n v="41219.26254327130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1227.441080229291"/>
    <n v="0"/>
    <n v="0"/>
    <n v="0"/>
    <n v="0"/>
    <n v="0"/>
    <n v="41227.441080229291"/>
    <n v="0"/>
    <n v="0"/>
    <n v="0"/>
    <n v="41227.441080229291"/>
    <n v="0"/>
    <n v="1.442960437808025"/>
    <n v="0"/>
    <n v="1.442960437808025"/>
    <n v="0"/>
    <n v="0"/>
    <n v="0"/>
    <n v="0"/>
    <n v="0"/>
    <x v="1"/>
  </r>
  <r>
    <x v="38"/>
    <s v="Græs og urter"/>
    <n v="1"/>
    <n v="1"/>
    <x v="1"/>
    <s v="Østdanmark"/>
    <n v="493602.64741390524"/>
    <n v="98235.825997129476"/>
    <n v="0"/>
    <n v="0"/>
    <n v="0"/>
    <n v="0"/>
    <n v="0"/>
    <n v="0"/>
    <n v="395366.82141677575"/>
    <n v="395366.82141677575"/>
    <n v="0"/>
    <n v="1.073041367997986"/>
    <n v="1.073041367997986"/>
    <n v="0"/>
    <n v="1.073041367997986"/>
    <n v="79073.364283355157"/>
    <n v="79073.364283355157"/>
    <n v="0"/>
    <n v="79073.364283355157"/>
    <n v="0"/>
    <x v="0"/>
  </r>
  <r>
    <x v="39"/>
    <s v=""/>
    <n v="0"/>
    <n v="0"/>
    <x v="1"/>
    <s v="Østdanmark"/>
    <n v="21462.965513195322"/>
    <n v="0"/>
    <n v="0"/>
    <n v="0"/>
    <n v="0"/>
    <n v="0"/>
    <n v="0"/>
    <n v="0"/>
    <n v="21462.965513195322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804.419467939813"/>
    <n v="8551.3123926424942"/>
    <n v="0"/>
    <n v="0"/>
    <n v="0"/>
    <n v="0"/>
    <n v="0"/>
    <n v="0"/>
    <n v="9253.107075297319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n v="0"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  <n v="0"/>
    <x v="0"/>
  </r>
  <r>
    <x v="42"/>
    <s v="Husdyrgødning"/>
    <n v="1"/>
    <n v="0"/>
    <x v="1"/>
    <s v="Østdanmark"/>
    <n v="2112898.6150623211"/>
    <n v="0"/>
    <n v="0"/>
    <n v="0"/>
    <n v="1584673.9612967409"/>
    <n v="528224.65376558027"/>
    <n v="0"/>
    <n v="0"/>
    <n v="0"/>
    <n v="0"/>
    <n v="1584673.9612967409"/>
    <n v="0"/>
    <n v="0.68267754252663615"/>
    <n v="0.68267754252663615"/>
    <n v="0"/>
    <n v="0"/>
    <n v="79233.698064837052"/>
    <n v="79233.698064837052"/>
    <n v="0"/>
    <n v="0"/>
    <x v="1"/>
  </r>
  <r>
    <x v="43"/>
    <s v=""/>
    <n v="0"/>
    <n v="1"/>
    <x v="1"/>
    <s v="Østdanmark"/>
    <n v="194936.59701481994"/>
    <n v="0"/>
    <n v="0"/>
    <n v="105526.43984954793"/>
    <n v="0"/>
    <n v="0"/>
    <n v="0"/>
    <n v="0"/>
    <n v="89410.15716527201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6548.74657684658"/>
    <n v="0"/>
    <n v="0"/>
    <n v="0"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n v="0"/>
    <x v="1"/>
  </r>
  <r>
    <x v="47"/>
    <s v=""/>
    <n v="0"/>
    <n v="0"/>
    <x v="1"/>
    <s v="Østdanmark"/>
    <n v="178296.99682560615"/>
    <n v="0"/>
    <n v="0"/>
    <n v="0"/>
    <n v="0"/>
    <n v="0"/>
    <n v="0"/>
    <n v="178296.99682560615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36121.41026705987"/>
    <n v="6696.8366976993248"/>
    <n v="0"/>
    <n v="0"/>
    <n v="0"/>
    <n v="0"/>
    <n v="0"/>
    <n v="0"/>
    <n v="329424.5735693605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93524794.193523824"/>
    <n v="0"/>
    <n v="0"/>
    <n v="0"/>
    <n v="0"/>
    <n v="0"/>
    <n v="93524794.193523824"/>
    <n v="0"/>
    <n v="0"/>
    <n v="0"/>
    <n v="93524794.193523824"/>
    <n v="0"/>
    <n v="0"/>
    <n v="0"/>
    <n v="0"/>
    <n v="0"/>
    <n v="0"/>
    <n v="0"/>
    <n v="0"/>
    <n v="0"/>
    <x v="1"/>
  </r>
  <r>
    <x v="4"/>
    <s v=""/>
    <n v="0"/>
    <n v="0"/>
    <x v="2"/>
    <s v="Østdanmark"/>
    <n v="5386508.6426695157"/>
    <n v="0"/>
    <n v="0"/>
    <n v="0"/>
    <n v="0"/>
    <n v="4807415.5500856563"/>
    <n v="0"/>
    <n v="0"/>
    <n v="579093.0925838593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2092541.2958055977"/>
    <n v="0"/>
    <n v="0"/>
    <n v="0"/>
    <n v="1883287.166225038"/>
    <n v="0"/>
    <n v="0"/>
    <n v="0"/>
    <n v="209254.12958055967"/>
    <n v="209254.12958055967"/>
    <n v="1883287.166225038"/>
    <n v="0.11886180230896998"/>
    <n v="1.1886180230897003"/>
    <n v="1.0697562207807303"/>
    <n v="0.11886180230897003"/>
    <n v="8948.4154414642744"/>
    <n v="89484.154414642777"/>
    <n v="80535.738973178508"/>
    <n v="8948.415441464269"/>
    <n v="0"/>
    <x v="0"/>
  </r>
  <r>
    <x v="6"/>
    <s v="Husdyrgødning"/>
    <n v="1"/>
    <n v="0"/>
    <x v="2"/>
    <s v="Østdanmark"/>
    <n v="277848.54939415038"/>
    <n v="0"/>
    <n v="0"/>
    <n v="0"/>
    <n v="250063.69445473535"/>
    <n v="10518.552227064263"/>
    <n v="0"/>
    <n v="0"/>
    <n v="17266.302712350764"/>
    <n v="17266.302712350764"/>
    <n v="250063.69445473535"/>
    <n v="3.7191616042403543E-2"/>
    <n v="0.57582881389790341"/>
    <n v="0.53863719785549991"/>
    <n v="3.7191616042403508E-2"/>
    <n v="5179.8908137052285"/>
    <n v="80198.999150125834"/>
    <n v="75019.108336420599"/>
    <n v="5179.8908137052349"/>
    <n v="0"/>
    <x v="0"/>
  </r>
  <r>
    <x v="7"/>
    <s v=""/>
    <n v="0"/>
    <n v="0"/>
    <x v="2"/>
    <s v="Østdanmark"/>
    <n v="1473856.6609470577"/>
    <n v="1473829.5560832524"/>
    <n v="0"/>
    <n v="0"/>
    <n v="0"/>
    <n v="0"/>
    <n v="0"/>
    <n v="0"/>
    <n v="27.104863805230707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56.60040921720292"/>
    <n v="0"/>
    <n v="0"/>
    <n v="0"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  <n v="0"/>
    <x v="1"/>
  </r>
  <r>
    <x v="9"/>
    <s v="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66401.15574545335"/>
    <n v="0"/>
    <n v="0"/>
    <n v="0"/>
    <n v="0"/>
    <n v="0"/>
    <n v="0"/>
    <n v="0"/>
    <n v="166401.15574545335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969.0399292058382"/>
    <n v="0"/>
    <n v="0"/>
    <n v="233795.01599247381"/>
    <n v="0"/>
    <n v="0"/>
    <n v="0"/>
    <n v="0"/>
    <n v="-228825.97606326797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4459329.6946216"/>
    <n v="1270631.7517676449"/>
    <n v="0"/>
    <n v="0"/>
    <n v="0"/>
    <n v="0"/>
    <n v="0"/>
    <n v="4282271.1920697978"/>
    <n v="8906426.7507841587"/>
    <n v="7435737.2321918458"/>
    <n v="0"/>
    <n v="13.680827040078974"/>
    <n v="13.680827040078974"/>
    <n v="0"/>
    <n v="13.680827040078974"/>
    <n v="2082006.425013717"/>
    <n v="2082006.425013717"/>
    <n v="0"/>
    <n v="2082006.425013717"/>
    <n v="0"/>
    <x v="0"/>
  </r>
  <r>
    <x v="14"/>
    <s v=""/>
    <n v="0"/>
    <n v="0"/>
    <x v="2"/>
    <s v="Østdanmark"/>
    <n v="715873.23531714221"/>
    <n v="715873.23531714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34616.37594447536"/>
    <n v="0"/>
    <n v="0"/>
    <n v="244869.51675001203"/>
    <n v="0"/>
    <n v="0"/>
    <n v="0"/>
    <n v="0"/>
    <n v="-210253.14080553668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530378.95544446167"/>
    <n v="80269.028751590507"/>
    <n v="83010.10203544033"/>
    <n v="0"/>
    <n v="0"/>
    <n v="0"/>
    <n v="367099.82465743081"/>
    <n v="0"/>
    <n v="0"/>
    <n v="0"/>
    <n v="367099.82465743081"/>
    <n v="0"/>
    <n v="3.7942726947893872"/>
    <n v="0"/>
    <n v="3.7942726947893872"/>
    <n v="0"/>
    <n v="312034.85095881618"/>
    <n v="0"/>
    <n v="312034.85095881618"/>
    <n v="0"/>
    <x v="1"/>
  </r>
  <r>
    <x v="17"/>
    <s v="Bionedbrydeligt affald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95407.3116938989"/>
    <n v="0"/>
    <n v="0"/>
    <n v="0"/>
    <n v="0"/>
    <n v="0"/>
    <n v="0"/>
    <n v="0"/>
    <n v="195407.3116938989"/>
    <n v="195407.3116938989"/>
    <n v="0"/>
    <n v="0.84672528452018425"/>
    <n v="0.84672528452018425"/>
    <n v="0"/>
    <n v="0.84672528452018425"/>
    <n v="82071.070911437535"/>
    <n v="82071.070911437535"/>
    <n v="0"/>
    <n v="82071.070911437535"/>
    <n v="0"/>
    <x v="0"/>
  </r>
  <r>
    <x v="20"/>
    <s v=""/>
    <n v="0"/>
    <n v="0"/>
    <x v="2"/>
    <s v="Østdanmark"/>
    <n v="109361.43089952139"/>
    <n v="0"/>
    <n v="0"/>
    <n v="0"/>
    <n v="0"/>
    <n v="0"/>
    <n v="0"/>
    <n v="0"/>
    <n v="109361.43089952139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68107.84550579858"/>
    <n v="0"/>
    <n v="0"/>
    <n v="111975.50765955324"/>
    <n v="0"/>
    <n v="0"/>
    <n v="0"/>
    <n v="0"/>
    <n v="156132.3378462453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099249.7799159263"/>
    <n v="384626.31109238154"/>
    <n v="0"/>
    <n v="268249.01834925939"/>
    <n v="0"/>
    <n v="0"/>
    <n v="0"/>
    <n v="0"/>
    <n v="446374.45047428529"/>
    <n v="299089.48116893438"/>
    <n v="0"/>
    <n v="1.0243396004762368"/>
    <n v="1.0243396004762368"/>
    <n v="0"/>
    <n v="1.0243396004762368"/>
    <n v="92717.73916236966"/>
    <n v="92717.73916236966"/>
    <n v="0"/>
    <n v="92717.73916236966"/>
    <n v="0"/>
    <x v="0"/>
  </r>
  <r>
    <x v="23"/>
    <s v=""/>
    <n v="0"/>
    <n v="0"/>
    <x v="2"/>
    <s v="Østdanmark"/>
    <n v="0"/>
    <n v="0"/>
    <n v="0"/>
    <n v="0"/>
    <n v="0"/>
    <n v="216464.62297241544"/>
    <n v="0"/>
    <n v="0"/>
    <n v="-216464.62297241544"/>
    <n v="0"/>
    <n v="0"/>
    <n v="0"/>
    <n v="0"/>
    <n v="0"/>
    <n v="0"/>
    <n v="0"/>
    <n v="0"/>
    <n v="0"/>
    <n v="0"/>
    <n v="0"/>
    <x v="0"/>
  </r>
  <r>
    <x v="24"/>
    <s v="Husdyrgødning"/>
    <n v="1"/>
    <n v="0"/>
    <x v="2"/>
    <s v="Østdanmark"/>
    <n v="786879.61330547475"/>
    <n v="0"/>
    <n v="0"/>
    <n v="0"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  <n v="0"/>
    <x v="1"/>
  </r>
  <r>
    <x v="25"/>
    <s v=""/>
    <n v="0"/>
    <n v="0"/>
    <x v="2"/>
    <s v="Østdanmark"/>
    <n v="122186.37009767797"/>
    <n v="171089.55140619085"/>
    <n v="0"/>
    <n v="0"/>
    <n v="0"/>
    <n v="0"/>
    <n v="0"/>
    <n v="0"/>
    <n v="-48903.181308512882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962557.0937456392"/>
    <n v="414760.0213566827"/>
    <n v="0"/>
    <n v="0"/>
    <n v="0"/>
    <n v="0"/>
    <n v="0"/>
    <n v="0"/>
    <n v="547797.07238895656"/>
    <n v="50703.817566335434"/>
    <n v="0"/>
    <n v="0.18202670506314422"/>
    <n v="0.18202670506314422"/>
    <n v="0"/>
    <n v="0.18202670506314422"/>
    <n v="15211.14526990063"/>
    <n v="15211.14526990063"/>
    <n v="0"/>
    <n v="15211.14526990063"/>
    <n v="0"/>
    <x v="0"/>
  </r>
  <r>
    <x v="27"/>
    <s v="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240246.33886083937"/>
    <n v="0"/>
    <n v="0"/>
    <n v="0"/>
    <n v="0"/>
    <n v="0"/>
    <n v="0"/>
    <n v="0"/>
    <n v="240246.33886083937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20514.278017254066"/>
    <n v="0"/>
    <n v="0"/>
    <n v="0"/>
    <n v="0"/>
    <n v="0"/>
    <n v="20514.278017254066"/>
    <n v="0"/>
    <n v="0"/>
    <n v="0"/>
    <n v="20514.278017254066"/>
    <n v="0"/>
    <n v="0.37746271551747473"/>
    <n v="0"/>
    <n v="0.37746271551747473"/>
    <n v="0"/>
    <n v="8513.4253771604381"/>
    <n v="0"/>
    <n v="8513.4253771604381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82671.286944626918"/>
    <n v="0"/>
    <n v="0"/>
    <n v="0"/>
    <n v="0"/>
    <n v="0"/>
    <n v="0"/>
    <n v="82671.28694462691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41335.643472313459"/>
    <n v="17707.355152655302"/>
    <n v="0"/>
    <n v="0"/>
    <n v="0"/>
    <n v="0"/>
    <n v="0"/>
    <n v="0"/>
    <n v="23628.288319658157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26454.811822280615"/>
    <n v="0"/>
    <n v="0"/>
    <n v="0"/>
    <n v="0"/>
    <n v="0"/>
    <n v="26454.811822280615"/>
    <n v="0"/>
    <n v="0"/>
    <n v="0"/>
    <n v="26454.811822280615"/>
    <n v="0"/>
    <n v="0.92591841377982143"/>
    <n v="0"/>
    <n v="0.92591841377982143"/>
    <n v="0"/>
    <n v="0"/>
    <n v="0"/>
    <n v="0"/>
    <n v="0"/>
    <x v="1"/>
  </r>
  <r>
    <x v="38"/>
    <s v="Græs og urter"/>
    <n v="1"/>
    <n v="1"/>
    <x v="2"/>
    <s v="Østdanmark"/>
    <n v="315456.27217827225"/>
    <n v="87337.91193249535"/>
    <n v="0"/>
    <n v="0"/>
    <n v="0"/>
    <n v="0"/>
    <n v="0"/>
    <n v="0"/>
    <n v="228118.36024577689"/>
    <n v="228118.36024577689"/>
    <n v="0"/>
    <n v="0.61912235444144825"/>
    <n v="0.61912235444144825"/>
    <n v="0"/>
    <n v="0.61912235444144825"/>
    <n v="45623.672049155379"/>
    <n v="45623.672049155379"/>
    <n v="0"/>
    <n v="45623.672049155379"/>
    <n v="0"/>
    <x v="0"/>
  </r>
  <r>
    <x v="39"/>
    <s v=""/>
    <n v="0"/>
    <n v="0"/>
    <x v="2"/>
    <s v="Østdanmark"/>
    <n v="18722.304332106276"/>
    <n v="0"/>
    <n v="0"/>
    <n v="0"/>
    <n v="0"/>
    <n v="0"/>
    <n v="0"/>
    <n v="0"/>
    <n v="18722.30433210627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198.169085829344"/>
    <n v="13984.753789989523"/>
    <n v="0"/>
    <n v="0"/>
    <n v="0"/>
    <n v="0"/>
    <n v="0"/>
    <n v="0"/>
    <n v="2213.415295839820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n v="0"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  <n v="0"/>
    <x v="0"/>
  </r>
  <r>
    <x v="42"/>
    <s v="Husdyrgødning"/>
    <n v="1"/>
    <n v="0"/>
    <x v="2"/>
    <s v="Østdanmark"/>
    <n v="1877108.9518653236"/>
    <n v="0"/>
    <n v="0"/>
    <n v="0"/>
    <n v="1689398.0566787913"/>
    <n v="187710.89518653232"/>
    <n v="0"/>
    <n v="0"/>
    <n v="0"/>
    <n v="0"/>
    <n v="1689398.0566787913"/>
    <n v="0"/>
    <n v="0.72779268281722342"/>
    <n v="0.72779268281722342"/>
    <n v="0"/>
    <n v="0"/>
    <n v="84469.902833939574"/>
    <n v="84469.902833939574"/>
    <n v="0"/>
    <n v="0"/>
    <x v="1"/>
  </r>
  <r>
    <x v="43"/>
    <s v=""/>
    <n v="0"/>
    <n v="1"/>
    <x v="2"/>
    <s v="Østdanmark"/>
    <n v="178320.76558010222"/>
    <n v="0"/>
    <n v="0"/>
    <n v="110474.29755686472"/>
    <n v="0"/>
    <n v="0"/>
    <n v="0"/>
    <n v="0"/>
    <n v="67846.468023237496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11742.92957675515"/>
    <n v="0"/>
    <n v="0"/>
    <n v="0"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n v="0"/>
    <x v="1"/>
  </r>
  <r>
    <x v="47"/>
    <s v=""/>
    <n v="0"/>
    <n v="0"/>
    <x v="2"/>
    <s v="Østdanmark"/>
    <n v="176699.18645513742"/>
    <n v="0"/>
    <n v="0"/>
    <n v="0"/>
    <n v="0"/>
    <n v="0"/>
    <n v="0"/>
    <n v="176699.1864551374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</r>
  <r>
    <x v="1"/>
    <x v="10"/>
    <n v="0"/>
    <n v="1"/>
    <x v="1"/>
    <s v="Vestdanmark"/>
    <n v="507521.08295756584"/>
    <n v="61616.887427127796"/>
    <n v="0"/>
    <n v="0"/>
    <n v="0"/>
    <n v="0"/>
    <n v="0"/>
    <n v="0"/>
    <n v="445904.19553043804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76061926.82588208"/>
    <n v="0"/>
    <n v="0"/>
    <n v="0"/>
    <n v="0"/>
    <n v="0"/>
    <n v="476061926.82588208"/>
    <n v="0"/>
    <n v="0"/>
    <n v="0"/>
    <n v="476061926.82588208"/>
    <n v="0"/>
    <n v="0"/>
    <n v="0"/>
    <n v="0"/>
    <n v="0"/>
    <n v="0"/>
    <n v="0"/>
    <n v="0"/>
  </r>
  <r>
    <x v="4"/>
    <x v="10"/>
    <n v="0"/>
    <n v="0"/>
    <x v="1"/>
    <s v="Vestdanmark"/>
    <n v="26598229.658080429"/>
    <n v="0"/>
    <n v="0"/>
    <n v="0"/>
    <n v="0"/>
    <n v="23704096.865748726"/>
    <n v="0"/>
    <n v="0"/>
    <n v="2894132.792331703"/>
    <n v="0"/>
    <n v="0"/>
    <n v="0"/>
    <n v="0"/>
    <n v="0"/>
    <n v="0"/>
    <n v="0"/>
    <n v="0"/>
    <n v="0"/>
    <n v="0"/>
  </r>
  <r>
    <x v="5"/>
    <x v="1"/>
    <n v="1"/>
    <n v="0"/>
    <x v="1"/>
    <s v="Vestdanmark"/>
    <n v="6831798.9333979907"/>
    <n v="0"/>
    <n v="0"/>
    <n v="0"/>
    <n v="5123849.2000484932"/>
    <n v="0"/>
    <n v="0"/>
    <n v="0"/>
    <n v="1707949.7333494974"/>
    <n v="1707949.7333494974"/>
    <n v="5123849.2000484932"/>
    <n v="0.97015998664384862"/>
    <n v="3.8806399465753949"/>
    <n v="2.9104799599315463"/>
    <n v="0.97015998664384862"/>
    <n v="73037.716377614124"/>
    <n v="292150.86551045656"/>
    <n v="219113.14913284243"/>
    <n v="73037.716377614124"/>
  </r>
  <r>
    <x v="6"/>
    <x v="2"/>
    <n v="1"/>
    <n v="0"/>
    <x v="1"/>
    <s v="Vestdanmark"/>
    <n v="2398095.6084711761"/>
    <n v="0"/>
    <n v="0"/>
    <n v="0"/>
    <n v="1798571.7063533822"/>
    <n v="226962.6200874506"/>
    <n v="0"/>
    <n v="0"/>
    <n v="372561.28203034331"/>
    <n v="372561.28203034331"/>
    <n v="1798571.7063533822"/>
    <n v="0.80249700149335956"/>
    <n v="4.6766204569785454"/>
    <n v="3.8741234554851856"/>
    <n v="0.8024970014933599"/>
    <n v="111768.38460910298"/>
    <n v="651339.89651511761"/>
    <n v="539571.51190601464"/>
    <n v="111768.38460910297"/>
  </r>
  <r>
    <x v="7"/>
    <x v="10"/>
    <n v="0"/>
    <n v="0"/>
    <x v="1"/>
    <s v="Vestdanmark"/>
    <n v="4811896.6084075198"/>
    <n v="4819713.6053245859"/>
    <n v="0"/>
    <n v="0"/>
    <n v="0"/>
    <n v="0"/>
    <n v="0"/>
    <n v="0"/>
    <n v="-7816.9969170661643"/>
    <n v="0"/>
    <n v="0"/>
    <n v="0"/>
    <n v="0"/>
    <n v="0"/>
    <n v="0"/>
    <n v="0"/>
    <n v="0"/>
    <n v="0"/>
    <n v="0"/>
  </r>
  <r>
    <x v="8"/>
    <x v="2"/>
    <n v="1"/>
    <n v="0"/>
    <x v="1"/>
    <s v="Vestdanmark"/>
    <n v="8485.9782071591744"/>
    <n v="0"/>
    <n v="0"/>
    <n v="0"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</r>
  <r>
    <x v="9"/>
    <x v="10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96073.58354922489"/>
    <n v="0"/>
    <n v="0"/>
    <n v="0"/>
    <n v="0"/>
    <n v="0"/>
    <n v="0"/>
    <n v="0"/>
    <n v="896073.58354922489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5556.448051387608"/>
    <n v="0"/>
    <n v="0"/>
    <n v="257923.29437791562"/>
    <n v="0"/>
    <n v="0"/>
    <n v="0"/>
    <n v="0"/>
    <n v="-232366.846326528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3688369.568072174"/>
    <n v="11690948.599194342"/>
    <n v="0"/>
    <n v="0"/>
    <n v="0"/>
    <n v="0"/>
    <n v="0"/>
    <n v="13980902.465889163"/>
    <n v="-1983481.49701133"/>
    <n v="0"/>
    <n v="0"/>
    <n v="0"/>
    <n v="0"/>
    <n v="0"/>
    <n v="0"/>
    <n v="0"/>
    <n v="0"/>
    <n v="0"/>
    <n v="0"/>
  </r>
  <r>
    <x v="14"/>
    <x v="10"/>
    <n v="0"/>
    <n v="0"/>
    <x v="1"/>
    <s v="Vestdanmark"/>
    <n v="2337206.9240836524"/>
    <n v="2337206.924083652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74223.4606652103"/>
    <n v="0"/>
    <n v="0"/>
    <n v="270140.71358529059"/>
    <n v="0"/>
    <n v="0"/>
    <n v="0"/>
    <n v="0"/>
    <n v="-95917.252920080296"/>
    <n v="0"/>
    <n v="0"/>
    <n v="0"/>
    <n v="0"/>
    <n v="0"/>
    <n v="0"/>
    <n v="0"/>
    <n v="0"/>
    <n v="0"/>
    <n v="0"/>
  </r>
  <r>
    <x v="16"/>
    <x v="5"/>
    <n v="1"/>
    <n v="0"/>
    <x v="1"/>
    <s v="Vestdanmark"/>
    <n v="2369660.5900392467"/>
    <n v="738546.85902237904"/>
    <n v="676711.9045097694"/>
    <n v="0"/>
    <n v="0"/>
    <n v="0"/>
    <n v="954401.82650709699"/>
    <n v="0"/>
    <n v="0"/>
    <n v="0"/>
    <n v="954401.82650709699"/>
    <n v="0"/>
    <n v="9.8645124484934694"/>
    <n v="0"/>
    <n v="9.8645124484934694"/>
    <n v="0"/>
    <n v="811241.55253103247"/>
    <n v="0"/>
    <n v="811241.55253103247"/>
  </r>
  <r>
    <x v="17"/>
    <x v="1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2975941.0683890576"/>
    <n v="0"/>
    <n v="0"/>
    <n v="0"/>
    <n v="0"/>
    <n v="0"/>
    <n v="0"/>
    <n v="-2975941.0683890576"/>
    <n v="0"/>
    <n v="0"/>
    <n v="0"/>
    <n v="0"/>
    <n v="0"/>
    <n v="0"/>
    <n v="0"/>
    <n v="0"/>
    <n v="0"/>
    <n v="0"/>
  </r>
  <r>
    <x v="19"/>
    <x v="1"/>
    <n v="1"/>
    <n v="0"/>
    <x v="1"/>
    <s v="Vestdanmark"/>
    <n v="497360.5840950241"/>
    <n v="0"/>
    <n v="0"/>
    <n v="0"/>
    <n v="0"/>
    <n v="0"/>
    <n v="0"/>
    <n v="0"/>
    <n v="497360.5840950241"/>
    <n v="497360.5840950241"/>
    <n v="0"/>
    <n v="2.155128067759672"/>
    <n v="2.155128067759672"/>
    <n v="0"/>
    <n v="2.155128067759672"/>
    <n v="208891.44531991013"/>
    <n v="208891.44531991013"/>
    <n v="0"/>
    <n v="208891.44531991013"/>
  </r>
  <r>
    <x v="20"/>
    <x v="10"/>
    <n v="0"/>
    <n v="0"/>
    <x v="1"/>
    <s v="Vestdanmark"/>
    <n v="568712.62350325566"/>
    <n v="0"/>
    <n v="0"/>
    <n v="0"/>
    <n v="0"/>
    <n v="0"/>
    <n v="0"/>
    <n v="0"/>
    <n v="568712.6235032556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420419.4156580612"/>
    <n v="0"/>
    <n v="0"/>
    <n v="123531.68309679118"/>
    <n v="0"/>
    <n v="0"/>
    <n v="0"/>
    <n v="0"/>
    <n v="1296887.73256127"/>
    <n v="0"/>
    <n v="0"/>
    <n v="0"/>
    <n v="0"/>
    <n v="0"/>
    <n v="0"/>
    <n v="0"/>
    <n v="0"/>
    <n v="0"/>
    <n v="0"/>
  </r>
  <r>
    <x v="22"/>
    <x v="5"/>
    <n v="1"/>
    <n v="1"/>
    <x v="1"/>
    <s v="Vestdanmark"/>
    <n v="5653320.5103731416"/>
    <n v="4879321.8009565054"/>
    <n v="0"/>
    <n v="295933.04302308214"/>
    <n v="0"/>
    <n v="0"/>
    <n v="0"/>
    <n v="0"/>
    <n v="478065.66639355384"/>
    <n v="478065.66639355384"/>
    <n v="0"/>
    <n v="1.6373079782046271"/>
    <n v="1.6373079782046271"/>
    <n v="0"/>
    <n v="1.6373079782046271"/>
    <n v="148200.3565820017"/>
    <n v="148200.3565820017"/>
    <n v="0"/>
    <n v="148200.3565820017"/>
  </r>
  <r>
    <x v="23"/>
    <x v="10"/>
    <n v="0"/>
    <n v="0"/>
    <x v="1"/>
    <s v="Vestdanmark"/>
    <n v="0"/>
    <n v="0"/>
    <n v="0"/>
    <n v="0"/>
    <n v="0"/>
    <n v="269660.03203483747"/>
    <n v="0"/>
    <n v="0"/>
    <n v="-269660.03203483747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742551.197341641"/>
    <n v="0"/>
    <n v="0"/>
    <n v="0"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</r>
  <r>
    <x v="25"/>
    <x v="10"/>
    <n v="0"/>
    <n v="0"/>
    <x v="1"/>
    <s v="Vestdanmark"/>
    <n v="1753952.2647384077"/>
    <n v="1492770.4188637168"/>
    <n v="0"/>
    <n v="0"/>
    <n v="0"/>
    <n v="0"/>
    <n v="0"/>
    <n v="0"/>
    <n v="261181.84587469092"/>
    <n v="0"/>
    <n v="0"/>
    <n v="0"/>
    <n v="0"/>
    <n v="0"/>
    <n v="0"/>
    <n v="0"/>
    <n v="0"/>
    <n v="0"/>
    <n v="0"/>
  </r>
  <r>
    <x v="26"/>
    <x v="4"/>
    <n v="1"/>
    <n v="1"/>
    <x v="1"/>
    <s v="Vestdanmark"/>
    <n v="5010442.433812106"/>
    <n v="4840776.9313563136"/>
    <n v="0"/>
    <n v="0"/>
    <n v="0"/>
    <n v="0"/>
    <n v="0"/>
    <n v="0"/>
    <n v="169665.50245579239"/>
    <n v="169665.50245579239"/>
    <n v="0"/>
    <n v="0.60909915381629476"/>
    <n v="0.60909915381629476"/>
    <n v="0"/>
    <n v="0.60909915381629476"/>
    <n v="50899.650736737713"/>
    <n v="50899.650736737713"/>
    <n v="0"/>
    <n v="50899.650736737713"/>
  </r>
  <r>
    <x v="27"/>
    <x v="10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247012.307090705"/>
    <n v="0"/>
    <n v="0"/>
    <n v="0"/>
    <n v="0"/>
    <n v="0"/>
    <n v="0"/>
    <n v="0"/>
    <n v="1247012.30709070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25165.00970224912"/>
    <n v="0"/>
    <n v="0"/>
    <n v="0"/>
    <n v="0"/>
    <n v="0"/>
    <n v="125165.00970224912"/>
    <n v="0"/>
    <n v="0"/>
    <n v="0"/>
    <n v="125165.00970224912"/>
    <n v="0"/>
    <n v="2.3030361785213835"/>
    <n v="0"/>
    <n v="2.3030361785213835"/>
    <n v="0"/>
    <n v="51943.479026433393"/>
    <n v="0"/>
    <n v="51943.479026433393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21067.97737588472"/>
    <n v="0"/>
    <n v="0"/>
    <n v="0"/>
    <n v="0"/>
    <n v="0"/>
    <n v="0"/>
    <n v="421067.97737588472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10533.98868794236"/>
    <n v="189768.87906944775"/>
    <n v="0"/>
    <n v="0"/>
    <n v="0"/>
    <n v="0"/>
    <n v="0"/>
    <n v="0"/>
    <n v="20765.109618494607"/>
    <n v="0"/>
    <n v="0"/>
    <n v="0"/>
    <n v="0"/>
    <n v="0"/>
    <n v="0"/>
    <n v="0"/>
    <n v="0"/>
    <n v="0"/>
    <n v="0"/>
  </r>
  <r>
    <x v="37"/>
    <x v="9"/>
    <n v="1"/>
    <n v="1"/>
    <x v="1"/>
    <s v="Vestdanmark"/>
    <n v="134741.75276028313"/>
    <n v="0"/>
    <n v="0"/>
    <n v="0"/>
    <n v="0"/>
    <n v="0"/>
    <n v="134741.75276028313"/>
    <n v="0"/>
    <n v="0"/>
    <n v="0"/>
    <n v="134741.75276028313"/>
    <n v="0"/>
    <n v="4.7159613466099088"/>
    <n v="0"/>
    <n v="4.7159613466099088"/>
    <n v="0"/>
    <n v="0"/>
    <n v="0"/>
    <n v="0"/>
  </r>
  <r>
    <x v="38"/>
    <x v="4"/>
    <n v="1"/>
    <n v="1"/>
    <x v="1"/>
    <s v="Vestdanmark"/>
    <n v="1572781.5468843281"/>
    <n v="803586.90686212503"/>
    <n v="0"/>
    <n v="0"/>
    <n v="0"/>
    <n v="0"/>
    <n v="0"/>
    <n v="0"/>
    <n v="769194.64002220309"/>
    <n v="769194.64002220309"/>
    <n v="0"/>
    <n v="2.0876250208058602"/>
    <n v="2.0876250208058602"/>
    <n v="0"/>
    <n v="2.0876250208058602"/>
    <n v="153838.92800444062"/>
    <n v="153838.92800444062"/>
    <n v="0"/>
    <n v="153838.92800444062"/>
  </r>
  <r>
    <x v="39"/>
    <x v="10"/>
    <n v="0"/>
    <n v="0"/>
    <x v="1"/>
    <s v="Vestdanmark"/>
    <n v="179014.05125401774"/>
    <n v="0"/>
    <n v="0"/>
    <n v="0"/>
    <n v="0"/>
    <n v="0"/>
    <n v="0"/>
    <n v="0"/>
    <n v="179014.05125401774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5881.4483975133"/>
    <n v="69951.28921108818"/>
    <n v="0"/>
    <n v="0"/>
    <n v="0"/>
    <n v="0"/>
    <n v="0"/>
    <n v="0"/>
    <n v="55930.159186425124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83898.1540730824"/>
    <n v="0"/>
    <n v="0"/>
    <n v="0"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</r>
  <r>
    <x v="42"/>
    <x v="2"/>
    <n v="1"/>
    <n v="0"/>
    <x v="1"/>
    <s v="Vestdanmark"/>
    <n v="14582061.301691063"/>
    <n v="0"/>
    <n v="0"/>
    <n v="0"/>
    <n v="10936545.976268297"/>
    <n v="3645515.3254227657"/>
    <n v="0"/>
    <n v="0"/>
    <n v="0"/>
    <n v="0"/>
    <n v="10936545.976268297"/>
    <n v="0"/>
    <n v="4.7114640065763833"/>
    <n v="4.7114640065763833"/>
    <n v="0"/>
    <n v="0"/>
    <n v="546827.29881341488"/>
    <n v="546827.29881341488"/>
    <n v="0"/>
  </r>
  <r>
    <x v="43"/>
    <x v="10"/>
    <n v="0"/>
    <n v="1"/>
    <x v="1"/>
    <s v="Vestdanmark"/>
    <n v="1345344.9149661674"/>
    <n v="0"/>
    <n v="0"/>
    <n v="121875.54404868034"/>
    <n v="0"/>
    <n v="0"/>
    <n v="0"/>
    <n v="0"/>
    <n v="1223469.370917487"/>
    <n v="0"/>
    <n v="0"/>
    <n v="0"/>
    <n v="0"/>
    <n v="0"/>
    <n v="0"/>
    <n v="0"/>
    <n v="0"/>
    <n v="0"/>
    <n v="0"/>
  </r>
  <r>
    <x v="44"/>
    <x v="6"/>
    <n v="1"/>
    <n v="1"/>
    <x v="1"/>
    <s v="Vestdanmark"/>
    <n v="76.5"/>
    <n v="0"/>
    <n v="0"/>
    <n v="0"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2209.4819686995"/>
    <n v="0"/>
    <n v="0"/>
    <n v="0"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</r>
  <r>
    <x v="47"/>
    <x v="10"/>
    <n v="0"/>
    <n v="0"/>
    <x v="1"/>
    <s v="Vestdanmark"/>
    <n v="611213.62991940021"/>
    <n v="0"/>
    <n v="0"/>
    <n v="0"/>
    <n v="0"/>
    <n v="0"/>
    <n v="0"/>
    <n v="611213.6299194002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010456.5984265765"/>
    <n v="54748.146667580782"/>
    <n v="0"/>
    <n v="0"/>
    <n v="0"/>
    <n v="0"/>
    <n v="0"/>
    <n v="0"/>
    <n v="955708.45175899565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657016519.84703994"/>
    <n v="0"/>
    <n v="0"/>
    <n v="0"/>
    <n v="0"/>
    <n v="0"/>
    <n v="657016519.84703994"/>
    <n v="0"/>
    <n v="0"/>
    <n v="0"/>
    <n v="657016519.84703994"/>
    <n v="0"/>
    <n v="0"/>
    <n v="0"/>
    <n v="0"/>
    <n v="0"/>
    <n v="0"/>
    <n v="0"/>
    <n v="0"/>
  </r>
  <r>
    <x v="4"/>
    <x v="10"/>
    <n v="0"/>
    <n v="0"/>
    <x v="2"/>
    <s v="Vestdanmark"/>
    <n v="37182619.208713733"/>
    <n v="0"/>
    <n v="0"/>
    <n v="0"/>
    <n v="0"/>
    <n v="33185187.964034464"/>
    <n v="0"/>
    <n v="0"/>
    <n v="3997431.2446792684"/>
    <n v="0"/>
    <n v="0"/>
    <n v="0"/>
    <n v="0"/>
    <n v="0"/>
    <n v="0"/>
    <n v="0"/>
    <n v="0"/>
    <n v="0"/>
    <n v="0"/>
  </r>
  <r>
    <x v="5"/>
    <x v="1"/>
    <n v="1"/>
    <n v="0"/>
    <x v="2"/>
    <s v="Vestdanmark"/>
    <n v="17106995.876141351"/>
    <n v="0"/>
    <n v="0"/>
    <n v="0"/>
    <n v="15396296.288527217"/>
    <n v="0"/>
    <n v="0"/>
    <n v="0"/>
    <n v="1710699.587614134"/>
    <n v="1710699.587614134"/>
    <n v="15396296.288527217"/>
    <n v="0.97172197557394457"/>
    <n v="9.7172197557394515"/>
    <n v="8.7454977801655076"/>
    <n v="0.97172197557394391"/>
    <n v="73155.309461262092"/>
    <n v="731553.09461262147"/>
    <n v="658397.78515135939"/>
    <n v="73155.309461262077"/>
  </r>
  <r>
    <x v="6"/>
    <x v="2"/>
    <n v="1"/>
    <n v="0"/>
    <x v="2"/>
    <s v="Vestdanmark"/>
    <n v="2057737.6103100805"/>
    <n v="0"/>
    <n v="0"/>
    <n v="0"/>
    <n v="1851963.8492790724"/>
    <n v="77900.066676024464"/>
    <n v="0"/>
    <n v="0"/>
    <n v="127873.69435498351"/>
    <n v="127873.69435498351"/>
    <n v="1851963.8492790724"/>
    <n v="0.27543993764063451"/>
    <n v="4.2645700689877568"/>
    <n v="3.9891301313471219"/>
    <n v="0.2754399376406349"/>
    <n v="38362.108306495051"/>
    <n v="593951.26309021679"/>
    <n v="555589.15478372166"/>
    <n v="38362.108306495124"/>
  </r>
  <r>
    <x v="7"/>
    <x v="10"/>
    <n v="0"/>
    <n v="0"/>
    <x v="2"/>
    <s v="Vestdanmark"/>
    <n v="12049109.793619649"/>
    <n v="12048888.205259951"/>
    <n v="0"/>
    <n v="0"/>
    <n v="0"/>
    <n v="0"/>
    <n v="0"/>
    <n v="0"/>
    <n v="221.58835969865322"/>
    <n v="0"/>
    <n v="0"/>
    <n v="0"/>
    <n v="0"/>
    <n v="0"/>
    <n v="0"/>
    <n v="0"/>
    <n v="0"/>
    <n v="0"/>
    <n v="0"/>
  </r>
  <r>
    <x v="8"/>
    <x v="2"/>
    <n v="1"/>
    <n v="0"/>
    <x v="2"/>
    <s v="Vestdanmark"/>
    <n v="9014.6995907827986"/>
    <n v="0"/>
    <n v="0"/>
    <n v="0"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</r>
  <r>
    <x v="9"/>
    <x v="10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00239.32029562752"/>
    <n v="0"/>
    <n v="0"/>
    <n v="0"/>
    <n v="0"/>
    <n v="0"/>
    <n v="0"/>
    <n v="0"/>
    <n v="500239.32029562752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4938.052236308942"/>
    <n v="0"/>
    <n v="0"/>
    <n v="267978.92035102146"/>
    <n v="0"/>
    <n v="0"/>
    <n v="0"/>
    <n v="0"/>
    <n v="-253040.868114712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43925541.347317174"/>
    <n v="10387700.439247513"/>
    <n v="0"/>
    <n v="0"/>
    <n v="0"/>
    <n v="0"/>
    <n v="0"/>
    <n v="35008530.426661976"/>
    <n v="-1470689.5185923129"/>
    <n v="0"/>
    <n v="0"/>
    <n v="0"/>
    <n v="0"/>
    <n v="0"/>
    <n v="0"/>
    <n v="0"/>
    <n v="0"/>
    <n v="0"/>
    <n v="0"/>
  </r>
  <r>
    <x v="14"/>
    <x v="10"/>
    <n v="0"/>
    <n v="0"/>
    <x v="2"/>
    <s v="Vestdanmark"/>
    <n v="5852424.7569009727"/>
    <n v="5852424.756900971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04064.61599372282"/>
    <n v="0"/>
    <n v="0"/>
    <n v="280672.65868343826"/>
    <n v="0"/>
    <n v="0"/>
    <n v="0"/>
    <n v="0"/>
    <n v="-176608.04268971545"/>
    <n v="0"/>
    <n v="0"/>
    <n v="0"/>
    <n v="0"/>
    <n v="0"/>
    <n v="0"/>
    <n v="0"/>
    <n v="0"/>
    <n v="0"/>
    <n v="0"/>
  </r>
  <r>
    <x v="16"/>
    <x v="5"/>
    <n v="1"/>
    <n v="0"/>
    <x v="2"/>
    <s v="Vestdanmark"/>
    <n v="1594438.4940240523"/>
    <n v="656217.36908503075"/>
    <n v="582412.40473136411"/>
    <n v="0"/>
    <n v="0"/>
    <n v="0"/>
    <n v="355808.72020765743"/>
    <n v="0"/>
    <n v="0"/>
    <n v="0"/>
    <n v="355808.72020765743"/>
    <n v="0"/>
    <n v="3.6775700258415913"/>
    <n v="0"/>
    <n v="3.6775700258415913"/>
    <n v="0"/>
    <n v="302437.41217650881"/>
    <n v="0"/>
    <n v="302437.41217650881"/>
  </r>
  <r>
    <x v="17"/>
    <x v="1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445268.95878920099"/>
    <n v="0"/>
    <n v="0"/>
    <n v="0"/>
    <n v="0"/>
    <n v="0"/>
    <n v="0"/>
    <n v="0"/>
    <n v="445268.95878920099"/>
    <n v="445268.95878920099"/>
    <n v="0"/>
    <n v="1.9294082833982507"/>
    <n v="1.9294082833982507"/>
    <n v="0"/>
    <n v="1.9294082833982507"/>
    <n v="187012.9626914644"/>
    <n v="187012.9626914644"/>
    <n v="0"/>
    <n v="187012.9626914644"/>
  </r>
  <r>
    <x v="20"/>
    <x v="10"/>
    <n v="0"/>
    <n v="0"/>
    <x v="2"/>
    <s v="Vestdanmark"/>
    <n v="328765.07146032003"/>
    <n v="0"/>
    <n v="0"/>
    <n v="0"/>
    <n v="0"/>
    <n v="0"/>
    <n v="0"/>
    <n v="0"/>
    <n v="328765.07146032003"/>
    <n v="0"/>
    <n v="0"/>
    <n v="0"/>
    <n v="0"/>
    <n v="0"/>
    <n v="0"/>
    <n v="0"/>
    <n v="0"/>
    <n v="0"/>
    <n v="0"/>
  </r>
  <r>
    <x v="21"/>
    <x v="10"/>
    <n v="0"/>
    <n v="1"/>
    <x v="2"/>
    <s v="Vestdanmark"/>
    <n v="805992.51730503887"/>
    <n v="0"/>
    <n v="0"/>
    <n v="128347.79869443661"/>
    <n v="0"/>
    <n v="0"/>
    <n v="0"/>
    <n v="0"/>
    <n v="677644.7186106022"/>
    <n v="0"/>
    <n v="0"/>
    <n v="0"/>
    <n v="0"/>
    <n v="0"/>
    <n v="0"/>
    <n v="0"/>
    <n v="0"/>
    <n v="0"/>
    <n v="0"/>
  </r>
  <r>
    <x v="22"/>
    <x v="5"/>
    <n v="1"/>
    <n v="1"/>
    <x v="2"/>
    <s v="Vestdanmark"/>
    <n v="3304592.2083704392"/>
    <n v="3144406.6269572498"/>
    <n v="0"/>
    <n v="307470.55071854044"/>
    <n v="0"/>
    <n v="0"/>
    <n v="0"/>
    <n v="0"/>
    <n v="-147284.96930535091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n v="-234068.17200313992"/>
    <n v="0"/>
    <n v="0"/>
    <n v="234068.17200313992"/>
    <n v="0"/>
    <n v="0"/>
    <n v="0"/>
    <n v="0"/>
    <n v="0"/>
    <n v="0"/>
    <n v="0"/>
    <n v="0"/>
    <n v="0"/>
    <n v="0"/>
  </r>
  <r>
    <x v="24"/>
    <x v="2"/>
    <n v="1"/>
    <n v="0"/>
    <x v="2"/>
    <s v="Vestdanmark"/>
    <n v="11071270.853829466"/>
    <n v="0"/>
    <n v="0"/>
    <n v="0"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</r>
  <r>
    <x v="25"/>
    <x v="10"/>
    <n v="0"/>
    <n v="0"/>
    <x v="2"/>
    <s v="Vestdanmark"/>
    <n v="1719142.7699023227"/>
    <n v="1398695.5747173415"/>
    <n v="0"/>
    <n v="0"/>
    <n v="0"/>
    <n v="0"/>
    <n v="0"/>
    <n v="0"/>
    <n v="320447.19518498122"/>
    <n v="0"/>
    <n v="0"/>
    <n v="0"/>
    <n v="0"/>
    <n v="0"/>
    <n v="0"/>
    <n v="0"/>
    <n v="0"/>
    <n v="0"/>
    <n v="0"/>
  </r>
  <r>
    <x v="26"/>
    <x v="4"/>
    <n v="1"/>
    <n v="1"/>
    <x v="2"/>
    <s v="Vestdanmark"/>
    <n v="2893663.2330704816"/>
    <n v="3390756.4878931027"/>
    <n v="0"/>
    <n v="0"/>
    <n v="0"/>
    <n v="0"/>
    <n v="0"/>
    <n v="0"/>
    <n v="-497093.25482262112"/>
    <n v="0"/>
    <n v="0"/>
    <n v="0"/>
    <n v="0"/>
    <n v="0"/>
    <n v="0"/>
    <n v="0"/>
    <n v="0"/>
    <n v="0"/>
    <n v="0"/>
  </r>
  <r>
    <x v="27"/>
    <x v="10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722234.55850932724"/>
    <n v="0"/>
    <n v="0"/>
    <n v="0"/>
    <n v="0"/>
    <n v="0"/>
    <n v="0"/>
    <n v="0"/>
    <n v="722234.55850932724"/>
    <n v="0"/>
    <n v="0"/>
    <n v="0"/>
    <n v="0"/>
    <n v="0"/>
    <n v="0"/>
    <n v="0"/>
    <n v="0"/>
    <n v="0"/>
    <n v="0"/>
  </r>
  <r>
    <x v="31"/>
    <x v="7"/>
    <n v="1"/>
    <n v="0"/>
    <x v="2"/>
    <s v="Vestdanmark"/>
    <n v="61670.536155438342"/>
    <n v="0"/>
    <n v="0"/>
    <n v="0"/>
    <n v="0"/>
    <n v="0"/>
    <n v="61670.536155438342"/>
    <n v="0"/>
    <n v="0"/>
    <n v="0"/>
    <n v="61670.536155438342"/>
    <n v="0"/>
    <n v="1.1347378652600653"/>
    <n v="0"/>
    <n v="1.1347378652600653"/>
    <n v="0"/>
    <n v="25593.272504506913"/>
    <n v="0"/>
    <n v="25593.272504506913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</r>
  <r>
    <x v="35"/>
    <x v="10"/>
    <n v="0"/>
    <n v="0"/>
    <x v="2"/>
    <s v="Vestdanmark"/>
    <n v="248528.49250883239"/>
    <n v="0"/>
    <n v="0"/>
    <n v="0"/>
    <n v="0"/>
    <n v="0"/>
    <n v="0"/>
    <n v="248528.49250883239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124264.2462544162"/>
    <n v="144761.61219901993"/>
    <n v="0"/>
    <n v="0"/>
    <n v="0"/>
    <n v="0"/>
    <n v="0"/>
    <n v="0"/>
    <n v="-20497.365944603735"/>
    <n v="0"/>
    <n v="0"/>
    <n v="0"/>
    <n v="0"/>
    <n v="0"/>
    <n v="0"/>
    <n v="0"/>
    <n v="0"/>
    <n v="0"/>
    <n v="0"/>
  </r>
  <r>
    <x v="37"/>
    <x v="9"/>
    <n v="1"/>
    <n v="1"/>
    <x v="2"/>
    <s v="Vestdanmark"/>
    <n v="79529.117602826373"/>
    <n v="0"/>
    <n v="0"/>
    <n v="0"/>
    <n v="0"/>
    <n v="0"/>
    <n v="79529.117602826373"/>
    <n v="0"/>
    <n v="0"/>
    <n v="0"/>
    <n v="79529.117602826373"/>
    <n v="0"/>
    <n v="2.783519116098923"/>
    <n v="0"/>
    <n v="2.783519116098923"/>
    <n v="0"/>
    <n v="0"/>
    <n v="0"/>
    <n v="0"/>
  </r>
  <r>
    <x v="38"/>
    <x v="4"/>
    <n v="1"/>
    <n v="1"/>
    <x v="2"/>
    <s v="Vestdanmark"/>
    <n v="948332.54294727533"/>
    <n v="714007.07945636602"/>
    <n v="0"/>
    <n v="0"/>
    <n v="0"/>
    <n v="0"/>
    <n v="0"/>
    <n v="0"/>
    <n v="234325.46349090931"/>
    <n v="234325.46349090931"/>
    <n v="0"/>
    <n v="0.63596868093286751"/>
    <n v="0.63596868093286751"/>
    <n v="0"/>
    <n v="0.63596868093286751"/>
    <n v="46865.092698181863"/>
    <n v="46865.092698181863"/>
    <n v="0"/>
    <n v="46865.092698181863"/>
  </r>
  <r>
    <x v="39"/>
    <x v="10"/>
    <n v="0"/>
    <n v="0"/>
    <x v="2"/>
    <s v="Vestdanmark"/>
    <n v="150934.68971822486"/>
    <n v="0"/>
    <n v="0"/>
    <n v="0"/>
    <n v="0"/>
    <n v="0"/>
    <n v="0"/>
    <n v="0"/>
    <n v="150934.68971822486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13904.3417668685"/>
    <n v="114328.50854305369"/>
    <n v="0"/>
    <n v="0"/>
    <n v="0"/>
    <n v="0"/>
    <n v="0"/>
    <n v="0"/>
    <n v="-424.16677618518588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31466.7819703384"/>
    <n v="0"/>
    <n v="0"/>
    <n v="0"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</r>
  <r>
    <x v="42"/>
    <x v="2"/>
    <n v="1"/>
    <n v="0"/>
    <x v="2"/>
    <s v="Vestdanmark"/>
    <n v="12954771.048134675"/>
    <n v="0"/>
    <n v="0"/>
    <n v="0"/>
    <n v="11659293.943321208"/>
    <n v="1295477.1048134672"/>
    <n v="0"/>
    <n v="0"/>
    <n v="0"/>
    <n v="0"/>
    <n v="11659293.943321208"/>
    <n v="0"/>
    <n v="5.0228238307827766"/>
    <n v="5.0228238307827766"/>
    <n v="0"/>
    <n v="0"/>
    <n v="582964.69716606045"/>
    <n v="582964.69716606045"/>
    <n v="0"/>
  </r>
  <r>
    <x v="43"/>
    <x v="10"/>
    <n v="0"/>
    <n v="1"/>
    <x v="2"/>
    <s v="Vestdanmark"/>
    <n v="1230671.6074859255"/>
    <n v="0"/>
    <n v="0"/>
    <n v="126627.09194270898"/>
    <n v="0"/>
    <n v="0"/>
    <n v="0"/>
    <n v="0"/>
    <n v="1104044.5155432166"/>
    <n v="0"/>
    <n v="0"/>
    <n v="0"/>
    <n v="0"/>
    <n v="0"/>
    <n v="0"/>
    <n v="0"/>
    <n v="0"/>
    <n v="0"/>
    <n v="0"/>
  </r>
  <r>
    <x v="44"/>
    <x v="6"/>
    <n v="1"/>
    <n v="1"/>
    <x v="2"/>
    <s v="Vestdanmark"/>
    <n v="76.5"/>
    <n v="0"/>
    <n v="0"/>
    <n v="0"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149322.1793498904"/>
    <n v="0"/>
    <n v="0"/>
    <n v="0"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</r>
  <r>
    <x v="47"/>
    <x v="10"/>
    <n v="0"/>
    <n v="0"/>
    <x v="2"/>
    <s v="Vestdanmark"/>
    <n v="637679.95429535187"/>
    <n v="0"/>
    <n v="0"/>
    <n v="0"/>
    <n v="0"/>
    <n v="0"/>
    <n v="0"/>
    <n v="637679.95429535187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</r>
  <r>
    <x v="1"/>
    <x v="10"/>
    <n v="0"/>
    <n v="1"/>
    <x v="1"/>
    <s v="Østdanmark"/>
    <n v="154203.18431085025"/>
    <n v="7532.4595013773405"/>
    <n v="0"/>
    <n v="0"/>
    <n v="0"/>
    <n v="0"/>
    <n v="0"/>
    <n v="0"/>
    <n v="146670.7248094729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70676749.921161249"/>
    <n v="0"/>
    <n v="0"/>
    <n v="0"/>
    <n v="0"/>
    <n v="0"/>
    <n v="70676749.921161249"/>
    <n v="0"/>
    <n v="0"/>
    <n v="0"/>
    <n v="70676749.921161249"/>
    <n v="0"/>
    <n v="0"/>
    <n v="0"/>
    <n v="0"/>
    <n v="0"/>
    <n v="0"/>
    <n v="0"/>
    <n v="0"/>
  </r>
  <r>
    <x v="4"/>
    <x v="10"/>
    <n v="0"/>
    <n v="0"/>
    <x v="1"/>
    <s v="Østdanmark"/>
    <n v="4046345.5149091063"/>
    <n v="0"/>
    <n v="0"/>
    <n v="0"/>
    <n v="0"/>
    <n v="3606065.7897415659"/>
    <n v="0"/>
    <n v="0"/>
    <n v="440279.72516754037"/>
    <n v="0"/>
    <n v="0"/>
    <n v="0"/>
    <n v="0"/>
    <n v="0"/>
    <n v="0"/>
    <n v="0"/>
    <n v="0"/>
    <n v="0"/>
    <n v="0"/>
  </r>
  <r>
    <x v="5"/>
    <x v="1"/>
    <n v="1"/>
    <n v="0"/>
    <x v="1"/>
    <s v="Østdanmark"/>
    <n v="835164.69163155253"/>
    <n v="0"/>
    <n v="0"/>
    <n v="0"/>
    <n v="626373.51872366434"/>
    <n v="0"/>
    <n v="0"/>
    <n v="0"/>
    <n v="208791.17290788819"/>
    <n v="208791.17290788819"/>
    <n v="626373.51872366434"/>
    <n v="0.11859883084639956"/>
    <n v="0.47439532338559814"/>
    <n v="0.35579649253919859"/>
    <n v="0.11859883084639955"/>
    <n v="8928.6178458480426"/>
    <n v="35714.471383392163"/>
    <n v="26785.853537544117"/>
    <n v="8928.6178458480463"/>
  </r>
  <r>
    <x v="6"/>
    <x v="2"/>
    <n v="1"/>
    <n v="0"/>
    <x v="1"/>
    <s v="Østdanmark"/>
    <n v="322963.9965851641"/>
    <n v="0"/>
    <n v="0"/>
    <n v="0"/>
    <n v="242222.99743887308"/>
    <n v="30566.235391095888"/>
    <n v="0"/>
    <n v="0"/>
    <n v="50174.763755195134"/>
    <n v="50174.763755195134"/>
    <n v="242222.99743887308"/>
    <n v="0.10807644112869032"/>
    <n v="0.62982477761202293"/>
    <n v="0.52174833648333263"/>
    <n v="0.1080764411286903"/>
    <n v="15052.42912655854"/>
    <n v="87719.328358220475"/>
    <n v="72666.899231661926"/>
    <n v="15052.429126558549"/>
  </r>
  <r>
    <x v="7"/>
    <x v="10"/>
    <n v="0"/>
    <n v="0"/>
    <x v="1"/>
    <s v="Østdanmark"/>
    <n v="588238.35219704744"/>
    <n v="589193.95406463323"/>
    <n v="0"/>
    <n v="0"/>
    <n v="0"/>
    <n v="0"/>
    <n v="0"/>
    <n v="0"/>
    <n v="-955.60186758579221"/>
    <n v="0"/>
    <n v="0"/>
    <n v="0"/>
    <n v="0"/>
    <n v="0"/>
    <n v="0"/>
    <n v="0"/>
    <n v="0"/>
    <n v="0"/>
    <n v="0"/>
  </r>
  <r>
    <x v="8"/>
    <x v="2"/>
    <n v="1"/>
    <n v="0"/>
    <x v="1"/>
    <s v="Østdanmark"/>
    <n v="712.22501864727906"/>
    <n v="0"/>
    <n v="0"/>
    <n v="0"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</r>
  <r>
    <x v="9"/>
    <x v="10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85449.50567725272"/>
    <n v="0"/>
    <n v="0"/>
    <n v="0"/>
    <n v="0"/>
    <n v="0"/>
    <n v="0"/>
    <n v="0"/>
    <n v="285449.50567725272"/>
    <n v="0"/>
    <n v="0"/>
    <n v="0"/>
    <n v="0"/>
    <n v="0"/>
    <n v="0"/>
    <n v="0"/>
    <n v="0"/>
    <n v="0"/>
    <n v="0"/>
  </r>
  <r>
    <x v="11"/>
    <x v="10"/>
    <n v="0"/>
    <n v="1"/>
    <x v="1"/>
    <s v="Østdanmark"/>
    <n v="7917.2789276535041"/>
    <n v="0"/>
    <n v="0"/>
    <n v="223323.94265330929"/>
    <n v="0"/>
    <n v="0"/>
    <n v="0"/>
    <n v="0"/>
    <n v="-215406.66372565579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680431.4590281062"/>
    <n v="1429179.5728932754"/>
    <n v="0"/>
    <n v="0"/>
    <n v="0"/>
    <n v="0"/>
    <n v="0"/>
    <n v="1709118.8148957375"/>
    <n v="3542133.0712390933"/>
    <n v="1558651.5742277633"/>
    <n v="0"/>
    <n v="2.8677240651323062"/>
    <n v="2.8677240651323062"/>
    <n v="0"/>
    <n v="2.8677240651323062"/>
    <n v="436422.44078377378"/>
    <n v="436422.44078377378"/>
    <n v="0"/>
    <n v="436422.44078377378"/>
  </r>
  <r>
    <x v="14"/>
    <x v="10"/>
    <n v="0"/>
    <n v="0"/>
    <x v="1"/>
    <s v="Østdanmark"/>
    <n v="285715.77106713731"/>
    <n v="285715.7710671373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53571.03774035113"/>
    <n v="0"/>
    <n v="0"/>
    <n v="233902.44520004498"/>
    <n v="0"/>
    <n v="0"/>
    <n v="0"/>
    <n v="0"/>
    <n v="-180331.40745969384"/>
    <n v="0"/>
    <n v="0"/>
    <n v="0"/>
    <n v="0"/>
    <n v="0"/>
    <n v="0"/>
    <n v="0"/>
    <n v="0"/>
    <n v="0"/>
    <n v="0"/>
  </r>
  <r>
    <x v="16"/>
    <x v="5"/>
    <n v="1"/>
    <n v="0"/>
    <x v="1"/>
    <s v="Østdanmark"/>
    <n v="723221.42198867898"/>
    <n v="90284.896523453412"/>
    <n v="96402.810760387001"/>
    <n v="0"/>
    <n v="0"/>
    <n v="0"/>
    <n v="536533.71470483858"/>
    <n v="0"/>
    <n v="0"/>
    <n v="0"/>
    <n v="536533.71470483858"/>
    <n v="0"/>
    <n v="5.5455085696055795"/>
    <n v="0"/>
    <n v="5.5455085696055795"/>
    <n v="0"/>
    <n v="456053.65749911277"/>
    <n v="0"/>
    <n v="456053.65749911277"/>
  </r>
  <r>
    <x v="17"/>
    <x v="1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363798.89527261531"/>
    <n v="0"/>
    <n v="0"/>
    <n v="0"/>
    <n v="0"/>
    <n v="0"/>
    <n v="0"/>
    <n v="-363798.89527261531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0157.41976025378"/>
    <n v="0"/>
    <n v="0"/>
    <n v="0"/>
    <n v="0"/>
    <n v="0"/>
    <n v="0"/>
    <n v="0"/>
    <n v="200157.41976025378"/>
    <n v="200157.41976025378"/>
    <n v="0"/>
    <n v="0.86730812028574855"/>
    <n v="0.86730812028574855"/>
    <n v="0"/>
    <n v="0.86730812028574855"/>
    <n v="84066.116299306581"/>
    <n v="84066.116299306581"/>
    <n v="0"/>
    <n v="84066.116299306581"/>
  </r>
  <r>
    <x v="20"/>
    <x v="10"/>
    <n v="0"/>
    <n v="0"/>
    <x v="1"/>
    <s v="Østdanmark"/>
    <n v="170213.86503504936"/>
    <n v="0"/>
    <n v="0"/>
    <n v="0"/>
    <n v="0"/>
    <n v="0"/>
    <n v="0"/>
    <n v="0"/>
    <n v="170213.86503504936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13122.26267541025"/>
    <n v="0"/>
    <n v="0"/>
    <n v="106960.41463921656"/>
    <n v="0"/>
    <n v="0"/>
    <n v="0"/>
    <n v="0"/>
    <n v="306161.8480361937"/>
    <n v="0"/>
    <n v="0"/>
    <n v="0"/>
    <n v="0"/>
    <n v="0"/>
    <n v="0"/>
    <n v="0"/>
    <n v="0"/>
    <n v="0"/>
    <n v="0"/>
  </r>
  <r>
    <x v="22"/>
    <x v="5"/>
    <n v="1"/>
    <n v="1"/>
    <x v="1"/>
    <s v="Østdanmark"/>
    <n v="1719401.6391493578"/>
    <n v="596480.8576765469"/>
    <n v="0"/>
    <n v="256234.83946537593"/>
    <n v="0"/>
    <n v="0"/>
    <n v="0"/>
    <n v="0"/>
    <n v="866685.94200743502"/>
    <n v="866685.94200743502"/>
    <n v="0"/>
    <n v="2.9682780153435844"/>
    <n v="2.9682780153435844"/>
    <n v="0"/>
    <n v="2.9682780153435844"/>
    <n v="268672.64202230488"/>
    <n v="268672.64202230488"/>
    <n v="0"/>
    <n v="268672.64202230488"/>
  </r>
  <r>
    <x v="23"/>
    <x v="10"/>
    <n v="0"/>
    <n v="0"/>
    <x v="1"/>
    <s v="Østdanmark"/>
    <n v="0"/>
    <n v="0"/>
    <n v="0"/>
    <n v="0"/>
    <n v="0"/>
    <n v="294724.4390957029"/>
    <n v="0"/>
    <n v="0"/>
    <n v="-294724.4390957029"/>
    <n v="0"/>
    <n v="0"/>
    <n v="0"/>
    <n v="0"/>
    <n v="0"/>
    <n v="0"/>
    <n v="0"/>
    <n v="0"/>
    <n v="0"/>
    <n v="0"/>
  </r>
  <r>
    <x v="24"/>
    <x v="2"/>
    <n v="1"/>
    <n v="0"/>
    <x v="1"/>
    <s v="Østdanmark"/>
    <n v="905664.20884023397"/>
    <n v="0"/>
    <n v="0"/>
    <n v="0"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</r>
  <r>
    <x v="25"/>
    <x v="10"/>
    <n v="0"/>
    <n v="0"/>
    <x v="1"/>
    <s v="Østdanmark"/>
    <n v="124660.42047523726"/>
    <n v="182486.2175688963"/>
    <n v="0"/>
    <n v="0"/>
    <n v="0"/>
    <n v="0"/>
    <n v="0"/>
    <n v="0"/>
    <n v="-57825.797093659043"/>
    <n v="0"/>
    <n v="0"/>
    <n v="0"/>
    <n v="0"/>
    <n v="0"/>
    <n v="0"/>
    <n v="0"/>
    <n v="0"/>
    <n v="0"/>
    <n v="0"/>
  </r>
  <r>
    <x v="26"/>
    <x v="4"/>
    <n v="1"/>
    <n v="1"/>
    <x v="1"/>
    <s v="Østdanmark"/>
    <n v="1479076.9421635035"/>
    <n v="591768.87559870025"/>
    <n v="0"/>
    <n v="0"/>
    <n v="0"/>
    <n v="0"/>
    <n v="0"/>
    <n v="0"/>
    <n v="887308.06656480324"/>
    <n v="887308.06656480324"/>
    <n v="0"/>
    <n v="3.185435958967644"/>
    <n v="3.185435958967644"/>
    <n v="0"/>
    <n v="3.185435958967644"/>
    <n v="266192.41996944096"/>
    <n v="266192.41996944096"/>
    <n v="0"/>
    <n v="266192.41996944096"/>
  </r>
  <r>
    <x v="27"/>
    <x v="10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</r>
  <r>
    <x v="30"/>
    <x v="10"/>
    <n v="0"/>
    <n v="1"/>
    <x v="1"/>
    <s v="Østdanmark"/>
    <n v="375438.49968881119"/>
    <n v="0"/>
    <n v="0"/>
    <n v="0"/>
    <n v="0"/>
    <n v="0"/>
    <n v="0"/>
    <n v="0"/>
    <n v="375438.49968881119"/>
    <n v="0"/>
    <n v="0"/>
    <n v="0"/>
    <n v="0"/>
    <n v="0"/>
    <n v="0"/>
    <n v="0"/>
    <n v="0"/>
    <n v="0"/>
    <n v="0"/>
  </r>
  <r>
    <x v="31"/>
    <x v="7"/>
    <n v="1"/>
    <n v="0"/>
    <x v="1"/>
    <s v="Østdanmark"/>
    <n v="34953.494444913784"/>
    <n v="0"/>
    <n v="0"/>
    <n v="0"/>
    <n v="0"/>
    <n v="0"/>
    <n v="34953.494444913784"/>
    <n v="0"/>
    <n v="0"/>
    <n v="0"/>
    <n v="34953.494444913784"/>
    <n v="0"/>
    <n v="0.64314429778641347"/>
    <n v="0"/>
    <n v="0.64314429778641347"/>
    <n v="0"/>
    <n v="14505.700194639221"/>
    <n v="0"/>
    <n v="14505.700194639221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28835.75337571652"/>
    <n v="0"/>
    <n v="0"/>
    <n v="0"/>
    <n v="0"/>
    <n v="0"/>
    <n v="0"/>
    <n v="128835.7533757165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64417.876687858261"/>
    <n v="23198.614144586958"/>
    <n v="0"/>
    <n v="0"/>
    <n v="0"/>
    <n v="0"/>
    <n v="0"/>
    <n v="0"/>
    <n v="41219.262543271303"/>
    <n v="0"/>
    <n v="0"/>
    <n v="0"/>
    <n v="0"/>
    <n v="0"/>
    <n v="0"/>
    <n v="0"/>
    <n v="0"/>
    <n v="0"/>
    <n v="0"/>
  </r>
  <r>
    <x v="37"/>
    <x v="9"/>
    <n v="1"/>
    <n v="1"/>
    <x v="1"/>
    <s v="Østdanmark"/>
    <n v="41227.441080229291"/>
    <n v="0"/>
    <n v="0"/>
    <n v="0"/>
    <n v="0"/>
    <n v="0"/>
    <n v="41227.441080229291"/>
    <n v="0"/>
    <n v="0"/>
    <n v="0"/>
    <n v="41227.441080229291"/>
    <n v="0"/>
    <n v="1.442960437808025"/>
    <n v="0"/>
    <n v="1.442960437808025"/>
    <n v="0"/>
    <n v="0"/>
    <n v="0"/>
    <n v="0"/>
  </r>
  <r>
    <x v="38"/>
    <x v="4"/>
    <n v="1"/>
    <n v="1"/>
    <x v="1"/>
    <s v="Østdanmark"/>
    <n v="493602.64741390524"/>
    <n v="98235.825997129476"/>
    <n v="0"/>
    <n v="0"/>
    <n v="0"/>
    <n v="0"/>
    <n v="0"/>
    <n v="0"/>
    <n v="395366.82141677575"/>
    <n v="395366.82141677575"/>
    <n v="0"/>
    <n v="1.073041367997986"/>
    <n v="1.073041367997986"/>
    <n v="0"/>
    <n v="1.073041367997986"/>
    <n v="79073.364283355157"/>
    <n v="79073.364283355157"/>
    <n v="0"/>
    <n v="79073.364283355157"/>
  </r>
  <r>
    <x v="39"/>
    <x v="10"/>
    <n v="0"/>
    <n v="0"/>
    <x v="1"/>
    <s v="Østdanmark"/>
    <n v="21462.965513195322"/>
    <n v="0"/>
    <n v="0"/>
    <n v="0"/>
    <n v="0"/>
    <n v="0"/>
    <n v="0"/>
    <n v="0"/>
    <n v="21462.965513195322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804.419467939813"/>
    <n v="8551.3123926424942"/>
    <n v="0"/>
    <n v="0"/>
    <n v="0"/>
    <n v="0"/>
    <n v="0"/>
    <n v="0"/>
    <n v="9253.1070752973192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763.9180281772"/>
    <n v="0"/>
    <n v="0"/>
    <n v="0"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</r>
  <r>
    <x v="42"/>
    <x v="2"/>
    <n v="1"/>
    <n v="0"/>
    <x v="1"/>
    <s v="Østdanmark"/>
    <n v="2112898.6150623211"/>
    <n v="0"/>
    <n v="0"/>
    <n v="0"/>
    <n v="1584673.9612967409"/>
    <n v="528224.65376558027"/>
    <n v="0"/>
    <n v="0"/>
    <n v="0"/>
    <n v="0"/>
    <n v="1584673.9612967409"/>
    <n v="0"/>
    <n v="0.68267754252663615"/>
    <n v="0.68267754252663615"/>
    <n v="0"/>
    <n v="0"/>
    <n v="79233.698064837052"/>
    <n v="79233.698064837052"/>
    <n v="0"/>
  </r>
  <r>
    <x v="43"/>
    <x v="10"/>
    <n v="0"/>
    <n v="1"/>
    <x v="1"/>
    <s v="Østdanmark"/>
    <n v="194936.59701481994"/>
    <n v="0"/>
    <n v="0"/>
    <n v="105526.43984954793"/>
    <n v="0"/>
    <n v="0"/>
    <n v="0"/>
    <n v="0"/>
    <n v="89410.15716527201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6548.74657684658"/>
    <n v="0"/>
    <n v="0"/>
    <n v="0"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</r>
  <r>
    <x v="47"/>
    <x v="10"/>
    <n v="0"/>
    <n v="0"/>
    <x v="1"/>
    <s v="Østdanmark"/>
    <n v="178296.99682560615"/>
    <n v="0"/>
    <n v="0"/>
    <n v="0"/>
    <n v="0"/>
    <n v="0"/>
    <n v="0"/>
    <n v="178296.99682560615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</r>
  <r>
    <x v="1"/>
    <x v="10"/>
    <n v="0"/>
    <n v="1"/>
    <x v="2"/>
    <s v="Østdanmark"/>
    <n v="336121.41026705987"/>
    <n v="6696.8366976993248"/>
    <n v="0"/>
    <n v="0"/>
    <n v="0"/>
    <n v="0"/>
    <n v="0"/>
    <n v="0"/>
    <n v="329424.57356936054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93524794.193523824"/>
    <n v="0"/>
    <n v="0"/>
    <n v="0"/>
    <n v="0"/>
    <n v="0"/>
    <n v="93524794.193523824"/>
    <n v="0"/>
    <n v="0"/>
    <n v="0"/>
    <n v="93524794.193523824"/>
    <n v="0"/>
    <n v="0"/>
    <n v="0"/>
    <n v="0"/>
    <n v="0"/>
    <n v="0"/>
    <n v="0"/>
    <n v="0"/>
  </r>
  <r>
    <x v="4"/>
    <x v="10"/>
    <n v="0"/>
    <n v="0"/>
    <x v="2"/>
    <s v="Østdanmark"/>
    <n v="5386508.6426695157"/>
    <n v="0"/>
    <n v="0"/>
    <n v="0"/>
    <n v="0"/>
    <n v="4807415.5500856563"/>
    <n v="0"/>
    <n v="0"/>
    <n v="579093.09258385934"/>
    <n v="0"/>
    <n v="0"/>
    <n v="0"/>
    <n v="0"/>
    <n v="0"/>
    <n v="0"/>
    <n v="0"/>
    <n v="0"/>
    <n v="0"/>
    <n v="0"/>
  </r>
  <r>
    <x v="5"/>
    <x v="1"/>
    <n v="1"/>
    <n v="0"/>
    <x v="2"/>
    <s v="Østdanmark"/>
    <n v="2092541.2958055977"/>
    <n v="0"/>
    <n v="0"/>
    <n v="0"/>
    <n v="1883287.166225038"/>
    <n v="0"/>
    <n v="0"/>
    <n v="0"/>
    <n v="209254.12958055967"/>
    <n v="209254.12958055967"/>
    <n v="1883287.166225038"/>
    <n v="0.11886180230896998"/>
    <n v="1.1886180230897003"/>
    <n v="1.0697562207807303"/>
    <n v="0.11886180230897003"/>
    <n v="8948.4154414642744"/>
    <n v="89484.154414642777"/>
    <n v="80535.738973178508"/>
    <n v="8948.415441464269"/>
  </r>
  <r>
    <x v="6"/>
    <x v="2"/>
    <n v="1"/>
    <n v="0"/>
    <x v="2"/>
    <s v="Østdanmark"/>
    <n v="277848.54939415038"/>
    <n v="0"/>
    <n v="0"/>
    <n v="0"/>
    <n v="250063.69445473535"/>
    <n v="10518.552227064263"/>
    <n v="0"/>
    <n v="0"/>
    <n v="17266.302712350764"/>
    <n v="17266.302712350764"/>
    <n v="250063.69445473535"/>
    <n v="3.7191616042403543E-2"/>
    <n v="0.57582881389790341"/>
    <n v="0.53863719785549991"/>
    <n v="3.7191616042403508E-2"/>
    <n v="5179.8908137052285"/>
    <n v="80198.999150125834"/>
    <n v="75019.108336420599"/>
    <n v="5179.8908137052349"/>
  </r>
  <r>
    <x v="7"/>
    <x v="10"/>
    <n v="0"/>
    <n v="0"/>
    <x v="2"/>
    <s v="Østdanmark"/>
    <n v="1473856.6609470577"/>
    <n v="1473829.5560832524"/>
    <n v="0"/>
    <n v="0"/>
    <n v="0"/>
    <n v="0"/>
    <n v="0"/>
    <n v="0"/>
    <n v="27.104863805230707"/>
    <n v="0"/>
    <n v="0"/>
    <n v="0"/>
    <n v="0"/>
    <n v="0"/>
    <n v="0"/>
    <n v="0"/>
    <n v="0"/>
    <n v="0"/>
    <n v="0"/>
  </r>
  <r>
    <x v="8"/>
    <x v="2"/>
    <n v="1"/>
    <n v="0"/>
    <x v="2"/>
    <s v="Østdanmark"/>
    <n v="756.60040921720292"/>
    <n v="0"/>
    <n v="0"/>
    <n v="0"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</r>
  <r>
    <x v="9"/>
    <x v="10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</r>
  <r>
    <x v="10"/>
    <x v="10"/>
    <n v="0"/>
    <n v="0"/>
    <x v="2"/>
    <s v="Østdanmark"/>
    <n v="166401.15574545335"/>
    <n v="0"/>
    <n v="0"/>
    <n v="0"/>
    <n v="0"/>
    <n v="0"/>
    <n v="0"/>
    <n v="0"/>
    <n v="166401.15574545335"/>
    <n v="0"/>
    <n v="0"/>
    <n v="0"/>
    <n v="0"/>
    <n v="0"/>
    <n v="0"/>
    <n v="0"/>
    <n v="0"/>
    <n v="0"/>
    <n v="0"/>
  </r>
  <r>
    <x v="11"/>
    <x v="10"/>
    <n v="0"/>
    <n v="1"/>
    <x v="2"/>
    <s v="Østdanmark"/>
    <n v="4969.0399292058382"/>
    <n v="0"/>
    <n v="0"/>
    <n v="233795.01599247381"/>
    <n v="0"/>
    <n v="0"/>
    <n v="0"/>
    <n v="0"/>
    <n v="-228825.97606326797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4459329.6946216"/>
    <n v="1270631.7517676449"/>
    <n v="0"/>
    <n v="0"/>
    <n v="0"/>
    <n v="0"/>
    <n v="0"/>
    <n v="4282271.1920697978"/>
    <n v="8906426.7507841587"/>
    <n v="7435737.2321918458"/>
    <n v="0"/>
    <n v="13.680827040078974"/>
    <n v="13.680827040078974"/>
    <n v="0"/>
    <n v="13.680827040078974"/>
    <n v="2082006.425013717"/>
    <n v="2082006.425013717"/>
    <n v="0"/>
    <n v="2082006.425013717"/>
  </r>
  <r>
    <x v="14"/>
    <x v="10"/>
    <n v="0"/>
    <n v="0"/>
    <x v="2"/>
    <s v="Østdanmark"/>
    <n v="715873.23531714221"/>
    <n v="715873.2353171422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34616.37594447536"/>
    <n v="0"/>
    <n v="0"/>
    <n v="244869.51675001203"/>
    <n v="0"/>
    <n v="0"/>
    <n v="0"/>
    <n v="0"/>
    <n v="-210253.14080553668"/>
    <n v="0"/>
    <n v="0"/>
    <n v="0"/>
    <n v="0"/>
    <n v="0"/>
    <n v="0"/>
    <n v="0"/>
    <n v="0"/>
    <n v="0"/>
    <n v="0"/>
  </r>
  <r>
    <x v="16"/>
    <x v="5"/>
    <n v="1"/>
    <n v="0"/>
    <x v="2"/>
    <s v="Østdanmark"/>
    <n v="530378.95544446167"/>
    <n v="80269.028751590507"/>
    <n v="83010.10203544033"/>
    <n v="0"/>
    <n v="0"/>
    <n v="0"/>
    <n v="367099.82465743081"/>
    <n v="0"/>
    <n v="0"/>
    <n v="0"/>
    <n v="367099.82465743081"/>
    <n v="0"/>
    <n v="3.7942726947893872"/>
    <n v="0"/>
    <n v="3.7942726947893872"/>
    <n v="0"/>
    <n v="312034.85095881618"/>
    <n v="0"/>
    <n v="312034.85095881618"/>
  </r>
  <r>
    <x v="17"/>
    <x v="1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95407.3116938989"/>
    <n v="0"/>
    <n v="0"/>
    <n v="0"/>
    <n v="0"/>
    <n v="0"/>
    <n v="0"/>
    <n v="0"/>
    <n v="195407.3116938989"/>
    <n v="195407.3116938989"/>
    <n v="0"/>
    <n v="0.84672528452018425"/>
    <n v="0.84672528452018425"/>
    <n v="0"/>
    <n v="0.84672528452018425"/>
    <n v="82071.070911437535"/>
    <n v="82071.070911437535"/>
    <n v="0"/>
    <n v="82071.070911437535"/>
  </r>
  <r>
    <x v="20"/>
    <x v="10"/>
    <n v="0"/>
    <n v="0"/>
    <x v="2"/>
    <s v="Østdanmark"/>
    <n v="109361.43089952139"/>
    <n v="0"/>
    <n v="0"/>
    <n v="0"/>
    <n v="0"/>
    <n v="0"/>
    <n v="0"/>
    <n v="0"/>
    <n v="109361.43089952139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68107.84550579858"/>
    <n v="0"/>
    <n v="0"/>
    <n v="111975.50765955324"/>
    <n v="0"/>
    <n v="0"/>
    <n v="0"/>
    <n v="0"/>
    <n v="156132.33784624533"/>
    <n v="0"/>
    <n v="0"/>
    <n v="0"/>
    <n v="0"/>
    <n v="0"/>
    <n v="0"/>
    <n v="0"/>
    <n v="0"/>
    <n v="0"/>
    <n v="0"/>
  </r>
  <r>
    <x v="22"/>
    <x v="5"/>
    <n v="1"/>
    <n v="1"/>
    <x v="2"/>
    <s v="Østdanmark"/>
    <n v="1099249.7799159263"/>
    <n v="384626.31109238154"/>
    <n v="0"/>
    <n v="268249.01834925939"/>
    <n v="0"/>
    <n v="0"/>
    <n v="0"/>
    <n v="0"/>
    <n v="446374.45047428529"/>
    <n v="299089.48116893438"/>
    <n v="0"/>
    <n v="1.0243396004762368"/>
    <n v="1.0243396004762368"/>
    <n v="0"/>
    <n v="1.0243396004762368"/>
    <n v="92717.73916236966"/>
    <n v="92717.73916236966"/>
    <n v="0"/>
    <n v="92717.73916236966"/>
  </r>
  <r>
    <x v="23"/>
    <x v="10"/>
    <n v="0"/>
    <n v="0"/>
    <x v="2"/>
    <s v="Østdanmark"/>
    <n v="0"/>
    <n v="0"/>
    <n v="0"/>
    <n v="0"/>
    <n v="0"/>
    <n v="216464.62297241544"/>
    <n v="0"/>
    <n v="0"/>
    <n v="-216464.62297241544"/>
    <n v="0"/>
    <n v="0"/>
    <n v="0"/>
    <n v="0"/>
    <n v="0"/>
    <n v="0"/>
    <n v="0"/>
    <n v="0"/>
    <n v="0"/>
    <n v="0"/>
  </r>
  <r>
    <x v="24"/>
    <x v="2"/>
    <n v="1"/>
    <n v="0"/>
    <x v="2"/>
    <s v="Østdanmark"/>
    <n v="786879.61330547475"/>
    <n v="0"/>
    <n v="0"/>
    <n v="0"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</r>
  <r>
    <x v="25"/>
    <x v="10"/>
    <n v="0"/>
    <n v="0"/>
    <x v="2"/>
    <s v="Østdanmark"/>
    <n v="122186.37009767797"/>
    <n v="171089.55140619085"/>
    <n v="0"/>
    <n v="0"/>
    <n v="0"/>
    <n v="0"/>
    <n v="0"/>
    <n v="0"/>
    <n v="-48903.181308512882"/>
    <n v="0"/>
    <n v="0"/>
    <n v="0"/>
    <n v="0"/>
    <n v="0"/>
    <n v="0"/>
    <n v="0"/>
    <n v="0"/>
    <n v="0"/>
    <n v="0"/>
  </r>
  <r>
    <x v="26"/>
    <x v="4"/>
    <n v="1"/>
    <n v="1"/>
    <x v="2"/>
    <s v="Østdanmark"/>
    <n v="962557.0937456392"/>
    <n v="414760.0213566827"/>
    <n v="0"/>
    <n v="0"/>
    <n v="0"/>
    <n v="0"/>
    <n v="0"/>
    <n v="0"/>
    <n v="547797.07238895656"/>
    <n v="50703.817566335434"/>
    <n v="0"/>
    <n v="0.18202670506314422"/>
    <n v="0.18202670506314422"/>
    <n v="0"/>
    <n v="0.18202670506314422"/>
    <n v="15211.14526990063"/>
    <n v="15211.14526990063"/>
    <n v="0"/>
    <n v="15211.14526990063"/>
  </r>
  <r>
    <x v="27"/>
    <x v="10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</r>
  <r>
    <x v="30"/>
    <x v="10"/>
    <n v="0"/>
    <n v="1"/>
    <x v="2"/>
    <s v="Østdanmark"/>
    <n v="240246.33886083937"/>
    <n v="0"/>
    <n v="0"/>
    <n v="0"/>
    <n v="0"/>
    <n v="0"/>
    <n v="0"/>
    <n v="0"/>
    <n v="240246.33886083937"/>
    <n v="0"/>
    <n v="0"/>
    <n v="0"/>
    <n v="0"/>
    <n v="0"/>
    <n v="0"/>
    <n v="0"/>
    <n v="0"/>
    <n v="0"/>
    <n v="0"/>
  </r>
  <r>
    <x v="31"/>
    <x v="7"/>
    <n v="1"/>
    <n v="0"/>
    <x v="2"/>
    <s v="Østdanmark"/>
    <n v="20514.278017254066"/>
    <n v="0"/>
    <n v="0"/>
    <n v="0"/>
    <n v="0"/>
    <n v="0"/>
    <n v="20514.278017254066"/>
    <n v="0"/>
    <n v="0"/>
    <n v="0"/>
    <n v="20514.278017254066"/>
    <n v="0"/>
    <n v="0.37746271551747473"/>
    <n v="0"/>
    <n v="0.37746271551747473"/>
    <n v="0"/>
    <n v="8513.4253771604381"/>
    <n v="0"/>
    <n v="8513.4253771604381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</r>
  <r>
    <x v="35"/>
    <x v="10"/>
    <n v="0"/>
    <n v="0"/>
    <x v="2"/>
    <s v="Østdanmark"/>
    <n v="82671.286944626918"/>
    <n v="0"/>
    <n v="0"/>
    <n v="0"/>
    <n v="0"/>
    <n v="0"/>
    <n v="0"/>
    <n v="82671.286944626918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41335.643472313459"/>
    <n v="17707.355152655302"/>
    <n v="0"/>
    <n v="0"/>
    <n v="0"/>
    <n v="0"/>
    <n v="0"/>
    <n v="0"/>
    <n v="23628.288319658157"/>
    <n v="0"/>
    <n v="0"/>
    <n v="0"/>
    <n v="0"/>
    <n v="0"/>
    <n v="0"/>
    <n v="0"/>
    <n v="0"/>
    <n v="0"/>
    <n v="0"/>
  </r>
  <r>
    <x v="37"/>
    <x v="9"/>
    <n v="1"/>
    <n v="1"/>
    <x v="2"/>
    <s v="Østdanmark"/>
    <n v="26454.811822280615"/>
    <n v="0"/>
    <n v="0"/>
    <n v="0"/>
    <n v="0"/>
    <n v="0"/>
    <n v="26454.811822280615"/>
    <n v="0"/>
    <n v="0"/>
    <n v="0"/>
    <n v="26454.811822280615"/>
    <n v="0"/>
    <n v="0.92591841377982143"/>
    <n v="0"/>
    <n v="0.92591841377982143"/>
    <n v="0"/>
    <n v="0"/>
    <n v="0"/>
    <n v="0"/>
  </r>
  <r>
    <x v="38"/>
    <x v="4"/>
    <n v="1"/>
    <n v="1"/>
    <x v="2"/>
    <s v="Østdanmark"/>
    <n v="315456.27217827225"/>
    <n v="87337.91193249535"/>
    <n v="0"/>
    <n v="0"/>
    <n v="0"/>
    <n v="0"/>
    <n v="0"/>
    <n v="0"/>
    <n v="228118.36024577689"/>
    <n v="228118.36024577689"/>
    <n v="0"/>
    <n v="0.61912235444144825"/>
    <n v="0.61912235444144825"/>
    <n v="0"/>
    <n v="0.61912235444144825"/>
    <n v="45623.672049155379"/>
    <n v="45623.672049155379"/>
    <n v="0"/>
    <n v="45623.672049155379"/>
  </r>
  <r>
    <x v="39"/>
    <x v="10"/>
    <n v="0"/>
    <n v="0"/>
    <x v="2"/>
    <s v="Østdanmark"/>
    <n v="18722.304332106276"/>
    <n v="0"/>
    <n v="0"/>
    <n v="0"/>
    <n v="0"/>
    <n v="0"/>
    <n v="0"/>
    <n v="0"/>
    <n v="18722.304332106276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6198.169085829344"/>
    <n v="13984.753789989523"/>
    <n v="0"/>
    <n v="0"/>
    <n v="0"/>
    <n v="0"/>
    <n v="0"/>
    <n v="0"/>
    <n v="2213.415295839820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966.231939313"/>
    <n v="0"/>
    <n v="0"/>
    <n v="0"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</r>
  <r>
    <x v="42"/>
    <x v="2"/>
    <n v="1"/>
    <n v="0"/>
    <x v="2"/>
    <s v="Østdanmark"/>
    <n v="1877108.9518653236"/>
    <n v="0"/>
    <n v="0"/>
    <n v="0"/>
    <n v="1689398.0566787913"/>
    <n v="187710.89518653232"/>
    <n v="0"/>
    <n v="0"/>
    <n v="0"/>
    <n v="0"/>
    <n v="1689398.0566787913"/>
    <n v="0"/>
    <n v="0.72779268281722342"/>
    <n v="0.72779268281722342"/>
    <n v="0"/>
    <n v="0"/>
    <n v="84469.902833939574"/>
    <n v="84469.902833939574"/>
    <n v="0"/>
  </r>
  <r>
    <x v="43"/>
    <x v="10"/>
    <n v="0"/>
    <n v="1"/>
    <x v="2"/>
    <s v="Østdanmark"/>
    <n v="178320.76558010222"/>
    <n v="0"/>
    <n v="0"/>
    <n v="110474.29755686472"/>
    <n v="0"/>
    <n v="0"/>
    <n v="0"/>
    <n v="0"/>
    <n v="67846.468023237496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11742.92957675515"/>
    <n v="0"/>
    <n v="0"/>
    <n v="0"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</r>
  <r>
    <x v="47"/>
    <x v="10"/>
    <n v="0"/>
    <n v="0"/>
    <x v="2"/>
    <s v="Østdanmark"/>
    <n v="176699.18645513742"/>
    <n v="0"/>
    <n v="0"/>
    <n v="0"/>
    <n v="0"/>
    <n v="0"/>
    <n v="0"/>
    <n v="176699.18645513742"/>
    <n v="0"/>
    <n v="0"/>
    <n v="0"/>
    <n v="0"/>
    <n v="0"/>
    <n v="0"/>
    <n v="0"/>
    <n v="0"/>
    <n v="0"/>
    <n v="0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925230.88589053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290677.4929970363"/>
    <s v="CO2 - atmosfære"/>
    <x v="0"/>
  </r>
  <r>
    <s v="Vestdanmark"/>
    <x v="1"/>
    <n v="3583390.1146158446"/>
    <s v="Landbrug"/>
    <x v="1"/>
  </r>
  <r>
    <s v="Vestdanmark"/>
    <x v="1"/>
    <n v="3536554.2634778842"/>
    <s v="Landbrug"/>
    <x v="2"/>
  </r>
  <r>
    <s v="Vestdanmark"/>
    <x v="1"/>
    <n v="859057.57313217456"/>
    <s v="Landbrug"/>
    <x v="2"/>
  </r>
  <r>
    <s v="Vestdanmark"/>
    <x v="1"/>
    <n v="1706687.5304986963"/>
    <s v="Landbrug"/>
    <x v="2"/>
  </r>
  <r>
    <s v="Vestdanmark"/>
    <x v="1"/>
    <n v="-158.24317477886137"/>
    <s v="Hav"/>
    <x v="3"/>
  </r>
  <r>
    <s v="Vestdanmark"/>
    <x v="1"/>
    <n v="-1878991.6015824694"/>
    <s v="Skov"/>
    <x v="4"/>
  </r>
  <r>
    <s v="Vestdanmark"/>
    <x v="1"/>
    <n v="-95441.036993373244"/>
    <s v="HWP"/>
    <x v="5"/>
  </r>
  <r>
    <s v="Vestdanmark"/>
    <x v="1"/>
    <n v="-420421.106976941"/>
    <s v="Biogasanlæg"/>
    <x v="6"/>
  </r>
  <r>
    <s v="Vestdanmark"/>
    <x v="1"/>
    <n v="0"/>
    <s v="Pyrolyseproces"/>
    <x v="7"/>
  </r>
  <r>
    <s v="Vestdanmark"/>
    <x v="2"/>
    <n v="87132.293068351748"/>
    <s v="CO2 - atmosfære"/>
    <x v="0"/>
  </r>
  <r>
    <s v="Vestdanmark"/>
    <x v="2"/>
    <n v="720642.94264671335"/>
    <s v="Landbrug"/>
    <x v="1"/>
  </r>
  <r>
    <s v="Vestdanmark"/>
    <x v="2"/>
    <n v="2591696.7685023416"/>
    <s v="Landbrug"/>
    <x v="2"/>
  </r>
  <r>
    <s v="Vestdanmark"/>
    <x v="2"/>
    <n v="183873.2518156842"/>
    <s v="Landbrug"/>
    <x v="2"/>
  </r>
  <r>
    <s v="Vestdanmark"/>
    <x v="2"/>
    <n v="382624.46507511457"/>
    <s v="Landbrug"/>
    <x v="2"/>
  </r>
  <r>
    <s v="Vestdanmark"/>
    <x v="2"/>
    <n v="-158.24317477886137"/>
    <s v="Hav"/>
    <x v="3"/>
  </r>
  <r>
    <s v="Vestdanmark"/>
    <x v="2"/>
    <n v="-2992425.2998776729"/>
    <s v="Skov"/>
    <x v="4"/>
  </r>
  <r>
    <s v="Vestdanmark"/>
    <x v="2"/>
    <n v="-357518.33254056162"/>
    <s v="HWP"/>
    <x v="5"/>
  </r>
  <r>
    <s v="Vestdanmark"/>
    <x v="2"/>
    <n v="-441603.25937848794"/>
    <s v="Biogasanlæg"/>
    <x v="6"/>
  </r>
  <r>
    <s v="Vestdanmark"/>
    <x v="2"/>
    <n v="0"/>
    <s v="Pyrolyseproces"/>
    <x v="7"/>
  </r>
  <r>
    <s v="Østdanmark"/>
    <x v="0"/>
    <n v="2132620.7692239708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348351.576887575"/>
    <s v="CO2 - atmosfære"/>
    <x v="0"/>
  </r>
  <r>
    <s v="Østdanmark"/>
    <x v="1"/>
    <n v="318757.96457561327"/>
    <s v="Landbrug"/>
    <x v="1"/>
  </r>
  <r>
    <s v="Østdanmark"/>
    <x v="1"/>
    <n v="1087254.0399004091"/>
    <s v="Landbrug"/>
    <x v="2"/>
  </r>
  <r>
    <s v="Østdanmark"/>
    <x v="1"/>
    <n v="130471.85698173718"/>
    <s v="Landbrug"/>
    <x v="2"/>
  </r>
  <r>
    <s v="Østdanmark"/>
    <x v="1"/>
    <n v="259135.08617950414"/>
    <s v="Landbrug"/>
    <x v="2"/>
  </r>
  <r>
    <s v="Østdanmark"/>
    <x v="1"/>
    <n v="-0.19402522113858015"/>
    <s v="Hav"/>
    <x v="3"/>
  </r>
  <r>
    <s v="Østdanmark"/>
    <x v="1"/>
    <n v="-379941.29349814425"/>
    <s v="Skov"/>
    <x v="4"/>
  </r>
  <r>
    <s v="Østdanmark"/>
    <x v="1"/>
    <n v="-27168.989628195013"/>
    <s v="HWP"/>
    <x v="5"/>
  </r>
  <r>
    <s v="Østdanmark"/>
    <x v="1"/>
    <n v="-40156.893598128227"/>
    <s v="Biogasanlæg"/>
    <x v="6"/>
  </r>
  <r>
    <s v="Østdanmark"/>
    <x v="1"/>
    <n v="0"/>
    <s v="Pyrolyseproces"/>
    <x v="7"/>
  </r>
  <r>
    <s v="Østdanmark"/>
    <x v="2"/>
    <n v="291496.08438837004"/>
    <s v="CO2 - atmosfære"/>
    <x v="0"/>
  </r>
  <r>
    <s v="Østdanmark"/>
    <x v="2"/>
    <n v="61061.075908279534"/>
    <s v="Landbrug"/>
    <x v="1"/>
  </r>
  <r>
    <s v="Østdanmark"/>
    <x v="2"/>
    <n v="862110.0343845078"/>
    <s v="Landbrug"/>
    <x v="2"/>
  </r>
  <r>
    <s v="Østdanmark"/>
    <x v="2"/>
    <n v="27926.142340607326"/>
    <s v="Landbrug"/>
    <x v="2"/>
  </r>
  <r>
    <s v="Østdanmark"/>
    <x v="2"/>
    <n v="58111.906811749497"/>
    <s v="Landbrug"/>
    <x v="2"/>
  </r>
  <r>
    <s v="Østdanmark"/>
    <x v="2"/>
    <n v="-0.19402522113858015"/>
    <s v="Hav"/>
    <x v="3"/>
  </r>
  <r>
    <s v="Østdanmark"/>
    <x v="2"/>
    <n v="-593947.15361868346"/>
    <s v="Skov"/>
    <x v="4"/>
  </r>
  <r>
    <s v="Østdanmark"/>
    <x v="2"/>
    <n v="-81424.245852058768"/>
    <s v="HWP"/>
    <x v="5"/>
  </r>
  <r>
    <s v="Østdanmark"/>
    <x v="2"/>
    <n v="-42341.481560811022"/>
    <s v="Biogasanlæg"/>
    <x v="6"/>
  </r>
  <r>
    <s v="Østdanmark"/>
    <x v="2"/>
    <n v="0"/>
    <s v="Pyrolyseproces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0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108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10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110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11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11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0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11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11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10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0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26" t="s">
        <v>268</v>
      </c>
      <c r="B1" s="426"/>
      <c r="D1" s="73" t="s">
        <v>281</v>
      </c>
    </row>
    <row r="2" spans="1:5" x14ac:dyDescent="0.25">
      <c r="A2" s="6" t="s">
        <v>0</v>
      </c>
      <c r="B2" s="199" t="s">
        <v>335</v>
      </c>
    </row>
    <row r="4" spans="1:5" ht="30" customHeight="1" thickBot="1" x14ac:dyDescent="0.3">
      <c r="A4" s="425" t="s">
        <v>267</v>
      </c>
      <c r="B4" s="425"/>
      <c r="D4" s="73"/>
    </row>
    <row r="5" spans="1:5" ht="15.75" thickTop="1" x14ac:dyDescent="0.25">
      <c r="A5" s="231" t="s">
        <v>85</v>
      </c>
      <c r="B5" s="230" t="s">
        <v>301</v>
      </c>
      <c r="D5" s="189" t="s">
        <v>43</v>
      </c>
      <c r="E5" s="190"/>
    </row>
    <row r="6" spans="1:5" x14ac:dyDescent="0.25">
      <c r="A6" s="184" t="s">
        <v>83</v>
      </c>
      <c r="B6" s="185" t="s">
        <v>255</v>
      </c>
      <c r="D6" s="191" t="s">
        <v>266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256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257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258</v>
      </c>
      <c r="D11" s="191" t="s">
        <v>32</v>
      </c>
      <c r="E11" s="192"/>
    </row>
    <row r="12" spans="1:5" x14ac:dyDescent="0.25">
      <c r="A12" s="184" t="s">
        <v>252</v>
      </c>
      <c r="B12" s="185" t="s">
        <v>259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260</v>
      </c>
      <c r="D14" s="191" t="s">
        <v>33</v>
      </c>
      <c r="E14" s="192"/>
    </row>
    <row r="15" spans="1:5" x14ac:dyDescent="0.25">
      <c r="A15" s="184" t="s">
        <v>70</v>
      </c>
      <c r="B15" s="185" t="s">
        <v>261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265</v>
      </c>
      <c r="D17" s="193" t="s">
        <v>349</v>
      </c>
      <c r="E17" s="192"/>
    </row>
    <row r="18" spans="1:5" x14ac:dyDescent="0.25">
      <c r="A18" s="184" t="s">
        <v>73</v>
      </c>
      <c r="B18" s="427" t="s">
        <v>269</v>
      </c>
      <c r="D18" s="191">
        <v>2019</v>
      </c>
      <c r="E18" s="192"/>
    </row>
    <row r="19" spans="1:5" x14ac:dyDescent="0.25">
      <c r="A19" s="184" t="s">
        <v>253</v>
      </c>
      <c r="B19" s="427"/>
      <c r="D19" s="191">
        <v>2030</v>
      </c>
      <c r="E19" s="192"/>
    </row>
    <row r="20" spans="1:5" ht="15.75" thickBot="1" x14ac:dyDescent="0.3">
      <c r="A20" s="184" t="s">
        <v>254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302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0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295</v>
      </c>
      <c r="B1" s="228"/>
      <c r="C1" s="428" t="s">
        <v>294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  <c r="R1" s="428"/>
    </row>
    <row r="2" spans="1:18" ht="15" customHeight="1" x14ac:dyDescent="0.25">
      <c r="A2" s="228"/>
      <c r="B2" s="228"/>
      <c r="C2" s="428"/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</row>
    <row r="3" spans="1:18" x14ac:dyDescent="0.25">
      <c r="A3" s="73"/>
    </row>
    <row r="34" spans="16:20" ht="15.75" x14ac:dyDescent="0.25">
      <c r="P34" s="316" t="s">
        <v>93</v>
      </c>
      <c r="Q34" s="316" t="s">
        <v>332</v>
      </c>
      <c r="R34" s="316" t="s">
        <v>333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15057851.655114504</v>
      </c>
      <c r="R36" s="317">
        <f>1-Q36/$Q$35</f>
        <v>0.24710741724427487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8639029.0698846113</v>
      </c>
      <c r="R37" s="317">
        <f>1-Q37/$Q$35</f>
        <v>0.56804854650576941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378628.37745672179</v>
      </c>
      <c r="R38" s="317">
        <f>1-Q38/$Q$35</f>
        <v>0.98106858112716389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334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260</v>
      </c>
    </row>
    <row r="12" spans="1:1" x14ac:dyDescent="0.25">
      <c r="A12" s="349" t="s">
        <v>110</v>
      </c>
    </row>
    <row r="13" spans="1:1" x14ac:dyDescent="0.25">
      <c r="A13" s="327" t="s">
        <v>229</v>
      </c>
    </row>
    <row r="14" spans="1:1" x14ac:dyDescent="0.25">
      <c r="A14" s="350" t="s">
        <v>207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203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223</v>
      </c>
    </row>
    <row r="26" spans="1:1" x14ac:dyDescent="0.25">
      <c r="A26" s="330" t="s">
        <v>202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226</v>
      </c>
    </row>
    <row r="30" spans="1:1" x14ac:dyDescent="0.25">
      <c r="A30" s="331" t="s">
        <v>199</v>
      </c>
    </row>
    <row r="31" spans="1:1" x14ac:dyDescent="0.25">
      <c r="A31" s="324" t="s">
        <v>225</v>
      </c>
    </row>
    <row r="32" spans="1:1" x14ac:dyDescent="0.25">
      <c r="A32" s="382" t="s">
        <v>162</v>
      </c>
    </row>
    <row r="33" spans="1:1" x14ac:dyDescent="0.25">
      <c r="A33" s="333" t="s">
        <v>192</v>
      </c>
    </row>
    <row r="34" spans="1:1" x14ac:dyDescent="0.25">
      <c r="A34" s="328" t="s">
        <v>221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193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305</v>
      </c>
    </row>
    <row r="55" spans="1:1" x14ac:dyDescent="0.25">
      <c r="A55" s="356" t="s">
        <v>306</v>
      </c>
    </row>
    <row r="56" spans="1:1" x14ac:dyDescent="0.25">
      <c r="A56" s="336" t="s">
        <v>309</v>
      </c>
    </row>
    <row r="57" spans="1:1" x14ac:dyDescent="0.25">
      <c r="A57" s="321" t="s">
        <v>311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237</v>
      </c>
    </row>
    <row r="61" spans="1:1" x14ac:dyDescent="0.25">
      <c r="A61" s="361" t="s">
        <v>230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331</v>
      </c>
    </row>
    <row r="78" spans="1:8" x14ac:dyDescent="0.25">
      <c r="A78" s="323" t="s">
        <v>224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G6" sqref="G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270</v>
      </c>
      <c r="B1" s="73" t="s">
        <v>296</v>
      </c>
    </row>
    <row r="2" spans="1:22" ht="42.95" customHeight="1" x14ac:dyDescent="0.25">
      <c r="A2" s="200" t="s">
        <v>280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303</v>
      </c>
      <c r="K2" s="6"/>
      <c r="L2" s="6"/>
      <c r="M2" s="6"/>
      <c r="N2" s="6"/>
      <c r="O2" s="6"/>
      <c r="P2" s="6"/>
    </row>
    <row r="3" spans="1:22" x14ac:dyDescent="0.25">
      <c r="A3" s="2" t="s">
        <v>263</v>
      </c>
      <c r="B3" s="2"/>
      <c r="C3" s="9">
        <f>D3/($D$2-2023)*($C$2-2023)</f>
        <v>15211.777777777779</v>
      </c>
      <c r="D3" s="9">
        <f>75%*L6</f>
        <v>58674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264</v>
      </c>
      <c r="B4" s="2"/>
      <c r="C4" s="9">
        <f>D4/($D$2-2023)*($C$2-2023)</f>
        <v>19542.055555555555</v>
      </c>
      <c r="D4" s="21">
        <f>75%*K6</f>
        <v>75376.5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266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359</v>
      </c>
      <c r="B6" s="2" t="s">
        <v>388</v>
      </c>
      <c r="C6" s="9">
        <f>D6/($D$2-2023)*($C$2-2023)</f>
        <v>51851.851851851854</v>
      </c>
      <c r="D6" s="9">
        <v>200000</v>
      </c>
      <c r="E6" s="9" t="s">
        <v>266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80959.944444444453</v>
      </c>
      <c r="O6" s="17">
        <f t="shared" si="2"/>
        <v>63020.222222222219</v>
      </c>
      <c r="P6" s="17">
        <f t="shared" si="2"/>
        <v>1949936</v>
      </c>
      <c r="Q6" s="17">
        <f t="shared" si="2"/>
        <v>25125.500000000004</v>
      </c>
      <c r="R6" s="17">
        <f t="shared" si="2"/>
        <v>19557.999999999993</v>
      </c>
      <c r="T6" s="14">
        <f>SUMIFS($J6:$R6,$J$3:$R$3,T$3)/4293300</f>
        <v>0.60062655765960915</v>
      </c>
      <c r="U6" s="14">
        <f t="shared" si="1"/>
        <v>0.55133913651848565</v>
      </c>
      <c r="V6" s="14">
        <f t="shared" si="1"/>
        <v>0.4645888943237137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81040.055555555547</v>
      </c>
      <c r="O8" s="17">
        <f t="shared" si="4"/>
        <v>65979.777777777781</v>
      </c>
      <c r="P8" s="17">
        <f t="shared" si="4"/>
        <v>593324.00000000012</v>
      </c>
      <c r="Q8" s="17">
        <f t="shared" si="4"/>
        <v>136874.5</v>
      </c>
      <c r="R8" s="17">
        <f t="shared" si="4"/>
        <v>109442</v>
      </c>
      <c r="T8" s="14">
        <f>SUMIFS($J8:$R8,$J$3:$R$3,T$3)/4293300</f>
        <v>0.11776256026832507</v>
      </c>
      <c r="U8" s="14">
        <f t="shared" si="1"/>
        <v>0.13793484852798202</v>
      </c>
      <c r="V8" s="14">
        <f t="shared" si="1"/>
        <v>0.19556995784128761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129000</v>
      </c>
      <c r="P10" s="20">
        <f t="shared" si="6"/>
        <v>4014430</v>
      </c>
      <c r="Q10" s="20">
        <f t="shared" si="6"/>
        <v>162000</v>
      </c>
      <c r="R10" s="20">
        <f t="shared" si="6"/>
        <v>129000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297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70285.225843621403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54710.88921810699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21812.6562962963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16979.241481481477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70354.774156378597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57280.221893004113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118827.34370370369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95011.869629629626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298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10674.718600823046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8309.3330041152258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3312.8437037037038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2578.758518518518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10685.281399176954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8699.5558847736629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18047.156296296296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14430.130370370371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abSelected="1" topLeftCell="A18" zoomScale="90" zoomScaleNormal="90" workbookViewId="0">
      <selection activeCell="E32" sqref="E3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270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 t="shared" ref="D5:E8" si="0">C5</f>
        <v>0.11336632437979943</v>
      </c>
      <c r="E5" s="8">
        <f t="shared" si="0"/>
        <v>0.11336632437979943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si="0"/>
        <v>3.9915791472992256E-2</v>
      </c>
      <c r="E6" s="8">
        <f t="shared" si="0"/>
        <v>3.9915791472992256E-2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0.15042455841097682</v>
      </c>
      <c r="E7" s="8">
        <f t="shared" si="0"/>
        <v>0.15042455841097682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f t="shared" si="0"/>
        <v>0.14212072473400883</v>
      </c>
    </row>
    <row r="9" spans="1:9" x14ac:dyDescent="0.25">
      <c r="B9" s="79"/>
      <c r="C9" s="12"/>
      <c r="D9" s="12"/>
      <c r="E9" s="78"/>
      <c r="H9" s="1" t="s">
        <v>352</v>
      </c>
      <c r="I9" s="1" t="s">
        <v>355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353</v>
      </c>
      <c r="H10" s="13">
        <v>0.3</v>
      </c>
      <c r="I10" s="13">
        <v>0.4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0.92903225806451617</v>
      </c>
      <c r="E11" s="3">
        <v>0.8</v>
      </c>
      <c r="G11" s="1" t="s">
        <v>354</v>
      </c>
      <c r="H11" s="98">
        <f>[1]Dyrehold!$M$14*(1-H10)</f>
        <v>396647.3</v>
      </c>
      <c r="I11" s="98">
        <f>[1]Dyrehold!$M$15*(1-I10)</f>
        <v>554875.79999999993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0.87154588514973874</v>
      </c>
      <c r="E12" s="3">
        <f>([1]Dyrehold!$M$14*(1-H10)+[1]Dyrehold!$M$15*(1-I10))/SUM([1]Dyrehold!$M$14:$M$15)</f>
        <v>0.63799294905835457</v>
      </c>
      <c r="G12" s="1" t="s">
        <v>356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1</v>
      </c>
      <c r="E13" s="3">
        <v>1</v>
      </c>
      <c r="G13" s="1" t="s">
        <v>357</v>
      </c>
      <c r="H13" s="14">
        <f>H11/SUM($H11:$I11)</f>
        <v>0.41685514518775219</v>
      </c>
      <c r="I13" s="14">
        <f>I11/SUM($H11:$I11)</f>
        <v>0.58314485481224787</v>
      </c>
    </row>
    <row r="14" spans="1:9" x14ac:dyDescent="0.25">
      <c r="C14" s="287"/>
      <c r="D14" s="12"/>
      <c r="E14" s="12"/>
      <c r="G14" s="1" t="s">
        <v>358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31" t="s">
        <v>322</v>
      </c>
      <c r="C20" s="24"/>
      <c r="D20" s="24"/>
      <c r="E20" s="24"/>
    </row>
    <row r="21" spans="2:8" ht="29.45" customHeight="1" x14ac:dyDescent="0.25">
      <c r="B21" s="431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10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10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21665.161991635094</v>
      </c>
      <c r="E24" s="10">
        <f>E22*Arealanvendelse!Q6-C22*Arealanvendelse!Q6</f>
        <v>18948.527259141669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14775.80809202298</v>
      </c>
      <c r="E25" s="10">
        <f>E23*Arealanvendelse!R6-C23*Arealanvendelse!R6</f>
        <v>12923.042187067116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809.59944444444454</v>
      </c>
      <c r="E26" s="10">
        <f>1%*Arealanvendelse!Q6</f>
        <v>251.25500000000005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630.20222222222219</v>
      </c>
      <c r="E27" s="109">
        <f>1%*Arealanvendelse!R6</f>
        <v>195.57999999999993</v>
      </c>
      <c r="F27" s="4"/>
    </row>
    <row r="28" spans="2:8" ht="15.75" thickBot="1" x14ac:dyDescent="0.3">
      <c r="B28" s="209" t="s">
        <v>262</v>
      </c>
      <c r="C28" s="210"/>
      <c r="D28" s="208">
        <f>SUM(D24:D25)</f>
        <v>36440.970083658074</v>
      </c>
      <c r="E28" s="208">
        <f>SUM(E24:E25)</f>
        <v>31871.569446208785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29" t="s">
        <v>321</v>
      </c>
      <c r="C30" s="24"/>
      <c r="D30" s="24"/>
      <c r="E30" s="24"/>
    </row>
    <row r="31" spans="2:8" x14ac:dyDescent="0.25">
      <c r="B31" s="430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10">
        <f>C32-(C32-E32)/($E$10-$C$10)*($D$10-$C$10)</f>
        <v>0.44394871104998301</v>
      </c>
      <c r="E32" s="87">
        <f>(100%-$E$33-$E$35-$E$45)*C32/SUM($C$32,$C$34,$C$36:$C$44)</f>
        <v>0.27379483503817331</v>
      </c>
      <c r="F32" s="414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10">
        <f t="shared" ref="D33:D45" si="1">C33-(C33-E33)/($E$10-$C$10)*($D$10-$C$10)</f>
        <v>7.4577055262437728E-2</v>
      </c>
      <c r="E33" s="411">
        <f>3000/E48</f>
        <v>0.15385120332154492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10">
        <f t="shared" si="1"/>
        <v>5.3955780466934944E-2</v>
      </c>
      <c r="E34" s="87">
        <f>(100%-$E$33-$E$35-$E$45)*C34/SUM($C$32,$C$34,$C$36:$C$44)</f>
        <v>3.32759475241209E-2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10">
        <f t="shared" si="1"/>
        <v>0.18377611609607991</v>
      </c>
      <c r="E35" s="411">
        <f>C35+4540/E48</f>
        <v>0.33398782858636245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10">
        <f t="shared" si="1"/>
        <v>4.2997061450448845E-3</v>
      </c>
      <c r="E36" s="87">
        <f>(100%-$E$33-$E$35-$E$45)*C36/SUM($C$32,$C$34,$C$36:$C$44)</f>
        <v>2.6517417561837276E-3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10">
        <f t="shared" si="1"/>
        <v>1.8084963521718008E-2</v>
      </c>
      <c r="E37" s="87">
        <f t="shared" ref="E37:E44" si="2">(100%-$E$33-$E$35-$E$45)*C37/SUM($C$32,$C$34,$C$36:$C$44)</f>
        <v>1.1153472193644189E-2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10">
        <f t="shared" si="1"/>
        <v>1.1122321030079919E-2</v>
      </c>
      <c r="E38" s="87">
        <f t="shared" si="2"/>
        <v>6.8594276227766371E-3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10">
        <f t="shared" si="1"/>
        <v>6.0091884980840823E-2</v>
      </c>
      <c r="E39" s="87">
        <f t="shared" si="2"/>
        <v>3.7060244406498154E-2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10">
        <f t="shared" si="1"/>
        <v>1.6767347671088812E-3</v>
      </c>
      <c r="E40" s="87">
        <f t="shared" si="2"/>
        <v>1.0340863877666702E-3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10">
        <f t="shared" si="1"/>
        <v>2.3099320736753158E-2</v>
      </c>
      <c r="E41" s="87">
        <f t="shared" si="2"/>
        <v>1.4245958042439572E-2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10">
        <f t="shared" si="1"/>
        <v>3.3362478535593966E-2</v>
      </c>
      <c r="E42" s="87">
        <f t="shared" si="2"/>
        <v>2.0575517125646349E-2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10">
        <f t="shared" si="1"/>
        <v>6.2660485111462501E-3</v>
      </c>
      <c r="E43" s="87">
        <f t="shared" si="2"/>
        <v>3.8644367598069745E-3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10">
        <f t="shared" si="1"/>
        <v>2.4095706626039238E-3</v>
      </c>
      <c r="E44" s="87">
        <f t="shared" si="2"/>
        <v>1.4860455400808365E-3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10">
        <f t="shared" si="1"/>
        <v>8.3329308233674598E-2</v>
      </c>
      <c r="E45" s="411">
        <f>C45*150%</f>
        <v>0.10615925569495531</v>
      </c>
    </row>
    <row r="46" spans="2:5" x14ac:dyDescent="0.25">
      <c r="B46" s="24" t="s">
        <v>287</v>
      </c>
      <c r="C46" s="84"/>
      <c r="D46" s="86">
        <f>SUM(D32:D45)</f>
        <v>0.99999999999999989</v>
      </c>
      <c r="E46" s="86">
        <f>SUM(E32:E45)</f>
        <v>1</v>
      </c>
    </row>
    <row r="47" spans="2:5" x14ac:dyDescent="0.25">
      <c r="B47" s="24" t="s">
        <v>241</v>
      </c>
      <c r="C47" s="84"/>
      <c r="D47" s="108" cm="1">
        <f t="array" ref="D47">SUMPRODUCT((D32:D45&gt;$C$32:$C$45)*(D32:D45-$C$32:$C$45))*Arealanvendelse!M6</f>
        <v>308505.60021364217</v>
      </c>
      <c r="E47" s="108" cm="1">
        <f t="array" ref="E47">SUMPRODUCT((E32:E45&gt;$C$32:$C$45)*(E32:E45-$C$32:$C$45))*Arealanvendelse!P6</f>
        <v>762599.49998409685</v>
      </c>
    </row>
    <row r="48" spans="2:5" x14ac:dyDescent="0.25">
      <c r="B48" s="24" t="s">
        <v>240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360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671521.69213551376</v>
      </c>
      <c r="E55" s="1">
        <f>(E35+E45)*Arealanvendelse!P6+E22*Arealanvendelse!Q6+E23*Arealanvendelse!R6</f>
        <v>902942.14493517566</v>
      </c>
    </row>
    <row r="56" spans="2:8" x14ac:dyDescent="0.25">
      <c r="B56" s="1" t="s">
        <v>361</v>
      </c>
      <c r="C56" s="392">
        <f>C35+C43+C44+C45</f>
        <v>0.18243695581076916</v>
      </c>
      <c r="D56" s="392">
        <f>D35+D43+D44+D45</f>
        <v>0.27578104350350469</v>
      </c>
      <c r="E56" s="392">
        <f>E35+E43+E44+E45</f>
        <v>0.4454975665812056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L31"/>
  <sheetViews>
    <sheetView workbookViewId="0">
      <selection activeCell="L10" sqref="L10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hidden="1" customWidth="1"/>
    <col min="8" max="8" width="27" customWidth="1"/>
    <col min="13" max="13" width="26" bestFit="1" customWidth="1"/>
  </cols>
  <sheetData>
    <row r="2" spans="2:12" x14ac:dyDescent="0.25">
      <c r="B2" s="85" t="s">
        <v>363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I2" s="102"/>
      <c r="J2" s="102" t="s">
        <v>377</v>
      </c>
      <c r="K2" s="102">
        <v>2050</v>
      </c>
    </row>
    <row r="3" spans="2:12" x14ac:dyDescent="0.25">
      <c r="B3" s="102" t="s">
        <v>22</v>
      </c>
      <c r="C3" s="2" t="s">
        <v>346</v>
      </c>
      <c r="D3" s="2" t="str">
        <f>B3&amp;C3</f>
        <v>SvinSlagtesvin</v>
      </c>
      <c r="E3" s="7">
        <v>1</v>
      </c>
      <c r="F3" s="3">
        <f>E3-(E3-G3)/($G$2-$E$2)*($F$2-$E$2)</f>
        <v>1.0354838709677421</v>
      </c>
      <c r="G3" s="3">
        <v>1.1000000000000001</v>
      </c>
      <c r="I3" s="102" t="s">
        <v>382</v>
      </c>
      <c r="J3" s="102" t="s">
        <v>30</v>
      </c>
      <c r="K3" s="84">
        <f>1-L10*K10</f>
        <v>0.79064908335660733</v>
      </c>
      <c r="L3" s="415"/>
    </row>
    <row r="4" spans="2:12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1.017741935483871</v>
      </c>
      <c r="G4" s="3">
        <f>(G3-100%)*50%+100%</f>
        <v>1.05</v>
      </c>
      <c r="I4" s="102" t="s">
        <v>22</v>
      </c>
      <c r="J4" s="102" t="s">
        <v>30</v>
      </c>
      <c r="K4" s="84">
        <f>1-K11*L11-K12*L12</f>
        <v>0.1225</v>
      </c>
      <c r="L4" s="415"/>
    </row>
    <row r="5" spans="2:12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1.017741935483871</v>
      </c>
      <c r="G5" s="3">
        <f>G4</f>
        <v>1.05</v>
      </c>
      <c r="I5" s="102" t="s">
        <v>3</v>
      </c>
      <c r="J5" s="102" t="s">
        <v>30</v>
      </c>
      <c r="K5" s="84">
        <f>1-K13*L13-K14*L14</f>
        <v>0.21250000000000002</v>
      </c>
      <c r="L5" s="415"/>
    </row>
    <row r="6" spans="2:12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0.6886290322580646</v>
      </c>
      <c r="G6" s="3">
        <f>$K$4</f>
        <v>0.1225</v>
      </c>
      <c r="I6" s="102" t="s">
        <v>4</v>
      </c>
      <c r="J6" s="102" t="s">
        <v>30</v>
      </c>
      <c r="K6" s="84">
        <f>1-K15*L15-K16*L16</f>
        <v>0.23499999999999999</v>
      </c>
      <c r="L6" s="415"/>
    </row>
    <row r="7" spans="2:12" x14ac:dyDescent="0.25">
      <c r="B7" s="102" t="s">
        <v>3</v>
      </c>
      <c r="C7" s="2" t="s">
        <v>348</v>
      </c>
      <c r="D7" s="2" t="str">
        <f t="shared" si="0"/>
        <v>KøerSlagtekøer</v>
      </c>
      <c r="E7" s="7">
        <v>1</v>
      </c>
      <c r="F7" s="3">
        <f t="shared" si="1"/>
        <v>0.97886909402274069</v>
      </c>
      <c r="G7" s="3">
        <f>100%*Landbrug!I13/Landbrug!I14</f>
        <v>0.94044926497317827</v>
      </c>
      <c r="L7" s="415"/>
    </row>
    <row r="8" spans="2:12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1.1145749733989303</v>
      </c>
      <c r="G8" s="3">
        <f>(G9-100%)*50%+100%</f>
        <v>1.3228931068515311</v>
      </c>
      <c r="L8" s="415"/>
    </row>
    <row r="9" spans="2:12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1.2291499467978608</v>
      </c>
      <c r="G9" s="3">
        <f>150%*Landbrug!H13/Landbrug!H14</f>
        <v>1.6457862137030621</v>
      </c>
      <c r="I9" s="102"/>
      <c r="J9" s="102"/>
      <c r="K9" s="102" t="s">
        <v>380</v>
      </c>
      <c r="L9" s="102" t="s">
        <v>390</v>
      </c>
    </row>
    <row r="10" spans="2:12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1.1145749733989303</v>
      </c>
      <c r="G10" s="3">
        <f>G8</f>
        <v>1.3228931068515311</v>
      </c>
      <c r="I10" s="102" t="s">
        <v>193</v>
      </c>
      <c r="J10" s="102" t="s">
        <v>381</v>
      </c>
      <c r="K10" s="7">
        <f>0.68/[1]Afgrødedata!$J$5</f>
        <v>0.29907273806198947</v>
      </c>
      <c r="L10" s="3">
        <v>0.7</v>
      </c>
    </row>
    <row r="11" spans="2:12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0.72056451612903227</v>
      </c>
      <c r="G11" s="3">
        <f>$K$5</f>
        <v>0.21250000000000002</v>
      </c>
      <c r="I11" s="416" t="s">
        <v>22</v>
      </c>
      <c r="J11" s="102" t="s">
        <v>379</v>
      </c>
      <c r="K11" s="84">
        <v>0.85</v>
      </c>
      <c r="L11" s="3">
        <v>0.9</v>
      </c>
    </row>
    <row r="12" spans="2:12" x14ac:dyDescent="0.25">
      <c r="B12" s="102" t="s">
        <v>4</v>
      </c>
      <c r="C12" s="2" t="s">
        <v>347</v>
      </c>
      <c r="D12" s="2" t="str">
        <f t="shared" si="0"/>
        <v>FjerkræSlagtefjerkræ</v>
      </c>
      <c r="E12" s="7">
        <v>1</v>
      </c>
      <c r="F12" s="3">
        <f t="shared" si="1"/>
        <v>1.0709677419354839</v>
      </c>
      <c r="G12" s="3">
        <v>1.2</v>
      </c>
      <c r="I12" s="102" t="s">
        <v>22</v>
      </c>
      <c r="J12" s="102" t="s">
        <v>378</v>
      </c>
      <c r="K12" s="84">
        <v>0.15</v>
      </c>
      <c r="L12" s="3">
        <v>0.75</v>
      </c>
    </row>
    <row r="13" spans="2:12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1.0354838709677421</v>
      </c>
      <c r="G13" s="3">
        <f>G14</f>
        <v>1.1000000000000001</v>
      </c>
      <c r="I13" s="102" t="s">
        <v>3</v>
      </c>
      <c r="J13" s="102" t="s">
        <v>379</v>
      </c>
      <c r="K13" s="84">
        <v>0.25</v>
      </c>
      <c r="L13" s="3">
        <v>0.9</v>
      </c>
    </row>
    <row r="14" spans="2:12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1.0354838709677421</v>
      </c>
      <c r="G14" s="3">
        <f>(G12-100%)*50%+100%</f>
        <v>1.1000000000000001</v>
      </c>
      <c r="I14" s="102" t="s">
        <v>3</v>
      </c>
      <c r="J14" s="102" t="s">
        <v>378</v>
      </c>
      <c r="K14" s="84">
        <v>0.75</v>
      </c>
      <c r="L14" s="3">
        <v>0.75</v>
      </c>
    </row>
    <row r="15" spans="2:12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0.72854838709677416</v>
      </c>
      <c r="G15" s="3">
        <f>$K$6</f>
        <v>0.23499999999999999</v>
      </c>
      <c r="I15" s="102" t="s">
        <v>4</v>
      </c>
      <c r="J15" s="102" t="s">
        <v>379</v>
      </c>
      <c r="K15" s="84">
        <v>0.1</v>
      </c>
      <c r="L15" s="3">
        <v>0.9</v>
      </c>
    </row>
    <row r="16" spans="2:12" x14ac:dyDescent="0.25">
      <c r="B16" s="102" t="s">
        <v>362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1.1419354838709677</v>
      </c>
      <c r="G16" s="3">
        <v>1.4</v>
      </c>
      <c r="H16" s="432" t="s">
        <v>389</v>
      </c>
      <c r="I16" s="102" t="s">
        <v>4</v>
      </c>
      <c r="J16" s="102" t="s">
        <v>378</v>
      </c>
      <c r="K16" s="84">
        <v>0.9</v>
      </c>
      <c r="L16" s="3">
        <v>0.75</v>
      </c>
    </row>
    <row r="17" spans="2:8" x14ac:dyDescent="0.25">
      <c r="B17" s="102" t="s">
        <v>362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1.1419354838709677</v>
      </c>
      <c r="G17" s="3">
        <v>1.4</v>
      </c>
      <c r="H17" s="432"/>
    </row>
    <row r="18" spans="2:8" x14ac:dyDescent="0.25">
      <c r="B18" s="102" t="s">
        <v>364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3">
        <f t="shared" ref="G18:G31" si="2">$K$3</f>
        <v>0.79064908335660733</v>
      </c>
    </row>
    <row r="19" spans="2:8" x14ac:dyDescent="0.25">
      <c r="B19" s="102" t="s">
        <v>365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3">
        <f t="shared" si="2"/>
        <v>0.79064908335660733</v>
      </c>
    </row>
    <row r="20" spans="2:8" x14ac:dyDescent="0.25">
      <c r="B20" s="102" t="s">
        <v>366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3">
        <f t="shared" si="2"/>
        <v>0.79064908335660733</v>
      </c>
    </row>
    <row r="21" spans="2:8" x14ac:dyDescent="0.25">
      <c r="B21" s="102" t="s">
        <v>362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3">
        <f t="shared" si="2"/>
        <v>0.79064908335660733</v>
      </c>
    </row>
    <row r="22" spans="2:8" x14ac:dyDescent="0.25">
      <c r="B22" s="102" t="s">
        <v>367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3">
        <f t="shared" si="2"/>
        <v>0.79064908335660733</v>
      </c>
    </row>
    <row r="23" spans="2:8" x14ac:dyDescent="0.25">
      <c r="B23" s="102" t="s">
        <v>368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3">
        <f t="shared" si="2"/>
        <v>0.79064908335660733</v>
      </c>
    </row>
    <row r="24" spans="2:8" x14ac:dyDescent="0.25">
      <c r="B24" s="102" t="s">
        <v>369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3">
        <f t="shared" si="2"/>
        <v>0.79064908335660733</v>
      </c>
    </row>
    <row r="25" spans="2:8" x14ac:dyDescent="0.25">
      <c r="B25" s="102" t="s">
        <v>370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3">
        <f t="shared" si="2"/>
        <v>0.79064908335660733</v>
      </c>
    </row>
    <row r="26" spans="2:8" x14ac:dyDescent="0.25">
      <c r="B26" s="102" t="s">
        <v>371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3">
        <f t="shared" si="2"/>
        <v>0.79064908335660733</v>
      </c>
    </row>
    <row r="27" spans="2:8" x14ac:dyDescent="0.25">
      <c r="B27" s="102" t="s">
        <v>372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3">
        <f t="shared" si="2"/>
        <v>0.79064908335660733</v>
      </c>
    </row>
    <row r="28" spans="2:8" x14ac:dyDescent="0.25">
      <c r="B28" s="102" t="s">
        <v>373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3">
        <f t="shared" si="2"/>
        <v>0.79064908335660733</v>
      </c>
    </row>
    <row r="29" spans="2:8" x14ac:dyDescent="0.25">
      <c r="B29" s="102" t="s">
        <v>374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3">
        <f t="shared" si="2"/>
        <v>0.79064908335660733</v>
      </c>
    </row>
    <row r="30" spans="2:8" x14ac:dyDescent="0.25">
      <c r="B30" s="102" t="s">
        <v>375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3">
        <f t="shared" si="2"/>
        <v>0.79064908335660733</v>
      </c>
    </row>
    <row r="31" spans="2:8" x14ac:dyDescent="0.25">
      <c r="B31" s="102" t="s">
        <v>376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3">
        <f t="shared" si="2"/>
        <v>0.79064908335660733</v>
      </c>
    </row>
  </sheetData>
  <mergeCells count="1">
    <mergeCell ref="H16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653-CB5A-40C0-B152-DED5D2034A63}">
  <sheetPr>
    <tabColor theme="9" tint="0.39997558519241921"/>
  </sheetPr>
  <dimension ref="B2:E7"/>
  <sheetViews>
    <sheetView workbookViewId="0">
      <selection activeCell="E6" sqref="E6"/>
    </sheetView>
  </sheetViews>
  <sheetFormatPr defaultRowHeight="15" x14ac:dyDescent="0.25"/>
  <cols>
    <col min="1" max="1" width="4.85546875" customWidth="1"/>
    <col min="2" max="2" width="27.42578125" bestFit="1" customWidth="1"/>
  </cols>
  <sheetData>
    <row r="2" spans="2:5" x14ac:dyDescent="0.25">
      <c r="B2" s="102"/>
      <c r="C2" s="102">
        <v>2019</v>
      </c>
      <c r="D2" s="102">
        <v>2030</v>
      </c>
      <c r="E2" s="102">
        <v>2050</v>
      </c>
    </row>
    <row r="3" spans="2:5" x14ac:dyDescent="0.25">
      <c r="B3" s="102" t="s">
        <v>391</v>
      </c>
      <c r="C3" s="3">
        <v>0.18</v>
      </c>
      <c r="D3" s="410">
        <f>C3-(C3-E3)/($E$2-$C$2)*($D$2-$C$2)</f>
        <v>0.18709677419354839</v>
      </c>
      <c r="E3" s="3">
        <v>0.2</v>
      </c>
    </row>
    <row r="4" spans="2:5" x14ac:dyDescent="0.25">
      <c r="B4" s="102" t="s">
        <v>392</v>
      </c>
      <c r="C4" s="3">
        <v>0.4</v>
      </c>
      <c r="D4" s="410">
        <f>C4-(C4-E4)/($E$2-$C$2)*($D$2-$C$2)</f>
        <v>0.52419354838709675</v>
      </c>
      <c r="E4" s="3">
        <v>0.75</v>
      </c>
    </row>
    <row r="5" spans="2:5" x14ac:dyDescent="0.25">
      <c r="B5" s="102" t="s">
        <v>396</v>
      </c>
      <c r="C5" s="3">
        <v>0</v>
      </c>
      <c r="D5" s="410">
        <f>C5-(C5-E5)/($E$2-$C$2)*($D$2-$C$2)</f>
        <v>0.35483870967741937</v>
      </c>
      <c r="E5" s="3">
        <v>1</v>
      </c>
    </row>
    <row r="6" spans="2:5" x14ac:dyDescent="0.25">
      <c r="B6" s="102" t="s">
        <v>394</v>
      </c>
      <c r="C6" s="3">
        <v>0</v>
      </c>
      <c r="D6" s="410">
        <f>C6-(C6-E6)/($E$2-$C$2)*($D$2-$C$2)</f>
        <v>8.8709677419354843E-2</v>
      </c>
      <c r="E6" s="3">
        <v>0.25</v>
      </c>
    </row>
    <row r="7" spans="2:5" x14ac:dyDescent="0.25">
      <c r="B7" s="102" t="s">
        <v>395</v>
      </c>
      <c r="C7" s="3">
        <v>0</v>
      </c>
      <c r="D7" s="410">
        <f>C7-(C7-E7)/($E$2-$C$2)*($D$2-$C$2)</f>
        <v>0.2661290322580645</v>
      </c>
      <c r="E7" s="3">
        <f>1-E6</f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J24"/>
  <sheetViews>
    <sheetView zoomScale="85" zoomScaleNormal="85" workbookViewId="0">
      <selection activeCell="E22" sqref="E22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4" width="13.85546875" style="1" bestFit="1" customWidth="1"/>
    <col min="5" max="5" width="15.85546875" style="1" bestFit="1" customWidth="1"/>
    <col min="6" max="6" width="21" style="1" bestFit="1" customWidth="1"/>
    <col min="7" max="16384" width="9.140625" style="1"/>
  </cols>
  <sheetData>
    <row r="1" spans="1:10" x14ac:dyDescent="0.25">
      <c r="A1" s="204" t="s">
        <v>270</v>
      </c>
    </row>
    <row r="2" spans="1:10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313</v>
      </c>
    </row>
    <row r="3" spans="1:10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12">
        <f>C3-(C3-E3)/($E$2-$C$2)*($D$2-$C$2)</f>
        <v>0.34744891945204759</v>
      </c>
      <c r="E3" s="413">
        <v>0.252</v>
      </c>
      <c r="I3" s="218"/>
      <c r="J3" s="424"/>
    </row>
    <row r="4" spans="1:10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  <c r="J4" s="424"/>
    </row>
    <row r="5" spans="1:10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11" si="1">C5</f>
        <v>0</v>
      </c>
      <c r="I5" s="218"/>
      <c r="J5" s="424"/>
    </row>
    <row r="6" spans="1:10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>C6</f>
        <v>5.2820478093045303E-3</v>
      </c>
      <c r="I6" s="218"/>
      <c r="J6" s="424"/>
    </row>
    <row r="7" spans="1:10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  <c r="J7" s="424"/>
    </row>
    <row r="8" spans="1:10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0.10147945396994607</v>
      </c>
      <c r="E8" s="413">
        <v>0.08</v>
      </c>
      <c r="I8" s="218"/>
      <c r="J8" s="424"/>
    </row>
    <row r="9" spans="1:10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1.5142047328721188E-2</v>
      </c>
      <c r="E9" s="288">
        <v>1.2999999999999999E-2</v>
      </c>
      <c r="I9" s="218"/>
      <c r="J9" s="424"/>
    </row>
    <row r="10" spans="1:10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  <c r="J10" s="424"/>
    </row>
    <row r="11" spans="1:10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  <c r="J11" s="424"/>
    </row>
    <row r="12" spans="1:10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288">
        <f>C12</f>
        <v>0.15385657208640888</v>
      </c>
      <c r="J12" s="424"/>
    </row>
    <row r="13" spans="1:10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1.1379435838847299E-2</v>
      </c>
      <c r="E13" s="413">
        <v>1.2E-2</v>
      </c>
      <c r="J13" s="424"/>
    </row>
    <row r="14" spans="1:10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0.11799999999999999</v>
      </c>
      <c r="E14" s="111">
        <f>ROUND('[1]Processer - data'!J$491/'[1]Processer - data'!J$490*E15*'[1]Processer - data'!$H$451/'[1]Processer - data'!$H$452,3)</f>
        <v>0.33200000000000002</v>
      </c>
      <c r="F14" s="1" t="s">
        <v>314</v>
      </c>
      <c r="J14" s="424"/>
    </row>
    <row r="15" spans="1:10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111">
        <f>C15-(C15-E15)/($E$2-$C$2)*($D$2-$C$2)</f>
        <v>3.6618691360404194E-2</v>
      </c>
      <c r="E15" s="111">
        <f>E22*E23*[1]Foder!$C$14/E20</f>
        <v>0.10319813019750274</v>
      </c>
      <c r="J15" s="424"/>
    </row>
    <row r="16" spans="1:10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1.5221900619734063E-2</v>
      </c>
      <c r="E16" s="413">
        <v>2.8000000000000001E-2</v>
      </c>
      <c r="J16" s="424"/>
    </row>
    <row r="17" spans="1:10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413">
        <v>0</v>
      </c>
      <c r="F17" s="289"/>
      <c r="J17" s="424"/>
    </row>
    <row r="18" spans="1:10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315</v>
      </c>
    </row>
    <row r="20" spans="1:10" x14ac:dyDescent="0.25">
      <c r="A20" s="1" t="s">
        <v>397</v>
      </c>
      <c r="C20" s="163">
        <f>-SUM('Resultater - Danmark'!H99,'Resultater - Danmark'!H106,'Resultater - Danmark'!H114,'Resultater - Danmark'!H122,'Resultater - Danmark'!H130,'Resultater - Danmark'!H138)</f>
        <v>14852134263.120003</v>
      </c>
      <c r="D20" s="163">
        <f>-SUM('Resultater - Danmark'!I99,'Resultater - Danmark'!I106,'Resultater - Danmark'!I114,'Resultater - Danmark'!I122,'Resultater - Danmark'!I130,'Resultater - Danmark'!I138)</f>
        <v>14182338973.517155</v>
      </c>
      <c r="E20" s="163">
        <f>-SUM('Resultater - Danmark'!J99,'Resultater - Danmark'!J106,'Resultater - Danmark'!J114,'Resultater - Danmark'!J122,'Resultater - Danmark'!J130,'Resultater - Danmark'!J138)</f>
        <v>12602195407.709602</v>
      </c>
    </row>
    <row r="21" spans="1:10" x14ac:dyDescent="0.25">
      <c r="C21" s="389">
        <f t="shared" ref="C21:D21" si="2">C15*C20</f>
        <v>0</v>
      </c>
      <c r="D21" s="389">
        <f t="shared" si="2"/>
        <v>519338693.63985634</v>
      </c>
      <c r="E21" s="389">
        <f>E15*E20</f>
        <v>1300523002.4591866</v>
      </c>
    </row>
    <row r="22" spans="1:10" x14ac:dyDescent="0.25">
      <c r="A22" s="1" t="s">
        <v>398</v>
      </c>
      <c r="B22" s="1" t="s">
        <v>400</v>
      </c>
      <c r="C22" s="392">
        <f>Græsprotein!C3*Græsprotein!C4*Græsprotein!C5*Græsprotein!C7</f>
        <v>0</v>
      </c>
      <c r="D22" s="392">
        <f>Græsprotein!D3*Græsprotein!D4*Græsprotein!D5*Græsprotein!D7</f>
        <v>9.2614975728759815E-3</v>
      </c>
      <c r="E22" s="392">
        <f>Græsprotein!E3*Græsprotein!E4*Græsprotein!E5*Græsprotein!E7</f>
        <v>0.11250000000000002</v>
      </c>
    </row>
    <row r="23" spans="1:10" x14ac:dyDescent="0.25">
      <c r="A23" s="1" t="s">
        <v>401</v>
      </c>
      <c r="B23" s="1" t="s">
        <v>399</v>
      </c>
      <c r="C23" s="98">
        <f>SUMIFS('Produktion &amp; forbrug'!$G$4:$G$147,'Produktion &amp; forbrug'!$F$4:$F$147,Fodersammensætning!C2,'Produktion &amp; forbrug'!$A$4:$A$147,"Græs")</f>
        <v>17913006.538833313</v>
      </c>
      <c r="D23" s="98">
        <f>SUMIFS('Produktion &amp; forbrug'!$G$4:$G$147,'Produktion &amp; forbrug'!$F$4:$F$147,Fodersammensætning!D2,'Produktion &amp; forbrug'!$A$4:$A$147,"Græs")</f>
        <v>30368801.02710028</v>
      </c>
      <c r="E23" s="98">
        <f>SUMIFS('Produktion &amp; forbrug'!$G$4:$G$147,'Produktion &amp; forbrug'!$F$4:$F$147,Fodersammensætning!E2,'Produktion &amp; forbrug'!$A$4:$A$147,"Græs")</f>
        <v>58384871.041938774</v>
      </c>
    </row>
    <row r="24" spans="1:10" x14ac:dyDescent="0.25">
      <c r="A24" s="1" t="s">
        <v>402</v>
      </c>
      <c r="C24" s="14">
        <f>C22*C23*[1]Foder!$C$14/C20</f>
        <v>0</v>
      </c>
      <c r="D24" s="14">
        <f>D22*D23*[1]Foder!$C$14/D20</f>
        <v>3.9266861658511414E-3</v>
      </c>
      <c r="E24" s="14">
        <f>E22*E23*[1]Foder!$C$14/E20</f>
        <v>0.10319813019750274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270</v>
      </c>
    </row>
    <row r="2" spans="1:4" x14ac:dyDescent="0.25">
      <c r="A2" t="s">
        <v>246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387</v>
      </c>
    </row>
    <row r="9" spans="1:4" x14ac:dyDescent="0.25">
      <c r="A9" s="2" t="s">
        <v>279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278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/>
      <c r="D13" s="8"/>
    </row>
    <row r="14" spans="1:4" x14ac:dyDescent="0.25">
      <c r="A14" s="2" t="s">
        <v>177</v>
      </c>
      <c r="B14" s="7">
        <v>0</v>
      </c>
      <c r="C14" s="8">
        <f>1-C17</f>
        <v>0.4</v>
      </c>
      <c r="D14" s="8">
        <f>1-D17</f>
        <v>0.4</v>
      </c>
    </row>
    <row r="15" spans="1:4" x14ac:dyDescent="0.25">
      <c r="A15" s="2" t="s">
        <v>178</v>
      </c>
      <c r="B15" s="7">
        <v>0</v>
      </c>
      <c r="C15" s="8"/>
      <c r="D15" s="8"/>
    </row>
    <row r="16" spans="1:4" x14ac:dyDescent="0.25">
      <c r="A16" s="2" t="s">
        <v>179</v>
      </c>
      <c r="B16" s="7">
        <v>0</v>
      </c>
      <c r="C16" s="8"/>
      <c r="D16" s="8"/>
    </row>
    <row r="17" spans="1:8" ht="15.75" thickBot="1" x14ac:dyDescent="0.3">
      <c r="A17" s="307" t="s">
        <v>180</v>
      </c>
      <c r="B17" s="308">
        <v>0</v>
      </c>
      <c r="C17" s="311">
        <f>D17</f>
        <v>0.6</v>
      </c>
      <c r="D17" s="311">
        <v>0.6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47934.184879022061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30466.135143758769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8472.4784537125106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5736.4434525475253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4808.9101566784193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29977.985977523316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852.71481743560128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5689.162797083688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46758.713289500229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8264.6423051714901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4657.3795800273956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825.84545123930332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71890.257069489599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44042.605081673908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12706.763572601465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8306.7590997186417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7224.3854840611129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44633.073350989973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1281.0263341207046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8479.5920026221902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71890.257069489599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12706.763572601465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7224.3854840611129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1281.0263341207046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33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325</v>
      </c>
    </row>
    <row r="48" spans="1:10" hidden="1" x14ac:dyDescent="0.25">
      <c r="A48" s="434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0</v>
      </c>
      <c r="D50" s="103">
        <f t="shared" ca="1" si="0"/>
        <v>0</v>
      </c>
      <c r="E50" s="103">
        <f t="shared" ca="1" si="0"/>
        <v>0</v>
      </c>
      <c r="F50" s="103">
        <f t="shared" ca="1" si="0"/>
        <v>0</v>
      </c>
      <c r="G50" s="103">
        <f t="shared" ca="1" si="0"/>
        <v>0</v>
      </c>
      <c r="H50" s="103">
        <f t="shared" ca="1" si="1"/>
        <v>0</v>
      </c>
      <c r="I50" s="103">
        <f t="shared" ca="1" si="2"/>
        <v>0</v>
      </c>
      <c r="J50" s="103">
        <f t="shared" ca="1" si="2"/>
        <v>0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52743.095035700477</v>
      </c>
      <c r="D51" s="103">
        <f t="shared" ca="1" si="0"/>
        <v>111860.21399080972</v>
      </c>
      <c r="E51" s="103">
        <f t="shared" ca="1" si="0"/>
        <v>0</v>
      </c>
      <c r="F51" s="103">
        <f t="shared" ca="1" si="0"/>
        <v>9325.1932711481113</v>
      </c>
      <c r="G51" s="103">
        <f t="shared" ca="1" si="0"/>
        <v>20516.094006042007</v>
      </c>
      <c r="H51" s="103">
        <f t="shared" ca="1" si="1"/>
        <v>0</v>
      </c>
      <c r="I51" s="103">
        <f t="shared" ca="1" si="2"/>
        <v>62068.28830684859</v>
      </c>
      <c r="J51" s="103">
        <f t="shared" ca="1" si="2"/>
        <v>132376.30799685171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0</v>
      </c>
      <c r="D52" s="103">
        <f t="shared" ca="1" si="0"/>
        <v>0</v>
      </c>
      <c r="E52" s="103">
        <f t="shared" ca="1" si="0"/>
        <v>0</v>
      </c>
      <c r="F52" s="103">
        <f t="shared" ca="1" si="0"/>
        <v>0</v>
      </c>
      <c r="G52" s="103">
        <f t="shared" ca="1" si="0"/>
        <v>0</v>
      </c>
      <c r="H52" s="103">
        <f t="shared" ca="1" si="1"/>
        <v>0</v>
      </c>
      <c r="I52" s="103">
        <f t="shared" ca="1" si="2"/>
        <v>0</v>
      </c>
      <c r="J52" s="103">
        <f t="shared" ca="1" si="2"/>
        <v>0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0</v>
      </c>
      <c r="D53" s="103">
        <f t="shared" ca="1" si="0"/>
        <v>0</v>
      </c>
      <c r="E53" s="103">
        <f t="shared" ca="1" si="0"/>
        <v>0</v>
      </c>
      <c r="F53" s="103">
        <f t="shared" ca="1" si="0"/>
        <v>0</v>
      </c>
      <c r="G53" s="103">
        <f t="shared" ca="1" si="0"/>
        <v>0</v>
      </c>
      <c r="H53" s="103">
        <f t="shared" ca="1" si="1"/>
        <v>0</v>
      </c>
      <c r="I53" s="103">
        <f t="shared" ca="1" si="2"/>
        <v>0</v>
      </c>
      <c r="J53" s="103">
        <f t="shared" ca="1" si="2"/>
        <v>0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79114.642553550715</v>
      </c>
      <c r="D54" s="103">
        <f t="shared" ca="1" si="0"/>
        <v>167790.32098621459</v>
      </c>
      <c r="E54" s="103">
        <f t="shared" ca="1" si="0"/>
        <v>0</v>
      </c>
      <c r="F54" s="103">
        <f t="shared" ca="1" si="0"/>
        <v>13987.78990672217</v>
      </c>
      <c r="G54" s="103">
        <f t="shared" ca="1" si="0"/>
        <v>30774.141009063002</v>
      </c>
      <c r="H54" s="103">
        <f t="shared" ca="1" si="1"/>
        <v>0</v>
      </c>
      <c r="I54" s="103">
        <f t="shared" ca="1" si="2"/>
        <v>93102.432460272888</v>
      </c>
      <c r="J54" s="103">
        <f t="shared" ca="1" si="2"/>
        <v>198564.46199527758</v>
      </c>
    </row>
    <row r="55" spans="1:10" hidden="1" x14ac:dyDescent="0.25"/>
    <row r="57" spans="1:10" x14ac:dyDescent="0.25">
      <c r="A57" s="1" t="s">
        <v>326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328</v>
      </c>
      <c r="E1" t="s">
        <v>327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0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0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>
        <f ca="1">IF($C3-G$1&lt;År1,0,F2*(1-VLOOKUP($A3,[1]Hugst!$R$5:$W$9,MATCH(ROUNDUP((G$1)/10,0)*10,[1]Hugst!$R$4:$W$4,0))))</f>
        <v>0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0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>
        <f ca="1">IF($C4-G$1&lt;År1,0,F3*(1-VLOOKUP($A4,[1]Hugst!$R$5:$W$9,MATCH(ROUNDUP((G$1)/10,0)*10,[1]Hugst!$R$4:$W$4,0))))</f>
        <v>0</v>
      </c>
      <c r="H4">
        <f ca="1">IF($C4-H$1&lt;År1,0,G3*(1-VLOOKUP($A4,[1]Hugst!$R$5:$W$9,MATCH(ROUNDUP((H$1)/10,0)*10,[1]Hugst!$R$4:$W$4,0))))</f>
        <v>0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0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>
        <f ca="1">IF($C5-G$1&lt;År1,0,F4*(1-VLOOKUP($A5,[1]Hugst!$R$5:$W$9,MATCH(ROUNDUP((G$1)/10,0)*10,[1]Hugst!$R$4:$W$4,0))))</f>
        <v>0</v>
      </c>
      <c r="H5">
        <f ca="1">IF($C5-H$1&lt;År1,0,G4*(1-VLOOKUP($A5,[1]Hugst!$R$5:$W$9,MATCH(ROUNDUP((H$1)/10,0)*10,[1]Hugst!$R$4:$W$4,0))))</f>
        <v>0</v>
      </c>
      <c r="I5">
        <f ca="1">IF($C5-I$1&lt;År1,0,H4*(1-VLOOKUP($A5,[1]Hugst!$R$5:$W$9,MATCH(ROUNDUP((I$1)/10,0)*10,[1]Hugst!$R$4:$W$4,0))))</f>
        <v>0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0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>
        <f ca="1">IF($C6-G$1&lt;År1,0,F5*(1-VLOOKUP($A6,[1]Hugst!$R$5:$W$9,MATCH(ROUNDUP((G$1)/10,0)*10,[1]Hugst!$R$4:$W$4,0))))</f>
        <v>0</v>
      </c>
      <c r="H6">
        <f ca="1">IF($C6-H$1&lt;År1,0,G5*(1-VLOOKUP($A6,[1]Hugst!$R$5:$W$9,MATCH(ROUNDUP((H$1)/10,0)*10,[1]Hugst!$R$4:$W$4,0))))</f>
        <v>0</v>
      </c>
      <c r="I6">
        <f ca="1">IF($C6-I$1&lt;År1,0,H5*(1-VLOOKUP($A6,[1]Hugst!$R$5:$W$9,MATCH(ROUNDUP((I$1)/10,0)*10,[1]Hugst!$R$4:$W$4,0))))</f>
        <v>0</v>
      </c>
      <c r="J6">
        <f ca="1">IF($C6-J$1&lt;År1,0,I5*(1-VLOOKUP($A6,[1]Hugst!$R$5:$W$9,MATCH(ROUNDUP((J$1)/10,0)*10,[1]Hugst!$R$4:$W$4,0))))</f>
        <v>0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0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>
        <f ca="1">IF($C7-G$1&lt;År1,0,F6*(1-VLOOKUP($A7,[1]Hugst!$R$5:$W$9,MATCH(ROUNDUP((G$1)/10,0)*10,[1]Hugst!$R$4:$W$4,0))))</f>
        <v>0</v>
      </c>
      <c r="H7">
        <f ca="1">IF($C7-H$1&lt;År1,0,G6*(1-VLOOKUP($A7,[1]Hugst!$R$5:$W$9,MATCH(ROUNDUP((H$1)/10,0)*10,[1]Hugst!$R$4:$W$4,0))))</f>
        <v>0</v>
      </c>
      <c r="I7">
        <f ca="1">IF($C7-I$1&lt;År1,0,H6*(1-VLOOKUP($A7,[1]Hugst!$R$5:$W$9,MATCH(ROUNDUP((I$1)/10,0)*10,[1]Hugst!$R$4:$W$4,0))))</f>
        <v>0</v>
      </c>
      <c r="J7">
        <f ca="1">IF($C7-J$1&lt;År1,0,I6*(1-VLOOKUP($A7,[1]Hugst!$R$5:$W$9,MATCH(ROUNDUP((J$1)/10,0)*10,[1]Hugst!$R$4:$W$4,0))))</f>
        <v>0</v>
      </c>
      <c r="K7">
        <f ca="1">IF($C7-K$1&lt;År1,0,J6*(1-VLOOKUP($A7,[1]Hugst!$R$5:$W$9,MATCH(ROUNDUP((K$1)/10,0)*10,[1]Hugst!$R$4:$W$4,0))))</f>
        <v>0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0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>
        <f ca="1">IF($C8-G$1&lt;År1,0,F7*(1-VLOOKUP($A8,[1]Hugst!$R$5:$W$9,MATCH(ROUNDUP((G$1)/10,0)*10,[1]Hugst!$R$4:$W$4,0))))</f>
        <v>0</v>
      </c>
      <c r="H8">
        <f ca="1">IF($C8-H$1&lt;År1,0,G7*(1-VLOOKUP($A8,[1]Hugst!$R$5:$W$9,MATCH(ROUNDUP((H$1)/10,0)*10,[1]Hugst!$R$4:$W$4,0))))</f>
        <v>0</v>
      </c>
      <c r="I8">
        <f ca="1">IF($C8-I$1&lt;År1,0,H7*(1-VLOOKUP($A8,[1]Hugst!$R$5:$W$9,MATCH(ROUNDUP((I$1)/10,0)*10,[1]Hugst!$R$4:$W$4,0))))</f>
        <v>0</v>
      </c>
      <c r="J8">
        <f ca="1">IF($C8-J$1&lt;År1,0,I7*(1-VLOOKUP($A8,[1]Hugst!$R$5:$W$9,MATCH(ROUNDUP((J$1)/10,0)*10,[1]Hugst!$R$4:$W$4,0))))</f>
        <v>0</v>
      </c>
      <c r="K8">
        <f ca="1">IF($C8-K$1&lt;År1,0,J7*(1-VLOOKUP($A8,[1]Hugst!$R$5:$W$9,MATCH(ROUNDUP((K$1)/10,0)*10,[1]Hugst!$R$4:$W$4,0))))</f>
        <v>0</v>
      </c>
      <c r="L8">
        <f ca="1">IF($C8-L$1&lt;År1,0,K7*(1-VLOOKUP($A8,[1]Hugst!$R$5:$W$9,MATCH(ROUNDUP((L$1)/10,0)*10,[1]Hugst!$R$4:$W$4,0))))</f>
        <v>0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0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>
        <f ca="1">IF($C9-G$1&lt;År1,0,F8*(1-VLOOKUP($A9,[1]Hugst!$R$5:$W$9,MATCH(ROUNDUP((G$1)/10,0)*10,[1]Hugst!$R$4:$W$4,0))))</f>
        <v>0</v>
      </c>
      <c r="H9">
        <f ca="1">IF($C9-H$1&lt;År1,0,G8*(1-VLOOKUP($A9,[1]Hugst!$R$5:$W$9,MATCH(ROUNDUP((H$1)/10,0)*10,[1]Hugst!$R$4:$W$4,0))))</f>
        <v>0</v>
      </c>
      <c r="I9">
        <f ca="1">IF($C9-I$1&lt;År1,0,H8*(1-VLOOKUP($A9,[1]Hugst!$R$5:$W$9,MATCH(ROUNDUP((I$1)/10,0)*10,[1]Hugst!$R$4:$W$4,0))))</f>
        <v>0</v>
      </c>
      <c r="J9">
        <f ca="1">IF($C9-J$1&lt;År1,0,I8*(1-VLOOKUP($A9,[1]Hugst!$R$5:$W$9,MATCH(ROUNDUP((J$1)/10,0)*10,[1]Hugst!$R$4:$W$4,0))))</f>
        <v>0</v>
      </c>
      <c r="K9">
        <f ca="1">IF($C9-K$1&lt;År1,0,J8*(1-VLOOKUP($A9,[1]Hugst!$R$5:$W$9,MATCH(ROUNDUP((K$1)/10,0)*10,[1]Hugst!$R$4:$W$4,0))))</f>
        <v>0</v>
      </c>
      <c r="L9">
        <f ca="1">IF($C9-L$1&lt;År1,0,K8*(1-VLOOKUP($A9,[1]Hugst!$R$5:$W$9,MATCH(ROUNDUP((L$1)/10,0)*10,[1]Hugst!$R$4:$W$4,0))))</f>
        <v>0</v>
      </c>
      <c r="M9">
        <f ca="1">IF($C9-M$1&lt;År1,0,L8*(1-VLOOKUP($A9,[1]Hugst!$R$5:$W$9,MATCH(ROUNDUP((M$1)/10,0)*10,[1]Hugst!$R$4:$W$4,0))))</f>
        <v>0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0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>
        <f ca="1">IF($C10-G$1&lt;År1,0,F9*(1-VLOOKUP($A10,[1]Hugst!$R$5:$W$9,MATCH(ROUNDUP((G$1)/10,0)*10,[1]Hugst!$R$4:$W$4,0))))</f>
        <v>0</v>
      </c>
      <c r="H10">
        <f ca="1">IF($C10-H$1&lt;År1,0,G9*(1-VLOOKUP($A10,[1]Hugst!$R$5:$W$9,MATCH(ROUNDUP((H$1)/10,0)*10,[1]Hugst!$R$4:$W$4,0))))</f>
        <v>0</v>
      </c>
      <c r="I10">
        <f ca="1">IF($C10-I$1&lt;År1,0,H9*(1-VLOOKUP($A10,[1]Hugst!$R$5:$W$9,MATCH(ROUNDUP((I$1)/10,0)*10,[1]Hugst!$R$4:$W$4,0))))</f>
        <v>0</v>
      </c>
      <c r="J10">
        <f ca="1">IF($C10-J$1&lt;År1,0,I9*(1-VLOOKUP($A10,[1]Hugst!$R$5:$W$9,MATCH(ROUNDUP((J$1)/10,0)*10,[1]Hugst!$R$4:$W$4,0))))</f>
        <v>0</v>
      </c>
      <c r="K10">
        <f ca="1">IF($C10-K$1&lt;År1,0,J9*(1-VLOOKUP($A10,[1]Hugst!$R$5:$W$9,MATCH(ROUNDUP((K$1)/10,0)*10,[1]Hugst!$R$4:$W$4,0))))</f>
        <v>0</v>
      </c>
      <c r="L10">
        <f ca="1">IF($C10-L$1&lt;År1,0,K9*(1-VLOOKUP($A10,[1]Hugst!$R$5:$W$9,MATCH(ROUNDUP((L$1)/10,0)*10,[1]Hugst!$R$4:$W$4,0))))</f>
        <v>0</v>
      </c>
      <c r="M10">
        <f ca="1">IF($C10-M$1&lt;År1,0,L9*(1-VLOOKUP($A10,[1]Hugst!$R$5:$W$9,MATCH(ROUNDUP((M$1)/10,0)*10,[1]Hugst!$R$4:$W$4,0))))</f>
        <v>0</v>
      </c>
      <c r="N10">
        <f ca="1">IF($C10-N$1&lt;År1,0,M9*(1-VLOOKUP($A10,[1]Hugst!$R$5:$W$9,MATCH(ROUNDUP((N$1)/10,0)*10,[1]Hugst!$R$4:$W$4,0))))</f>
        <v>0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0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>
        <f ca="1">IF($C11-G$1&lt;År1,0,F10*(1-VLOOKUP($A11,[1]Hugst!$R$5:$W$9,MATCH(ROUNDUP((G$1)/10,0)*10,[1]Hugst!$R$4:$W$4,0))))</f>
        <v>0</v>
      </c>
      <c r="H11">
        <f ca="1">IF($C11-H$1&lt;År1,0,G10*(1-VLOOKUP($A11,[1]Hugst!$R$5:$W$9,MATCH(ROUNDUP((H$1)/10,0)*10,[1]Hugst!$R$4:$W$4,0))))</f>
        <v>0</v>
      </c>
      <c r="I11">
        <f ca="1">IF($C11-I$1&lt;År1,0,H10*(1-VLOOKUP($A11,[1]Hugst!$R$5:$W$9,MATCH(ROUNDUP((I$1)/10,0)*10,[1]Hugst!$R$4:$W$4,0))))</f>
        <v>0</v>
      </c>
      <c r="J11">
        <f ca="1">IF($C11-J$1&lt;År1,0,I10*(1-VLOOKUP($A11,[1]Hugst!$R$5:$W$9,MATCH(ROUNDUP((J$1)/10,0)*10,[1]Hugst!$R$4:$W$4,0))))</f>
        <v>0</v>
      </c>
      <c r="K11">
        <f ca="1">IF($C11-K$1&lt;År1,0,J10*(1-VLOOKUP($A11,[1]Hugst!$R$5:$W$9,MATCH(ROUNDUP((K$1)/10,0)*10,[1]Hugst!$R$4:$W$4,0))))</f>
        <v>0</v>
      </c>
      <c r="L11">
        <f ca="1">IF($C11-L$1&lt;År1,0,K10*(1-VLOOKUP($A11,[1]Hugst!$R$5:$W$9,MATCH(ROUNDUP((L$1)/10,0)*10,[1]Hugst!$R$4:$W$4,0))))</f>
        <v>0</v>
      </c>
      <c r="M11">
        <f ca="1">IF($C11-M$1&lt;År1,0,L10*(1-VLOOKUP($A11,[1]Hugst!$R$5:$W$9,MATCH(ROUNDUP((M$1)/10,0)*10,[1]Hugst!$R$4:$W$4,0))))</f>
        <v>0</v>
      </c>
      <c r="N11">
        <f ca="1">IF($C11-N$1&lt;År1,0,M10*(1-VLOOKUP($A11,[1]Hugst!$R$5:$W$9,MATCH(ROUNDUP((N$1)/10,0)*10,[1]Hugst!$R$4:$W$4,0))))</f>
        <v>0</v>
      </c>
      <c r="O11">
        <f ca="1">IF($C11-O$1&lt;År1,0,N10*(1-VLOOKUP($A11,[1]Hugst!$R$5:$W$9,MATCH(ROUNDUP((O$1)/10,0)*10,[1]Hugst!$R$4:$W$4,0))))</f>
        <v>0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0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>
        <f ca="1">IF($C12-G$1&lt;År1,0,F11*(1-VLOOKUP($A12,[1]Hugst!$R$5:$W$9,MATCH(ROUNDUP((G$1)/10,0)*10,[1]Hugst!$R$4:$W$4,0))))</f>
        <v>0</v>
      </c>
      <c r="H12">
        <f ca="1">IF($C12-H$1&lt;År1,0,G11*(1-VLOOKUP($A12,[1]Hugst!$R$5:$W$9,MATCH(ROUNDUP((H$1)/10,0)*10,[1]Hugst!$R$4:$W$4,0))))</f>
        <v>0</v>
      </c>
      <c r="I12">
        <f ca="1">IF($C12-I$1&lt;År1,0,H11*(1-VLOOKUP($A12,[1]Hugst!$R$5:$W$9,MATCH(ROUNDUP((I$1)/10,0)*10,[1]Hugst!$R$4:$W$4,0))))</f>
        <v>0</v>
      </c>
      <c r="J12">
        <f ca="1">IF($C12-J$1&lt;År1,0,I11*(1-VLOOKUP($A12,[1]Hugst!$R$5:$W$9,MATCH(ROUNDUP((J$1)/10,0)*10,[1]Hugst!$R$4:$W$4,0))))</f>
        <v>0</v>
      </c>
      <c r="K12">
        <f ca="1">IF($C12-K$1&lt;År1,0,J11*(1-VLOOKUP($A12,[1]Hugst!$R$5:$W$9,MATCH(ROUNDUP((K$1)/10,0)*10,[1]Hugst!$R$4:$W$4,0))))</f>
        <v>0</v>
      </c>
      <c r="L12">
        <f ca="1">IF($C12-L$1&lt;År1,0,K11*(1-VLOOKUP($A12,[1]Hugst!$R$5:$W$9,MATCH(ROUNDUP((L$1)/10,0)*10,[1]Hugst!$R$4:$W$4,0))))</f>
        <v>0</v>
      </c>
      <c r="M12">
        <f ca="1">IF($C12-M$1&lt;År1,0,L11*(1-VLOOKUP($A12,[1]Hugst!$R$5:$W$9,MATCH(ROUNDUP((M$1)/10,0)*10,[1]Hugst!$R$4:$W$4,0))))</f>
        <v>0</v>
      </c>
      <c r="N12">
        <f ca="1">IF($C12-N$1&lt;År1,0,M11*(1-VLOOKUP($A12,[1]Hugst!$R$5:$W$9,MATCH(ROUNDUP((N$1)/10,0)*10,[1]Hugst!$R$4:$W$4,0))))</f>
        <v>0</v>
      </c>
      <c r="O12">
        <f ca="1">IF($C12-O$1&lt;År1,0,N11*(1-VLOOKUP($A12,[1]Hugst!$R$5:$W$9,MATCH(ROUNDUP((O$1)/10,0)*10,[1]Hugst!$R$4:$W$4,0))))</f>
        <v>0</v>
      </c>
      <c r="P12">
        <f ca="1">IF($C12-P$1&lt;År1,0,O11*(1-VLOOKUP($A12,[1]Hugst!$R$5:$W$9,MATCH(ROUNDUP((P$1)/10,0)*10,[1]Hugst!$R$4:$W$4,0))))</f>
        <v>0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0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>
        <f ca="1">IF($C13-G$1&lt;År1,0,F12*(1-VLOOKUP($A13,[1]Hugst!$R$5:$W$9,MATCH(ROUNDUP((G$1)/10,0)*10,[1]Hugst!$R$4:$W$4,0))))</f>
        <v>0</v>
      </c>
      <c r="H13">
        <f ca="1">IF($C13-H$1&lt;År1,0,G12*(1-VLOOKUP($A13,[1]Hugst!$R$5:$W$9,MATCH(ROUNDUP((H$1)/10,0)*10,[1]Hugst!$R$4:$W$4,0))))</f>
        <v>0</v>
      </c>
      <c r="I13">
        <f ca="1">IF($C13-I$1&lt;År1,0,H12*(1-VLOOKUP($A13,[1]Hugst!$R$5:$W$9,MATCH(ROUNDUP((I$1)/10,0)*10,[1]Hugst!$R$4:$W$4,0))))</f>
        <v>0</v>
      </c>
      <c r="J13">
        <f ca="1">IF($C13-J$1&lt;År1,0,I12*(1-VLOOKUP($A13,[1]Hugst!$R$5:$W$9,MATCH(ROUNDUP((J$1)/10,0)*10,[1]Hugst!$R$4:$W$4,0))))</f>
        <v>0</v>
      </c>
      <c r="K13">
        <f ca="1">IF($C13-K$1&lt;År1,0,J12*(1-VLOOKUP($A13,[1]Hugst!$R$5:$W$9,MATCH(ROUNDUP((K$1)/10,0)*10,[1]Hugst!$R$4:$W$4,0))))</f>
        <v>0</v>
      </c>
      <c r="L13">
        <f ca="1">IF($C13-L$1&lt;År1,0,K12*(1-VLOOKUP($A13,[1]Hugst!$R$5:$W$9,MATCH(ROUNDUP((L$1)/10,0)*10,[1]Hugst!$R$4:$W$4,0))))</f>
        <v>0</v>
      </c>
      <c r="M13">
        <f ca="1">IF($C13-M$1&lt;År1,0,L12*(1-VLOOKUP($A13,[1]Hugst!$R$5:$W$9,MATCH(ROUNDUP((M$1)/10,0)*10,[1]Hugst!$R$4:$W$4,0))))</f>
        <v>0</v>
      </c>
      <c r="N13">
        <f ca="1">IF($C13-N$1&lt;År1,0,M12*(1-VLOOKUP($A13,[1]Hugst!$R$5:$W$9,MATCH(ROUNDUP((N$1)/10,0)*10,[1]Hugst!$R$4:$W$4,0))))</f>
        <v>0</v>
      </c>
      <c r="O13">
        <f ca="1">IF($C13-O$1&lt;År1,0,N12*(1-VLOOKUP($A13,[1]Hugst!$R$5:$W$9,MATCH(ROUNDUP((O$1)/10,0)*10,[1]Hugst!$R$4:$W$4,0))))</f>
        <v>0</v>
      </c>
      <c r="P13">
        <f ca="1">IF($C13-P$1&lt;År1,0,O12*(1-VLOOKUP($A13,[1]Hugst!$R$5:$W$9,MATCH(ROUNDUP((P$1)/10,0)*10,[1]Hugst!$R$4:$W$4,0))))</f>
        <v>0</v>
      </c>
      <c r="Q13">
        <f ca="1">IF($C13-Q$1&lt;År1,0,P12*(1-VLOOKUP($A13,[1]Hugst!$R$5:$W$9,MATCH(ROUNDUP((Q$1)/10,0)*10,[1]Hugst!$R$4:$W$4,0))))</f>
        <v>0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0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>
        <f ca="1">IF($C14-G$1&lt;År1,0,F13*(1-VLOOKUP($A14,[1]Hugst!$R$5:$W$9,MATCH(ROUNDUP((G$1)/10,0)*10,[1]Hugst!$R$4:$W$4,0))))</f>
        <v>0</v>
      </c>
      <c r="H14">
        <f ca="1">IF($C14-H$1&lt;År1,0,G13*(1-VLOOKUP($A14,[1]Hugst!$R$5:$W$9,MATCH(ROUNDUP((H$1)/10,0)*10,[1]Hugst!$R$4:$W$4,0))))</f>
        <v>0</v>
      </c>
      <c r="I14">
        <f ca="1">IF($C14-I$1&lt;År1,0,H13*(1-VLOOKUP($A14,[1]Hugst!$R$5:$W$9,MATCH(ROUNDUP((I$1)/10,0)*10,[1]Hugst!$R$4:$W$4,0))))</f>
        <v>0</v>
      </c>
      <c r="J14">
        <f ca="1">IF($C14-J$1&lt;År1,0,I13*(1-VLOOKUP($A14,[1]Hugst!$R$5:$W$9,MATCH(ROUNDUP((J$1)/10,0)*10,[1]Hugst!$R$4:$W$4,0))))</f>
        <v>0</v>
      </c>
      <c r="K14">
        <f ca="1">IF($C14-K$1&lt;År1,0,J13*(1-VLOOKUP($A14,[1]Hugst!$R$5:$W$9,MATCH(ROUNDUP((K$1)/10,0)*10,[1]Hugst!$R$4:$W$4,0))))</f>
        <v>0</v>
      </c>
      <c r="L14">
        <f ca="1">IF($C14-L$1&lt;År1,0,K13*(1-VLOOKUP($A14,[1]Hugst!$R$5:$W$9,MATCH(ROUNDUP((L$1)/10,0)*10,[1]Hugst!$R$4:$W$4,0))))</f>
        <v>0</v>
      </c>
      <c r="M14">
        <f ca="1">IF($C14-M$1&lt;År1,0,L13*(1-VLOOKUP($A14,[1]Hugst!$R$5:$W$9,MATCH(ROUNDUP((M$1)/10,0)*10,[1]Hugst!$R$4:$W$4,0))))</f>
        <v>0</v>
      </c>
      <c r="N14">
        <f ca="1">IF($C14-N$1&lt;År1,0,M13*(1-VLOOKUP($A14,[1]Hugst!$R$5:$W$9,MATCH(ROUNDUP((N$1)/10,0)*10,[1]Hugst!$R$4:$W$4,0))))</f>
        <v>0</v>
      </c>
      <c r="O14">
        <f ca="1">IF($C14-O$1&lt;År1,0,N13*(1-VLOOKUP($A14,[1]Hugst!$R$5:$W$9,MATCH(ROUNDUP((O$1)/10,0)*10,[1]Hugst!$R$4:$W$4,0))))</f>
        <v>0</v>
      </c>
      <c r="P14">
        <f ca="1">IF($C14-P$1&lt;År1,0,O13*(1-VLOOKUP($A14,[1]Hugst!$R$5:$W$9,MATCH(ROUNDUP((P$1)/10,0)*10,[1]Hugst!$R$4:$W$4,0))))</f>
        <v>0</v>
      </c>
      <c r="Q14">
        <f ca="1">IF($C14-Q$1&lt;År1,0,P13*(1-VLOOKUP($A14,[1]Hugst!$R$5:$W$9,MATCH(ROUNDUP((Q$1)/10,0)*10,[1]Hugst!$R$4:$W$4,0))))</f>
        <v>0</v>
      </c>
      <c r="R14">
        <f ca="1">IF($C14-R$1&lt;År1,0,Q13*(1-VLOOKUP($A14,[1]Hugst!$R$5:$W$9,MATCH(ROUNDUP((R$1)/10,0)*10,[1]Hugst!$R$4:$W$4,0))))</f>
        <v>0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0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>
        <f ca="1">IF($C15-G$1&lt;År1,0,F14*(1-VLOOKUP($A15,[1]Hugst!$R$5:$W$9,MATCH(ROUNDUP((G$1)/10,0)*10,[1]Hugst!$R$4:$W$4,0))))</f>
        <v>0</v>
      </c>
      <c r="H15">
        <f ca="1">IF($C15-H$1&lt;År1,0,G14*(1-VLOOKUP($A15,[1]Hugst!$R$5:$W$9,MATCH(ROUNDUP((H$1)/10,0)*10,[1]Hugst!$R$4:$W$4,0))))</f>
        <v>0</v>
      </c>
      <c r="I15">
        <f ca="1">IF($C15-I$1&lt;År1,0,H14*(1-VLOOKUP($A15,[1]Hugst!$R$5:$W$9,MATCH(ROUNDUP((I$1)/10,0)*10,[1]Hugst!$R$4:$W$4,0))))</f>
        <v>0</v>
      </c>
      <c r="J15">
        <f ca="1">IF($C15-J$1&lt;År1,0,I14*(1-VLOOKUP($A15,[1]Hugst!$R$5:$W$9,MATCH(ROUNDUP((J$1)/10,0)*10,[1]Hugst!$R$4:$W$4,0))))</f>
        <v>0</v>
      </c>
      <c r="K15">
        <f ca="1">IF($C15-K$1&lt;År1,0,J14*(1-VLOOKUP($A15,[1]Hugst!$R$5:$W$9,MATCH(ROUNDUP((K$1)/10,0)*10,[1]Hugst!$R$4:$W$4,0))))</f>
        <v>0</v>
      </c>
      <c r="L15">
        <f ca="1">IF($C15-L$1&lt;År1,0,K14*(1-VLOOKUP($A15,[1]Hugst!$R$5:$W$9,MATCH(ROUNDUP((L$1)/10,0)*10,[1]Hugst!$R$4:$W$4,0))))</f>
        <v>0</v>
      </c>
      <c r="M15">
        <f ca="1">IF($C15-M$1&lt;År1,0,L14*(1-VLOOKUP($A15,[1]Hugst!$R$5:$W$9,MATCH(ROUNDUP((M$1)/10,0)*10,[1]Hugst!$R$4:$W$4,0))))</f>
        <v>0</v>
      </c>
      <c r="N15">
        <f ca="1">IF($C15-N$1&lt;År1,0,M14*(1-VLOOKUP($A15,[1]Hugst!$R$5:$W$9,MATCH(ROUNDUP((N$1)/10,0)*10,[1]Hugst!$R$4:$W$4,0))))</f>
        <v>0</v>
      </c>
      <c r="O15">
        <f ca="1">IF($C15-O$1&lt;År1,0,N14*(1-VLOOKUP($A15,[1]Hugst!$R$5:$W$9,MATCH(ROUNDUP((O$1)/10,0)*10,[1]Hugst!$R$4:$W$4,0))))</f>
        <v>0</v>
      </c>
      <c r="P15">
        <f ca="1">IF($C15-P$1&lt;År1,0,O14*(1-VLOOKUP($A15,[1]Hugst!$R$5:$W$9,MATCH(ROUNDUP((P$1)/10,0)*10,[1]Hugst!$R$4:$W$4,0))))</f>
        <v>0</v>
      </c>
      <c r="Q15">
        <f ca="1">IF($C15-Q$1&lt;År1,0,P14*(1-VLOOKUP($A15,[1]Hugst!$R$5:$W$9,MATCH(ROUNDUP((Q$1)/10,0)*10,[1]Hugst!$R$4:$W$4,0))))</f>
        <v>0</v>
      </c>
      <c r="R15">
        <f ca="1">IF($C15-R$1&lt;År1,0,Q14*(1-VLOOKUP($A15,[1]Hugst!$R$5:$W$9,MATCH(ROUNDUP((R$1)/10,0)*10,[1]Hugst!$R$4:$W$4,0))))</f>
        <v>0</v>
      </c>
      <c r="S15">
        <f ca="1">IF($C15-S$1&lt;År1,0,R14*(1-VLOOKUP($A15,[1]Hugst!$R$5:$W$9,MATCH(ROUNDUP((S$1)/10,0)*10,[1]Hugst!$R$4:$W$4,0))))</f>
        <v>0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0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>
        <f ca="1">IF($C16-G$1&lt;År1,0,F15*(1-VLOOKUP($A16,[1]Hugst!$R$5:$W$9,MATCH(ROUNDUP((G$1)/10,0)*10,[1]Hugst!$R$4:$W$4,0))))</f>
        <v>0</v>
      </c>
      <c r="H16">
        <f ca="1">IF($C16-H$1&lt;År1,0,G15*(1-VLOOKUP($A16,[1]Hugst!$R$5:$W$9,MATCH(ROUNDUP((H$1)/10,0)*10,[1]Hugst!$R$4:$W$4,0))))</f>
        <v>0</v>
      </c>
      <c r="I16">
        <f ca="1">IF($C16-I$1&lt;År1,0,H15*(1-VLOOKUP($A16,[1]Hugst!$R$5:$W$9,MATCH(ROUNDUP((I$1)/10,0)*10,[1]Hugst!$R$4:$W$4,0))))</f>
        <v>0</v>
      </c>
      <c r="J16">
        <f ca="1">IF($C16-J$1&lt;År1,0,I15*(1-VLOOKUP($A16,[1]Hugst!$R$5:$W$9,MATCH(ROUNDUP((J$1)/10,0)*10,[1]Hugst!$R$4:$W$4,0))))</f>
        <v>0</v>
      </c>
      <c r="K16">
        <f ca="1">IF($C16-K$1&lt;År1,0,J15*(1-VLOOKUP($A16,[1]Hugst!$R$5:$W$9,MATCH(ROUNDUP((K$1)/10,0)*10,[1]Hugst!$R$4:$W$4,0))))</f>
        <v>0</v>
      </c>
      <c r="L16">
        <f ca="1">IF($C16-L$1&lt;År1,0,K15*(1-VLOOKUP($A16,[1]Hugst!$R$5:$W$9,MATCH(ROUNDUP((L$1)/10,0)*10,[1]Hugst!$R$4:$W$4,0))))</f>
        <v>0</v>
      </c>
      <c r="M16">
        <f ca="1">IF($C16-M$1&lt;År1,0,L15*(1-VLOOKUP($A16,[1]Hugst!$R$5:$W$9,MATCH(ROUNDUP((M$1)/10,0)*10,[1]Hugst!$R$4:$W$4,0))))</f>
        <v>0</v>
      </c>
      <c r="N16">
        <f ca="1">IF($C16-N$1&lt;År1,0,M15*(1-VLOOKUP($A16,[1]Hugst!$R$5:$W$9,MATCH(ROUNDUP((N$1)/10,0)*10,[1]Hugst!$R$4:$W$4,0))))</f>
        <v>0</v>
      </c>
      <c r="O16">
        <f ca="1">IF($C16-O$1&lt;År1,0,N15*(1-VLOOKUP($A16,[1]Hugst!$R$5:$W$9,MATCH(ROUNDUP((O$1)/10,0)*10,[1]Hugst!$R$4:$W$4,0))))</f>
        <v>0</v>
      </c>
      <c r="P16">
        <f ca="1">IF($C16-P$1&lt;År1,0,O15*(1-VLOOKUP($A16,[1]Hugst!$R$5:$W$9,MATCH(ROUNDUP((P$1)/10,0)*10,[1]Hugst!$R$4:$W$4,0))))</f>
        <v>0</v>
      </c>
      <c r="Q16">
        <f ca="1">IF($C16-Q$1&lt;År1,0,P15*(1-VLOOKUP($A16,[1]Hugst!$R$5:$W$9,MATCH(ROUNDUP((Q$1)/10,0)*10,[1]Hugst!$R$4:$W$4,0))))</f>
        <v>0</v>
      </c>
      <c r="R16">
        <f ca="1">IF($C16-R$1&lt;År1,0,Q15*(1-VLOOKUP($A16,[1]Hugst!$R$5:$W$9,MATCH(ROUNDUP((R$1)/10,0)*10,[1]Hugst!$R$4:$W$4,0))))</f>
        <v>0</v>
      </c>
      <c r="S16">
        <f ca="1">IF($C16-S$1&lt;År1,0,R15*(1-VLOOKUP($A16,[1]Hugst!$R$5:$W$9,MATCH(ROUNDUP((S$1)/10,0)*10,[1]Hugst!$R$4:$W$4,0))))</f>
        <v>0</v>
      </c>
      <c r="T16">
        <f ca="1">IF($C16-T$1&lt;År1,0,S15*(1-VLOOKUP($A16,[1]Hugst!$R$5:$W$9,MATCH(ROUNDUP((T$1)/10,0)*10,[1]Hugst!$R$4:$W$4,0))))</f>
        <v>0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0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>
        <f ca="1">IF($C17-G$1&lt;År1,0,F16*(1-VLOOKUP($A17,[1]Hugst!$R$5:$W$9,MATCH(ROUNDUP((G$1)/10,0)*10,[1]Hugst!$R$4:$W$4,0))))</f>
        <v>0</v>
      </c>
      <c r="H17">
        <f ca="1">IF($C17-H$1&lt;År1,0,G16*(1-VLOOKUP($A17,[1]Hugst!$R$5:$W$9,MATCH(ROUNDUP((H$1)/10,0)*10,[1]Hugst!$R$4:$W$4,0))))</f>
        <v>0</v>
      </c>
      <c r="I17">
        <f ca="1">IF($C17-I$1&lt;År1,0,H16*(1-VLOOKUP($A17,[1]Hugst!$R$5:$W$9,MATCH(ROUNDUP((I$1)/10,0)*10,[1]Hugst!$R$4:$W$4,0))))</f>
        <v>0</v>
      </c>
      <c r="J17">
        <f ca="1">IF($C17-J$1&lt;År1,0,I16*(1-VLOOKUP($A17,[1]Hugst!$R$5:$W$9,MATCH(ROUNDUP((J$1)/10,0)*10,[1]Hugst!$R$4:$W$4,0))))</f>
        <v>0</v>
      </c>
      <c r="K17">
        <f ca="1">IF($C17-K$1&lt;År1,0,J16*(1-VLOOKUP($A17,[1]Hugst!$R$5:$W$9,MATCH(ROUNDUP((K$1)/10,0)*10,[1]Hugst!$R$4:$W$4,0))))</f>
        <v>0</v>
      </c>
      <c r="L17">
        <f ca="1">IF($C17-L$1&lt;År1,0,K16*(1-VLOOKUP($A17,[1]Hugst!$R$5:$W$9,MATCH(ROUNDUP((L$1)/10,0)*10,[1]Hugst!$R$4:$W$4,0))))</f>
        <v>0</v>
      </c>
      <c r="M17">
        <f ca="1">IF($C17-M$1&lt;År1,0,L16*(1-VLOOKUP($A17,[1]Hugst!$R$5:$W$9,MATCH(ROUNDUP((M$1)/10,0)*10,[1]Hugst!$R$4:$W$4,0))))</f>
        <v>0</v>
      </c>
      <c r="N17">
        <f ca="1">IF($C17-N$1&lt;År1,0,M16*(1-VLOOKUP($A17,[1]Hugst!$R$5:$W$9,MATCH(ROUNDUP((N$1)/10,0)*10,[1]Hugst!$R$4:$W$4,0))))</f>
        <v>0</v>
      </c>
      <c r="O17">
        <f ca="1">IF($C17-O$1&lt;År1,0,N16*(1-VLOOKUP($A17,[1]Hugst!$R$5:$W$9,MATCH(ROUNDUP((O$1)/10,0)*10,[1]Hugst!$R$4:$W$4,0))))</f>
        <v>0</v>
      </c>
      <c r="P17">
        <f ca="1">IF($C17-P$1&lt;År1,0,O16*(1-VLOOKUP($A17,[1]Hugst!$R$5:$W$9,MATCH(ROUNDUP((P$1)/10,0)*10,[1]Hugst!$R$4:$W$4,0))))</f>
        <v>0</v>
      </c>
      <c r="Q17">
        <f ca="1">IF($C17-Q$1&lt;År1,0,P16*(1-VLOOKUP($A17,[1]Hugst!$R$5:$W$9,MATCH(ROUNDUP((Q$1)/10,0)*10,[1]Hugst!$R$4:$W$4,0))))</f>
        <v>0</v>
      </c>
      <c r="R17">
        <f ca="1">IF($C17-R$1&lt;År1,0,Q16*(1-VLOOKUP($A17,[1]Hugst!$R$5:$W$9,MATCH(ROUNDUP((R$1)/10,0)*10,[1]Hugst!$R$4:$W$4,0))))</f>
        <v>0</v>
      </c>
      <c r="S17">
        <f ca="1">IF($C17-S$1&lt;År1,0,R16*(1-VLOOKUP($A17,[1]Hugst!$R$5:$W$9,MATCH(ROUNDUP((S$1)/10,0)*10,[1]Hugst!$R$4:$W$4,0))))</f>
        <v>0</v>
      </c>
      <c r="T17">
        <f ca="1">IF($C17-T$1&lt;År1,0,S16*(1-VLOOKUP($A17,[1]Hugst!$R$5:$W$9,MATCH(ROUNDUP((T$1)/10,0)*10,[1]Hugst!$R$4:$W$4,0))))</f>
        <v>0</v>
      </c>
      <c r="U17">
        <f ca="1">IF($C17-U$1&lt;År1,0,T16*(1-VLOOKUP($A17,[1]Hugst!$R$5:$W$9,MATCH(ROUNDUP((U$1)/10,0)*10,[1]Hugst!$R$4:$W$4,0))))</f>
        <v>0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0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>
        <f ca="1">IF($C18-G$1&lt;År1,0,F17*(1-VLOOKUP($A18,[1]Hugst!$R$5:$W$9,MATCH(ROUNDUP((G$1)/10,0)*10,[1]Hugst!$R$4:$W$4,0))))</f>
        <v>0</v>
      </c>
      <c r="H18">
        <f ca="1">IF($C18-H$1&lt;År1,0,G17*(1-VLOOKUP($A18,[1]Hugst!$R$5:$W$9,MATCH(ROUNDUP((H$1)/10,0)*10,[1]Hugst!$R$4:$W$4,0))))</f>
        <v>0</v>
      </c>
      <c r="I18">
        <f ca="1">IF($C18-I$1&lt;År1,0,H17*(1-VLOOKUP($A18,[1]Hugst!$R$5:$W$9,MATCH(ROUNDUP((I$1)/10,0)*10,[1]Hugst!$R$4:$W$4,0))))</f>
        <v>0</v>
      </c>
      <c r="J18">
        <f ca="1">IF($C18-J$1&lt;År1,0,I17*(1-VLOOKUP($A18,[1]Hugst!$R$5:$W$9,MATCH(ROUNDUP((J$1)/10,0)*10,[1]Hugst!$R$4:$W$4,0))))</f>
        <v>0</v>
      </c>
      <c r="K18">
        <f ca="1">IF($C18-K$1&lt;År1,0,J17*(1-VLOOKUP($A18,[1]Hugst!$R$5:$W$9,MATCH(ROUNDUP((K$1)/10,0)*10,[1]Hugst!$R$4:$W$4,0))))</f>
        <v>0</v>
      </c>
      <c r="L18">
        <f ca="1">IF($C18-L$1&lt;År1,0,K17*(1-VLOOKUP($A18,[1]Hugst!$R$5:$W$9,MATCH(ROUNDUP((L$1)/10,0)*10,[1]Hugst!$R$4:$W$4,0))))</f>
        <v>0</v>
      </c>
      <c r="M18">
        <f ca="1">IF($C18-M$1&lt;År1,0,L17*(1-VLOOKUP($A18,[1]Hugst!$R$5:$W$9,MATCH(ROUNDUP((M$1)/10,0)*10,[1]Hugst!$R$4:$W$4,0))))</f>
        <v>0</v>
      </c>
      <c r="N18">
        <f ca="1">IF($C18-N$1&lt;År1,0,M17*(1-VLOOKUP($A18,[1]Hugst!$R$5:$W$9,MATCH(ROUNDUP((N$1)/10,0)*10,[1]Hugst!$R$4:$W$4,0))))</f>
        <v>0</v>
      </c>
      <c r="O18">
        <f ca="1">IF($C18-O$1&lt;År1,0,N17*(1-VLOOKUP($A18,[1]Hugst!$R$5:$W$9,MATCH(ROUNDUP((O$1)/10,0)*10,[1]Hugst!$R$4:$W$4,0))))</f>
        <v>0</v>
      </c>
      <c r="P18">
        <f ca="1">IF($C18-P$1&lt;År1,0,O17*(1-VLOOKUP($A18,[1]Hugst!$R$5:$W$9,MATCH(ROUNDUP((P$1)/10,0)*10,[1]Hugst!$R$4:$W$4,0))))</f>
        <v>0</v>
      </c>
      <c r="Q18">
        <f ca="1">IF($C18-Q$1&lt;År1,0,P17*(1-VLOOKUP($A18,[1]Hugst!$R$5:$W$9,MATCH(ROUNDUP((Q$1)/10,0)*10,[1]Hugst!$R$4:$W$4,0))))</f>
        <v>0</v>
      </c>
      <c r="R18">
        <f ca="1">IF($C18-R$1&lt;År1,0,Q17*(1-VLOOKUP($A18,[1]Hugst!$R$5:$W$9,MATCH(ROUNDUP((R$1)/10,0)*10,[1]Hugst!$R$4:$W$4,0))))</f>
        <v>0</v>
      </c>
      <c r="S18">
        <f ca="1">IF($C18-S$1&lt;År1,0,R17*(1-VLOOKUP($A18,[1]Hugst!$R$5:$W$9,MATCH(ROUNDUP((S$1)/10,0)*10,[1]Hugst!$R$4:$W$4,0))))</f>
        <v>0</v>
      </c>
      <c r="T18">
        <f ca="1">IF($C18-T$1&lt;År1,0,S17*(1-VLOOKUP($A18,[1]Hugst!$R$5:$W$9,MATCH(ROUNDUP((T$1)/10,0)*10,[1]Hugst!$R$4:$W$4,0))))</f>
        <v>0</v>
      </c>
      <c r="U18">
        <f ca="1">IF($C18-U$1&lt;År1,0,T17*(1-VLOOKUP($A18,[1]Hugst!$R$5:$W$9,MATCH(ROUNDUP((U$1)/10,0)*10,[1]Hugst!$R$4:$W$4,0))))</f>
        <v>0</v>
      </c>
      <c r="V18">
        <f ca="1">IF($C18-V$1&lt;År1,0,U17*(1-VLOOKUP($A18,[1]Hugst!$R$5:$W$9,MATCH(ROUNDUP((V$1)/10,0)*10,[1]Hugst!$R$4:$W$4,0))))</f>
        <v>0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0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>
        <f ca="1">IF($C19-G$1&lt;År1,0,F18*(1-VLOOKUP($A19,[1]Hugst!$R$5:$W$9,MATCH(ROUNDUP((G$1)/10,0)*10,[1]Hugst!$R$4:$W$4,0))))</f>
        <v>0</v>
      </c>
      <c r="H19">
        <f ca="1">IF($C19-H$1&lt;År1,0,G18*(1-VLOOKUP($A19,[1]Hugst!$R$5:$W$9,MATCH(ROUNDUP((H$1)/10,0)*10,[1]Hugst!$R$4:$W$4,0))))</f>
        <v>0</v>
      </c>
      <c r="I19">
        <f ca="1">IF($C19-I$1&lt;År1,0,H18*(1-VLOOKUP($A19,[1]Hugst!$R$5:$W$9,MATCH(ROUNDUP((I$1)/10,0)*10,[1]Hugst!$R$4:$W$4,0))))</f>
        <v>0</v>
      </c>
      <c r="J19">
        <f ca="1">IF($C19-J$1&lt;År1,0,I18*(1-VLOOKUP($A19,[1]Hugst!$R$5:$W$9,MATCH(ROUNDUP((J$1)/10,0)*10,[1]Hugst!$R$4:$W$4,0))))</f>
        <v>0</v>
      </c>
      <c r="K19">
        <f ca="1">IF($C19-K$1&lt;År1,0,J18*(1-VLOOKUP($A19,[1]Hugst!$R$5:$W$9,MATCH(ROUNDUP((K$1)/10,0)*10,[1]Hugst!$R$4:$W$4,0))))</f>
        <v>0</v>
      </c>
      <c r="L19">
        <f ca="1">IF($C19-L$1&lt;År1,0,K18*(1-VLOOKUP($A19,[1]Hugst!$R$5:$W$9,MATCH(ROUNDUP((L$1)/10,0)*10,[1]Hugst!$R$4:$W$4,0))))</f>
        <v>0</v>
      </c>
      <c r="M19">
        <f ca="1">IF($C19-M$1&lt;År1,0,L18*(1-VLOOKUP($A19,[1]Hugst!$R$5:$W$9,MATCH(ROUNDUP((M$1)/10,0)*10,[1]Hugst!$R$4:$W$4,0))))</f>
        <v>0</v>
      </c>
      <c r="N19">
        <f ca="1">IF($C19-N$1&lt;År1,0,M18*(1-VLOOKUP($A19,[1]Hugst!$R$5:$W$9,MATCH(ROUNDUP((N$1)/10,0)*10,[1]Hugst!$R$4:$W$4,0))))</f>
        <v>0</v>
      </c>
      <c r="O19">
        <f ca="1">IF($C19-O$1&lt;År1,0,N18*(1-VLOOKUP($A19,[1]Hugst!$R$5:$W$9,MATCH(ROUNDUP((O$1)/10,0)*10,[1]Hugst!$R$4:$W$4,0))))</f>
        <v>0</v>
      </c>
      <c r="P19">
        <f ca="1">IF($C19-P$1&lt;År1,0,O18*(1-VLOOKUP($A19,[1]Hugst!$R$5:$W$9,MATCH(ROUNDUP((P$1)/10,0)*10,[1]Hugst!$R$4:$W$4,0))))</f>
        <v>0</v>
      </c>
      <c r="Q19">
        <f ca="1">IF($C19-Q$1&lt;År1,0,P18*(1-VLOOKUP($A19,[1]Hugst!$R$5:$W$9,MATCH(ROUNDUP((Q$1)/10,0)*10,[1]Hugst!$R$4:$W$4,0))))</f>
        <v>0</v>
      </c>
      <c r="R19">
        <f ca="1">IF($C19-R$1&lt;År1,0,Q18*(1-VLOOKUP($A19,[1]Hugst!$R$5:$W$9,MATCH(ROUNDUP((R$1)/10,0)*10,[1]Hugst!$R$4:$W$4,0))))</f>
        <v>0</v>
      </c>
      <c r="S19">
        <f ca="1">IF($C19-S$1&lt;År1,0,R18*(1-VLOOKUP($A19,[1]Hugst!$R$5:$W$9,MATCH(ROUNDUP((S$1)/10,0)*10,[1]Hugst!$R$4:$W$4,0))))</f>
        <v>0</v>
      </c>
      <c r="T19">
        <f ca="1">IF($C19-T$1&lt;År1,0,S18*(1-VLOOKUP($A19,[1]Hugst!$R$5:$W$9,MATCH(ROUNDUP((T$1)/10,0)*10,[1]Hugst!$R$4:$W$4,0))))</f>
        <v>0</v>
      </c>
      <c r="U19">
        <f ca="1">IF($C19-U$1&lt;År1,0,T18*(1-VLOOKUP($A19,[1]Hugst!$R$5:$W$9,MATCH(ROUNDUP((U$1)/10,0)*10,[1]Hugst!$R$4:$W$4,0))))</f>
        <v>0</v>
      </c>
      <c r="V19">
        <f ca="1">IF($C19-V$1&lt;År1,0,U18*(1-VLOOKUP($A19,[1]Hugst!$R$5:$W$9,MATCH(ROUNDUP((V$1)/10,0)*10,[1]Hugst!$R$4:$W$4,0))))</f>
        <v>0</v>
      </c>
      <c r="W19">
        <f ca="1">IF($C19-W$1&lt;År1,0,V18*(1-VLOOKUP($A19,[1]Hugst!$R$5:$W$9,MATCH(ROUNDUP((W$1)/10,0)*10,[1]Hugst!$R$4:$W$4,0))))</f>
        <v>0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0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>
        <f ca="1">IF($C20-G$1&lt;År1,0,F19*(1-VLOOKUP($A20,[1]Hugst!$R$5:$W$9,MATCH(ROUNDUP((G$1)/10,0)*10,[1]Hugst!$R$4:$W$4,0))))</f>
        <v>0</v>
      </c>
      <c r="H20">
        <f ca="1">IF($C20-H$1&lt;År1,0,G19*(1-VLOOKUP($A20,[1]Hugst!$R$5:$W$9,MATCH(ROUNDUP((H$1)/10,0)*10,[1]Hugst!$R$4:$W$4,0))))</f>
        <v>0</v>
      </c>
      <c r="I20">
        <f ca="1">IF($C20-I$1&lt;År1,0,H19*(1-VLOOKUP($A20,[1]Hugst!$R$5:$W$9,MATCH(ROUNDUP((I$1)/10,0)*10,[1]Hugst!$R$4:$W$4,0))))</f>
        <v>0</v>
      </c>
      <c r="J20">
        <f ca="1">IF($C20-J$1&lt;År1,0,I19*(1-VLOOKUP($A20,[1]Hugst!$R$5:$W$9,MATCH(ROUNDUP((J$1)/10,0)*10,[1]Hugst!$R$4:$W$4,0))))</f>
        <v>0</v>
      </c>
      <c r="K20">
        <f ca="1">IF($C20-K$1&lt;År1,0,J19*(1-VLOOKUP($A20,[1]Hugst!$R$5:$W$9,MATCH(ROUNDUP((K$1)/10,0)*10,[1]Hugst!$R$4:$W$4,0))))</f>
        <v>0</v>
      </c>
      <c r="L20">
        <f ca="1">IF($C20-L$1&lt;År1,0,K19*(1-VLOOKUP($A20,[1]Hugst!$R$5:$W$9,MATCH(ROUNDUP((L$1)/10,0)*10,[1]Hugst!$R$4:$W$4,0))))</f>
        <v>0</v>
      </c>
      <c r="M20">
        <f ca="1">IF($C20-M$1&lt;År1,0,L19*(1-VLOOKUP($A20,[1]Hugst!$R$5:$W$9,MATCH(ROUNDUP((M$1)/10,0)*10,[1]Hugst!$R$4:$W$4,0))))</f>
        <v>0</v>
      </c>
      <c r="N20">
        <f ca="1">IF($C20-N$1&lt;År1,0,M19*(1-VLOOKUP($A20,[1]Hugst!$R$5:$W$9,MATCH(ROUNDUP((N$1)/10,0)*10,[1]Hugst!$R$4:$W$4,0))))</f>
        <v>0</v>
      </c>
      <c r="O20">
        <f ca="1">IF($C20-O$1&lt;År1,0,N19*(1-VLOOKUP($A20,[1]Hugst!$R$5:$W$9,MATCH(ROUNDUP((O$1)/10,0)*10,[1]Hugst!$R$4:$W$4,0))))</f>
        <v>0</v>
      </c>
      <c r="P20">
        <f ca="1">IF($C20-P$1&lt;År1,0,O19*(1-VLOOKUP($A20,[1]Hugst!$R$5:$W$9,MATCH(ROUNDUP((P$1)/10,0)*10,[1]Hugst!$R$4:$W$4,0))))</f>
        <v>0</v>
      </c>
      <c r="Q20">
        <f ca="1">IF($C20-Q$1&lt;År1,0,P19*(1-VLOOKUP($A20,[1]Hugst!$R$5:$W$9,MATCH(ROUNDUP((Q$1)/10,0)*10,[1]Hugst!$R$4:$W$4,0))))</f>
        <v>0</v>
      </c>
      <c r="R20">
        <f ca="1">IF($C20-R$1&lt;År1,0,Q19*(1-VLOOKUP($A20,[1]Hugst!$R$5:$W$9,MATCH(ROUNDUP((R$1)/10,0)*10,[1]Hugst!$R$4:$W$4,0))))</f>
        <v>0</v>
      </c>
      <c r="S20">
        <f ca="1">IF($C20-S$1&lt;År1,0,R19*(1-VLOOKUP($A20,[1]Hugst!$R$5:$W$9,MATCH(ROUNDUP((S$1)/10,0)*10,[1]Hugst!$R$4:$W$4,0))))</f>
        <v>0</v>
      </c>
      <c r="T20">
        <f ca="1">IF($C20-T$1&lt;År1,0,S19*(1-VLOOKUP($A20,[1]Hugst!$R$5:$W$9,MATCH(ROUNDUP((T$1)/10,0)*10,[1]Hugst!$R$4:$W$4,0))))</f>
        <v>0</v>
      </c>
      <c r="U20">
        <f ca="1">IF($C20-U$1&lt;År1,0,T19*(1-VLOOKUP($A20,[1]Hugst!$R$5:$W$9,MATCH(ROUNDUP((U$1)/10,0)*10,[1]Hugst!$R$4:$W$4,0))))</f>
        <v>0</v>
      </c>
      <c r="V20">
        <f ca="1">IF($C20-V$1&lt;År1,0,U19*(1-VLOOKUP($A20,[1]Hugst!$R$5:$W$9,MATCH(ROUNDUP((V$1)/10,0)*10,[1]Hugst!$R$4:$W$4,0))))</f>
        <v>0</v>
      </c>
      <c r="W20">
        <f ca="1">IF($C20-W$1&lt;År1,0,V19*(1-VLOOKUP($A20,[1]Hugst!$R$5:$W$9,MATCH(ROUNDUP((W$1)/10,0)*10,[1]Hugst!$R$4:$W$4,0))))</f>
        <v>0</v>
      </c>
      <c r="X20">
        <f ca="1">IF($C20-X$1&lt;År1,0,W19*(1-VLOOKUP($A20,[1]Hugst!$R$5:$W$9,MATCH(ROUNDUP((X$1)/10,0)*10,[1]Hugst!$R$4:$W$4,0))))</f>
        <v>0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0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>
        <f ca="1">IF($C21-G$1&lt;År1,0,F20*(1-VLOOKUP($A21,[1]Hugst!$R$5:$W$9,MATCH(ROUNDUP((G$1)/10,0)*10,[1]Hugst!$R$4:$W$4,0))))</f>
        <v>0</v>
      </c>
      <c r="H21">
        <f ca="1">IF($C21-H$1&lt;År1,0,G20*(1-VLOOKUP($A21,[1]Hugst!$R$5:$W$9,MATCH(ROUNDUP((H$1)/10,0)*10,[1]Hugst!$R$4:$W$4,0))))</f>
        <v>0</v>
      </c>
      <c r="I21">
        <f ca="1">IF($C21-I$1&lt;År1,0,H20*(1-VLOOKUP($A21,[1]Hugst!$R$5:$W$9,MATCH(ROUNDUP((I$1)/10,0)*10,[1]Hugst!$R$4:$W$4,0))))</f>
        <v>0</v>
      </c>
      <c r="J21">
        <f ca="1">IF($C21-J$1&lt;År1,0,I20*(1-VLOOKUP($A21,[1]Hugst!$R$5:$W$9,MATCH(ROUNDUP((J$1)/10,0)*10,[1]Hugst!$R$4:$W$4,0))))</f>
        <v>0</v>
      </c>
      <c r="K21">
        <f ca="1">IF($C21-K$1&lt;År1,0,J20*(1-VLOOKUP($A21,[1]Hugst!$R$5:$W$9,MATCH(ROUNDUP((K$1)/10,0)*10,[1]Hugst!$R$4:$W$4,0))))</f>
        <v>0</v>
      </c>
      <c r="L21">
        <f ca="1">IF($C21-L$1&lt;År1,0,K20*(1-VLOOKUP($A21,[1]Hugst!$R$5:$W$9,MATCH(ROUNDUP((L$1)/10,0)*10,[1]Hugst!$R$4:$W$4,0))))</f>
        <v>0</v>
      </c>
      <c r="M21">
        <f ca="1">IF($C21-M$1&lt;År1,0,L20*(1-VLOOKUP($A21,[1]Hugst!$R$5:$W$9,MATCH(ROUNDUP((M$1)/10,0)*10,[1]Hugst!$R$4:$W$4,0))))</f>
        <v>0</v>
      </c>
      <c r="N21">
        <f ca="1">IF($C21-N$1&lt;År1,0,M20*(1-VLOOKUP($A21,[1]Hugst!$R$5:$W$9,MATCH(ROUNDUP((N$1)/10,0)*10,[1]Hugst!$R$4:$W$4,0))))</f>
        <v>0</v>
      </c>
      <c r="O21">
        <f ca="1">IF($C21-O$1&lt;År1,0,N20*(1-VLOOKUP($A21,[1]Hugst!$R$5:$W$9,MATCH(ROUNDUP((O$1)/10,0)*10,[1]Hugst!$R$4:$W$4,0))))</f>
        <v>0</v>
      </c>
      <c r="P21">
        <f ca="1">IF($C21-P$1&lt;År1,0,O20*(1-VLOOKUP($A21,[1]Hugst!$R$5:$W$9,MATCH(ROUNDUP((P$1)/10,0)*10,[1]Hugst!$R$4:$W$4,0))))</f>
        <v>0</v>
      </c>
      <c r="Q21">
        <f ca="1">IF($C21-Q$1&lt;År1,0,P20*(1-VLOOKUP($A21,[1]Hugst!$R$5:$W$9,MATCH(ROUNDUP((Q$1)/10,0)*10,[1]Hugst!$R$4:$W$4,0))))</f>
        <v>0</v>
      </c>
      <c r="R21">
        <f ca="1">IF($C21-R$1&lt;År1,0,Q20*(1-VLOOKUP($A21,[1]Hugst!$R$5:$W$9,MATCH(ROUNDUP((R$1)/10,0)*10,[1]Hugst!$R$4:$W$4,0))))</f>
        <v>0</v>
      </c>
      <c r="S21">
        <f ca="1">IF($C21-S$1&lt;År1,0,R20*(1-VLOOKUP($A21,[1]Hugst!$R$5:$W$9,MATCH(ROUNDUP((S$1)/10,0)*10,[1]Hugst!$R$4:$W$4,0))))</f>
        <v>0</v>
      </c>
      <c r="T21">
        <f ca="1">IF($C21-T$1&lt;År1,0,S20*(1-VLOOKUP($A21,[1]Hugst!$R$5:$W$9,MATCH(ROUNDUP((T$1)/10,0)*10,[1]Hugst!$R$4:$W$4,0))))</f>
        <v>0</v>
      </c>
      <c r="U21">
        <f ca="1">IF($C21-U$1&lt;År1,0,T20*(1-VLOOKUP($A21,[1]Hugst!$R$5:$W$9,MATCH(ROUNDUP((U$1)/10,0)*10,[1]Hugst!$R$4:$W$4,0))))</f>
        <v>0</v>
      </c>
      <c r="V21">
        <f ca="1">IF($C21-V$1&lt;År1,0,U20*(1-VLOOKUP($A21,[1]Hugst!$R$5:$W$9,MATCH(ROUNDUP((V$1)/10,0)*10,[1]Hugst!$R$4:$W$4,0))))</f>
        <v>0</v>
      </c>
      <c r="W21">
        <f ca="1">IF($C21-W$1&lt;År1,0,V20*(1-VLOOKUP($A21,[1]Hugst!$R$5:$W$9,MATCH(ROUNDUP((W$1)/10,0)*10,[1]Hugst!$R$4:$W$4,0))))</f>
        <v>0</v>
      </c>
      <c r="X21">
        <f ca="1">IF($C21-X$1&lt;År1,0,W20*(1-VLOOKUP($A21,[1]Hugst!$R$5:$W$9,MATCH(ROUNDUP((X$1)/10,0)*10,[1]Hugst!$R$4:$W$4,0))))</f>
        <v>0</v>
      </c>
      <c r="Y21">
        <f ca="1">IF($C21-Y$1&lt;År1,0,X20*(1-VLOOKUP($A21,[1]Hugst!$R$5:$W$9,MATCH(ROUNDUP((Y$1)/10,0)*10,[1]Hugst!$R$4:$W$4,0))))</f>
        <v>0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0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>
        <f ca="1">IF($C22-G$1&lt;År1,0,F21*(1-VLOOKUP($A22,[1]Hugst!$R$5:$W$9,MATCH(ROUNDUP((G$1)/10,0)*10,[1]Hugst!$R$4:$W$4,0))))</f>
        <v>0</v>
      </c>
      <c r="H22">
        <f ca="1">IF($C22-H$1&lt;År1,0,G21*(1-VLOOKUP($A22,[1]Hugst!$R$5:$W$9,MATCH(ROUNDUP((H$1)/10,0)*10,[1]Hugst!$R$4:$W$4,0))))</f>
        <v>0</v>
      </c>
      <c r="I22">
        <f ca="1">IF($C22-I$1&lt;År1,0,H21*(1-VLOOKUP($A22,[1]Hugst!$R$5:$W$9,MATCH(ROUNDUP((I$1)/10,0)*10,[1]Hugst!$R$4:$W$4,0))))</f>
        <v>0</v>
      </c>
      <c r="J22">
        <f ca="1">IF($C22-J$1&lt;År1,0,I21*(1-VLOOKUP($A22,[1]Hugst!$R$5:$W$9,MATCH(ROUNDUP((J$1)/10,0)*10,[1]Hugst!$R$4:$W$4,0))))</f>
        <v>0</v>
      </c>
      <c r="K22">
        <f ca="1">IF($C22-K$1&lt;År1,0,J21*(1-VLOOKUP($A22,[1]Hugst!$R$5:$W$9,MATCH(ROUNDUP((K$1)/10,0)*10,[1]Hugst!$R$4:$W$4,0))))</f>
        <v>0</v>
      </c>
      <c r="L22">
        <f ca="1">IF($C22-L$1&lt;År1,0,K21*(1-VLOOKUP($A22,[1]Hugst!$R$5:$W$9,MATCH(ROUNDUP((L$1)/10,0)*10,[1]Hugst!$R$4:$W$4,0))))</f>
        <v>0</v>
      </c>
      <c r="M22">
        <f ca="1">IF($C22-M$1&lt;År1,0,L21*(1-VLOOKUP($A22,[1]Hugst!$R$5:$W$9,MATCH(ROUNDUP((M$1)/10,0)*10,[1]Hugst!$R$4:$W$4,0))))</f>
        <v>0</v>
      </c>
      <c r="N22">
        <f ca="1">IF($C22-N$1&lt;År1,0,M21*(1-VLOOKUP($A22,[1]Hugst!$R$5:$W$9,MATCH(ROUNDUP((N$1)/10,0)*10,[1]Hugst!$R$4:$W$4,0))))</f>
        <v>0</v>
      </c>
      <c r="O22">
        <f ca="1">IF($C22-O$1&lt;År1,0,N21*(1-VLOOKUP($A22,[1]Hugst!$R$5:$W$9,MATCH(ROUNDUP((O$1)/10,0)*10,[1]Hugst!$R$4:$W$4,0))))</f>
        <v>0</v>
      </c>
      <c r="P22">
        <f ca="1">IF($C22-P$1&lt;År1,0,O21*(1-VLOOKUP($A22,[1]Hugst!$R$5:$W$9,MATCH(ROUNDUP((P$1)/10,0)*10,[1]Hugst!$R$4:$W$4,0))))</f>
        <v>0</v>
      </c>
      <c r="Q22">
        <f ca="1">IF($C22-Q$1&lt;År1,0,P21*(1-VLOOKUP($A22,[1]Hugst!$R$5:$W$9,MATCH(ROUNDUP((Q$1)/10,0)*10,[1]Hugst!$R$4:$W$4,0))))</f>
        <v>0</v>
      </c>
      <c r="R22">
        <f ca="1">IF($C22-R$1&lt;År1,0,Q21*(1-VLOOKUP($A22,[1]Hugst!$R$5:$W$9,MATCH(ROUNDUP((R$1)/10,0)*10,[1]Hugst!$R$4:$W$4,0))))</f>
        <v>0</v>
      </c>
      <c r="S22">
        <f ca="1">IF($C22-S$1&lt;År1,0,R21*(1-VLOOKUP($A22,[1]Hugst!$R$5:$W$9,MATCH(ROUNDUP((S$1)/10,0)*10,[1]Hugst!$R$4:$W$4,0))))</f>
        <v>0</v>
      </c>
      <c r="T22">
        <f ca="1">IF($C22-T$1&lt;År1,0,S21*(1-VLOOKUP($A22,[1]Hugst!$R$5:$W$9,MATCH(ROUNDUP((T$1)/10,0)*10,[1]Hugst!$R$4:$W$4,0))))</f>
        <v>0</v>
      </c>
      <c r="U22">
        <f ca="1">IF($C22-U$1&lt;År1,0,T21*(1-VLOOKUP($A22,[1]Hugst!$R$5:$W$9,MATCH(ROUNDUP((U$1)/10,0)*10,[1]Hugst!$R$4:$W$4,0))))</f>
        <v>0</v>
      </c>
      <c r="V22">
        <f ca="1">IF($C22-V$1&lt;År1,0,U21*(1-VLOOKUP($A22,[1]Hugst!$R$5:$W$9,MATCH(ROUNDUP((V$1)/10,0)*10,[1]Hugst!$R$4:$W$4,0))))</f>
        <v>0</v>
      </c>
      <c r="W22">
        <f ca="1">IF($C22-W$1&lt;År1,0,V21*(1-VLOOKUP($A22,[1]Hugst!$R$5:$W$9,MATCH(ROUNDUP((W$1)/10,0)*10,[1]Hugst!$R$4:$W$4,0))))</f>
        <v>0</v>
      </c>
      <c r="X22">
        <f ca="1">IF($C22-X$1&lt;År1,0,W21*(1-VLOOKUP($A22,[1]Hugst!$R$5:$W$9,MATCH(ROUNDUP((X$1)/10,0)*10,[1]Hugst!$R$4:$W$4,0))))</f>
        <v>0</v>
      </c>
      <c r="Y22">
        <f ca="1">IF($C22-Y$1&lt;År1,0,X21*(1-VLOOKUP($A22,[1]Hugst!$R$5:$W$9,MATCH(ROUNDUP((Y$1)/10,0)*10,[1]Hugst!$R$4:$W$4,0))))</f>
        <v>0</v>
      </c>
      <c r="Z22">
        <f ca="1">IF($C22-Z$1&lt;År1,0,Y21*(1-VLOOKUP($A22,[1]Hugst!$R$5:$W$9,MATCH(ROUNDUP((Z$1)/10,0)*10,[1]Hugst!$R$4:$W$4,0))))</f>
        <v>0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0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>
        <f ca="1">IF($C23-G$1&lt;År1,0,F22*(1-VLOOKUP($A23,[1]Hugst!$R$5:$W$9,MATCH(ROUNDUP((G$1)/10,0)*10,[1]Hugst!$R$4:$W$4,0))))</f>
        <v>0</v>
      </c>
      <c r="H23">
        <f ca="1">IF($C23-H$1&lt;År1,0,G22*(1-VLOOKUP($A23,[1]Hugst!$R$5:$W$9,MATCH(ROUNDUP((H$1)/10,0)*10,[1]Hugst!$R$4:$W$4,0))))</f>
        <v>0</v>
      </c>
      <c r="I23">
        <f ca="1">IF($C23-I$1&lt;År1,0,H22*(1-VLOOKUP($A23,[1]Hugst!$R$5:$W$9,MATCH(ROUNDUP((I$1)/10,0)*10,[1]Hugst!$R$4:$W$4,0))))</f>
        <v>0</v>
      </c>
      <c r="J23">
        <f ca="1">IF($C23-J$1&lt;År1,0,I22*(1-VLOOKUP($A23,[1]Hugst!$R$5:$W$9,MATCH(ROUNDUP((J$1)/10,0)*10,[1]Hugst!$R$4:$W$4,0))))</f>
        <v>0</v>
      </c>
      <c r="K23">
        <f ca="1">IF($C23-K$1&lt;År1,0,J22*(1-VLOOKUP($A23,[1]Hugst!$R$5:$W$9,MATCH(ROUNDUP((K$1)/10,0)*10,[1]Hugst!$R$4:$W$4,0))))</f>
        <v>0</v>
      </c>
      <c r="L23">
        <f ca="1">IF($C23-L$1&lt;År1,0,K22*(1-VLOOKUP($A23,[1]Hugst!$R$5:$W$9,MATCH(ROUNDUP((L$1)/10,0)*10,[1]Hugst!$R$4:$W$4,0))))</f>
        <v>0</v>
      </c>
      <c r="M23">
        <f ca="1">IF($C23-M$1&lt;År1,0,L22*(1-VLOOKUP($A23,[1]Hugst!$R$5:$W$9,MATCH(ROUNDUP((M$1)/10,0)*10,[1]Hugst!$R$4:$W$4,0))))</f>
        <v>0</v>
      </c>
      <c r="N23">
        <f ca="1">IF($C23-N$1&lt;År1,0,M22*(1-VLOOKUP($A23,[1]Hugst!$R$5:$W$9,MATCH(ROUNDUP((N$1)/10,0)*10,[1]Hugst!$R$4:$W$4,0))))</f>
        <v>0</v>
      </c>
      <c r="O23">
        <f ca="1">IF($C23-O$1&lt;År1,0,N22*(1-VLOOKUP($A23,[1]Hugst!$R$5:$W$9,MATCH(ROUNDUP((O$1)/10,0)*10,[1]Hugst!$R$4:$W$4,0))))</f>
        <v>0</v>
      </c>
      <c r="P23">
        <f ca="1">IF($C23-P$1&lt;År1,0,O22*(1-VLOOKUP($A23,[1]Hugst!$R$5:$W$9,MATCH(ROUNDUP((P$1)/10,0)*10,[1]Hugst!$R$4:$W$4,0))))</f>
        <v>0</v>
      </c>
      <c r="Q23">
        <f ca="1">IF($C23-Q$1&lt;År1,0,P22*(1-VLOOKUP($A23,[1]Hugst!$R$5:$W$9,MATCH(ROUNDUP((Q$1)/10,0)*10,[1]Hugst!$R$4:$W$4,0))))</f>
        <v>0</v>
      </c>
      <c r="R23">
        <f ca="1">IF($C23-R$1&lt;År1,0,Q22*(1-VLOOKUP($A23,[1]Hugst!$R$5:$W$9,MATCH(ROUNDUP((R$1)/10,0)*10,[1]Hugst!$R$4:$W$4,0))))</f>
        <v>0</v>
      </c>
      <c r="S23">
        <f ca="1">IF($C23-S$1&lt;År1,0,R22*(1-VLOOKUP($A23,[1]Hugst!$R$5:$W$9,MATCH(ROUNDUP((S$1)/10,0)*10,[1]Hugst!$R$4:$W$4,0))))</f>
        <v>0</v>
      </c>
      <c r="T23">
        <f ca="1">IF($C23-T$1&lt;År1,0,S22*(1-VLOOKUP($A23,[1]Hugst!$R$5:$W$9,MATCH(ROUNDUP((T$1)/10,0)*10,[1]Hugst!$R$4:$W$4,0))))</f>
        <v>0</v>
      </c>
      <c r="U23">
        <f ca="1">IF($C23-U$1&lt;År1,0,T22*(1-VLOOKUP($A23,[1]Hugst!$R$5:$W$9,MATCH(ROUNDUP((U$1)/10,0)*10,[1]Hugst!$R$4:$W$4,0))))</f>
        <v>0</v>
      </c>
      <c r="V23">
        <f ca="1">IF($C23-V$1&lt;År1,0,U22*(1-VLOOKUP($A23,[1]Hugst!$R$5:$W$9,MATCH(ROUNDUP((V$1)/10,0)*10,[1]Hugst!$R$4:$W$4,0))))</f>
        <v>0</v>
      </c>
      <c r="W23">
        <f ca="1">IF($C23-W$1&lt;År1,0,V22*(1-VLOOKUP($A23,[1]Hugst!$R$5:$W$9,MATCH(ROUNDUP((W$1)/10,0)*10,[1]Hugst!$R$4:$W$4,0))))</f>
        <v>0</v>
      </c>
      <c r="X23">
        <f ca="1">IF($C23-X$1&lt;År1,0,W22*(1-VLOOKUP($A23,[1]Hugst!$R$5:$W$9,MATCH(ROUNDUP((X$1)/10,0)*10,[1]Hugst!$R$4:$W$4,0))))</f>
        <v>0</v>
      </c>
      <c r="Y23">
        <f ca="1">IF($C23-Y$1&lt;År1,0,X22*(1-VLOOKUP($A23,[1]Hugst!$R$5:$W$9,MATCH(ROUNDUP((Y$1)/10,0)*10,[1]Hugst!$R$4:$W$4,0))))</f>
        <v>0</v>
      </c>
      <c r="Z23">
        <f ca="1">IF($C23-Z$1&lt;År1,0,Y22*(1-VLOOKUP($A23,[1]Hugst!$R$5:$W$9,MATCH(ROUNDUP((Z$1)/10,0)*10,[1]Hugst!$R$4:$W$4,0))))</f>
        <v>0</v>
      </c>
      <c r="AA23">
        <f ca="1">IF($C23-AA$1&lt;År1,0,Z22*(1-VLOOKUP($A23,[1]Hugst!$R$5:$W$9,MATCH(ROUNDUP((AA$1)/10,0)*10,[1]Hugst!$R$4:$W$4,0))))</f>
        <v>0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0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>
        <f ca="1">IF($C24-G$1&lt;År1,0,F23*(1-VLOOKUP($A24,[1]Hugst!$R$5:$W$9,MATCH(ROUNDUP((G$1)/10,0)*10,[1]Hugst!$R$4:$W$4,0))))</f>
        <v>0</v>
      </c>
      <c r="H24">
        <f ca="1">IF($C24-H$1&lt;År1,0,G23*(1-VLOOKUP($A24,[1]Hugst!$R$5:$W$9,MATCH(ROUNDUP((H$1)/10,0)*10,[1]Hugst!$R$4:$W$4,0))))</f>
        <v>0</v>
      </c>
      <c r="I24">
        <f ca="1">IF($C24-I$1&lt;År1,0,H23*(1-VLOOKUP($A24,[1]Hugst!$R$5:$W$9,MATCH(ROUNDUP((I$1)/10,0)*10,[1]Hugst!$R$4:$W$4,0))))</f>
        <v>0</v>
      </c>
      <c r="J24">
        <f ca="1">IF($C24-J$1&lt;År1,0,I23*(1-VLOOKUP($A24,[1]Hugst!$R$5:$W$9,MATCH(ROUNDUP((J$1)/10,0)*10,[1]Hugst!$R$4:$W$4,0))))</f>
        <v>0</v>
      </c>
      <c r="K24">
        <f ca="1">IF($C24-K$1&lt;År1,0,J23*(1-VLOOKUP($A24,[1]Hugst!$R$5:$W$9,MATCH(ROUNDUP((K$1)/10,0)*10,[1]Hugst!$R$4:$W$4,0))))</f>
        <v>0</v>
      </c>
      <c r="L24">
        <f ca="1">IF($C24-L$1&lt;År1,0,K23*(1-VLOOKUP($A24,[1]Hugst!$R$5:$W$9,MATCH(ROUNDUP((L$1)/10,0)*10,[1]Hugst!$R$4:$W$4,0))))</f>
        <v>0</v>
      </c>
      <c r="M24">
        <f ca="1">IF($C24-M$1&lt;År1,0,L23*(1-VLOOKUP($A24,[1]Hugst!$R$5:$W$9,MATCH(ROUNDUP((M$1)/10,0)*10,[1]Hugst!$R$4:$W$4,0))))</f>
        <v>0</v>
      </c>
      <c r="N24">
        <f ca="1">IF($C24-N$1&lt;År1,0,M23*(1-VLOOKUP($A24,[1]Hugst!$R$5:$W$9,MATCH(ROUNDUP((N$1)/10,0)*10,[1]Hugst!$R$4:$W$4,0))))</f>
        <v>0</v>
      </c>
      <c r="O24">
        <f ca="1">IF($C24-O$1&lt;År1,0,N23*(1-VLOOKUP($A24,[1]Hugst!$R$5:$W$9,MATCH(ROUNDUP((O$1)/10,0)*10,[1]Hugst!$R$4:$W$4,0))))</f>
        <v>0</v>
      </c>
      <c r="P24">
        <f ca="1">IF($C24-P$1&lt;År1,0,O23*(1-VLOOKUP($A24,[1]Hugst!$R$5:$W$9,MATCH(ROUNDUP((P$1)/10,0)*10,[1]Hugst!$R$4:$W$4,0))))</f>
        <v>0</v>
      </c>
      <c r="Q24">
        <f ca="1">IF($C24-Q$1&lt;År1,0,P23*(1-VLOOKUP($A24,[1]Hugst!$R$5:$W$9,MATCH(ROUNDUP((Q$1)/10,0)*10,[1]Hugst!$R$4:$W$4,0))))</f>
        <v>0</v>
      </c>
      <c r="R24">
        <f ca="1">IF($C24-R$1&lt;År1,0,Q23*(1-VLOOKUP($A24,[1]Hugst!$R$5:$W$9,MATCH(ROUNDUP((R$1)/10,0)*10,[1]Hugst!$R$4:$W$4,0))))</f>
        <v>0</v>
      </c>
      <c r="S24">
        <f ca="1">IF($C24-S$1&lt;År1,0,R23*(1-VLOOKUP($A24,[1]Hugst!$R$5:$W$9,MATCH(ROUNDUP((S$1)/10,0)*10,[1]Hugst!$R$4:$W$4,0))))</f>
        <v>0</v>
      </c>
      <c r="T24">
        <f ca="1">IF($C24-T$1&lt;År1,0,S23*(1-VLOOKUP($A24,[1]Hugst!$R$5:$W$9,MATCH(ROUNDUP((T$1)/10,0)*10,[1]Hugst!$R$4:$W$4,0))))</f>
        <v>0</v>
      </c>
      <c r="U24">
        <f ca="1">IF($C24-U$1&lt;År1,0,T23*(1-VLOOKUP($A24,[1]Hugst!$R$5:$W$9,MATCH(ROUNDUP((U$1)/10,0)*10,[1]Hugst!$R$4:$W$4,0))))</f>
        <v>0</v>
      </c>
      <c r="V24">
        <f ca="1">IF($C24-V$1&lt;År1,0,U23*(1-VLOOKUP($A24,[1]Hugst!$R$5:$W$9,MATCH(ROUNDUP((V$1)/10,0)*10,[1]Hugst!$R$4:$W$4,0))))</f>
        <v>0</v>
      </c>
      <c r="W24">
        <f ca="1">IF($C24-W$1&lt;År1,0,V23*(1-VLOOKUP($A24,[1]Hugst!$R$5:$W$9,MATCH(ROUNDUP((W$1)/10,0)*10,[1]Hugst!$R$4:$W$4,0))))</f>
        <v>0</v>
      </c>
      <c r="X24">
        <f ca="1">IF($C24-X$1&lt;År1,0,W23*(1-VLOOKUP($A24,[1]Hugst!$R$5:$W$9,MATCH(ROUNDUP((X$1)/10,0)*10,[1]Hugst!$R$4:$W$4,0))))</f>
        <v>0</v>
      </c>
      <c r="Y24">
        <f ca="1">IF($C24-Y$1&lt;År1,0,X23*(1-VLOOKUP($A24,[1]Hugst!$R$5:$W$9,MATCH(ROUNDUP((Y$1)/10,0)*10,[1]Hugst!$R$4:$W$4,0))))</f>
        <v>0</v>
      </c>
      <c r="Z24">
        <f ca="1">IF($C24-Z$1&lt;År1,0,Y23*(1-VLOOKUP($A24,[1]Hugst!$R$5:$W$9,MATCH(ROUNDUP((Z$1)/10,0)*10,[1]Hugst!$R$4:$W$4,0))))</f>
        <v>0</v>
      </c>
      <c r="AA24">
        <f ca="1">IF($C24-AA$1&lt;År1,0,Z23*(1-VLOOKUP($A24,[1]Hugst!$R$5:$W$9,MATCH(ROUNDUP((AA$1)/10,0)*10,[1]Hugst!$R$4:$W$4,0))))</f>
        <v>0</v>
      </c>
      <c r="AB24">
        <f ca="1">IF($C24-AB$1&lt;År1,0,AA23*(1-VLOOKUP($A24,[1]Hugst!$R$5:$W$9,MATCH(ROUNDUP((AB$1)/10,0)*10,[1]Hugst!$R$4:$W$4,0))))</f>
        <v>0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0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>
        <f ca="1">IF($C25-G$1&lt;År1,0,F24*(1-VLOOKUP($A25,[1]Hugst!$R$5:$W$9,MATCH(ROUNDUP((G$1)/10,0)*10,[1]Hugst!$R$4:$W$4,0))))</f>
        <v>0</v>
      </c>
      <c r="H25">
        <f ca="1">IF($C25-H$1&lt;År1,0,G24*(1-VLOOKUP($A25,[1]Hugst!$R$5:$W$9,MATCH(ROUNDUP((H$1)/10,0)*10,[1]Hugst!$R$4:$W$4,0))))</f>
        <v>0</v>
      </c>
      <c r="I25">
        <f ca="1">IF($C25-I$1&lt;År1,0,H24*(1-VLOOKUP($A25,[1]Hugst!$R$5:$W$9,MATCH(ROUNDUP((I$1)/10,0)*10,[1]Hugst!$R$4:$W$4,0))))</f>
        <v>0</v>
      </c>
      <c r="J25">
        <f ca="1">IF($C25-J$1&lt;År1,0,I24*(1-VLOOKUP($A25,[1]Hugst!$R$5:$W$9,MATCH(ROUNDUP((J$1)/10,0)*10,[1]Hugst!$R$4:$W$4,0))))</f>
        <v>0</v>
      </c>
      <c r="K25">
        <f ca="1">IF($C25-K$1&lt;År1,0,J24*(1-VLOOKUP($A25,[1]Hugst!$R$5:$W$9,MATCH(ROUNDUP((K$1)/10,0)*10,[1]Hugst!$R$4:$W$4,0))))</f>
        <v>0</v>
      </c>
      <c r="L25">
        <f ca="1">IF($C25-L$1&lt;År1,0,K24*(1-VLOOKUP($A25,[1]Hugst!$R$5:$W$9,MATCH(ROUNDUP((L$1)/10,0)*10,[1]Hugst!$R$4:$W$4,0))))</f>
        <v>0</v>
      </c>
      <c r="M25">
        <f ca="1">IF($C25-M$1&lt;År1,0,L24*(1-VLOOKUP($A25,[1]Hugst!$R$5:$W$9,MATCH(ROUNDUP((M$1)/10,0)*10,[1]Hugst!$R$4:$W$4,0))))</f>
        <v>0</v>
      </c>
      <c r="N25">
        <f ca="1">IF($C25-N$1&lt;År1,0,M24*(1-VLOOKUP($A25,[1]Hugst!$R$5:$W$9,MATCH(ROUNDUP((N$1)/10,0)*10,[1]Hugst!$R$4:$W$4,0))))</f>
        <v>0</v>
      </c>
      <c r="O25">
        <f ca="1">IF($C25-O$1&lt;År1,0,N24*(1-VLOOKUP($A25,[1]Hugst!$R$5:$W$9,MATCH(ROUNDUP((O$1)/10,0)*10,[1]Hugst!$R$4:$W$4,0))))</f>
        <v>0</v>
      </c>
      <c r="P25">
        <f ca="1">IF($C25-P$1&lt;År1,0,O24*(1-VLOOKUP($A25,[1]Hugst!$R$5:$W$9,MATCH(ROUNDUP((P$1)/10,0)*10,[1]Hugst!$R$4:$W$4,0))))</f>
        <v>0</v>
      </c>
      <c r="Q25">
        <f ca="1">IF($C25-Q$1&lt;År1,0,P24*(1-VLOOKUP($A25,[1]Hugst!$R$5:$W$9,MATCH(ROUNDUP((Q$1)/10,0)*10,[1]Hugst!$R$4:$W$4,0))))</f>
        <v>0</v>
      </c>
      <c r="R25">
        <f ca="1">IF($C25-R$1&lt;År1,0,Q24*(1-VLOOKUP($A25,[1]Hugst!$R$5:$W$9,MATCH(ROUNDUP((R$1)/10,0)*10,[1]Hugst!$R$4:$W$4,0))))</f>
        <v>0</v>
      </c>
      <c r="S25">
        <f ca="1">IF($C25-S$1&lt;År1,0,R24*(1-VLOOKUP($A25,[1]Hugst!$R$5:$W$9,MATCH(ROUNDUP((S$1)/10,0)*10,[1]Hugst!$R$4:$W$4,0))))</f>
        <v>0</v>
      </c>
      <c r="T25">
        <f ca="1">IF($C25-T$1&lt;År1,0,S24*(1-VLOOKUP($A25,[1]Hugst!$R$5:$W$9,MATCH(ROUNDUP((T$1)/10,0)*10,[1]Hugst!$R$4:$W$4,0))))</f>
        <v>0</v>
      </c>
      <c r="U25">
        <f ca="1">IF($C25-U$1&lt;År1,0,T24*(1-VLOOKUP($A25,[1]Hugst!$R$5:$W$9,MATCH(ROUNDUP((U$1)/10,0)*10,[1]Hugst!$R$4:$W$4,0))))</f>
        <v>0</v>
      </c>
      <c r="V25">
        <f ca="1">IF($C25-V$1&lt;År1,0,U24*(1-VLOOKUP($A25,[1]Hugst!$R$5:$W$9,MATCH(ROUNDUP((V$1)/10,0)*10,[1]Hugst!$R$4:$W$4,0))))</f>
        <v>0</v>
      </c>
      <c r="W25">
        <f ca="1">IF($C25-W$1&lt;År1,0,V24*(1-VLOOKUP($A25,[1]Hugst!$R$5:$W$9,MATCH(ROUNDUP((W$1)/10,0)*10,[1]Hugst!$R$4:$W$4,0))))</f>
        <v>0</v>
      </c>
      <c r="X25">
        <f ca="1">IF($C25-X$1&lt;År1,0,W24*(1-VLOOKUP($A25,[1]Hugst!$R$5:$W$9,MATCH(ROUNDUP((X$1)/10,0)*10,[1]Hugst!$R$4:$W$4,0))))</f>
        <v>0</v>
      </c>
      <c r="Y25">
        <f ca="1">IF($C25-Y$1&lt;År1,0,X24*(1-VLOOKUP($A25,[1]Hugst!$R$5:$W$9,MATCH(ROUNDUP((Y$1)/10,0)*10,[1]Hugst!$R$4:$W$4,0))))</f>
        <v>0</v>
      </c>
      <c r="Z25">
        <f ca="1">IF($C25-Z$1&lt;År1,0,Y24*(1-VLOOKUP($A25,[1]Hugst!$R$5:$W$9,MATCH(ROUNDUP((Z$1)/10,0)*10,[1]Hugst!$R$4:$W$4,0))))</f>
        <v>0</v>
      </c>
      <c r="AA25">
        <f ca="1">IF($C25-AA$1&lt;År1,0,Z24*(1-VLOOKUP($A25,[1]Hugst!$R$5:$W$9,MATCH(ROUNDUP((AA$1)/10,0)*10,[1]Hugst!$R$4:$W$4,0))))</f>
        <v>0</v>
      </c>
      <c r="AB25">
        <f ca="1">IF($C25-AB$1&lt;År1,0,AA24*(1-VLOOKUP($A25,[1]Hugst!$R$5:$W$9,MATCH(ROUNDUP((AB$1)/10,0)*10,[1]Hugst!$R$4:$W$4,0))))</f>
        <v>0</v>
      </c>
      <c r="AC25">
        <f ca="1">IF($C25-AC$1&lt;År1,0,AB24*(1-VLOOKUP($A25,[1]Hugst!$R$5:$W$9,MATCH(ROUNDUP((AC$1)/10,0)*10,[1]Hugst!$R$4:$W$4,0))))</f>
        <v>0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0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>
        <f ca="1">IF($C26-G$1&lt;År1,0,F25*(1-VLOOKUP($A26,[1]Hugst!$R$5:$W$9,MATCH(ROUNDUP((G$1)/10,0)*10,[1]Hugst!$R$4:$W$4,0))))</f>
        <v>0</v>
      </c>
      <c r="H26">
        <f ca="1">IF($C26-H$1&lt;År1,0,G25*(1-VLOOKUP($A26,[1]Hugst!$R$5:$W$9,MATCH(ROUNDUP((H$1)/10,0)*10,[1]Hugst!$R$4:$W$4,0))))</f>
        <v>0</v>
      </c>
      <c r="I26">
        <f ca="1">IF($C26-I$1&lt;År1,0,H25*(1-VLOOKUP($A26,[1]Hugst!$R$5:$W$9,MATCH(ROUNDUP((I$1)/10,0)*10,[1]Hugst!$R$4:$W$4,0))))</f>
        <v>0</v>
      </c>
      <c r="J26">
        <f ca="1">IF($C26-J$1&lt;År1,0,I25*(1-VLOOKUP($A26,[1]Hugst!$R$5:$W$9,MATCH(ROUNDUP((J$1)/10,0)*10,[1]Hugst!$R$4:$W$4,0))))</f>
        <v>0</v>
      </c>
      <c r="K26">
        <f ca="1">IF($C26-K$1&lt;År1,0,J25*(1-VLOOKUP($A26,[1]Hugst!$R$5:$W$9,MATCH(ROUNDUP((K$1)/10,0)*10,[1]Hugst!$R$4:$W$4,0))))</f>
        <v>0</v>
      </c>
      <c r="L26">
        <f ca="1">IF($C26-L$1&lt;År1,0,K25*(1-VLOOKUP($A26,[1]Hugst!$R$5:$W$9,MATCH(ROUNDUP((L$1)/10,0)*10,[1]Hugst!$R$4:$W$4,0))))</f>
        <v>0</v>
      </c>
      <c r="M26">
        <f ca="1">IF($C26-M$1&lt;År1,0,L25*(1-VLOOKUP($A26,[1]Hugst!$R$5:$W$9,MATCH(ROUNDUP((M$1)/10,0)*10,[1]Hugst!$R$4:$W$4,0))))</f>
        <v>0</v>
      </c>
      <c r="N26">
        <f ca="1">IF($C26-N$1&lt;År1,0,M25*(1-VLOOKUP($A26,[1]Hugst!$R$5:$W$9,MATCH(ROUNDUP((N$1)/10,0)*10,[1]Hugst!$R$4:$W$4,0))))</f>
        <v>0</v>
      </c>
      <c r="O26">
        <f ca="1">IF($C26-O$1&lt;År1,0,N25*(1-VLOOKUP($A26,[1]Hugst!$R$5:$W$9,MATCH(ROUNDUP((O$1)/10,0)*10,[1]Hugst!$R$4:$W$4,0))))</f>
        <v>0</v>
      </c>
      <c r="P26">
        <f ca="1">IF($C26-P$1&lt;År1,0,O25*(1-VLOOKUP($A26,[1]Hugst!$R$5:$W$9,MATCH(ROUNDUP((P$1)/10,0)*10,[1]Hugst!$R$4:$W$4,0))))</f>
        <v>0</v>
      </c>
      <c r="Q26">
        <f ca="1">IF($C26-Q$1&lt;År1,0,P25*(1-VLOOKUP($A26,[1]Hugst!$R$5:$W$9,MATCH(ROUNDUP((Q$1)/10,0)*10,[1]Hugst!$R$4:$W$4,0))))</f>
        <v>0</v>
      </c>
      <c r="R26">
        <f ca="1">IF($C26-R$1&lt;År1,0,Q25*(1-VLOOKUP($A26,[1]Hugst!$R$5:$W$9,MATCH(ROUNDUP((R$1)/10,0)*10,[1]Hugst!$R$4:$W$4,0))))</f>
        <v>0</v>
      </c>
      <c r="S26">
        <f ca="1">IF($C26-S$1&lt;År1,0,R25*(1-VLOOKUP($A26,[1]Hugst!$R$5:$W$9,MATCH(ROUNDUP((S$1)/10,0)*10,[1]Hugst!$R$4:$W$4,0))))</f>
        <v>0</v>
      </c>
      <c r="T26">
        <f ca="1">IF($C26-T$1&lt;År1,0,S25*(1-VLOOKUP($A26,[1]Hugst!$R$5:$W$9,MATCH(ROUNDUP((T$1)/10,0)*10,[1]Hugst!$R$4:$W$4,0))))</f>
        <v>0</v>
      </c>
      <c r="U26">
        <f ca="1">IF($C26-U$1&lt;År1,0,T25*(1-VLOOKUP($A26,[1]Hugst!$R$5:$W$9,MATCH(ROUNDUP((U$1)/10,0)*10,[1]Hugst!$R$4:$W$4,0))))</f>
        <v>0</v>
      </c>
      <c r="V26">
        <f ca="1">IF($C26-V$1&lt;År1,0,U25*(1-VLOOKUP($A26,[1]Hugst!$R$5:$W$9,MATCH(ROUNDUP((V$1)/10,0)*10,[1]Hugst!$R$4:$W$4,0))))</f>
        <v>0</v>
      </c>
      <c r="W26">
        <f ca="1">IF($C26-W$1&lt;År1,0,V25*(1-VLOOKUP($A26,[1]Hugst!$R$5:$W$9,MATCH(ROUNDUP((W$1)/10,0)*10,[1]Hugst!$R$4:$W$4,0))))</f>
        <v>0</v>
      </c>
      <c r="X26">
        <f ca="1">IF($C26-X$1&lt;År1,0,W25*(1-VLOOKUP($A26,[1]Hugst!$R$5:$W$9,MATCH(ROUNDUP((X$1)/10,0)*10,[1]Hugst!$R$4:$W$4,0))))</f>
        <v>0</v>
      </c>
      <c r="Y26">
        <f ca="1">IF($C26-Y$1&lt;År1,0,X25*(1-VLOOKUP($A26,[1]Hugst!$R$5:$W$9,MATCH(ROUNDUP((Y$1)/10,0)*10,[1]Hugst!$R$4:$W$4,0))))</f>
        <v>0</v>
      </c>
      <c r="Z26">
        <f ca="1">IF($C26-Z$1&lt;År1,0,Y25*(1-VLOOKUP($A26,[1]Hugst!$R$5:$W$9,MATCH(ROUNDUP((Z$1)/10,0)*10,[1]Hugst!$R$4:$W$4,0))))</f>
        <v>0</v>
      </c>
      <c r="AA26">
        <f ca="1">IF($C26-AA$1&lt;År1,0,Z25*(1-VLOOKUP($A26,[1]Hugst!$R$5:$W$9,MATCH(ROUNDUP((AA$1)/10,0)*10,[1]Hugst!$R$4:$W$4,0))))</f>
        <v>0</v>
      </c>
      <c r="AB26">
        <f ca="1">IF($C26-AB$1&lt;År1,0,AA25*(1-VLOOKUP($A26,[1]Hugst!$R$5:$W$9,MATCH(ROUNDUP((AB$1)/10,0)*10,[1]Hugst!$R$4:$W$4,0))))</f>
        <v>0</v>
      </c>
      <c r="AC26">
        <f ca="1">IF($C26-AC$1&lt;År1,0,AB25*(1-VLOOKUP($A26,[1]Hugst!$R$5:$W$9,MATCH(ROUNDUP((AC$1)/10,0)*10,[1]Hugst!$R$4:$W$4,0))))</f>
        <v>0</v>
      </c>
      <c r="AD26">
        <f ca="1">IF($C26-AD$1&lt;År1,0,AC25*(1-VLOOKUP($A26,[1]Hugst!$R$5:$W$9,MATCH(ROUNDUP((AD$1)/10,0)*10,[1]Hugst!$R$4:$W$4,0))))</f>
        <v>0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0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>
        <f ca="1">IF($C27-G$1&lt;År1,0,F26*(1-VLOOKUP($A27,[1]Hugst!$R$5:$W$9,MATCH(ROUNDUP((G$1)/10,0)*10,[1]Hugst!$R$4:$W$4,0))))</f>
        <v>0</v>
      </c>
      <c r="H27">
        <f ca="1">IF($C27-H$1&lt;År1,0,G26*(1-VLOOKUP($A27,[1]Hugst!$R$5:$W$9,MATCH(ROUNDUP((H$1)/10,0)*10,[1]Hugst!$R$4:$W$4,0))))</f>
        <v>0</v>
      </c>
      <c r="I27">
        <f ca="1">IF($C27-I$1&lt;År1,0,H26*(1-VLOOKUP($A27,[1]Hugst!$R$5:$W$9,MATCH(ROUNDUP((I$1)/10,0)*10,[1]Hugst!$R$4:$W$4,0))))</f>
        <v>0</v>
      </c>
      <c r="J27">
        <f ca="1">IF($C27-J$1&lt;År1,0,I26*(1-VLOOKUP($A27,[1]Hugst!$R$5:$W$9,MATCH(ROUNDUP((J$1)/10,0)*10,[1]Hugst!$R$4:$W$4,0))))</f>
        <v>0</v>
      </c>
      <c r="K27">
        <f ca="1">IF($C27-K$1&lt;År1,0,J26*(1-VLOOKUP($A27,[1]Hugst!$R$5:$W$9,MATCH(ROUNDUP((K$1)/10,0)*10,[1]Hugst!$R$4:$W$4,0))))</f>
        <v>0</v>
      </c>
      <c r="L27">
        <f ca="1">IF($C27-L$1&lt;År1,0,K26*(1-VLOOKUP($A27,[1]Hugst!$R$5:$W$9,MATCH(ROUNDUP((L$1)/10,0)*10,[1]Hugst!$R$4:$W$4,0))))</f>
        <v>0</v>
      </c>
      <c r="M27">
        <f ca="1">IF($C27-M$1&lt;År1,0,L26*(1-VLOOKUP($A27,[1]Hugst!$R$5:$W$9,MATCH(ROUNDUP((M$1)/10,0)*10,[1]Hugst!$R$4:$W$4,0))))</f>
        <v>0</v>
      </c>
      <c r="N27">
        <f ca="1">IF($C27-N$1&lt;År1,0,M26*(1-VLOOKUP($A27,[1]Hugst!$R$5:$W$9,MATCH(ROUNDUP((N$1)/10,0)*10,[1]Hugst!$R$4:$W$4,0))))</f>
        <v>0</v>
      </c>
      <c r="O27">
        <f ca="1">IF($C27-O$1&lt;År1,0,N26*(1-VLOOKUP($A27,[1]Hugst!$R$5:$W$9,MATCH(ROUNDUP((O$1)/10,0)*10,[1]Hugst!$R$4:$W$4,0))))</f>
        <v>0</v>
      </c>
      <c r="P27">
        <f ca="1">IF($C27-P$1&lt;År1,0,O26*(1-VLOOKUP($A27,[1]Hugst!$R$5:$W$9,MATCH(ROUNDUP((P$1)/10,0)*10,[1]Hugst!$R$4:$W$4,0))))</f>
        <v>0</v>
      </c>
      <c r="Q27">
        <f ca="1">IF($C27-Q$1&lt;År1,0,P26*(1-VLOOKUP($A27,[1]Hugst!$R$5:$W$9,MATCH(ROUNDUP((Q$1)/10,0)*10,[1]Hugst!$R$4:$W$4,0))))</f>
        <v>0</v>
      </c>
      <c r="R27">
        <f ca="1">IF($C27-R$1&lt;År1,0,Q26*(1-VLOOKUP($A27,[1]Hugst!$R$5:$W$9,MATCH(ROUNDUP((R$1)/10,0)*10,[1]Hugst!$R$4:$W$4,0))))</f>
        <v>0</v>
      </c>
      <c r="S27">
        <f ca="1">IF($C27-S$1&lt;År1,0,R26*(1-VLOOKUP($A27,[1]Hugst!$R$5:$W$9,MATCH(ROUNDUP((S$1)/10,0)*10,[1]Hugst!$R$4:$W$4,0))))</f>
        <v>0</v>
      </c>
      <c r="T27">
        <f ca="1">IF($C27-T$1&lt;År1,0,S26*(1-VLOOKUP($A27,[1]Hugst!$R$5:$W$9,MATCH(ROUNDUP((T$1)/10,0)*10,[1]Hugst!$R$4:$W$4,0))))</f>
        <v>0</v>
      </c>
      <c r="U27">
        <f ca="1">IF($C27-U$1&lt;År1,0,T26*(1-VLOOKUP($A27,[1]Hugst!$R$5:$W$9,MATCH(ROUNDUP((U$1)/10,0)*10,[1]Hugst!$R$4:$W$4,0))))</f>
        <v>0</v>
      </c>
      <c r="V27">
        <f ca="1">IF($C27-V$1&lt;År1,0,U26*(1-VLOOKUP($A27,[1]Hugst!$R$5:$W$9,MATCH(ROUNDUP((V$1)/10,0)*10,[1]Hugst!$R$4:$W$4,0))))</f>
        <v>0</v>
      </c>
      <c r="W27">
        <f ca="1">IF($C27-W$1&lt;År1,0,V26*(1-VLOOKUP($A27,[1]Hugst!$R$5:$W$9,MATCH(ROUNDUP((W$1)/10,0)*10,[1]Hugst!$R$4:$W$4,0))))</f>
        <v>0</v>
      </c>
      <c r="X27">
        <f ca="1">IF($C27-X$1&lt;År1,0,W26*(1-VLOOKUP($A27,[1]Hugst!$R$5:$W$9,MATCH(ROUNDUP((X$1)/10,0)*10,[1]Hugst!$R$4:$W$4,0))))</f>
        <v>0</v>
      </c>
      <c r="Y27">
        <f ca="1">IF($C27-Y$1&lt;År1,0,X26*(1-VLOOKUP($A27,[1]Hugst!$R$5:$W$9,MATCH(ROUNDUP((Y$1)/10,0)*10,[1]Hugst!$R$4:$W$4,0))))</f>
        <v>0</v>
      </c>
      <c r="Z27">
        <f ca="1">IF($C27-Z$1&lt;År1,0,Y26*(1-VLOOKUP($A27,[1]Hugst!$R$5:$W$9,MATCH(ROUNDUP((Z$1)/10,0)*10,[1]Hugst!$R$4:$W$4,0))))</f>
        <v>0</v>
      </c>
      <c r="AA27">
        <f ca="1">IF($C27-AA$1&lt;År1,0,Z26*(1-VLOOKUP($A27,[1]Hugst!$R$5:$W$9,MATCH(ROUNDUP((AA$1)/10,0)*10,[1]Hugst!$R$4:$W$4,0))))</f>
        <v>0</v>
      </c>
      <c r="AB27">
        <f ca="1">IF($C27-AB$1&lt;År1,0,AA26*(1-VLOOKUP($A27,[1]Hugst!$R$5:$W$9,MATCH(ROUNDUP((AB$1)/10,0)*10,[1]Hugst!$R$4:$W$4,0))))</f>
        <v>0</v>
      </c>
      <c r="AC27">
        <f ca="1">IF($C27-AC$1&lt;År1,0,AB26*(1-VLOOKUP($A27,[1]Hugst!$R$5:$W$9,MATCH(ROUNDUP((AC$1)/10,0)*10,[1]Hugst!$R$4:$W$4,0))))</f>
        <v>0</v>
      </c>
      <c r="AD27">
        <f ca="1">IF($C27-AD$1&lt;År1,0,AC26*(1-VLOOKUP($A27,[1]Hugst!$R$5:$W$9,MATCH(ROUNDUP((AD$1)/10,0)*10,[1]Hugst!$R$4:$W$4,0))))</f>
        <v>0</v>
      </c>
      <c r="AE27">
        <f ca="1">IF($C27-AE$1&lt;År1,0,AD26*(1-VLOOKUP($A27,[1]Hugst!$R$5:$W$9,MATCH(ROUNDUP((AE$1)/10,0)*10,[1]Hugst!$R$4:$W$4,0))))</f>
        <v>0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0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>
        <f ca="1">IF($C28-G$1&lt;År1,0,F27*(1-VLOOKUP($A28,[1]Hugst!$R$5:$W$9,MATCH(ROUNDUP((G$1)/10,0)*10,[1]Hugst!$R$4:$W$4,0))))</f>
        <v>0</v>
      </c>
      <c r="H28">
        <f ca="1">IF($C28-H$1&lt;År1,0,G27*(1-VLOOKUP($A28,[1]Hugst!$R$5:$W$9,MATCH(ROUNDUP((H$1)/10,0)*10,[1]Hugst!$R$4:$W$4,0))))</f>
        <v>0</v>
      </c>
      <c r="I28">
        <f ca="1">IF($C28-I$1&lt;År1,0,H27*(1-VLOOKUP($A28,[1]Hugst!$R$5:$W$9,MATCH(ROUNDUP((I$1)/10,0)*10,[1]Hugst!$R$4:$W$4,0))))</f>
        <v>0</v>
      </c>
      <c r="J28">
        <f ca="1">IF($C28-J$1&lt;År1,0,I27*(1-VLOOKUP($A28,[1]Hugst!$R$5:$W$9,MATCH(ROUNDUP((J$1)/10,0)*10,[1]Hugst!$R$4:$W$4,0))))</f>
        <v>0</v>
      </c>
      <c r="K28">
        <f ca="1">IF($C28-K$1&lt;År1,0,J27*(1-VLOOKUP($A28,[1]Hugst!$R$5:$W$9,MATCH(ROUNDUP((K$1)/10,0)*10,[1]Hugst!$R$4:$W$4,0))))</f>
        <v>0</v>
      </c>
      <c r="L28">
        <f ca="1">IF($C28-L$1&lt;År1,0,K27*(1-VLOOKUP($A28,[1]Hugst!$R$5:$W$9,MATCH(ROUNDUP((L$1)/10,0)*10,[1]Hugst!$R$4:$W$4,0))))</f>
        <v>0</v>
      </c>
      <c r="M28">
        <f ca="1">IF($C28-M$1&lt;År1,0,L27*(1-VLOOKUP($A28,[1]Hugst!$R$5:$W$9,MATCH(ROUNDUP((M$1)/10,0)*10,[1]Hugst!$R$4:$W$4,0))))</f>
        <v>0</v>
      </c>
      <c r="N28">
        <f ca="1">IF($C28-N$1&lt;År1,0,M27*(1-VLOOKUP($A28,[1]Hugst!$R$5:$W$9,MATCH(ROUNDUP((N$1)/10,0)*10,[1]Hugst!$R$4:$W$4,0))))</f>
        <v>0</v>
      </c>
      <c r="O28">
        <f ca="1">IF($C28-O$1&lt;År1,0,N27*(1-VLOOKUP($A28,[1]Hugst!$R$5:$W$9,MATCH(ROUNDUP((O$1)/10,0)*10,[1]Hugst!$R$4:$W$4,0))))</f>
        <v>0</v>
      </c>
      <c r="P28">
        <f ca="1">IF($C28-P$1&lt;År1,0,O27*(1-VLOOKUP($A28,[1]Hugst!$R$5:$W$9,MATCH(ROUNDUP((P$1)/10,0)*10,[1]Hugst!$R$4:$W$4,0))))</f>
        <v>0</v>
      </c>
      <c r="Q28">
        <f ca="1">IF($C28-Q$1&lt;År1,0,P27*(1-VLOOKUP($A28,[1]Hugst!$R$5:$W$9,MATCH(ROUNDUP((Q$1)/10,0)*10,[1]Hugst!$R$4:$W$4,0))))</f>
        <v>0</v>
      </c>
      <c r="R28">
        <f ca="1">IF($C28-R$1&lt;År1,0,Q27*(1-VLOOKUP($A28,[1]Hugst!$R$5:$W$9,MATCH(ROUNDUP((R$1)/10,0)*10,[1]Hugst!$R$4:$W$4,0))))</f>
        <v>0</v>
      </c>
      <c r="S28">
        <f ca="1">IF($C28-S$1&lt;År1,0,R27*(1-VLOOKUP($A28,[1]Hugst!$R$5:$W$9,MATCH(ROUNDUP((S$1)/10,0)*10,[1]Hugst!$R$4:$W$4,0))))</f>
        <v>0</v>
      </c>
      <c r="T28">
        <f ca="1">IF($C28-T$1&lt;År1,0,S27*(1-VLOOKUP($A28,[1]Hugst!$R$5:$W$9,MATCH(ROUNDUP((T$1)/10,0)*10,[1]Hugst!$R$4:$W$4,0))))</f>
        <v>0</v>
      </c>
      <c r="U28">
        <f ca="1">IF($C28-U$1&lt;År1,0,T27*(1-VLOOKUP($A28,[1]Hugst!$R$5:$W$9,MATCH(ROUNDUP((U$1)/10,0)*10,[1]Hugst!$R$4:$W$4,0))))</f>
        <v>0</v>
      </c>
      <c r="V28">
        <f ca="1">IF($C28-V$1&lt;År1,0,U27*(1-VLOOKUP($A28,[1]Hugst!$R$5:$W$9,MATCH(ROUNDUP((V$1)/10,0)*10,[1]Hugst!$R$4:$W$4,0))))</f>
        <v>0</v>
      </c>
      <c r="W28">
        <f ca="1">IF($C28-W$1&lt;År1,0,V27*(1-VLOOKUP($A28,[1]Hugst!$R$5:$W$9,MATCH(ROUNDUP((W$1)/10,0)*10,[1]Hugst!$R$4:$W$4,0))))</f>
        <v>0</v>
      </c>
      <c r="X28">
        <f ca="1">IF($C28-X$1&lt;År1,0,W27*(1-VLOOKUP($A28,[1]Hugst!$R$5:$W$9,MATCH(ROUNDUP((X$1)/10,0)*10,[1]Hugst!$R$4:$W$4,0))))</f>
        <v>0</v>
      </c>
      <c r="Y28">
        <f ca="1">IF($C28-Y$1&lt;År1,0,X27*(1-VLOOKUP($A28,[1]Hugst!$R$5:$W$9,MATCH(ROUNDUP((Y$1)/10,0)*10,[1]Hugst!$R$4:$W$4,0))))</f>
        <v>0</v>
      </c>
      <c r="Z28">
        <f ca="1">IF($C28-Z$1&lt;År1,0,Y27*(1-VLOOKUP($A28,[1]Hugst!$R$5:$W$9,MATCH(ROUNDUP((Z$1)/10,0)*10,[1]Hugst!$R$4:$W$4,0))))</f>
        <v>0</v>
      </c>
      <c r="AA28">
        <f ca="1">IF($C28-AA$1&lt;År1,0,Z27*(1-VLOOKUP($A28,[1]Hugst!$R$5:$W$9,MATCH(ROUNDUP((AA$1)/10,0)*10,[1]Hugst!$R$4:$W$4,0))))</f>
        <v>0</v>
      </c>
      <c r="AB28">
        <f ca="1">IF($C28-AB$1&lt;År1,0,AA27*(1-VLOOKUP($A28,[1]Hugst!$R$5:$W$9,MATCH(ROUNDUP((AB$1)/10,0)*10,[1]Hugst!$R$4:$W$4,0))))</f>
        <v>0</v>
      </c>
      <c r="AC28">
        <f ca="1">IF($C28-AC$1&lt;År1,0,AB27*(1-VLOOKUP($A28,[1]Hugst!$R$5:$W$9,MATCH(ROUNDUP((AC$1)/10,0)*10,[1]Hugst!$R$4:$W$4,0))))</f>
        <v>0</v>
      </c>
      <c r="AD28">
        <f ca="1">IF($C28-AD$1&lt;År1,0,AC27*(1-VLOOKUP($A28,[1]Hugst!$R$5:$W$9,MATCH(ROUNDUP((AD$1)/10,0)*10,[1]Hugst!$R$4:$W$4,0))))</f>
        <v>0</v>
      </c>
      <c r="AE28">
        <f ca="1">IF($C28-AE$1&lt;År1,0,AD27*(1-VLOOKUP($A28,[1]Hugst!$R$5:$W$9,MATCH(ROUNDUP((AE$1)/10,0)*10,[1]Hugst!$R$4:$W$4,0))))</f>
        <v>0</v>
      </c>
      <c r="AF28">
        <f ca="1">IF($C28-AF$1&lt;År1,0,AE27*(1-VLOOKUP($A28,[1]Hugst!$R$5:$W$9,MATCH(ROUNDUP((AF$1)/10,0)*10,[1]Hugst!$R$4:$W$4,0))))</f>
        <v>0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0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>
        <f ca="1">IF($C29-G$1&lt;År1,0,F28*(1-VLOOKUP($A29,[1]Hugst!$R$5:$W$9,MATCH(ROUNDUP((G$1)/10,0)*10,[1]Hugst!$R$4:$W$4,0))))</f>
        <v>0</v>
      </c>
      <c r="H29">
        <f ca="1">IF($C29-H$1&lt;År1,0,G28*(1-VLOOKUP($A29,[1]Hugst!$R$5:$W$9,MATCH(ROUNDUP((H$1)/10,0)*10,[1]Hugst!$R$4:$W$4,0))))</f>
        <v>0</v>
      </c>
      <c r="I29">
        <f ca="1">IF($C29-I$1&lt;År1,0,H28*(1-VLOOKUP($A29,[1]Hugst!$R$5:$W$9,MATCH(ROUNDUP((I$1)/10,0)*10,[1]Hugst!$R$4:$W$4,0))))</f>
        <v>0</v>
      </c>
      <c r="J29">
        <f ca="1">IF($C29-J$1&lt;År1,0,I28*(1-VLOOKUP($A29,[1]Hugst!$R$5:$W$9,MATCH(ROUNDUP((J$1)/10,0)*10,[1]Hugst!$R$4:$W$4,0))))</f>
        <v>0</v>
      </c>
      <c r="K29">
        <f ca="1">IF($C29-K$1&lt;År1,0,J28*(1-VLOOKUP($A29,[1]Hugst!$R$5:$W$9,MATCH(ROUNDUP((K$1)/10,0)*10,[1]Hugst!$R$4:$W$4,0))))</f>
        <v>0</v>
      </c>
      <c r="L29">
        <f ca="1">IF($C29-L$1&lt;År1,0,K28*(1-VLOOKUP($A29,[1]Hugst!$R$5:$W$9,MATCH(ROUNDUP((L$1)/10,0)*10,[1]Hugst!$R$4:$W$4,0))))</f>
        <v>0</v>
      </c>
      <c r="M29">
        <f ca="1">IF($C29-M$1&lt;År1,0,L28*(1-VLOOKUP($A29,[1]Hugst!$R$5:$W$9,MATCH(ROUNDUP((M$1)/10,0)*10,[1]Hugst!$R$4:$W$4,0))))</f>
        <v>0</v>
      </c>
      <c r="N29">
        <f ca="1">IF($C29-N$1&lt;År1,0,M28*(1-VLOOKUP($A29,[1]Hugst!$R$5:$W$9,MATCH(ROUNDUP((N$1)/10,0)*10,[1]Hugst!$R$4:$W$4,0))))</f>
        <v>0</v>
      </c>
      <c r="O29">
        <f ca="1">IF($C29-O$1&lt;År1,0,N28*(1-VLOOKUP($A29,[1]Hugst!$R$5:$W$9,MATCH(ROUNDUP((O$1)/10,0)*10,[1]Hugst!$R$4:$W$4,0))))</f>
        <v>0</v>
      </c>
      <c r="P29">
        <f ca="1">IF($C29-P$1&lt;År1,0,O28*(1-VLOOKUP($A29,[1]Hugst!$R$5:$W$9,MATCH(ROUNDUP((P$1)/10,0)*10,[1]Hugst!$R$4:$W$4,0))))</f>
        <v>0</v>
      </c>
      <c r="Q29">
        <f ca="1">IF($C29-Q$1&lt;År1,0,P28*(1-VLOOKUP($A29,[1]Hugst!$R$5:$W$9,MATCH(ROUNDUP((Q$1)/10,0)*10,[1]Hugst!$R$4:$W$4,0))))</f>
        <v>0</v>
      </c>
      <c r="R29">
        <f ca="1">IF($C29-R$1&lt;År1,0,Q28*(1-VLOOKUP($A29,[1]Hugst!$R$5:$W$9,MATCH(ROUNDUP((R$1)/10,0)*10,[1]Hugst!$R$4:$W$4,0))))</f>
        <v>0</v>
      </c>
      <c r="S29">
        <f ca="1">IF($C29-S$1&lt;År1,0,R28*(1-VLOOKUP($A29,[1]Hugst!$R$5:$W$9,MATCH(ROUNDUP((S$1)/10,0)*10,[1]Hugst!$R$4:$W$4,0))))</f>
        <v>0</v>
      </c>
      <c r="T29">
        <f ca="1">IF($C29-T$1&lt;År1,0,S28*(1-VLOOKUP($A29,[1]Hugst!$R$5:$W$9,MATCH(ROUNDUP((T$1)/10,0)*10,[1]Hugst!$R$4:$W$4,0))))</f>
        <v>0</v>
      </c>
      <c r="U29">
        <f ca="1">IF($C29-U$1&lt;År1,0,T28*(1-VLOOKUP($A29,[1]Hugst!$R$5:$W$9,MATCH(ROUNDUP((U$1)/10,0)*10,[1]Hugst!$R$4:$W$4,0))))</f>
        <v>0</v>
      </c>
      <c r="V29">
        <f ca="1">IF($C29-V$1&lt;År1,0,U28*(1-VLOOKUP($A29,[1]Hugst!$R$5:$W$9,MATCH(ROUNDUP((V$1)/10,0)*10,[1]Hugst!$R$4:$W$4,0))))</f>
        <v>0</v>
      </c>
      <c r="W29">
        <f ca="1">IF($C29-W$1&lt;År1,0,V28*(1-VLOOKUP($A29,[1]Hugst!$R$5:$W$9,MATCH(ROUNDUP((W$1)/10,0)*10,[1]Hugst!$R$4:$W$4,0))))</f>
        <v>0</v>
      </c>
      <c r="X29">
        <f ca="1">IF($C29-X$1&lt;År1,0,W28*(1-VLOOKUP($A29,[1]Hugst!$R$5:$W$9,MATCH(ROUNDUP((X$1)/10,0)*10,[1]Hugst!$R$4:$W$4,0))))</f>
        <v>0</v>
      </c>
      <c r="Y29">
        <f ca="1">IF($C29-Y$1&lt;År1,0,X28*(1-VLOOKUP($A29,[1]Hugst!$R$5:$W$9,MATCH(ROUNDUP((Y$1)/10,0)*10,[1]Hugst!$R$4:$W$4,0))))</f>
        <v>0</v>
      </c>
      <c r="Z29">
        <f ca="1">IF($C29-Z$1&lt;År1,0,Y28*(1-VLOOKUP($A29,[1]Hugst!$R$5:$W$9,MATCH(ROUNDUP((Z$1)/10,0)*10,[1]Hugst!$R$4:$W$4,0))))</f>
        <v>0</v>
      </c>
      <c r="AA29">
        <f ca="1">IF($C29-AA$1&lt;År1,0,Z28*(1-VLOOKUP($A29,[1]Hugst!$R$5:$W$9,MATCH(ROUNDUP((AA$1)/10,0)*10,[1]Hugst!$R$4:$W$4,0))))</f>
        <v>0</v>
      </c>
      <c r="AB29">
        <f ca="1">IF($C29-AB$1&lt;År1,0,AA28*(1-VLOOKUP($A29,[1]Hugst!$R$5:$W$9,MATCH(ROUNDUP((AB$1)/10,0)*10,[1]Hugst!$R$4:$W$4,0))))</f>
        <v>0</v>
      </c>
      <c r="AC29">
        <f ca="1">IF($C29-AC$1&lt;År1,0,AB28*(1-VLOOKUP($A29,[1]Hugst!$R$5:$W$9,MATCH(ROUNDUP((AC$1)/10,0)*10,[1]Hugst!$R$4:$W$4,0))))</f>
        <v>0</v>
      </c>
      <c r="AD29">
        <f ca="1">IF($C29-AD$1&lt;År1,0,AC28*(1-VLOOKUP($A29,[1]Hugst!$R$5:$W$9,MATCH(ROUNDUP((AD$1)/10,0)*10,[1]Hugst!$R$4:$W$4,0))))</f>
        <v>0</v>
      </c>
      <c r="AE29">
        <f ca="1">IF($C29-AE$1&lt;År1,0,AD28*(1-VLOOKUP($A29,[1]Hugst!$R$5:$W$9,MATCH(ROUNDUP((AE$1)/10,0)*10,[1]Hugst!$R$4:$W$4,0))))</f>
        <v>0</v>
      </c>
      <c r="AF29">
        <f ca="1">IF($C29-AF$1&lt;År1,0,AE28*(1-VLOOKUP($A29,[1]Hugst!$R$5:$W$9,MATCH(ROUNDUP((AF$1)/10,0)*10,[1]Hugst!$R$4:$W$4,0))))</f>
        <v>0</v>
      </c>
      <c r="AG29">
        <f ca="1">IF($C29-AG$1&lt;År1,0,AF28*(1-VLOOKUP($A29,[1]Hugst!$R$5:$W$9,MATCH(ROUNDUP((AG$1)/10,0)*10,[1]Hugst!$R$4:$W$4,0))))</f>
        <v>0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0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>
        <f ca="1">IF($C30-G$1&lt;År1,0,F29*(1-VLOOKUP($A30,[1]Hugst!$R$5:$W$9,MATCH(ROUNDUP((G$1)/10,0)*10,[1]Hugst!$R$4:$W$4,0))))</f>
        <v>0</v>
      </c>
      <c r="H30">
        <f ca="1">IF($C30-H$1&lt;År1,0,G29*(1-VLOOKUP($A30,[1]Hugst!$R$5:$W$9,MATCH(ROUNDUP((H$1)/10,0)*10,[1]Hugst!$R$4:$W$4,0))))</f>
        <v>0</v>
      </c>
      <c r="I30">
        <f ca="1">IF($C30-I$1&lt;År1,0,H29*(1-VLOOKUP($A30,[1]Hugst!$R$5:$W$9,MATCH(ROUNDUP((I$1)/10,0)*10,[1]Hugst!$R$4:$W$4,0))))</f>
        <v>0</v>
      </c>
      <c r="J30">
        <f ca="1">IF($C30-J$1&lt;År1,0,I29*(1-VLOOKUP($A30,[1]Hugst!$R$5:$W$9,MATCH(ROUNDUP((J$1)/10,0)*10,[1]Hugst!$R$4:$W$4,0))))</f>
        <v>0</v>
      </c>
      <c r="K30">
        <f ca="1">IF($C30-K$1&lt;År1,0,J29*(1-VLOOKUP($A30,[1]Hugst!$R$5:$W$9,MATCH(ROUNDUP((K$1)/10,0)*10,[1]Hugst!$R$4:$W$4,0))))</f>
        <v>0</v>
      </c>
      <c r="L30">
        <f ca="1">IF($C30-L$1&lt;År1,0,K29*(1-VLOOKUP($A30,[1]Hugst!$R$5:$W$9,MATCH(ROUNDUP((L$1)/10,0)*10,[1]Hugst!$R$4:$W$4,0))))</f>
        <v>0</v>
      </c>
      <c r="M30">
        <f ca="1">IF($C30-M$1&lt;År1,0,L29*(1-VLOOKUP($A30,[1]Hugst!$R$5:$W$9,MATCH(ROUNDUP((M$1)/10,0)*10,[1]Hugst!$R$4:$W$4,0))))</f>
        <v>0</v>
      </c>
      <c r="N30">
        <f ca="1">IF($C30-N$1&lt;År1,0,M29*(1-VLOOKUP($A30,[1]Hugst!$R$5:$W$9,MATCH(ROUNDUP((N$1)/10,0)*10,[1]Hugst!$R$4:$W$4,0))))</f>
        <v>0</v>
      </c>
      <c r="O30">
        <f ca="1">IF($C30-O$1&lt;År1,0,N29*(1-VLOOKUP($A30,[1]Hugst!$R$5:$W$9,MATCH(ROUNDUP((O$1)/10,0)*10,[1]Hugst!$R$4:$W$4,0))))</f>
        <v>0</v>
      </c>
      <c r="P30">
        <f ca="1">IF($C30-P$1&lt;År1,0,O29*(1-VLOOKUP($A30,[1]Hugst!$R$5:$W$9,MATCH(ROUNDUP((P$1)/10,0)*10,[1]Hugst!$R$4:$W$4,0))))</f>
        <v>0</v>
      </c>
      <c r="Q30">
        <f ca="1">IF($C30-Q$1&lt;År1,0,P29*(1-VLOOKUP($A30,[1]Hugst!$R$5:$W$9,MATCH(ROUNDUP((Q$1)/10,0)*10,[1]Hugst!$R$4:$W$4,0))))</f>
        <v>0</v>
      </c>
      <c r="R30">
        <f ca="1">IF($C30-R$1&lt;År1,0,Q29*(1-VLOOKUP($A30,[1]Hugst!$R$5:$W$9,MATCH(ROUNDUP((R$1)/10,0)*10,[1]Hugst!$R$4:$W$4,0))))</f>
        <v>0</v>
      </c>
      <c r="S30">
        <f ca="1">IF($C30-S$1&lt;År1,0,R29*(1-VLOOKUP($A30,[1]Hugst!$R$5:$W$9,MATCH(ROUNDUP((S$1)/10,0)*10,[1]Hugst!$R$4:$W$4,0))))</f>
        <v>0</v>
      </c>
      <c r="T30">
        <f ca="1">IF($C30-T$1&lt;År1,0,S29*(1-VLOOKUP($A30,[1]Hugst!$R$5:$W$9,MATCH(ROUNDUP((T$1)/10,0)*10,[1]Hugst!$R$4:$W$4,0))))</f>
        <v>0</v>
      </c>
      <c r="U30">
        <f ca="1">IF($C30-U$1&lt;År1,0,T29*(1-VLOOKUP($A30,[1]Hugst!$R$5:$W$9,MATCH(ROUNDUP((U$1)/10,0)*10,[1]Hugst!$R$4:$W$4,0))))</f>
        <v>0</v>
      </c>
      <c r="V30">
        <f ca="1">IF($C30-V$1&lt;År1,0,U29*(1-VLOOKUP($A30,[1]Hugst!$R$5:$W$9,MATCH(ROUNDUP((V$1)/10,0)*10,[1]Hugst!$R$4:$W$4,0))))</f>
        <v>0</v>
      </c>
      <c r="W30">
        <f ca="1">IF($C30-W$1&lt;År1,0,V29*(1-VLOOKUP($A30,[1]Hugst!$R$5:$W$9,MATCH(ROUNDUP((W$1)/10,0)*10,[1]Hugst!$R$4:$W$4,0))))</f>
        <v>0</v>
      </c>
      <c r="X30">
        <f ca="1">IF($C30-X$1&lt;År1,0,W29*(1-VLOOKUP($A30,[1]Hugst!$R$5:$W$9,MATCH(ROUNDUP((X$1)/10,0)*10,[1]Hugst!$R$4:$W$4,0))))</f>
        <v>0</v>
      </c>
      <c r="Y30">
        <f ca="1">IF($C30-Y$1&lt;År1,0,X29*(1-VLOOKUP($A30,[1]Hugst!$R$5:$W$9,MATCH(ROUNDUP((Y$1)/10,0)*10,[1]Hugst!$R$4:$W$4,0))))</f>
        <v>0</v>
      </c>
      <c r="Z30">
        <f ca="1">IF($C30-Z$1&lt;År1,0,Y29*(1-VLOOKUP($A30,[1]Hugst!$R$5:$W$9,MATCH(ROUNDUP((Z$1)/10,0)*10,[1]Hugst!$R$4:$W$4,0))))</f>
        <v>0</v>
      </c>
      <c r="AA30">
        <f ca="1">IF($C30-AA$1&lt;År1,0,Z29*(1-VLOOKUP($A30,[1]Hugst!$R$5:$W$9,MATCH(ROUNDUP((AA$1)/10,0)*10,[1]Hugst!$R$4:$W$4,0))))</f>
        <v>0</v>
      </c>
      <c r="AB30">
        <f ca="1">IF($C30-AB$1&lt;År1,0,AA29*(1-VLOOKUP($A30,[1]Hugst!$R$5:$W$9,MATCH(ROUNDUP((AB$1)/10,0)*10,[1]Hugst!$R$4:$W$4,0))))</f>
        <v>0</v>
      </c>
      <c r="AC30">
        <f ca="1">IF($C30-AC$1&lt;År1,0,AB29*(1-VLOOKUP($A30,[1]Hugst!$R$5:$W$9,MATCH(ROUNDUP((AC$1)/10,0)*10,[1]Hugst!$R$4:$W$4,0))))</f>
        <v>0</v>
      </c>
      <c r="AD30">
        <f ca="1">IF($C30-AD$1&lt;År1,0,AC29*(1-VLOOKUP($A30,[1]Hugst!$R$5:$W$9,MATCH(ROUNDUP((AD$1)/10,0)*10,[1]Hugst!$R$4:$W$4,0))))</f>
        <v>0</v>
      </c>
      <c r="AE30">
        <f ca="1">IF($C30-AE$1&lt;År1,0,AD29*(1-VLOOKUP($A30,[1]Hugst!$R$5:$W$9,MATCH(ROUNDUP((AE$1)/10,0)*10,[1]Hugst!$R$4:$W$4,0))))</f>
        <v>0</v>
      </c>
      <c r="AF30">
        <f ca="1">IF($C30-AF$1&lt;År1,0,AE29*(1-VLOOKUP($A30,[1]Hugst!$R$5:$W$9,MATCH(ROUNDUP((AF$1)/10,0)*10,[1]Hugst!$R$4:$W$4,0))))</f>
        <v>0</v>
      </c>
      <c r="AG30">
        <f ca="1">IF($C30-AG$1&lt;År1,0,AF29*(1-VLOOKUP($A30,[1]Hugst!$R$5:$W$9,MATCH(ROUNDUP((AG$1)/10,0)*10,[1]Hugst!$R$4:$W$4,0))))</f>
        <v>0</v>
      </c>
      <c r="AH30">
        <f ca="1">IF($C30-AH$1&lt;År1,0,AG29*(1-VLOOKUP($A30,[1]Hugst!$R$5:$W$9,MATCH(ROUNDUP((AH$1)/10,0)*10,[1]Hugst!$R$4:$W$4,0))))</f>
        <v>0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0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>
        <f ca="1">IF($C31-G$1&lt;År1,0,F30*(1-VLOOKUP($A31,[1]Hugst!$R$5:$W$9,MATCH(ROUNDUP((G$1)/10,0)*10,[1]Hugst!$R$4:$W$4,0))))</f>
        <v>0</v>
      </c>
      <c r="H31">
        <f ca="1">IF($C31-H$1&lt;År1,0,G30*(1-VLOOKUP($A31,[1]Hugst!$R$5:$W$9,MATCH(ROUNDUP((H$1)/10,0)*10,[1]Hugst!$R$4:$W$4,0))))</f>
        <v>0</v>
      </c>
      <c r="I31">
        <f ca="1">IF($C31-I$1&lt;År1,0,H30*(1-VLOOKUP($A31,[1]Hugst!$R$5:$W$9,MATCH(ROUNDUP((I$1)/10,0)*10,[1]Hugst!$R$4:$W$4,0))))</f>
        <v>0</v>
      </c>
      <c r="J31">
        <f ca="1">IF($C31-J$1&lt;År1,0,I30*(1-VLOOKUP($A31,[1]Hugst!$R$5:$W$9,MATCH(ROUNDUP((J$1)/10,0)*10,[1]Hugst!$R$4:$W$4,0))))</f>
        <v>0</v>
      </c>
      <c r="K31">
        <f ca="1">IF($C31-K$1&lt;År1,0,J30*(1-VLOOKUP($A31,[1]Hugst!$R$5:$W$9,MATCH(ROUNDUP((K$1)/10,0)*10,[1]Hugst!$R$4:$W$4,0))))</f>
        <v>0</v>
      </c>
      <c r="L31">
        <f ca="1">IF($C31-L$1&lt;År1,0,K30*(1-VLOOKUP($A31,[1]Hugst!$R$5:$W$9,MATCH(ROUNDUP((L$1)/10,0)*10,[1]Hugst!$R$4:$W$4,0))))</f>
        <v>0</v>
      </c>
      <c r="M31">
        <f ca="1">IF($C31-M$1&lt;År1,0,L30*(1-VLOOKUP($A31,[1]Hugst!$R$5:$W$9,MATCH(ROUNDUP((M$1)/10,0)*10,[1]Hugst!$R$4:$W$4,0))))</f>
        <v>0</v>
      </c>
      <c r="N31">
        <f ca="1">IF($C31-N$1&lt;År1,0,M30*(1-VLOOKUP($A31,[1]Hugst!$R$5:$W$9,MATCH(ROUNDUP((N$1)/10,0)*10,[1]Hugst!$R$4:$W$4,0))))</f>
        <v>0</v>
      </c>
      <c r="O31">
        <f ca="1">IF($C31-O$1&lt;År1,0,N30*(1-VLOOKUP($A31,[1]Hugst!$R$5:$W$9,MATCH(ROUNDUP((O$1)/10,0)*10,[1]Hugst!$R$4:$W$4,0))))</f>
        <v>0</v>
      </c>
      <c r="P31">
        <f ca="1">IF($C31-P$1&lt;År1,0,O30*(1-VLOOKUP($A31,[1]Hugst!$R$5:$W$9,MATCH(ROUNDUP((P$1)/10,0)*10,[1]Hugst!$R$4:$W$4,0))))</f>
        <v>0</v>
      </c>
      <c r="Q31">
        <f ca="1">IF($C31-Q$1&lt;År1,0,P30*(1-VLOOKUP($A31,[1]Hugst!$R$5:$W$9,MATCH(ROUNDUP((Q$1)/10,0)*10,[1]Hugst!$R$4:$W$4,0))))</f>
        <v>0</v>
      </c>
      <c r="R31">
        <f ca="1">IF($C31-R$1&lt;År1,0,Q30*(1-VLOOKUP($A31,[1]Hugst!$R$5:$W$9,MATCH(ROUNDUP((R$1)/10,0)*10,[1]Hugst!$R$4:$W$4,0))))</f>
        <v>0</v>
      </c>
      <c r="S31">
        <f ca="1">IF($C31-S$1&lt;År1,0,R30*(1-VLOOKUP($A31,[1]Hugst!$R$5:$W$9,MATCH(ROUNDUP((S$1)/10,0)*10,[1]Hugst!$R$4:$W$4,0))))</f>
        <v>0</v>
      </c>
      <c r="T31">
        <f ca="1">IF($C31-T$1&lt;År1,0,S30*(1-VLOOKUP($A31,[1]Hugst!$R$5:$W$9,MATCH(ROUNDUP((T$1)/10,0)*10,[1]Hugst!$R$4:$W$4,0))))</f>
        <v>0</v>
      </c>
      <c r="U31">
        <f ca="1">IF($C31-U$1&lt;År1,0,T30*(1-VLOOKUP($A31,[1]Hugst!$R$5:$W$9,MATCH(ROUNDUP((U$1)/10,0)*10,[1]Hugst!$R$4:$W$4,0))))</f>
        <v>0</v>
      </c>
      <c r="V31">
        <f ca="1">IF($C31-V$1&lt;År1,0,U30*(1-VLOOKUP($A31,[1]Hugst!$R$5:$W$9,MATCH(ROUNDUP((V$1)/10,0)*10,[1]Hugst!$R$4:$W$4,0))))</f>
        <v>0</v>
      </c>
      <c r="W31">
        <f ca="1">IF($C31-W$1&lt;År1,0,V30*(1-VLOOKUP($A31,[1]Hugst!$R$5:$W$9,MATCH(ROUNDUP((W$1)/10,0)*10,[1]Hugst!$R$4:$W$4,0))))</f>
        <v>0</v>
      </c>
      <c r="X31">
        <f ca="1">IF($C31-X$1&lt;År1,0,W30*(1-VLOOKUP($A31,[1]Hugst!$R$5:$W$9,MATCH(ROUNDUP((X$1)/10,0)*10,[1]Hugst!$R$4:$W$4,0))))</f>
        <v>0</v>
      </c>
      <c r="Y31">
        <f ca="1">IF($C31-Y$1&lt;År1,0,X30*(1-VLOOKUP($A31,[1]Hugst!$R$5:$W$9,MATCH(ROUNDUP((Y$1)/10,0)*10,[1]Hugst!$R$4:$W$4,0))))</f>
        <v>0</v>
      </c>
      <c r="Z31">
        <f ca="1">IF($C31-Z$1&lt;År1,0,Y30*(1-VLOOKUP($A31,[1]Hugst!$R$5:$W$9,MATCH(ROUNDUP((Z$1)/10,0)*10,[1]Hugst!$R$4:$W$4,0))))</f>
        <v>0</v>
      </c>
      <c r="AA31">
        <f ca="1">IF($C31-AA$1&lt;År1,0,Z30*(1-VLOOKUP($A31,[1]Hugst!$R$5:$W$9,MATCH(ROUNDUP((AA$1)/10,0)*10,[1]Hugst!$R$4:$W$4,0))))</f>
        <v>0</v>
      </c>
      <c r="AB31">
        <f ca="1">IF($C31-AB$1&lt;År1,0,AA30*(1-VLOOKUP($A31,[1]Hugst!$R$5:$W$9,MATCH(ROUNDUP((AB$1)/10,0)*10,[1]Hugst!$R$4:$W$4,0))))</f>
        <v>0</v>
      </c>
      <c r="AC31">
        <f ca="1">IF($C31-AC$1&lt;År1,0,AB30*(1-VLOOKUP($A31,[1]Hugst!$R$5:$W$9,MATCH(ROUNDUP((AC$1)/10,0)*10,[1]Hugst!$R$4:$W$4,0))))</f>
        <v>0</v>
      </c>
      <c r="AD31">
        <f ca="1">IF($C31-AD$1&lt;År1,0,AC30*(1-VLOOKUP($A31,[1]Hugst!$R$5:$W$9,MATCH(ROUNDUP((AD$1)/10,0)*10,[1]Hugst!$R$4:$W$4,0))))</f>
        <v>0</v>
      </c>
      <c r="AE31">
        <f ca="1">IF($C31-AE$1&lt;År1,0,AD30*(1-VLOOKUP($A31,[1]Hugst!$R$5:$W$9,MATCH(ROUNDUP((AE$1)/10,0)*10,[1]Hugst!$R$4:$W$4,0))))</f>
        <v>0</v>
      </c>
      <c r="AF31">
        <f ca="1">IF($C31-AF$1&lt;År1,0,AE30*(1-VLOOKUP($A31,[1]Hugst!$R$5:$W$9,MATCH(ROUNDUP((AF$1)/10,0)*10,[1]Hugst!$R$4:$W$4,0))))</f>
        <v>0</v>
      </c>
      <c r="AG31">
        <f ca="1">IF($C31-AG$1&lt;År1,0,AF30*(1-VLOOKUP($A31,[1]Hugst!$R$5:$W$9,MATCH(ROUNDUP((AG$1)/10,0)*10,[1]Hugst!$R$4:$W$4,0))))</f>
        <v>0</v>
      </c>
      <c r="AH31">
        <f ca="1">IF($C31-AH$1&lt;År1,0,AG30*(1-VLOOKUP($A31,[1]Hugst!$R$5:$W$9,MATCH(ROUNDUP((AH$1)/10,0)*10,[1]Hugst!$R$4:$W$4,0))))</f>
        <v>0</v>
      </c>
      <c r="AI31">
        <f ca="1">IF($C31-AI$1&lt;År1,0,AH30*(1-VLOOKUP($A31,[1]Hugst!$R$5:$W$9,MATCH(ROUNDUP((AI$1)/10,0)*10,[1]Hugst!$R$4:$W$4,0))))</f>
        <v>0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0</v>
      </c>
      <c r="E32">
        <f t="shared" ca="1" si="0"/>
        <v>0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>
        <f ca="1">IF($C32-G$1&lt;År1,0,F31*(1-VLOOKUP($A32,[1]Hugst!$R$5:$W$9,MATCH(ROUNDUP((G$1)/10,0)*10,[1]Hugst!$R$4:$W$4,0))))</f>
        <v>0</v>
      </c>
      <c r="H32">
        <f ca="1">IF($C32-H$1&lt;År1,0,G31*(1-VLOOKUP($A32,[1]Hugst!$R$5:$W$9,MATCH(ROUNDUP((H$1)/10,0)*10,[1]Hugst!$R$4:$W$4,0))))</f>
        <v>0</v>
      </c>
      <c r="I32">
        <f ca="1">IF($C32-I$1&lt;År1,0,H31*(1-VLOOKUP($A32,[1]Hugst!$R$5:$W$9,MATCH(ROUNDUP((I$1)/10,0)*10,[1]Hugst!$R$4:$W$4,0))))</f>
        <v>0</v>
      </c>
      <c r="J32">
        <f ca="1">IF($C32-J$1&lt;År1,0,I31*(1-VLOOKUP($A32,[1]Hugst!$R$5:$W$9,MATCH(ROUNDUP((J$1)/10,0)*10,[1]Hugst!$R$4:$W$4,0))))</f>
        <v>0</v>
      </c>
      <c r="K32">
        <f ca="1">IF($C32-K$1&lt;År1,0,J31*(1-VLOOKUP($A32,[1]Hugst!$R$5:$W$9,MATCH(ROUNDUP((K$1)/10,0)*10,[1]Hugst!$R$4:$W$4,0))))</f>
        <v>0</v>
      </c>
      <c r="L32">
        <f ca="1">IF($C32-L$1&lt;År1,0,K31*(1-VLOOKUP($A32,[1]Hugst!$R$5:$W$9,MATCH(ROUNDUP((L$1)/10,0)*10,[1]Hugst!$R$4:$W$4,0))))</f>
        <v>0</v>
      </c>
      <c r="M32">
        <f ca="1">IF($C32-M$1&lt;År1,0,L31*(1-VLOOKUP($A32,[1]Hugst!$R$5:$W$9,MATCH(ROUNDUP((M$1)/10,0)*10,[1]Hugst!$R$4:$W$4,0))))</f>
        <v>0</v>
      </c>
      <c r="N32">
        <f ca="1">IF($C32-N$1&lt;År1,0,M31*(1-VLOOKUP($A32,[1]Hugst!$R$5:$W$9,MATCH(ROUNDUP((N$1)/10,0)*10,[1]Hugst!$R$4:$W$4,0))))</f>
        <v>0</v>
      </c>
      <c r="O32">
        <f ca="1">IF($C32-O$1&lt;År1,0,N31*(1-VLOOKUP($A32,[1]Hugst!$R$5:$W$9,MATCH(ROUNDUP((O$1)/10,0)*10,[1]Hugst!$R$4:$W$4,0))))</f>
        <v>0</v>
      </c>
      <c r="P32">
        <f ca="1">IF($C32-P$1&lt;År1,0,O31*(1-VLOOKUP($A32,[1]Hugst!$R$5:$W$9,MATCH(ROUNDUP((P$1)/10,0)*10,[1]Hugst!$R$4:$W$4,0))))</f>
        <v>0</v>
      </c>
      <c r="Q32">
        <f ca="1">IF($C32-Q$1&lt;År1,0,P31*(1-VLOOKUP($A32,[1]Hugst!$R$5:$W$9,MATCH(ROUNDUP((Q$1)/10,0)*10,[1]Hugst!$R$4:$W$4,0))))</f>
        <v>0</v>
      </c>
      <c r="R32">
        <f ca="1">IF($C32-R$1&lt;År1,0,Q31*(1-VLOOKUP($A32,[1]Hugst!$R$5:$W$9,MATCH(ROUNDUP((R$1)/10,0)*10,[1]Hugst!$R$4:$W$4,0))))</f>
        <v>0</v>
      </c>
      <c r="S32">
        <f ca="1">IF($C32-S$1&lt;År1,0,R31*(1-VLOOKUP($A32,[1]Hugst!$R$5:$W$9,MATCH(ROUNDUP((S$1)/10,0)*10,[1]Hugst!$R$4:$W$4,0))))</f>
        <v>0</v>
      </c>
      <c r="T32">
        <f ca="1">IF($C32-T$1&lt;År1,0,S31*(1-VLOOKUP($A32,[1]Hugst!$R$5:$W$9,MATCH(ROUNDUP((T$1)/10,0)*10,[1]Hugst!$R$4:$W$4,0))))</f>
        <v>0</v>
      </c>
      <c r="U32">
        <f ca="1">IF($C32-U$1&lt;År1,0,T31*(1-VLOOKUP($A32,[1]Hugst!$R$5:$W$9,MATCH(ROUNDUP((U$1)/10,0)*10,[1]Hugst!$R$4:$W$4,0))))</f>
        <v>0</v>
      </c>
      <c r="V32">
        <f ca="1">IF($C32-V$1&lt;År1,0,U31*(1-VLOOKUP($A32,[1]Hugst!$R$5:$W$9,MATCH(ROUNDUP((V$1)/10,0)*10,[1]Hugst!$R$4:$W$4,0))))</f>
        <v>0</v>
      </c>
      <c r="W32">
        <f ca="1">IF($C32-W$1&lt;År1,0,V31*(1-VLOOKUP($A32,[1]Hugst!$R$5:$W$9,MATCH(ROUNDUP((W$1)/10,0)*10,[1]Hugst!$R$4:$W$4,0))))</f>
        <v>0</v>
      </c>
      <c r="X32">
        <f ca="1">IF($C32-X$1&lt;År1,0,W31*(1-VLOOKUP($A32,[1]Hugst!$R$5:$W$9,MATCH(ROUNDUP((X$1)/10,0)*10,[1]Hugst!$R$4:$W$4,0))))</f>
        <v>0</v>
      </c>
      <c r="Y32">
        <f ca="1">IF($C32-Y$1&lt;År1,0,X31*(1-VLOOKUP($A32,[1]Hugst!$R$5:$W$9,MATCH(ROUNDUP((Y$1)/10,0)*10,[1]Hugst!$R$4:$W$4,0))))</f>
        <v>0</v>
      </c>
      <c r="Z32">
        <f ca="1">IF($C32-Z$1&lt;År1,0,Y31*(1-VLOOKUP($A32,[1]Hugst!$R$5:$W$9,MATCH(ROUNDUP((Z$1)/10,0)*10,[1]Hugst!$R$4:$W$4,0))))</f>
        <v>0</v>
      </c>
      <c r="AA32">
        <f ca="1">IF($C32-AA$1&lt;År1,0,Z31*(1-VLOOKUP($A32,[1]Hugst!$R$5:$W$9,MATCH(ROUNDUP((AA$1)/10,0)*10,[1]Hugst!$R$4:$W$4,0))))</f>
        <v>0</v>
      </c>
      <c r="AB32">
        <f ca="1">IF($C32-AB$1&lt;År1,0,AA31*(1-VLOOKUP($A32,[1]Hugst!$R$5:$W$9,MATCH(ROUNDUP((AB$1)/10,0)*10,[1]Hugst!$R$4:$W$4,0))))</f>
        <v>0</v>
      </c>
      <c r="AC32">
        <f ca="1">IF($C32-AC$1&lt;År1,0,AB31*(1-VLOOKUP($A32,[1]Hugst!$R$5:$W$9,MATCH(ROUNDUP((AC$1)/10,0)*10,[1]Hugst!$R$4:$W$4,0))))</f>
        <v>0</v>
      </c>
      <c r="AD32">
        <f ca="1">IF($C32-AD$1&lt;År1,0,AC31*(1-VLOOKUP($A32,[1]Hugst!$R$5:$W$9,MATCH(ROUNDUP((AD$1)/10,0)*10,[1]Hugst!$R$4:$W$4,0))))</f>
        <v>0</v>
      </c>
      <c r="AE32">
        <f ca="1">IF($C32-AE$1&lt;År1,0,AD31*(1-VLOOKUP($A32,[1]Hugst!$R$5:$W$9,MATCH(ROUNDUP((AE$1)/10,0)*10,[1]Hugst!$R$4:$W$4,0))))</f>
        <v>0</v>
      </c>
      <c r="AF32">
        <f ca="1">IF($C32-AF$1&lt;År1,0,AE31*(1-VLOOKUP($A32,[1]Hugst!$R$5:$W$9,MATCH(ROUNDUP((AF$1)/10,0)*10,[1]Hugst!$R$4:$W$4,0))))</f>
        <v>0</v>
      </c>
      <c r="AG32">
        <f ca="1">IF($C32-AG$1&lt;År1,0,AF31*(1-VLOOKUP($A32,[1]Hugst!$R$5:$W$9,MATCH(ROUNDUP((AG$1)/10,0)*10,[1]Hugst!$R$4:$W$4,0))))</f>
        <v>0</v>
      </c>
      <c r="AH32">
        <f ca="1">IF($C32-AH$1&lt;År1,0,AG31*(1-VLOOKUP($A32,[1]Hugst!$R$5:$W$9,MATCH(ROUNDUP((AH$1)/10,0)*10,[1]Hugst!$R$4:$W$4,0))))</f>
        <v>0</v>
      </c>
      <c r="AI32">
        <f ca="1">IF($C32-AI$1&lt;År1,0,AH31*(1-VLOOKUP($A32,[1]Hugst!$R$5:$W$9,MATCH(ROUNDUP((AI$1)/10,0)*10,[1]Hugst!$R$4:$W$4,0))))</f>
        <v>0</v>
      </c>
      <c r="AJ32">
        <f ca="1">IF($C32-AJ$1&lt;År1,0,AI31*(1-VLOOKUP($A32,[1]Hugst!$R$5:$W$9,MATCH(ROUNDUP((AJ$1)/10,0)*10,[1]Hugst!$R$4:$W$4,0))))</f>
        <v>0</v>
      </c>
      <c r="AL32">
        <f ca="1">SUM(F32:AJ32)</f>
        <v>0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0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0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>
        <f ca="1">IF($C34-G$1&lt;År1,0,F33*(1-VLOOKUP($A34,[1]Hugst!$R$5:$W$9,MATCH(ROUNDUP((G$1)/10,0)*10,[1]Hugst!$R$4:$W$4,0))))</f>
        <v>0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0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>
        <f ca="1">IF($C35-G$1&lt;År1,0,F34*(1-VLOOKUP($A35,[1]Hugst!$R$5:$W$9,MATCH(ROUNDUP((G$1)/10,0)*10,[1]Hugst!$R$4:$W$4,0))))</f>
        <v>0</v>
      </c>
      <c r="H35">
        <f ca="1">IF($C35-H$1&lt;År1,0,G34*(1-VLOOKUP($A35,[1]Hugst!$R$5:$W$9,MATCH(ROUNDUP((H$1)/10,0)*10,[1]Hugst!$R$4:$W$4,0))))</f>
        <v>0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0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>
        <f ca="1">IF($C36-G$1&lt;År1,0,F35*(1-VLOOKUP($A36,[1]Hugst!$R$5:$W$9,MATCH(ROUNDUP((G$1)/10,0)*10,[1]Hugst!$R$4:$W$4,0))))</f>
        <v>0</v>
      </c>
      <c r="H36">
        <f ca="1">IF($C36-H$1&lt;År1,0,G35*(1-VLOOKUP($A36,[1]Hugst!$R$5:$W$9,MATCH(ROUNDUP((H$1)/10,0)*10,[1]Hugst!$R$4:$W$4,0))))</f>
        <v>0</v>
      </c>
      <c r="I36">
        <f ca="1">IF($C36-I$1&lt;År1,0,H35*(1-VLOOKUP($A36,[1]Hugst!$R$5:$W$9,MATCH(ROUNDUP((I$1)/10,0)*10,[1]Hugst!$R$4:$W$4,0))))</f>
        <v>0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0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>
        <f ca="1">IF($C37-G$1&lt;År1,0,F36*(1-VLOOKUP($A37,[1]Hugst!$R$5:$W$9,MATCH(ROUNDUP((G$1)/10,0)*10,[1]Hugst!$R$4:$W$4,0))))</f>
        <v>0</v>
      </c>
      <c r="H37">
        <f ca="1">IF($C37-H$1&lt;År1,0,G36*(1-VLOOKUP($A37,[1]Hugst!$R$5:$W$9,MATCH(ROUNDUP((H$1)/10,0)*10,[1]Hugst!$R$4:$W$4,0))))</f>
        <v>0</v>
      </c>
      <c r="I37">
        <f ca="1">IF($C37-I$1&lt;År1,0,H36*(1-VLOOKUP($A37,[1]Hugst!$R$5:$W$9,MATCH(ROUNDUP((I$1)/10,0)*10,[1]Hugst!$R$4:$W$4,0))))</f>
        <v>0</v>
      </c>
      <c r="J37">
        <f ca="1">IF($C37-J$1&lt;År1,0,I36*(1-VLOOKUP($A37,[1]Hugst!$R$5:$W$9,MATCH(ROUNDUP((J$1)/10,0)*10,[1]Hugst!$R$4:$W$4,0))))</f>
        <v>0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0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>
        <f ca="1">IF($C38-G$1&lt;År1,0,F37*(1-VLOOKUP($A38,[1]Hugst!$R$5:$W$9,MATCH(ROUNDUP((G$1)/10,0)*10,[1]Hugst!$R$4:$W$4,0))))</f>
        <v>0</v>
      </c>
      <c r="H38">
        <f ca="1">IF($C38-H$1&lt;År1,0,G37*(1-VLOOKUP($A38,[1]Hugst!$R$5:$W$9,MATCH(ROUNDUP((H$1)/10,0)*10,[1]Hugst!$R$4:$W$4,0))))</f>
        <v>0</v>
      </c>
      <c r="I38">
        <f ca="1">IF($C38-I$1&lt;År1,0,H37*(1-VLOOKUP($A38,[1]Hugst!$R$5:$W$9,MATCH(ROUNDUP((I$1)/10,0)*10,[1]Hugst!$R$4:$W$4,0))))</f>
        <v>0</v>
      </c>
      <c r="J38">
        <f ca="1">IF($C38-J$1&lt;År1,0,I37*(1-VLOOKUP($A38,[1]Hugst!$R$5:$W$9,MATCH(ROUNDUP((J$1)/10,0)*10,[1]Hugst!$R$4:$W$4,0))))</f>
        <v>0</v>
      </c>
      <c r="K38">
        <f ca="1">IF($C38-K$1&lt;År1,0,J37*(1-VLOOKUP($A38,[1]Hugst!$R$5:$W$9,MATCH(ROUNDUP((K$1)/10,0)*10,[1]Hugst!$R$4:$W$4,0))))</f>
        <v>0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0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>
        <f ca="1">IF($C39-G$1&lt;År1,0,F38*(1-VLOOKUP($A39,[1]Hugst!$R$5:$W$9,MATCH(ROUNDUP((G$1)/10,0)*10,[1]Hugst!$R$4:$W$4,0))))</f>
        <v>0</v>
      </c>
      <c r="H39">
        <f ca="1">IF($C39-H$1&lt;År1,0,G38*(1-VLOOKUP($A39,[1]Hugst!$R$5:$W$9,MATCH(ROUNDUP((H$1)/10,0)*10,[1]Hugst!$R$4:$W$4,0))))</f>
        <v>0</v>
      </c>
      <c r="I39">
        <f ca="1">IF($C39-I$1&lt;År1,0,H38*(1-VLOOKUP($A39,[1]Hugst!$R$5:$W$9,MATCH(ROUNDUP((I$1)/10,0)*10,[1]Hugst!$R$4:$W$4,0))))</f>
        <v>0</v>
      </c>
      <c r="J39">
        <f ca="1">IF($C39-J$1&lt;År1,0,I38*(1-VLOOKUP($A39,[1]Hugst!$R$5:$W$9,MATCH(ROUNDUP((J$1)/10,0)*10,[1]Hugst!$R$4:$W$4,0))))</f>
        <v>0</v>
      </c>
      <c r="K39">
        <f ca="1">IF($C39-K$1&lt;År1,0,J38*(1-VLOOKUP($A39,[1]Hugst!$R$5:$W$9,MATCH(ROUNDUP((K$1)/10,0)*10,[1]Hugst!$R$4:$W$4,0))))</f>
        <v>0</v>
      </c>
      <c r="L39">
        <f ca="1">IF($C39-L$1&lt;År1,0,K38*(1-VLOOKUP($A39,[1]Hugst!$R$5:$W$9,MATCH(ROUNDUP((L$1)/10,0)*10,[1]Hugst!$R$4:$W$4,0))))</f>
        <v>0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0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>
        <f ca="1">IF($C40-G$1&lt;År1,0,F39*(1-VLOOKUP($A40,[1]Hugst!$R$5:$W$9,MATCH(ROUNDUP((G$1)/10,0)*10,[1]Hugst!$R$4:$W$4,0))))</f>
        <v>0</v>
      </c>
      <c r="H40">
        <f ca="1">IF($C40-H$1&lt;År1,0,G39*(1-VLOOKUP($A40,[1]Hugst!$R$5:$W$9,MATCH(ROUNDUP((H$1)/10,0)*10,[1]Hugst!$R$4:$W$4,0))))</f>
        <v>0</v>
      </c>
      <c r="I40">
        <f ca="1">IF($C40-I$1&lt;År1,0,H39*(1-VLOOKUP($A40,[1]Hugst!$R$5:$W$9,MATCH(ROUNDUP((I$1)/10,0)*10,[1]Hugst!$R$4:$W$4,0))))</f>
        <v>0</v>
      </c>
      <c r="J40">
        <f ca="1">IF($C40-J$1&lt;År1,0,I39*(1-VLOOKUP($A40,[1]Hugst!$R$5:$W$9,MATCH(ROUNDUP((J$1)/10,0)*10,[1]Hugst!$R$4:$W$4,0))))</f>
        <v>0</v>
      </c>
      <c r="K40">
        <f ca="1">IF($C40-K$1&lt;År1,0,J39*(1-VLOOKUP($A40,[1]Hugst!$R$5:$W$9,MATCH(ROUNDUP((K$1)/10,0)*10,[1]Hugst!$R$4:$W$4,0))))</f>
        <v>0</v>
      </c>
      <c r="L40">
        <f ca="1">IF($C40-L$1&lt;År1,0,K39*(1-VLOOKUP($A40,[1]Hugst!$R$5:$W$9,MATCH(ROUNDUP((L$1)/10,0)*10,[1]Hugst!$R$4:$W$4,0))))</f>
        <v>0</v>
      </c>
      <c r="M40">
        <f ca="1">IF($C40-M$1&lt;År1,0,L39*(1-VLOOKUP($A40,[1]Hugst!$R$5:$W$9,MATCH(ROUNDUP((M$1)/10,0)*10,[1]Hugst!$R$4:$W$4,0))))</f>
        <v>0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0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>
        <f ca="1">IF($C41-G$1&lt;År1,0,F40*(1-VLOOKUP($A41,[1]Hugst!$R$5:$W$9,MATCH(ROUNDUP((G$1)/10,0)*10,[1]Hugst!$R$4:$W$4,0))))</f>
        <v>0</v>
      </c>
      <c r="H41">
        <f ca="1">IF($C41-H$1&lt;År1,0,G40*(1-VLOOKUP($A41,[1]Hugst!$R$5:$W$9,MATCH(ROUNDUP((H$1)/10,0)*10,[1]Hugst!$R$4:$W$4,0))))</f>
        <v>0</v>
      </c>
      <c r="I41">
        <f ca="1">IF($C41-I$1&lt;År1,0,H40*(1-VLOOKUP($A41,[1]Hugst!$R$5:$W$9,MATCH(ROUNDUP((I$1)/10,0)*10,[1]Hugst!$R$4:$W$4,0))))</f>
        <v>0</v>
      </c>
      <c r="J41">
        <f ca="1">IF($C41-J$1&lt;År1,0,I40*(1-VLOOKUP($A41,[1]Hugst!$R$5:$W$9,MATCH(ROUNDUP((J$1)/10,0)*10,[1]Hugst!$R$4:$W$4,0))))</f>
        <v>0</v>
      </c>
      <c r="K41">
        <f ca="1">IF($C41-K$1&lt;År1,0,J40*(1-VLOOKUP($A41,[1]Hugst!$R$5:$W$9,MATCH(ROUNDUP((K$1)/10,0)*10,[1]Hugst!$R$4:$W$4,0))))</f>
        <v>0</v>
      </c>
      <c r="L41">
        <f ca="1">IF($C41-L$1&lt;År1,0,K40*(1-VLOOKUP($A41,[1]Hugst!$R$5:$W$9,MATCH(ROUNDUP((L$1)/10,0)*10,[1]Hugst!$R$4:$W$4,0))))</f>
        <v>0</v>
      </c>
      <c r="M41">
        <f ca="1">IF($C41-M$1&lt;År1,0,L40*(1-VLOOKUP($A41,[1]Hugst!$R$5:$W$9,MATCH(ROUNDUP((M$1)/10,0)*10,[1]Hugst!$R$4:$W$4,0))))</f>
        <v>0</v>
      </c>
      <c r="N41">
        <f ca="1">IF($C41-N$1&lt;År1,0,M40*(1-VLOOKUP($A41,[1]Hugst!$R$5:$W$9,MATCH(ROUNDUP((N$1)/10,0)*10,[1]Hugst!$R$4:$W$4,0))))</f>
        <v>0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0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>
        <f ca="1">IF($C42-G$1&lt;År1,0,F41*(1-VLOOKUP($A42,[1]Hugst!$R$5:$W$9,MATCH(ROUNDUP((G$1)/10,0)*10,[1]Hugst!$R$4:$W$4,0))))</f>
        <v>0</v>
      </c>
      <c r="H42">
        <f ca="1">IF($C42-H$1&lt;År1,0,G41*(1-VLOOKUP($A42,[1]Hugst!$R$5:$W$9,MATCH(ROUNDUP((H$1)/10,0)*10,[1]Hugst!$R$4:$W$4,0))))</f>
        <v>0</v>
      </c>
      <c r="I42">
        <f ca="1">IF($C42-I$1&lt;År1,0,H41*(1-VLOOKUP($A42,[1]Hugst!$R$5:$W$9,MATCH(ROUNDUP((I$1)/10,0)*10,[1]Hugst!$R$4:$W$4,0))))</f>
        <v>0</v>
      </c>
      <c r="J42">
        <f ca="1">IF($C42-J$1&lt;År1,0,I41*(1-VLOOKUP($A42,[1]Hugst!$R$5:$W$9,MATCH(ROUNDUP((J$1)/10,0)*10,[1]Hugst!$R$4:$W$4,0))))</f>
        <v>0</v>
      </c>
      <c r="K42">
        <f ca="1">IF($C42-K$1&lt;År1,0,J41*(1-VLOOKUP($A42,[1]Hugst!$R$5:$W$9,MATCH(ROUNDUP((K$1)/10,0)*10,[1]Hugst!$R$4:$W$4,0))))</f>
        <v>0</v>
      </c>
      <c r="L42">
        <f ca="1">IF($C42-L$1&lt;År1,0,K41*(1-VLOOKUP($A42,[1]Hugst!$R$5:$W$9,MATCH(ROUNDUP((L$1)/10,0)*10,[1]Hugst!$R$4:$W$4,0))))</f>
        <v>0</v>
      </c>
      <c r="M42">
        <f ca="1">IF($C42-M$1&lt;År1,0,L41*(1-VLOOKUP($A42,[1]Hugst!$R$5:$W$9,MATCH(ROUNDUP((M$1)/10,0)*10,[1]Hugst!$R$4:$W$4,0))))</f>
        <v>0</v>
      </c>
      <c r="N42">
        <f ca="1">IF($C42-N$1&lt;År1,0,M41*(1-VLOOKUP($A42,[1]Hugst!$R$5:$W$9,MATCH(ROUNDUP((N$1)/10,0)*10,[1]Hugst!$R$4:$W$4,0))))</f>
        <v>0</v>
      </c>
      <c r="O42">
        <f ca="1">IF($C42-O$1&lt;År1,0,N41*(1-VLOOKUP($A42,[1]Hugst!$R$5:$W$9,MATCH(ROUNDUP((O$1)/10,0)*10,[1]Hugst!$R$4:$W$4,0))))</f>
        <v>0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0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>
        <f ca="1">IF($C43-G$1&lt;År1,0,F42*(1-VLOOKUP($A43,[1]Hugst!$R$5:$W$9,MATCH(ROUNDUP((G$1)/10,0)*10,[1]Hugst!$R$4:$W$4,0))))</f>
        <v>0</v>
      </c>
      <c r="H43">
        <f ca="1">IF($C43-H$1&lt;År1,0,G42*(1-VLOOKUP($A43,[1]Hugst!$R$5:$W$9,MATCH(ROUNDUP((H$1)/10,0)*10,[1]Hugst!$R$4:$W$4,0))))</f>
        <v>0</v>
      </c>
      <c r="I43">
        <f ca="1">IF($C43-I$1&lt;År1,0,H42*(1-VLOOKUP($A43,[1]Hugst!$R$5:$W$9,MATCH(ROUNDUP((I$1)/10,0)*10,[1]Hugst!$R$4:$W$4,0))))</f>
        <v>0</v>
      </c>
      <c r="J43">
        <f ca="1">IF($C43-J$1&lt;År1,0,I42*(1-VLOOKUP($A43,[1]Hugst!$R$5:$W$9,MATCH(ROUNDUP((J$1)/10,0)*10,[1]Hugst!$R$4:$W$4,0))))</f>
        <v>0</v>
      </c>
      <c r="K43">
        <f ca="1">IF($C43-K$1&lt;År1,0,J42*(1-VLOOKUP($A43,[1]Hugst!$R$5:$W$9,MATCH(ROUNDUP((K$1)/10,0)*10,[1]Hugst!$R$4:$W$4,0))))</f>
        <v>0</v>
      </c>
      <c r="L43">
        <f ca="1">IF($C43-L$1&lt;År1,0,K42*(1-VLOOKUP($A43,[1]Hugst!$R$5:$W$9,MATCH(ROUNDUP((L$1)/10,0)*10,[1]Hugst!$R$4:$W$4,0))))</f>
        <v>0</v>
      </c>
      <c r="M43">
        <f ca="1">IF($C43-M$1&lt;År1,0,L42*(1-VLOOKUP($A43,[1]Hugst!$R$5:$W$9,MATCH(ROUNDUP((M$1)/10,0)*10,[1]Hugst!$R$4:$W$4,0))))</f>
        <v>0</v>
      </c>
      <c r="N43">
        <f ca="1">IF($C43-N$1&lt;År1,0,M42*(1-VLOOKUP($A43,[1]Hugst!$R$5:$W$9,MATCH(ROUNDUP((N$1)/10,0)*10,[1]Hugst!$R$4:$W$4,0))))</f>
        <v>0</v>
      </c>
      <c r="O43">
        <f ca="1">IF($C43-O$1&lt;År1,0,N42*(1-VLOOKUP($A43,[1]Hugst!$R$5:$W$9,MATCH(ROUNDUP((O$1)/10,0)*10,[1]Hugst!$R$4:$W$4,0))))</f>
        <v>0</v>
      </c>
      <c r="P43">
        <f ca="1">IF($C43-P$1&lt;År1,0,O42*(1-VLOOKUP($A43,[1]Hugst!$R$5:$W$9,MATCH(ROUNDUP((P$1)/10,0)*10,[1]Hugst!$R$4:$W$4,0))))</f>
        <v>0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0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>
        <f ca="1">IF($C44-G$1&lt;År1,0,F43*(1-VLOOKUP($A44,[1]Hugst!$R$5:$W$9,MATCH(ROUNDUP((G$1)/10,0)*10,[1]Hugst!$R$4:$W$4,0))))</f>
        <v>0</v>
      </c>
      <c r="H44">
        <f ca="1">IF($C44-H$1&lt;År1,0,G43*(1-VLOOKUP($A44,[1]Hugst!$R$5:$W$9,MATCH(ROUNDUP((H$1)/10,0)*10,[1]Hugst!$R$4:$W$4,0))))</f>
        <v>0</v>
      </c>
      <c r="I44">
        <f ca="1">IF($C44-I$1&lt;År1,0,H43*(1-VLOOKUP($A44,[1]Hugst!$R$5:$W$9,MATCH(ROUNDUP((I$1)/10,0)*10,[1]Hugst!$R$4:$W$4,0))))</f>
        <v>0</v>
      </c>
      <c r="J44">
        <f ca="1">IF($C44-J$1&lt;År1,0,I43*(1-VLOOKUP($A44,[1]Hugst!$R$5:$W$9,MATCH(ROUNDUP((J$1)/10,0)*10,[1]Hugst!$R$4:$W$4,0))))</f>
        <v>0</v>
      </c>
      <c r="K44">
        <f ca="1">IF($C44-K$1&lt;År1,0,J43*(1-VLOOKUP($A44,[1]Hugst!$R$5:$W$9,MATCH(ROUNDUP((K$1)/10,0)*10,[1]Hugst!$R$4:$W$4,0))))</f>
        <v>0</v>
      </c>
      <c r="L44">
        <f ca="1">IF($C44-L$1&lt;År1,0,K43*(1-VLOOKUP($A44,[1]Hugst!$R$5:$W$9,MATCH(ROUNDUP((L$1)/10,0)*10,[1]Hugst!$R$4:$W$4,0))))</f>
        <v>0</v>
      </c>
      <c r="M44">
        <f ca="1">IF($C44-M$1&lt;År1,0,L43*(1-VLOOKUP($A44,[1]Hugst!$R$5:$W$9,MATCH(ROUNDUP((M$1)/10,0)*10,[1]Hugst!$R$4:$W$4,0))))</f>
        <v>0</v>
      </c>
      <c r="N44">
        <f ca="1">IF($C44-N$1&lt;År1,0,M43*(1-VLOOKUP($A44,[1]Hugst!$R$5:$W$9,MATCH(ROUNDUP((N$1)/10,0)*10,[1]Hugst!$R$4:$W$4,0))))</f>
        <v>0</v>
      </c>
      <c r="O44">
        <f ca="1">IF($C44-O$1&lt;År1,0,N43*(1-VLOOKUP($A44,[1]Hugst!$R$5:$W$9,MATCH(ROUNDUP((O$1)/10,0)*10,[1]Hugst!$R$4:$W$4,0))))</f>
        <v>0</v>
      </c>
      <c r="P44">
        <f ca="1">IF($C44-P$1&lt;År1,0,O43*(1-VLOOKUP($A44,[1]Hugst!$R$5:$W$9,MATCH(ROUNDUP((P$1)/10,0)*10,[1]Hugst!$R$4:$W$4,0))))</f>
        <v>0</v>
      </c>
      <c r="Q44">
        <f ca="1">IF($C44-Q$1&lt;År1,0,P43*(1-VLOOKUP($A44,[1]Hugst!$R$5:$W$9,MATCH(ROUNDUP((Q$1)/10,0)*10,[1]Hugst!$R$4:$W$4,0))))</f>
        <v>0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0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>
        <f ca="1">IF($C45-G$1&lt;År1,0,F44*(1-VLOOKUP($A45,[1]Hugst!$R$5:$W$9,MATCH(ROUNDUP((G$1)/10,0)*10,[1]Hugst!$R$4:$W$4,0))))</f>
        <v>0</v>
      </c>
      <c r="H45">
        <f ca="1">IF($C45-H$1&lt;År1,0,G44*(1-VLOOKUP($A45,[1]Hugst!$R$5:$W$9,MATCH(ROUNDUP((H$1)/10,0)*10,[1]Hugst!$R$4:$W$4,0))))</f>
        <v>0</v>
      </c>
      <c r="I45">
        <f ca="1">IF($C45-I$1&lt;År1,0,H44*(1-VLOOKUP($A45,[1]Hugst!$R$5:$W$9,MATCH(ROUNDUP((I$1)/10,0)*10,[1]Hugst!$R$4:$W$4,0))))</f>
        <v>0</v>
      </c>
      <c r="J45">
        <f ca="1">IF($C45-J$1&lt;År1,0,I44*(1-VLOOKUP($A45,[1]Hugst!$R$5:$W$9,MATCH(ROUNDUP((J$1)/10,0)*10,[1]Hugst!$R$4:$W$4,0))))</f>
        <v>0</v>
      </c>
      <c r="K45">
        <f ca="1">IF($C45-K$1&lt;År1,0,J44*(1-VLOOKUP($A45,[1]Hugst!$R$5:$W$9,MATCH(ROUNDUP((K$1)/10,0)*10,[1]Hugst!$R$4:$W$4,0))))</f>
        <v>0</v>
      </c>
      <c r="L45">
        <f ca="1">IF($C45-L$1&lt;År1,0,K44*(1-VLOOKUP($A45,[1]Hugst!$R$5:$W$9,MATCH(ROUNDUP((L$1)/10,0)*10,[1]Hugst!$R$4:$W$4,0))))</f>
        <v>0</v>
      </c>
      <c r="M45">
        <f ca="1">IF($C45-M$1&lt;År1,0,L44*(1-VLOOKUP($A45,[1]Hugst!$R$5:$W$9,MATCH(ROUNDUP((M$1)/10,0)*10,[1]Hugst!$R$4:$W$4,0))))</f>
        <v>0</v>
      </c>
      <c r="N45">
        <f ca="1">IF($C45-N$1&lt;År1,0,M44*(1-VLOOKUP($A45,[1]Hugst!$R$5:$W$9,MATCH(ROUNDUP((N$1)/10,0)*10,[1]Hugst!$R$4:$W$4,0))))</f>
        <v>0</v>
      </c>
      <c r="O45">
        <f ca="1">IF($C45-O$1&lt;År1,0,N44*(1-VLOOKUP($A45,[1]Hugst!$R$5:$W$9,MATCH(ROUNDUP((O$1)/10,0)*10,[1]Hugst!$R$4:$W$4,0))))</f>
        <v>0</v>
      </c>
      <c r="P45">
        <f ca="1">IF($C45-P$1&lt;År1,0,O44*(1-VLOOKUP($A45,[1]Hugst!$R$5:$W$9,MATCH(ROUNDUP((P$1)/10,0)*10,[1]Hugst!$R$4:$W$4,0))))</f>
        <v>0</v>
      </c>
      <c r="Q45">
        <f ca="1">IF($C45-Q$1&lt;År1,0,P44*(1-VLOOKUP($A45,[1]Hugst!$R$5:$W$9,MATCH(ROUNDUP((Q$1)/10,0)*10,[1]Hugst!$R$4:$W$4,0))))</f>
        <v>0</v>
      </c>
      <c r="R45">
        <f ca="1">IF($C45-R$1&lt;År1,0,Q44*(1-VLOOKUP($A45,[1]Hugst!$R$5:$W$9,MATCH(ROUNDUP((R$1)/10,0)*10,[1]Hugst!$R$4:$W$4,0))))</f>
        <v>0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0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>
        <f ca="1">IF($C46-G$1&lt;År1,0,F45*(1-VLOOKUP($A46,[1]Hugst!$R$5:$W$9,MATCH(ROUNDUP((G$1)/10,0)*10,[1]Hugst!$R$4:$W$4,0))))</f>
        <v>0</v>
      </c>
      <c r="H46">
        <f ca="1">IF($C46-H$1&lt;År1,0,G45*(1-VLOOKUP($A46,[1]Hugst!$R$5:$W$9,MATCH(ROUNDUP((H$1)/10,0)*10,[1]Hugst!$R$4:$W$4,0))))</f>
        <v>0</v>
      </c>
      <c r="I46">
        <f ca="1">IF($C46-I$1&lt;År1,0,H45*(1-VLOOKUP($A46,[1]Hugst!$R$5:$W$9,MATCH(ROUNDUP((I$1)/10,0)*10,[1]Hugst!$R$4:$W$4,0))))</f>
        <v>0</v>
      </c>
      <c r="J46">
        <f ca="1">IF($C46-J$1&lt;År1,0,I45*(1-VLOOKUP($A46,[1]Hugst!$R$5:$W$9,MATCH(ROUNDUP((J$1)/10,0)*10,[1]Hugst!$R$4:$W$4,0))))</f>
        <v>0</v>
      </c>
      <c r="K46">
        <f ca="1">IF($C46-K$1&lt;År1,0,J45*(1-VLOOKUP($A46,[1]Hugst!$R$5:$W$9,MATCH(ROUNDUP((K$1)/10,0)*10,[1]Hugst!$R$4:$W$4,0))))</f>
        <v>0</v>
      </c>
      <c r="L46">
        <f ca="1">IF($C46-L$1&lt;År1,0,K45*(1-VLOOKUP($A46,[1]Hugst!$R$5:$W$9,MATCH(ROUNDUP((L$1)/10,0)*10,[1]Hugst!$R$4:$W$4,0))))</f>
        <v>0</v>
      </c>
      <c r="M46">
        <f ca="1">IF($C46-M$1&lt;År1,0,L45*(1-VLOOKUP($A46,[1]Hugst!$R$5:$W$9,MATCH(ROUNDUP((M$1)/10,0)*10,[1]Hugst!$R$4:$W$4,0))))</f>
        <v>0</v>
      </c>
      <c r="N46">
        <f ca="1">IF($C46-N$1&lt;År1,0,M45*(1-VLOOKUP($A46,[1]Hugst!$R$5:$W$9,MATCH(ROUNDUP((N$1)/10,0)*10,[1]Hugst!$R$4:$W$4,0))))</f>
        <v>0</v>
      </c>
      <c r="O46">
        <f ca="1">IF($C46-O$1&lt;År1,0,N45*(1-VLOOKUP($A46,[1]Hugst!$R$5:$W$9,MATCH(ROUNDUP((O$1)/10,0)*10,[1]Hugst!$R$4:$W$4,0))))</f>
        <v>0</v>
      </c>
      <c r="P46">
        <f ca="1">IF($C46-P$1&lt;År1,0,O45*(1-VLOOKUP($A46,[1]Hugst!$R$5:$W$9,MATCH(ROUNDUP((P$1)/10,0)*10,[1]Hugst!$R$4:$W$4,0))))</f>
        <v>0</v>
      </c>
      <c r="Q46">
        <f ca="1">IF($C46-Q$1&lt;År1,0,P45*(1-VLOOKUP($A46,[1]Hugst!$R$5:$W$9,MATCH(ROUNDUP((Q$1)/10,0)*10,[1]Hugst!$R$4:$W$4,0))))</f>
        <v>0</v>
      </c>
      <c r="R46">
        <f ca="1">IF($C46-R$1&lt;År1,0,Q45*(1-VLOOKUP($A46,[1]Hugst!$R$5:$W$9,MATCH(ROUNDUP((R$1)/10,0)*10,[1]Hugst!$R$4:$W$4,0))))</f>
        <v>0</v>
      </c>
      <c r="S46">
        <f ca="1">IF($C46-S$1&lt;År1,0,R45*(1-VLOOKUP($A46,[1]Hugst!$R$5:$W$9,MATCH(ROUNDUP((S$1)/10,0)*10,[1]Hugst!$R$4:$W$4,0))))</f>
        <v>0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0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>
        <f ca="1">IF($C47-G$1&lt;År1,0,F46*(1-VLOOKUP($A47,[1]Hugst!$R$5:$W$9,MATCH(ROUNDUP((G$1)/10,0)*10,[1]Hugst!$R$4:$W$4,0))))</f>
        <v>0</v>
      </c>
      <c r="H47">
        <f ca="1">IF($C47-H$1&lt;År1,0,G46*(1-VLOOKUP($A47,[1]Hugst!$R$5:$W$9,MATCH(ROUNDUP((H$1)/10,0)*10,[1]Hugst!$R$4:$W$4,0))))</f>
        <v>0</v>
      </c>
      <c r="I47">
        <f ca="1">IF($C47-I$1&lt;År1,0,H46*(1-VLOOKUP($A47,[1]Hugst!$R$5:$W$9,MATCH(ROUNDUP((I$1)/10,0)*10,[1]Hugst!$R$4:$W$4,0))))</f>
        <v>0</v>
      </c>
      <c r="J47">
        <f ca="1">IF($C47-J$1&lt;År1,0,I46*(1-VLOOKUP($A47,[1]Hugst!$R$5:$W$9,MATCH(ROUNDUP((J$1)/10,0)*10,[1]Hugst!$R$4:$W$4,0))))</f>
        <v>0</v>
      </c>
      <c r="K47">
        <f ca="1">IF($C47-K$1&lt;År1,0,J46*(1-VLOOKUP($A47,[1]Hugst!$R$5:$W$9,MATCH(ROUNDUP((K$1)/10,0)*10,[1]Hugst!$R$4:$W$4,0))))</f>
        <v>0</v>
      </c>
      <c r="L47">
        <f ca="1">IF($C47-L$1&lt;År1,0,K46*(1-VLOOKUP($A47,[1]Hugst!$R$5:$W$9,MATCH(ROUNDUP((L$1)/10,0)*10,[1]Hugst!$R$4:$W$4,0))))</f>
        <v>0</v>
      </c>
      <c r="M47">
        <f ca="1">IF($C47-M$1&lt;År1,0,L46*(1-VLOOKUP($A47,[1]Hugst!$R$5:$W$9,MATCH(ROUNDUP((M$1)/10,0)*10,[1]Hugst!$R$4:$W$4,0))))</f>
        <v>0</v>
      </c>
      <c r="N47">
        <f ca="1">IF($C47-N$1&lt;År1,0,M46*(1-VLOOKUP($A47,[1]Hugst!$R$5:$W$9,MATCH(ROUNDUP((N$1)/10,0)*10,[1]Hugst!$R$4:$W$4,0))))</f>
        <v>0</v>
      </c>
      <c r="O47">
        <f ca="1">IF($C47-O$1&lt;År1,0,N46*(1-VLOOKUP($A47,[1]Hugst!$R$5:$W$9,MATCH(ROUNDUP((O$1)/10,0)*10,[1]Hugst!$R$4:$W$4,0))))</f>
        <v>0</v>
      </c>
      <c r="P47">
        <f ca="1">IF($C47-P$1&lt;År1,0,O46*(1-VLOOKUP($A47,[1]Hugst!$R$5:$W$9,MATCH(ROUNDUP((P$1)/10,0)*10,[1]Hugst!$R$4:$W$4,0))))</f>
        <v>0</v>
      </c>
      <c r="Q47">
        <f ca="1">IF($C47-Q$1&lt;År1,0,P46*(1-VLOOKUP($A47,[1]Hugst!$R$5:$W$9,MATCH(ROUNDUP((Q$1)/10,0)*10,[1]Hugst!$R$4:$W$4,0))))</f>
        <v>0</v>
      </c>
      <c r="R47">
        <f ca="1">IF($C47-R$1&lt;År1,0,Q46*(1-VLOOKUP($A47,[1]Hugst!$R$5:$W$9,MATCH(ROUNDUP((R$1)/10,0)*10,[1]Hugst!$R$4:$W$4,0))))</f>
        <v>0</v>
      </c>
      <c r="S47">
        <f ca="1">IF($C47-S$1&lt;År1,0,R46*(1-VLOOKUP($A47,[1]Hugst!$R$5:$W$9,MATCH(ROUNDUP((S$1)/10,0)*10,[1]Hugst!$R$4:$W$4,0))))</f>
        <v>0</v>
      </c>
      <c r="T47">
        <f ca="1">IF($C47-T$1&lt;År1,0,S46*(1-VLOOKUP($A47,[1]Hugst!$R$5:$W$9,MATCH(ROUNDUP((T$1)/10,0)*10,[1]Hugst!$R$4:$W$4,0))))</f>
        <v>0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0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>
        <f ca="1">IF($C48-G$1&lt;År1,0,F47*(1-VLOOKUP($A48,[1]Hugst!$R$5:$W$9,MATCH(ROUNDUP((G$1)/10,0)*10,[1]Hugst!$R$4:$W$4,0))))</f>
        <v>0</v>
      </c>
      <c r="H48">
        <f ca="1">IF($C48-H$1&lt;År1,0,G47*(1-VLOOKUP($A48,[1]Hugst!$R$5:$W$9,MATCH(ROUNDUP((H$1)/10,0)*10,[1]Hugst!$R$4:$W$4,0))))</f>
        <v>0</v>
      </c>
      <c r="I48">
        <f ca="1">IF($C48-I$1&lt;År1,0,H47*(1-VLOOKUP($A48,[1]Hugst!$R$5:$W$9,MATCH(ROUNDUP((I$1)/10,0)*10,[1]Hugst!$R$4:$W$4,0))))</f>
        <v>0</v>
      </c>
      <c r="J48">
        <f ca="1">IF($C48-J$1&lt;År1,0,I47*(1-VLOOKUP($A48,[1]Hugst!$R$5:$W$9,MATCH(ROUNDUP((J$1)/10,0)*10,[1]Hugst!$R$4:$W$4,0))))</f>
        <v>0</v>
      </c>
      <c r="K48">
        <f ca="1">IF($C48-K$1&lt;År1,0,J47*(1-VLOOKUP($A48,[1]Hugst!$R$5:$W$9,MATCH(ROUNDUP((K$1)/10,0)*10,[1]Hugst!$R$4:$W$4,0))))</f>
        <v>0</v>
      </c>
      <c r="L48">
        <f ca="1">IF($C48-L$1&lt;År1,0,K47*(1-VLOOKUP($A48,[1]Hugst!$R$5:$W$9,MATCH(ROUNDUP((L$1)/10,0)*10,[1]Hugst!$R$4:$W$4,0))))</f>
        <v>0</v>
      </c>
      <c r="M48">
        <f ca="1">IF($C48-M$1&lt;År1,0,L47*(1-VLOOKUP($A48,[1]Hugst!$R$5:$W$9,MATCH(ROUNDUP((M$1)/10,0)*10,[1]Hugst!$R$4:$W$4,0))))</f>
        <v>0</v>
      </c>
      <c r="N48">
        <f ca="1">IF($C48-N$1&lt;År1,0,M47*(1-VLOOKUP($A48,[1]Hugst!$R$5:$W$9,MATCH(ROUNDUP((N$1)/10,0)*10,[1]Hugst!$R$4:$W$4,0))))</f>
        <v>0</v>
      </c>
      <c r="O48">
        <f ca="1">IF($C48-O$1&lt;År1,0,N47*(1-VLOOKUP($A48,[1]Hugst!$R$5:$W$9,MATCH(ROUNDUP((O$1)/10,0)*10,[1]Hugst!$R$4:$W$4,0))))</f>
        <v>0</v>
      </c>
      <c r="P48">
        <f ca="1">IF($C48-P$1&lt;År1,0,O47*(1-VLOOKUP($A48,[1]Hugst!$R$5:$W$9,MATCH(ROUNDUP((P$1)/10,0)*10,[1]Hugst!$R$4:$W$4,0))))</f>
        <v>0</v>
      </c>
      <c r="Q48">
        <f ca="1">IF($C48-Q$1&lt;År1,0,P47*(1-VLOOKUP($A48,[1]Hugst!$R$5:$W$9,MATCH(ROUNDUP((Q$1)/10,0)*10,[1]Hugst!$R$4:$W$4,0))))</f>
        <v>0</v>
      </c>
      <c r="R48">
        <f ca="1">IF($C48-R$1&lt;År1,0,Q47*(1-VLOOKUP($A48,[1]Hugst!$R$5:$W$9,MATCH(ROUNDUP((R$1)/10,0)*10,[1]Hugst!$R$4:$W$4,0))))</f>
        <v>0</v>
      </c>
      <c r="S48">
        <f ca="1">IF($C48-S$1&lt;År1,0,R47*(1-VLOOKUP($A48,[1]Hugst!$R$5:$W$9,MATCH(ROUNDUP((S$1)/10,0)*10,[1]Hugst!$R$4:$W$4,0))))</f>
        <v>0</v>
      </c>
      <c r="T48">
        <f ca="1">IF($C48-T$1&lt;År1,0,S47*(1-VLOOKUP($A48,[1]Hugst!$R$5:$W$9,MATCH(ROUNDUP((T$1)/10,0)*10,[1]Hugst!$R$4:$W$4,0))))</f>
        <v>0</v>
      </c>
      <c r="U48">
        <f ca="1">IF($C48-U$1&lt;År1,0,T47*(1-VLOOKUP($A48,[1]Hugst!$R$5:$W$9,MATCH(ROUNDUP((U$1)/10,0)*10,[1]Hugst!$R$4:$W$4,0))))</f>
        <v>0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0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>
        <f ca="1">IF($C49-G$1&lt;År1,0,F48*(1-VLOOKUP($A49,[1]Hugst!$R$5:$W$9,MATCH(ROUNDUP((G$1)/10,0)*10,[1]Hugst!$R$4:$W$4,0))))</f>
        <v>0</v>
      </c>
      <c r="H49">
        <f ca="1">IF($C49-H$1&lt;År1,0,G48*(1-VLOOKUP($A49,[1]Hugst!$R$5:$W$9,MATCH(ROUNDUP((H$1)/10,0)*10,[1]Hugst!$R$4:$W$4,0))))</f>
        <v>0</v>
      </c>
      <c r="I49">
        <f ca="1">IF($C49-I$1&lt;År1,0,H48*(1-VLOOKUP($A49,[1]Hugst!$R$5:$W$9,MATCH(ROUNDUP((I$1)/10,0)*10,[1]Hugst!$R$4:$W$4,0))))</f>
        <v>0</v>
      </c>
      <c r="J49">
        <f ca="1">IF($C49-J$1&lt;År1,0,I48*(1-VLOOKUP($A49,[1]Hugst!$R$5:$W$9,MATCH(ROUNDUP((J$1)/10,0)*10,[1]Hugst!$R$4:$W$4,0))))</f>
        <v>0</v>
      </c>
      <c r="K49">
        <f ca="1">IF($C49-K$1&lt;År1,0,J48*(1-VLOOKUP($A49,[1]Hugst!$R$5:$W$9,MATCH(ROUNDUP((K$1)/10,0)*10,[1]Hugst!$R$4:$W$4,0))))</f>
        <v>0</v>
      </c>
      <c r="L49">
        <f ca="1">IF($C49-L$1&lt;År1,0,K48*(1-VLOOKUP($A49,[1]Hugst!$R$5:$W$9,MATCH(ROUNDUP((L$1)/10,0)*10,[1]Hugst!$R$4:$W$4,0))))</f>
        <v>0</v>
      </c>
      <c r="M49">
        <f ca="1">IF($C49-M$1&lt;År1,0,L48*(1-VLOOKUP($A49,[1]Hugst!$R$5:$W$9,MATCH(ROUNDUP((M$1)/10,0)*10,[1]Hugst!$R$4:$W$4,0))))</f>
        <v>0</v>
      </c>
      <c r="N49">
        <f ca="1">IF($C49-N$1&lt;År1,0,M48*(1-VLOOKUP($A49,[1]Hugst!$R$5:$W$9,MATCH(ROUNDUP((N$1)/10,0)*10,[1]Hugst!$R$4:$W$4,0))))</f>
        <v>0</v>
      </c>
      <c r="O49">
        <f ca="1">IF($C49-O$1&lt;År1,0,N48*(1-VLOOKUP($A49,[1]Hugst!$R$5:$W$9,MATCH(ROUNDUP((O$1)/10,0)*10,[1]Hugst!$R$4:$W$4,0))))</f>
        <v>0</v>
      </c>
      <c r="P49">
        <f ca="1">IF($C49-P$1&lt;År1,0,O48*(1-VLOOKUP($A49,[1]Hugst!$R$5:$W$9,MATCH(ROUNDUP((P$1)/10,0)*10,[1]Hugst!$R$4:$W$4,0))))</f>
        <v>0</v>
      </c>
      <c r="Q49">
        <f ca="1">IF($C49-Q$1&lt;År1,0,P48*(1-VLOOKUP($A49,[1]Hugst!$R$5:$W$9,MATCH(ROUNDUP((Q$1)/10,0)*10,[1]Hugst!$R$4:$W$4,0))))</f>
        <v>0</v>
      </c>
      <c r="R49">
        <f ca="1">IF($C49-R$1&lt;År1,0,Q48*(1-VLOOKUP($A49,[1]Hugst!$R$5:$W$9,MATCH(ROUNDUP((R$1)/10,0)*10,[1]Hugst!$R$4:$W$4,0))))</f>
        <v>0</v>
      </c>
      <c r="S49">
        <f ca="1">IF($C49-S$1&lt;År1,0,R48*(1-VLOOKUP($A49,[1]Hugst!$R$5:$W$9,MATCH(ROUNDUP((S$1)/10,0)*10,[1]Hugst!$R$4:$W$4,0))))</f>
        <v>0</v>
      </c>
      <c r="T49">
        <f ca="1">IF($C49-T$1&lt;År1,0,S48*(1-VLOOKUP($A49,[1]Hugst!$R$5:$W$9,MATCH(ROUNDUP((T$1)/10,0)*10,[1]Hugst!$R$4:$W$4,0))))</f>
        <v>0</v>
      </c>
      <c r="U49">
        <f ca="1">IF($C49-U$1&lt;År1,0,T48*(1-VLOOKUP($A49,[1]Hugst!$R$5:$W$9,MATCH(ROUNDUP((U$1)/10,0)*10,[1]Hugst!$R$4:$W$4,0))))</f>
        <v>0</v>
      </c>
      <c r="V49">
        <f ca="1">IF($C49-V$1&lt;År1,0,U48*(1-VLOOKUP($A49,[1]Hugst!$R$5:$W$9,MATCH(ROUNDUP((V$1)/10,0)*10,[1]Hugst!$R$4:$W$4,0))))</f>
        <v>0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0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>
        <f ca="1">IF($C50-G$1&lt;År1,0,F49*(1-VLOOKUP($A50,[1]Hugst!$R$5:$W$9,MATCH(ROUNDUP((G$1)/10,0)*10,[1]Hugst!$R$4:$W$4,0))))</f>
        <v>0</v>
      </c>
      <c r="H50">
        <f ca="1">IF($C50-H$1&lt;År1,0,G49*(1-VLOOKUP($A50,[1]Hugst!$R$5:$W$9,MATCH(ROUNDUP((H$1)/10,0)*10,[1]Hugst!$R$4:$W$4,0))))</f>
        <v>0</v>
      </c>
      <c r="I50">
        <f ca="1">IF($C50-I$1&lt;År1,0,H49*(1-VLOOKUP($A50,[1]Hugst!$R$5:$W$9,MATCH(ROUNDUP((I$1)/10,0)*10,[1]Hugst!$R$4:$W$4,0))))</f>
        <v>0</v>
      </c>
      <c r="J50">
        <f ca="1">IF($C50-J$1&lt;År1,0,I49*(1-VLOOKUP($A50,[1]Hugst!$R$5:$W$9,MATCH(ROUNDUP((J$1)/10,0)*10,[1]Hugst!$R$4:$W$4,0))))</f>
        <v>0</v>
      </c>
      <c r="K50">
        <f ca="1">IF($C50-K$1&lt;År1,0,J49*(1-VLOOKUP($A50,[1]Hugst!$R$5:$W$9,MATCH(ROUNDUP((K$1)/10,0)*10,[1]Hugst!$R$4:$W$4,0))))</f>
        <v>0</v>
      </c>
      <c r="L50">
        <f ca="1">IF($C50-L$1&lt;År1,0,K49*(1-VLOOKUP($A50,[1]Hugst!$R$5:$W$9,MATCH(ROUNDUP((L$1)/10,0)*10,[1]Hugst!$R$4:$W$4,0))))</f>
        <v>0</v>
      </c>
      <c r="M50">
        <f ca="1">IF($C50-M$1&lt;År1,0,L49*(1-VLOOKUP($A50,[1]Hugst!$R$5:$W$9,MATCH(ROUNDUP((M$1)/10,0)*10,[1]Hugst!$R$4:$W$4,0))))</f>
        <v>0</v>
      </c>
      <c r="N50">
        <f ca="1">IF($C50-N$1&lt;År1,0,M49*(1-VLOOKUP($A50,[1]Hugst!$R$5:$W$9,MATCH(ROUNDUP((N$1)/10,0)*10,[1]Hugst!$R$4:$W$4,0))))</f>
        <v>0</v>
      </c>
      <c r="O50">
        <f ca="1">IF($C50-O$1&lt;År1,0,N49*(1-VLOOKUP($A50,[1]Hugst!$R$5:$W$9,MATCH(ROUNDUP((O$1)/10,0)*10,[1]Hugst!$R$4:$W$4,0))))</f>
        <v>0</v>
      </c>
      <c r="P50">
        <f ca="1">IF($C50-P$1&lt;År1,0,O49*(1-VLOOKUP($A50,[1]Hugst!$R$5:$W$9,MATCH(ROUNDUP((P$1)/10,0)*10,[1]Hugst!$R$4:$W$4,0))))</f>
        <v>0</v>
      </c>
      <c r="Q50">
        <f ca="1">IF($C50-Q$1&lt;År1,0,P49*(1-VLOOKUP($A50,[1]Hugst!$R$5:$W$9,MATCH(ROUNDUP((Q$1)/10,0)*10,[1]Hugst!$R$4:$W$4,0))))</f>
        <v>0</v>
      </c>
      <c r="R50">
        <f ca="1">IF($C50-R$1&lt;År1,0,Q49*(1-VLOOKUP($A50,[1]Hugst!$R$5:$W$9,MATCH(ROUNDUP((R$1)/10,0)*10,[1]Hugst!$R$4:$W$4,0))))</f>
        <v>0</v>
      </c>
      <c r="S50">
        <f ca="1">IF($C50-S$1&lt;År1,0,R49*(1-VLOOKUP($A50,[1]Hugst!$R$5:$W$9,MATCH(ROUNDUP((S$1)/10,0)*10,[1]Hugst!$R$4:$W$4,0))))</f>
        <v>0</v>
      </c>
      <c r="T50">
        <f ca="1">IF($C50-T$1&lt;År1,0,S49*(1-VLOOKUP($A50,[1]Hugst!$R$5:$W$9,MATCH(ROUNDUP((T$1)/10,0)*10,[1]Hugst!$R$4:$W$4,0))))</f>
        <v>0</v>
      </c>
      <c r="U50">
        <f ca="1">IF($C50-U$1&lt;År1,0,T49*(1-VLOOKUP($A50,[1]Hugst!$R$5:$W$9,MATCH(ROUNDUP((U$1)/10,0)*10,[1]Hugst!$R$4:$W$4,0))))</f>
        <v>0</v>
      </c>
      <c r="V50">
        <f ca="1">IF($C50-V$1&lt;År1,0,U49*(1-VLOOKUP($A50,[1]Hugst!$R$5:$W$9,MATCH(ROUNDUP((V$1)/10,0)*10,[1]Hugst!$R$4:$W$4,0))))</f>
        <v>0</v>
      </c>
      <c r="W50">
        <f ca="1">IF($C50-W$1&lt;År1,0,V49*(1-VLOOKUP($A50,[1]Hugst!$R$5:$W$9,MATCH(ROUNDUP((W$1)/10,0)*10,[1]Hugst!$R$4:$W$4,0))))</f>
        <v>0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0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>
        <f ca="1">IF($C51-G$1&lt;År1,0,F50*(1-VLOOKUP($A51,[1]Hugst!$R$5:$W$9,MATCH(ROUNDUP((G$1)/10,0)*10,[1]Hugst!$R$4:$W$4,0))))</f>
        <v>0</v>
      </c>
      <c r="H51">
        <f ca="1">IF($C51-H$1&lt;År1,0,G50*(1-VLOOKUP($A51,[1]Hugst!$R$5:$W$9,MATCH(ROUNDUP((H$1)/10,0)*10,[1]Hugst!$R$4:$W$4,0))))</f>
        <v>0</v>
      </c>
      <c r="I51">
        <f ca="1">IF($C51-I$1&lt;År1,0,H50*(1-VLOOKUP($A51,[1]Hugst!$R$5:$W$9,MATCH(ROUNDUP((I$1)/10,0)*10,[1]Hugst!$R$4:$W$4,0))))</f>
        <v>0</v>
      </c>
      <c r="J51">
        <f ca="1">IF($C51-J$1&lt;År1,0,I50*(1-VLOOKUP($A51,[1]Hugst!$R$5:$W$9,MATCH(ROUNDUP((J$1)/10,0)*10,[1]Hugst!$R$4:$W$4,0))))</f>
        <v>0</v>
      </c>
      <c r="K51">
        <f ca="1">IF($C51-K$1&lt;År1,0,J50*(1-VLOOKUP($A51,[1]Hugst!$R$5:$W$9,MATCH(ROUNDUP((K$1)/10,0)*10,[1]Hugst!$R$4:$W$4,0))))</f>
        <v>0</v>
      </c>
      <c r="L51">
        <f ca="1">IF($C51-L$1&lt;År1,0,K50*(1-VLOOKUP($A51,[1]Hugst!$R$5:$W$9,MATCH(ROUNDUP((L$1)/10,0)*10,[1]Hugst!$R$4:$W$4,0))))</f>
        <v>0</v>
      </c>
      <c r="M51">
        <f ca="1">IF($C51-M$1&lt;År1,0,L50*(1-VLOOKUP($A51,[1]Hugst!$R$5:$W$9,MATCH(ROUNDUP((M$1)/10,0)*10,[1]Hugst!$R$4:$W$4,0))))</f>
        <v>0</v>
      </c>
      <c r="N51">
        <f ca="1">IF($C51-N$1&lt;År1,0,M50*(1-VLOOKUP($A51,[1]Hugst!$R$5:$W$9,MATCH(ROUNDUP((N$1)/10,0)*10,[1]Hugst!$R$4:$W$4,0))))</f>
        <v>0</v>
      </c>
      <c r="O51">
        <f ca="1">IF($C51-O$1&lt;År1,0,N50*(1-VLOOKUP($A51,[1]Hugst!$R$5:$W$9,MATCH(ROUNDUP((O$1)/10,0)*10,[1]Hugst!$R$4:$W$4,0))))</f>
        <v>0</v>
      </c>
      <c r="P51">
        <f ca="1">IF($C51-P$1&lt;År1,0,O50*(1-VLOOKUP($A51,[1]Hugst!$R$5:$W$9,MATCH(ROUNDUP((P$1)/10,0)*10,[1]Hugst!$R$4:$W$4,0))))</f>
        <v>0</v>
      </c>
      <c r="Q51">
        <f ca="1">IF($C51-Q$1&lt;År1,0,P50*(1-VLOOKUP($A51,[1]Hugst!$R$5:$W$9,MATCH(ROUNDUP((Q$1)/10,0)*10,[1]Hugst!$R$4:$W$4,0))))</f>
        <v>0</v>
      </c>
      <c r="R51">
        <f ca="1">IF($C51-R$1&lt;År1,0,Q50*(1-VLOOKUP($A51,[1]Hugst!$R$5:$W$9,MATCH(ROUNDUP((R$1)/10,0)*10,[1]Hugst!$R$4:$W$4,0))))</f>
        <v>0</v>
      </c>
      <c r="S51">
        <f ca="1">IF($C51-S$1&lt;År1,0,R50*(1-VLOOKUP($A51,[1]Hugst!$R$5:$W$9,MATCH(ROUNDUP((S$1)/10,0)*10,[1]Hugst!$R$4:$W$4,0))))</f>
        <v>0</v>
      </c>
      <c r="T51">
        <f ca="1">IF($C51-T$1&lt;År1,0,S50*(1-VLOOKUP($A51,[1]Hugst!$R$5:$W$9,MATCH(ROUNDUP((T$1)/10,0)*10,[1]Hugst!$R$4:$W$4,0))))</f>
        <v>0</v>
      </c>
      <c r="U51">
        <f ca="1">IF($C51-U$1&lt;År1,0,T50*(1-VLOOKUP($A51,[1]Hugst!$R$5:$W$9,MATCH(ROUNDUP((U$1)/10,0)*10,[1]Hugst!$R$4:$W$4,0))))</f>
        <v>0</v>
      </c>
      <c r="V51">
        <f ca="1">IF($C51-V$1&lt;År1,0,U50*(1-VLOOKUP($A51,[1]Hugst!$R$5:$W$9,MATCH(ROUNDUP((V$1)/10,0)*10,[1]Hugst!$R$4:$W$4,0))))</f>
        <v>0</v>
      </c>
      <c r="W51">
        <f ca="1">IF($C51-W$1&lt;År1,0,V50*(1-VLOOKUP($A51,[1]Hugst!$R$5:$W$9,MATCH(ROUNDUP((W$1)/10,0)*10,[1]Hugst!$R$4:$W$4,0))))</f>
        <v>0</v>
      </c>
      <c r="X51">
        <f ca="1">IF($C51-X$1&lt;År1,0,W50*(1-VLOOKUP($A51,[1]Hugst!$R$5:$W$9,MATCH(ROUNDUP((X$1)/10,0)*10,[1]Hugst!$R$4:$W$4,0))))</f>
        <v>0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0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>
        <f ca="1">IF($C52-G$1&lt;År1,0,F51*(1-VLOOKUP($A52,[1]Hugst!$R$5:$W$9,MATCH(ROUNDUP((G$1)/10,0)*10,[1]Hugst!$R$4:$W$4,0))))</f>
        <v>0</v>
      </c>
      <c r="H52">
        <f ca="1">IF($C52-H$1&lt;År1,0,G51*(1-VLOOKUP($A52,[1]Hugst!$R$5:$W$9,MATCH(ROUNDUP((H$1)/10,0)*10,[1]Hugst!$R$4:$W$4,0))))</f>
        <v>0</v>
      </c>
      <c r="I52">
        <f ca="1">IF($C52-I$1&lt;År1,0,H51*(1-VLOOKUP($A52,[1]Hugst!$R$5:$W$9,MATCH(ROUNDUP((I$1)/10,0)*10,[1]Hugst!$R$4:$W$4,0))))</f>
        <v>0</v>
      </c>
      <c r="J52">
        <f ca="1">IF($C52-J$1&lt;År1,0,I51*(1-VLOOKUP($A52,[1]Hugst!$R$5:$W$9,MATCH(ROUNDUP((J$1)/10,0)*10,[1]Hugst!$R$4:$W$4,0))))</f>
        <v>0</v>
      </c>
      <c r="K52">
        <f ca="1">IF($C52-K$1&lt;År1,0,J51*(1-VLOOKUP($A52,[1]Hugst!$R$5:$W$9,MATCH(ROUNDUP((K$1)/10,0)*10,[1]Hugst!$R$4:$W$4,0))))</f>
        <v>0</v>
      </c>
      <c r="L52">
        <f ca="1">IF($C52-L$1&lt;År1,0,K51*(1-VLOOKUP($A52,[1]Hugst!$R$5:$W$9,MATCH(ROUNDUP((L$1)/10,0)*10,[1]Hugst!$R$4:$W$4,0))))</f>
        <v>0</v>
      </c>
      <c r="M52">
        <f ca="1">IF($C52-M$1&lt;År1,0,L51*(1-VLOOKUP($A52,[1]Hugst!$R$5:$W$9,MATCH(ROUNDUP((M$1)/10,0)*10,[1]Hugst!$R$4:$W$4,0))))</f>
        <v>0</v>
      </c>
      <c r="N52">
        <f ca="1">IF($C52-N$1&lt;År1,0,M51*(1-VLOOKUP($A52,[1]Hugst!$R$5:$W$9,MATCH(ROUNDUP((N$1)/10,0)*10,[1]Hugst!$R$4:$W$4,0))))</f>
        <v>0</v>
      </c>
      <c r="O52">
        <f ca="1">IF($C52-O$1&lt;År1,0,N51*(1-VLOOKUP($A52,[1]Hugst!$R$5:$W$9,MATCH(ROUNDUP((O$1)/10,0)*10,[1]Hugst!$R$4:$W$4,0))))</f>
        <v>0</v>
      </c>
      <c r="P52">
        <f ca="1">IF($C52-P$1&lt;År1,0,O51*(1-VLOOKUP($A52,[1]Hugst!$R$5:$W$9,MATCH(ROUNDUP((P$1)/10,0)*10,[1]Hugst!$R$4:$W$4,0))))</f>
        <v>0</v>
      </c>
      <c r="Q52">
        <f ca="1">IF($C52-Q$1&lt;År1,0,P51*(1-VLOOKUP($A52,[1]Hugst!$R$5:$W$9,MATCH(ROUNDUP((Q$1)/10,0)*10,[1]Hugst!$R$4:$W$4,0))))</f>
        <v>0</v>
      </c>
      <c r="R52">
        <f ca="1">IF($C52-R$1&lt;År1,0,Q51*(1-VLOOKUP($A52,[1]Hugst!$R$5:$W$9,MATCH(ROUNDUP((R$1)/10,0)*10,[1]Hugst!$R$4:$W$4,0))))</f>
        <v>0</v>
      </c>
      <c r="S52">
        <f ca="1">IF($C52-S$1&lt;År1,0,R51*(1-VLOOKUP($A52,[1]Hugst!$R$5:$W$9,MATCH(ROUNDUP((S$1)/10,0)*10,[1]Hugst!$R$4:$W$4,0))))</f>
        <v>0</v>
      </c>
      <c r="T52">
        <f ca="1">IF($C52-T$1&lt;År1,0,S51*(1-VLOOKUP($A52,[1]Hugst!$R$5:$W$9,MATCH(ROUNDUP((T$1)/10,0)*10,[1]Hugst!$R$4:$W$4,0))))</f>
        <v>0</v>
      </c>
      <c r="U52">
        <f ca="1">IF($C52-U$1&lt;År1,0,T51*(1-VLOOKUP($A52,[1]Hugst!$R$5:$W$9,MATCH(ROUNDUP((U$1)/10,0)*10,[1]Hugst!$R$4:$W$4,0))))</f>
        <v>0</v>
      </c>
      <c r="V52">
        <f ca="1">IF($C52-V$1&lt;År1,0,U51*(1-VLOOKUP($A52,[1]Hugst!$R$5:$W$9,MATCH(ROUNDUP((V$1)/10,0)*10,[1]Hugst!$R$4:$W$4,0))))</f>
        <v>0</v>
      </c>
      <c r="W52">
        <f ca="1">IF($C52-W$1&lt;År1,0,V51*(1-VLOOKUP($A52,[1]Hugst!$R$5:$W$9,MATCH(ROUNDUP((W$1)/10,0)*10,[1]Hugst!$R$4:$W$4,0))))</f>
        <v>0</v>
      </c>
      <c r="X52">
        <f ca="1">IF($C52-X$1&lt;År1,0,W51*(1-VLOOKUP($A52,[1]Hugst!$R$5:$W$9,MATCH(ROUNDUP((X$1)/10,0)*10,[1]Hugst!$R$4:$W$4,0))))</f>
        <v>0</v>
      </c>
      <c r="Y52">
        <f ca="1">IF($C52-Y$1&lt;År1,0,X51*(1-VLOOKUP($A52,[1]Hugst!$R$5:$W$9,MATCH(ROUNDUP((Y$1)/10,0)*10,[1]Hugst!$R$4:$W$4,0))))</f>
        <v>0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0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>
        <f ca="1">IF($C53-G$1&lt;År1,0,F52*(1-VLOOKUP($A53,[1]Hugst!$R$5:$W$9,MATCH(ROUNDUP((G$1)/10,0)*10,[1]Hugst!$R$4:$W$4,0))))</f>
        <v>0</v>
      </c>
      <c r="H53">
        <f ca="1">IF($C53-H$1&lt;År1,0,G52*(1-VLOOKUP($A53,[1]Hugst!$R$5:$W$9,MATCH(ROUNDUP((H$1)/10,0)*10,[1]Hugst!$R$4:$W$4,0))))</f>
        <v>0</v>
      </c>
      <c r="I53">
        <f ca="1">IF($C53-I$1&lt;År1,0,H52*(1-VLOOKUP($A53,[1]Hugst!$R$5:$W$9,MATCH(ROUNDUP((I$1)/10,0)*10,[1]Hugst!$R$4:$W$4,0))))</f>
        <v>0</v>
      </c>
      <c r="J53">
        <f ca="1">IF($C53-J$1&lt;År1,0,I52*(1-VLOOKUP($A53,[1]Hugst!$R$5:$W$9,MATCH(ROUNDUP((J$1)/10,0)*10,[1]Hugst!$R$4:$W$4,0))))</f>
        <v>0</v>
      </c>
      <c r="K53">
        <f ca="1">IF($C53-K$1&lt;År1,0,J52*(1-VLOOKUP($A53,[1]Hugst!$R$5:$W$9,MATCH(ROUNDUP((K$1)/10,0)*10,[1]Hugst!$R$4:$W$4,0))))</f>
        <v>0</v>
      </c>
      <c r="L53">
        <f ca="1">IF($C53-L$1&lt;År1,0,K52*(1-VLOOKUP($A53,[1]Hugst!$R$5:$W$9,MATCH(ROUNDUP((L$1)/10,0)*10,[1]Hugst!$R$4:$W$4,0))))</f>
        <v>0</v>
      </c>
      <c r="M53">
        <f ca="1">IF($C53-M$1&lt;År1,0,L52*(1-VLOOKUP($A53,[1]Hugst!$R$5:$W$9,MATCH(ROUNDUP((M$1)/10,0)*10,[1]Hugst!$R$4:$W$4,0))))</f>
        <v>0</v>
      </c>
      <c r="N53">
        <f ca="1">IF($C53-N$1&lt;År1,0,M52*(1-VLOOKUP($A53,[1]Hugst!$R$5:$W$9,MATCH(ROUNDUP((N$1)/10,0)*10,[1]Hugst!$R$4:$W$4,0))))</f>
        <v>0</v>
      </c>
      <c r="O53">
        <f ca="1">IF($C53-O$1&lt;År1,0,N52*(1-VLOOKUP($A53,[1]Hugst!$R$5:$W$9,MATCH(ROUNDUP((O$1)/10,0)*10,[1]Hugst!$R$4:$W$4,0))))</f>
        <v>0</v>
      </c>
      <c r="P53">
        <f ca="1">IF($C53-P$1&lt;År1,0,O52*(1-VLOOKUP($A53,[1]Hugst!$R$5:$W$9,MATCH(ROUNDUP((P$1)/10,0)*10,[1]Hugst!$R$4:$W$4,0))))</f>
        <v>0</v>
      </c>
      <c r="Q53">
        <f ca="1">IF($C53-Q$1&lt;År1,0,P52*(1-VLOOKUP($A53,[1]Hugst!$R$5:$W$9,MATCH(ROUNDUP((Q$1)/10,0)*10,[1]Hugst!$R$4:$W$4,0))))</f>
        <v>0</v>
      </c>
      <c r="R53">
        <f ca="1">IF($C53-R$1&lt;År1,0,Q52*(1-VLOOKUP($A53,[1]Hugst!$R$5:$W$9,MATCH(ROUNDUP((R$1)/10,0)*10,[1]Hugst!$R$4:$W$4,0))))</f>
        <v>0</v>
      </c>
      <c r="S53">
        <f ca="1">IF($C53-S$1&lt;År1,0,R52*(1-VLOOKUP($A53,[1]Hugst!$R$5:$W$9,MATCH(ROUNDUP((S$1)/10,0)*10,[1]Hugst!$R$4:$W$4,0))))</f>
        <v>0</v>
      </c>
      <c r="T53">
        <f ca="1">IF($C53-T$1&lt;År1,0,S52*(1-VLOOKUP($A53,[1]Hugst!$R$5:$W$9,MATCH(ROUNDUP((T$1)/10,0)*10,[1]Hugst!$R$4:$W$4,0))))</f>
        <v>0</v>
      </c>
      <c r="U53">
        <f ca="1">IF($C53-U$1&lt;År1,0,T52*(1-VLOOKUP($A53,[1]Hugst!$R$5:$W$9,MATCH(ROUNDUP((U$1)/10,0)*10,[1]Hugst!$R$4:$W$4,0))))</f>
        <v>0</v>
      </c>
      <c r="V53">
        <f ca="1">IF($C53-V$1&lt;År1,0,U52*(1-VLOOKUP($A53,[1]Hugst!$R$5:$W$9,MATCH(ROUNDUP((V$1)/10,0)*10,[1]Hugst!$R$4:$W$4,0))))</f>
        <v>0</v>
      </c>
      <c r="W53">
        <f ca="1">IF($C53-W$1&lt;År1,0,V52*(1-VLOOKUP($A53,[1]Hugst!$R$5:$W$9,MATCH(ROUNDUP((W$1)/10,0)*10,[1]Hugst!$R$4:$W$4,0))))</f>
        <v>0</v>
      </c>
      <c r="X53">
        <f ca="1">IF($C53-X$1&lt;År1,0,W52*(1-VLOOKUP($A53,[1]Hugst!$R$5:$W$9,MATCH(ROUNDUP((X$1)/10,0)*10,[1]Hugst!$R$4:$W$4,0))))</f>
        <v>0</v>
      </c>
      <c r="Y53">
        <f ca="1">IF($C53-Y$1&lt;År1,0,X52*(1-VLOOKUP($A53,[1]Hugst!$R$5:$W$9,MATCH(ROUNDUP((Y$1)/10,0)*10,[1]Hugst!$R$4:$W$4,0))))</f>
        <v>0</v>
      </c>
      <c r="Z53">
        <f ca="1">IF($C53-Z$1&lt;År1,0,Y52*(1-VLOOKUP($A53,[1]Hugst!$R$5:$W$9,MATCH(ROUNDUP((Z$1)/10,0)*10,[1]Hugst!$R$4:$W$4,0))))</f>
        <v>0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0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>
        <f ca="1">IF($C54-G$1&lt;År1,0,F53*(1-VLOOKUP($A54,[1]Hugst!$R$5:$W$9,MATCH(ROUNDUP((G$1)/10,0)*10,[1]Hugst!$R$4:$W$4,0))))</f>
        <v>0</v>
      </c>
      <c r="H54">
        <f ca="1">IF($C54-H$1&lt;År1,0,G53*(1-VLOOKUP($A54,[1]Hugst!$R$5:$W$9,MATCH(ROUNDUP((H$1)/10,0)*10,[1]Hugst!$R$4:$W$4,0))))</f>
        <v>0</v>
      </c>
      <c r="I54">
        <f ca="1">IF($C54-I$1&lt;År1,0,H53*(1-VLOOKUP($A54,[1]Hugst!$R$5:$W$9,MATCH(ROUNDUP((I$1)/10,0)*10,[1]Hugst!$R$4:$W$4,0))))</f>
        <v>0</v>
      </c>
      <c r="J54">
        <f ca="1">IF($C54-J$1&lt;År1,0,I53*(1-VLOOKUP($A54,[1]Hugst!$R$5:$W$9,MATCH(ROUNDUP((J$1)/10,0)*10,[1]Hugst!$R$4:$W$4,0))))</f>
        <v>0</v>
      </c>
      <c r="K54">
        <f ca="1">IF($C54-K$1&lt;År1,0,J53*(1-VLOOKUP($A54,[1]Hugst!$R$5:$W$9,MATCH(ROUNDUP((K$1)/10,0)*10,[1]Hugst!$R$4:$W$4,0))))</f>
        <v>0</v>
      </c>
      <c r="L54">
        <f ca="1">IF($C54-L$1&lt;År1,0,K53*(1-VLOOKUP($A54,[1]Hugst!$R$5:$W$9,MATCH(ROUNDUP((L$1)/10,0)*10,[1]Hugst!$R$4:$W$4,0))))</f>
        <v>0</v>
      </c>
      <c r="M54">
        <f ca="1">IF($C54-M$1&lt;År1,0,L53*(1-VLOOKUP($A54,[1]Hugst!$R$5:$W$9,MATCH(ROUNDUP((M$1)/10,0)*10,[1]Hugst!$R$4:$W$4,0))))</f>
        <v>0</v>
      </c>
      <c r="N54">
        <f ca="1">IF($C54-N$1&lt;År1,0,M53*(1-VLOOKUP($A54,[1]Hugst!$R$5:$W$9,MATCH(ROUNDUP((N$1)/10,0)*10,[1]Hugst!$R$4:$W$4,0))))</f>
        <v>0</v>
      </c>
      <c r="O54">
        <f ca="1">IF($C54-O$1&lt;År1,0,N53*(1-VLOOKUP($A54,[1]Hugst!$R$5:$W$9,MATCH(ROUNDUP((O$1)/10,0)*10,[1]Hugst!$R$4:$W$4,0))))</f>
        <v>0</v>
      </c>
      <c r="P54">
        <f ca="1">IF($C54-P$1&lt;År1,0,O53*(1-VLOOKUP($A54,[1]Hugst!$R$5:$W$9,MATCH(ROUNDUP((P$1)/10,0)*10,[1]Hugst!$R$4:$W$4,0))))</f>
        <v>0</v>
      </c>
      <c r="Q54">
        <f ca="1">IF($C54-Q$1&lt;År1,0,P53*(1-VLOOKUP($A54,[1]Hugst!$R$5:$W$9,MATCH(ROUNDUP((Q$1)/10,0)*10,[1]Hugst!$R$4:$W$4,0))))</f>
        <v>0</v>
      </c>
      <c r="R54">
        <f ca="1">IF($C54-R$1&lt;År1,0,Q53*(1-VLOOKUP($A54,[1]Hugst!$R$5:$W$9,MATCH(ROUNDUP((R$1)/10,0)*10,[1]Hugst!$R$4:$W$4,0))))</f>
        <v>0</v>
      </c>
      <c r="S54">
        <f ca="1">IF($C54-S$1&lt;År1,0,R53*(1-VLOOKUP($A54,[1]Hugst!$R$5:$W$9,MATCH(ROUNDUP((S$1)/10,0)*10,[1]Hugst!$R$4:$W$4,0))))</f>
        <v>0</v>
      </c>
      <c r="T54">
        <f ca="1">IF($C54-T$1&lt;År1,0,S53*(1-VLOOKUP($A54,[1]Hugst!$R$5:$W$9,MATCH(ROUNDUP((T$1)/10,0)*10,[1]Hugst!$R$4:$W$4,0))))</f>
        <v>0</v>
      </c>
      <c r="U54">
        <f ca="1">IF($C54-U$1&lt;År1,0,T53*(1-VLOOKUP($A54,[1]Hugst!$R$5:$W$9,MATCH(ROUNDUP((U$1)/10,0)*10,[1]Hugst!$R$4:$W$4,0))))</f>
        <v>0</v>
      </c>
      <c r="V54">
        <f ca="1">IF($C54-V$1&lt;År1,0,U53*(1-VLOOKUP($A54,[1]Hugst!$R$5:$W$9,MATCH(ROUNDUP((V$1)/10,0)*10,[1]Hugst!$R$4:$W$4,0))))</f>
        <v>0</v>
      </c>
      <c r="W54">
        <f ca="1">IF($C54-W$1&lt;År1,0,V53*(1-VLOOKUP($A54,[1]Hugst!$R$5:$W$9,MATCH(ROUNDUP((W$1)/10,0)*10,[1]Hugst!$R$4:$W$4,0))))</f>
        <v>0</v>
      </c>
      <c r="X54">
        <f ca="1">IF($C54-X$1&lt;År1,0,W53*(1-VLOOKUP($A54,[1]Hugst!$R$5:$W$9,MATCH(ROUNDUP((X$1)/10,0)*10,[1]Hugst!$R$4:$W$4,0))))</f>
        <v>0</v>
      </c>
      <c r="Y54">
        <f ca="1">IF($C54-Y$1&lt;År1,0,X53*(1-VLOOKUP($A54,[1]Hugst!$R$5:$W$9,MATCH(ROUNDUP((Y$1)/10,0)*10,[1]Hugst!$R$4:$W$4,0))))</f>
        <v>0</v>
      </c>
      <c r="Z54">
        <f ca="1">IF($C54-Z$1&lt;År1,0,Y53*(1-VLOOKUP($A54,[1]Hugst!$R$5:$W$9,MATCH(ROUNDUP((Z$1)/10,0)*10,[1]Hugst!$R$4:$W$4,0))))</f>
        <v>0</v>
      </c>
      <c r="AA54">
        <f ca="1">IF($C54-AA$1&lt;År1,0,Z53*(1-VLOOKUP($A54,[1]Hugst!$R$5:$W$9,MATCH(ROUNDUP((AA$1)/10,0)*10,[1]Hugst!$R$4:$W$4,0))))</f>
        <v>0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0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>
        <f ca="1">IF($C55-G$1&lt;År1,0,F54*(1-VLOOKUP($A55,[1]Hugst!$R$5:$W$9,MATCH(ROUNDUP((G$1)/10,0)*10,[1]Hugst!$R$4:$W$4,0))))</f>
        <v>0</v>
      </c>
      <c r="H55">
        <f ca="1">IF($C55-H$1&lt;År1,0,G54*(1-VLOOKUP($A55,[1]Hugst!$R$5:$W$9,MATCH(ROUNDUP((H$1)/10,0)*10,[1]Hugst!$R$4:$W$4,0))))</f>
        <v>0</v>
      </c>
      <c r="I55">
        <f ca="1">IF($C55-I$1&lt;År1,0,H54*(1-VLOOKUP($A55,[1]Hugst!$R$5:$W$9,MATCH(ROUNDUP((I$1)/10,0)*10,[1]Hugst!$R$4:$W$4,0))))</f>
        <v>0</v>
      </c>
      <c r="J55">
        <f ca="1">IF($C55-J$1&lt;År1,0,I54*(1-VLOOKUP($A55,[1]Hugst!$R$5:$W$9,MATCH(ROUNDUP((J$1)/10,0)*10,[1]Hugst!$R$4:$W$4,0))))</f>
        <v>0</v>
      </c>
      <c r="K55">
        <f ca="1">IF($C55-K$1&lt;År1,0,J54*(1-VLOOKUP($A55,[1]Hugst!$R$5:$W$9,MATCH(ROUNDUP((K$1)/10,0)*10,[1]Hugst!$R$4:$W$4,0))))</f>
        <v>0</v>
      </c>
      <c r="L55">
        <f ca="1">IF($C55-L$1&lt;År1,0,K54*(1-VLOOKUP($A55,[1]Hugst!$R$5:$W$9,MATCH(ROUNDUP((L$1)/10,0)*10,[1]Hugst!$R$4:$W$4,0))))</f>
        <v>0</v>
      </c>
      <c r="M55">
        <f ca="1">IF($C55-M$1&lt;År1,0,L54*(1-VLOOKUP($A55,[1]Hugst!$R$5:$W$9,MATCH(ROUNDUP((M$1)/10,0)*10,[1]Hugst!$R$4:$W$4,0))))</f>
        <v>0</v>
      </c>
      <c r="N55">
        <f ca="1">IF($C55-N$1&lt;År1,0,M54*(1-VLOOKUP($A55,[1]Hugst!$R$5:$W$9,MATCH(ROUNDUP((N$1)/10,0)*10,[1]Hugst!$R$4:$W$4,0))))</f>
        <v>0</v>
      </c>
      <c r="O55">
        <f ca="1">IF($C55-O$1&lt;År1,0,N54*(1-VLOOKUP($A55,[1]Hugst!$R$5:$W$9,MATCH(ROUNDUP((O$1)/10,0)*10,[1]Hugst!$R$4:$W$4,0))))</f>
        <v>0</v>
      </c>
      <c r="P55">
        <f ca="1">IF($C55-P$1&lt;År1,0,O54*(1-VLOOKUP($A55,[1]Hugst!$R$5:$W$9,MATCH(ROUNDUP((P$1)/10,0)*10,[1]Hugst!$R$4:$W$4,0))))</f>
        <v>0</v>
      </c>
      <c r="Q55">
        <f ca="1">IF($C55-Q$1&lt;År1,0,P54*(1-VLOOKUP($A55,[1]Hugst!$R$5:$W$9,MATCH(ROUNDUP((Q$1)/10,0)*10,[1]Hugst!$R$4:$W$4,0))))</f>
        <v>0</v>
      </c>
      <c r="R55">
        <f ca="1">IF($C55-R$1&lt;År1,0,Q54*(1-VLOOKUP($A55,[1]Hugst!$R$5:$W$9,MATCH(ROUNDUP((R$1)/10,0)*10,[1]Hugst!$R$4:$W$4,0))))</f>
        <v>0</v>
      </c>
      <c r="S55">
        <f ca="1">IF($C55-S$1&lt;År1,0,R54*(1-VLOOKUP($A55,[1]Hugst!$R$5:$W$9,MATCH(ROUNDUP((S$1)/10,0)*10,[1]Hugst!$R$4:$W$4,0))))</f>
        <v>0</v>
      </c>
      <c r="T55">
        <f ca="1">IF($C55-T$1&lt;År1,0,S54*(1-VLOOKUP($A55,[1]Hugst!$R$5:$W$9,MATCH(ROUNDUP((T$1)/10,0)*10,[1]Hugst!$R$4:$W$4,0))))</f>
        <v>0</v>
      </c>
      <c r="U55">
        <f ca="1">IF($C55-U$1&lt;År1,0,T54*(1-VLOOKUP($A55,[1]Hugst!$R$5:$W$9,MATCH(ROUNDUP((U$1)/10,0)*10,[1]Hugst!$R$4:$W$4,0))))</f>
        <v>0</v>
      </c>
      <c r="V55">
        <f ca="1">IF($C55-V$1&lt;År1,0,U54*(1-VLOOKUP($A55,[1]Hugst!$R$5:$W$9,MATCH(ROUNDUP((V$1)/10,0)*10,[1]Hugst!$R$4:$W$4,0))))</f>
        <v>0</v>
      </c>
      <c r="W55">
        <f ca="1">IF($C55-W$1&lt;År1,0,V54*(1-VLOOKUP($A55,[1]Hugst!$R$5:$W$9,MATCH(ROUNDUP((W$1)/10,0)*10,[1]Hugst!$R$4:$W$4,0))))</f>
        <v>0</v>
      </c>
      <c r="X55">
        <f ca="1">IF($C55-X$1&lt;År1,0,W54*(1-VLOOKUP($A55,[1]Hugst!$R$5:$W$9,MATCH(ROUNDUP((X$1)/10,0)*10,[1]Hugst!$R$4:$W$4,0))))</f>
        <v>0</v>
      </c>
      <c r="Y55">
        <f ca="1">IF($C55-Y$1&lt;År1,0,X54*(1-VLOOKUP($A55,[1]Hugst!$R$5:$W$9,MATCH(ROUNDUP((Y$1)/10,0)*10,[1]Hugst!$R$4:$W$4,0))))</f>
        <v>0</v>
      </c>
      <c r="Z55">
        <f ca="1">IF($C55-Z$1&lt;År1,0,Y54*(1-VLOOKUP($A55,[1]Hugst!$R$5:$W$9,MATCH(ROUNDUP((Z$1)/10,0)*10,[1]Hugst!$R$4:$W$4,0))))</f>
        <v>0</v>
      </c>
      <c r="AA55">
        <f ca="1">IF($C55-AA$1&lt;År1,0,Z54*(1-VLOOKUP($A55,[1]Hugst!$R$5:$W$9,MATCH(ROUNDUP((AA$1)/10,0)*10,[1]Hugst!$R$4:$W$4,0))))</f>
        <v>0</v>
      </c>
      <c r="AB55">
        <f ca="1">IF($C55-AB$1&lt;År1,0,AA54*(1-VLOOKUP($A55,[1]Hugst!$R$5:$W$9,MATCH(ROUNDUP((AB$1)/10,0)*10,[1]Hugst!$R$4:$W$4,0))))</f>
        <v>0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0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>
        <f ca="1">IF($C56-G$1&lt;År1,0,F55*(1-VLOOKUP($A56,[1]Hugst!$R$5:$W$9,MATCH(ROUNDUP((G$1)/10,0)*10,[1]Hugst!$R$4:$W$4,0))))</f>
        <v>0</v>
      </c>
      <c r="H56">
        <f ca="1">IF($C56-H$1&lt;År1,0,G55*(1-VLOOKUP($A56,[1]Hugst!$R$5:$W$9,MATCH(ROUNDUP((H$1)/10,0)*10,[1]Hugst!$R$4:$W$4,0))))</f>
        <v>0</v>
      </c>
      <c r="I56">
        <f ca="1">IF($C56-I$1&lt;År1,0,H55*(1-VLOOKUP($A56,[1]Hugst!$R$5:$W$9,MATCH(ROUNDUP((I$1)/10,0)*10,[1]Hugst!$R$4:$W$4,0))))</f>
        <v>0</v>
      </c>
      <c r="J56">
        <f ca="1">IF($C56-J$1&lt;År1,0,I55*(1-VLOOKUP($A56,[1]Hugst!$R$5:$W$9,MATCH(ROUNDUP((J$1)/10,0)*10,[1]Hugst!$R$4:$W$4,0))))</f>
        <v>0</v>
      </c>
      <c r="K56">
        <f ca="1">IF($C56-K$1&lt;År1,0,J55*(1-VLOOKUP($A56,[1]Hugst!$R$5:$W$9,MATCH(ROUNDUP((K$1)/10,0)*10,[1]Hugst!$R$4:$W$4,0))))</f>
        <v>0</v>
      </c>
      <c r="L56">
        <f ca="1">IF($C56-L$1&lt;År1,0,K55*(1-VLOOKUP($A56,[1]Hugst!$R$5:$W$9,MATCH(ROUNDUP((L$1)/10,0)*10,[1]Hugst!$R$4:$W$4,0))))</f>
        <v>0</v>
      </c>
      <c r="M56">
        <f ca="1">IF($C56-M$1&lt;År1,0,L55*(1-VLOOKUP($A56,[1]Hugst!$R$5:$W$9,MATCH(ROUNDUP((M$1)/10,0)*10,[1]Hugst!$R$4:$W$4,0))))</f>
        <v>0</v>
      </c>
      <c r="N56">
        <f ca="1">IF($C56-N$1&lt;År1,0,M55*(1-VLOOKUP($A56,[1]Hugst!$R$5:$W$9,MATCH(ROUNDUP((N$1)/10,0)*10,[1]Hugst!$R$4:$W$4,0))))</f>
        <v>0</v>
      </c>
      <c r="O56">
        <f ca="1">IF($C56-O$1&lt;År1,0,N55*(1-VLOOKUP($A56,[1]Hugst!$R$5:$W$9,MATCH(ROUNDUP((O$1)/10,0)*10,[1]Hugst!$R$4:$W$4,0))))</f>
        <v>0</v>
      </c>
      <c r="P56">
        <f ca="1">IF($C56-P$1&lt;År1,0,O55*(1-VLOOKUP($A56,[1]Hugst!$R$5:$W$9,MATCH(ROUNDUP((P$1)/10,0)*10,[1]Hugst!$R$4:$W$4,0))))</f>
        <v>0</v>
      </c>
      <c r="Q56">
        <f ca="1">IF($C56-Q$1&lt;År1,0,P55*(1-VLOOKUP($A56,[1]Hugst!$R$5:$W$9,MATCH(ROUNDUP((Q$1)/10,0)*10,[1]Hugst!$R$4:$W$4,0))))</f>
        <v>0</v>
      </c>
      <c r="R56">
        <f ca="1">IF($C56-R$1&lt;År1,0,Q55*(1-VLOOKUP($A56,[1]Hugst!$R$5:$W$9,MATCH(ROUNDUP((R$1)/10,0)*10,[1]Hugst!$R$4:$W$4,0))))</f>
        <v>0</v>
      </c>
      <c r="S56">
        <f ca="1">IF($C56-S$1&lt;År1,0,R55*(1-VLOOKUP($A56,[1]Hugst!$R$5:$W$9,MATCH(ROUNDUP((S$1)/10,0)*10,[1]Hugst!$R$4:$W$4,0))))</f>
        <v>0</v>
      </c>
      <c r="T56">
        <f ca="1">IF($C56-T$1&lt;År1,0,S55*(1-VLOOKUP($A56,[1]Hugst!$R$5:$W$9,MATCH(ROUNDUP((T$1)/10,0)*10,[1]Hugst!$R$4:$W$4,0))))</f>
        <v>0</v>
      </c>
      <c r="U56">
        <f ca="1">IF($C56-U$1&lt;År1,0,T55*(1-VLOOKUP($A56,[1]Hugst!$R$5:$W$9,MATCH(ROUNDUP((U$1)/10,0)*10,[1]Hugst!$R$4:$W$4,0))))</f>
        <v>0</v>
      </c>
      <c r="V56">
        <f ca="1">IF($C56-V$1&lt;År1,0,U55*(1-VLOOKUP($A56,[1]Hugst!$R$5:$W$9,MATCH(ROUNDUP((V$1)/10,0)*10,[1]Hugst!$R$4:$W$4,0))))</f>
        <v>0</v>
      </c>
      <c r="W56">
        <f ca="1">IF($C56-W$1&lt;År1,0,V55*(1-VLOOKUP($A56,[1]Hugst!$R$5:$W$9,MATCH(ROUNDUP((W$1)/10,0)*10,[1]Hugst!$R$4:$W$4,0))))</f>
        <v>0</v>
      </c>
      <c r="X56">
        <f ca="1">IF($C56-X$1&lt;År1,0,W55*(1-VLOOKUP($A56,[1]Hugst!$R$5:$W$9,MATCH(ROUNDUP((X$1)/10,0)*10,[1]Hugst!$R$4:$W$4,0))))</f>
        <v>0</v>
      </c>
      <c r="Y56">
        <f ca="1">IF($C56-Y$1&lt;År1,0,X55*(1-VLOOKUP($A56,[1]Hugst!$R$5:$W$9,MATCH(ROUNDUP((Y$1)/10,0)*10,[1]Hugst!$R$4:$W$4,0))))</f>
        <v>0</v>
      </c>
      <c r="Z56">
        <f ca="1">IF($C56-Z$1&lt;År1,0,Y55*(1-VLOOKUP($A56,[1]Hugst!$R$5:$W$9,MATCH(ROUNDUP((Z$1)/10,0)*10,[1]Hugst!$R$4:$W$4,0))))</f>
        <v>0</v>
      </c>
      <c r="AA56">
        <f ca="1">IF($C56-AA$1&lt;År1,0,Z55*(1-VLOOKUP($A56,[1]Hugst!$R$5:$W$9,MATCH(ROUNDUP((AA$1)/10,0)*10,[1]Hugst!$R$4:$W$4,0))))</f>
        <v>0</v>
      </c>
      <c r="AB56">
        <f ca="1">IF($C56-AB$1&lt;År1,0,AA55*(1-VLOOKUP($A56,[1]Hugst!$R$5:$W$9,MATCH(ROUNDUP((AB$1)/10,0)*10,[1]Hugst!$R$4:$W$4,0))))</f>
        <v>0</v>
      </c>
      <c r="AC56">
        <f ca="1">IF($C56-AC$1&lt;År1,0,AB55*(1-VLOOKUP($A56,[1]Hugst!$R$5:$W$9,MATCH(ROUNDUP((AC$1)/10,0)*10,[1]Hugst!$R$4:$W$4,0))))</f>
        <v>0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0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>
        <f ca="1">IF($C57-G$1&lt;År1,0,F56*(1-VLOOKUP($A57,[1]Hugst!$R$5:$W$9,MATCH(ROUNDUP((G$1)/10,0)*10,[1]Hugst!$R$4:$W$4,0))))</f>
        <v>0</v>
      </c>
      <c r="H57">
        <f ca="1">IF($C57-H$1&lt;År1,0,G56*(1-VLOOKUP($A57,[1]Hugst!$R$5:$W$9,MATCH(ROUNDUP((H$1)/10,0)*10,[1]Hugst!$R$4:$W$4,0))))</f>
        <v>0</v>
      </c>
      <c r="I57">
        <f ca="1">IF($C57-I$1&lt;År1,0,H56*(1-VLOOKUP($A57,[1]Hugst!$R$5:$W$9,MATCH(ROUNDUP((I$1)/10,0)*10,[1]Hugst!$R$4:$W$4,0))))</f>
        <v>0</v>
      </c>
      <c r="J57">
        <f ca="1">IF($C57-J$1&lt;År1,0,I56*(1-VLOOKUP($A57,[1]Hugst!$R$5:$W$9,MATCH(ROUNDUP((J$1)/10,0)*10,[1]Hugst!$R$4:$W$4,0))))</f>
        <v>0</v>
      </c>
      <c r="K57">
        <f ca="1">IF($C57-K$1&lt;År1,0,J56*(1-VLOOKUP($A57,[1]Hugst!$R$5:$W$9,MATCH(ROUNDUP((K$1)/10,0)*10,[1]Hugst!$R$4:$W$4,0))))</f>
        <v>0</v>
      </c>
      <c r="L57">
        <f ca="1">IF($C57-L$1&lt;År1,0,K56*(1-VLOOKUP($A57,[1]Hugst!$R$5:$W$9,MATCH(ROUNDUP((L$1)/10,0)*10,[1]Hugst!$R$4:$W$4,0))))</f>
        <v>0</v>
      </c>
      <c r="M57">
        <f ca="1">IF($C57-M$1&lt;År1,0,L56*(1-VLOOKUP($A57,[1]Hugst!$R$5:$W$9,MATCH(ROUNDUP((M$1)/10,0)*10,[1]Hugst!$R$4:$W$4,0))))</f>
        <v>0</v>
      </c>
      <c r="N57">
        <f ca="1">IF($C57-N$1&lt;År1,0,M56*(1-VLOOKUP($A57,[1]Hugst!$R$5:$W$9,MATCH(ROUNDUP((N$1)/10,0)*10,[1]Hugst!$R$4:$W$4,0))))</f>
        <v>0</v>
      </c>
      <c r="O57">
        <f ca="1">IF($C57-O$1&lt;År1,0,N56*(1-VLOOKUP($A57,[1]Hugst!$R$5:$W$9,MATCH(ROUNDUP((O$1)/10,0)*10,[1]Hugst!$R$4:$W$4,0))))</f>
        <v>0</v>
      </c>
      <c r="P57">
        <f ca="1">IF($C57-P$1&lt;År1,0,O56*(1-VLOOKUP($A57,[1]Hugst!$R$5:$W$9,MATCH(ROUNDUP((P$1)/10,0)*10,[1]Hugst!$R$4:$W$4,0))))</f>
        <v>0</v>
      </c>
      <c r="Q57">
        <f ca="1">IF($C57-Q$1&lt;År1,0,P56*(1-VLOOKUP($A57,[1]Hugst!$R$5:$W$9,MATCH(ROUNDUP((Q$1)/10,0)*10,[1]Hugst!$R$4:$W$4,0))))</f>
        <v>0</v>
      </c>
      <c r="R57">
        <f ca="1">IF($C57-R$1&lt;År1,0,Q56*(1-VLOOKUP($A57,[1]Hugst!$R$5:$W$9,MATCH(ROUNDUP((R$1)/10,0)*10,[1]Hugst!$R$4:$W$4,0))))</f>
        <v>0</v>
      </c>
      <c r="S57">
        <f ca="1">IF($C57-S$1&lt;År1,0,R56*(1-VLOOKUP($A57,[1]Hugst!$R$5:$W$9,MATCH(ROUNDUP((S$1)/10,0)*10,[1]Hugst!$R$4:$W$4,0))))</f>
        <v>0</v>
      </c>
      <c r="T57">
        <f ca="1">IF($C57-T$1&lt;År1,0,S56*(1-VLOOKUP($A57,[1]Hugst!$R$5:$W$9,MATCH(ROUNDUP((T$1)/10,0)*10,[1]Hugst!$R$4:$W$4,0))))</f>
        <v>0</v>
      </c>
      <c r="U57">
        <f ca="1">IF($C57-U$1&lt;År1,0,T56*(1-VLOOKUP($A57,[1]Hugst!$R$5:$W$9,MATCH(ROUNDUP((U$1)/10,0)*10,[1]Hugst!$R$4:$W$4,0))))</f>
        <v>0</v>
      </c>
      <c r="V57">
        <f ca="1">IF($C57-V$1&lt;År1,0,U56*(1-VLOOKUP($A57,[1]Hugst!$R$5:$W$9,MATCH(ROUNDUP((V$1)/10,0)*10,[1]Hugst!$R$4:$W$4,0))))</f>
        <v>0</v>
      </c>
      <c r="W57">
        <f ca="1">IF($C57-W$1&lt;År1,0,V56*(1-VLOOKUP($A57,[1]Hugst!$R$5:$W$9,MATCH(ROUNDUP((W$1)/10,0)*10,[1]Hugst!$R$4:$W$4,0))))</f>
        <v>0</v>
      </c>
      <c r="X57">
        <f ca="1">IF($C57-X$1&lt;År1,0,W56*(1-VLOOKUP($A57,[1]Hugst!$R$5:$W$9,MATCH(ROUNDUP((X$1)/10,0)*10,[1]Hugst!$R$4:$W$4,0))))</f>
        <v>0</v>
      </c>
      <c r="Y57">
        <f ca="1">IF($C57-Y$1&lt;År1,0,X56*(1-VLOOKUP($A57,[1]Hugst!$R$5:$W$9,MATCH(ROUNDUP((Y$1)/10,0)*10,[1]Hugst!$R$4:$W$4,0))))</f>
        <v>0</v>
      </c>
      <c r="Z57">
        <f ca="1">IF($C57-Z$1&lt;År1,0,Y56*(1-VLOOKUP($A57,[1]Hugst!$R$5:$W$9,MATCH(ROUNDUP((Z$1)/10,0)*10,[1]Hugst!$R$4:$W$4,0))))</f>
        <v>0</v>
      </c>
      <c r="AA57">
        <f ca="1">IF($C57-AA$1&lt;År1,0,Z56*(1-VLOOKUP($A57,[1]Hugst!$R$5:$W$9,MATCH(ROUNDUP((AA$1)/10,0)*10,[1]Hugst!$R$4:$W$4,0))))</f>
        <v>0</v>
      </c>
      <c r="AB57">
        <f ca="1">IF($C57-AB$1&lt;År1,0,AA56*(1-VLOOKUP($A57,[1]Hugst!$R$5:$W$9,MATCH(ROUNDUP((AB$1)/10,0)*10,[1]Hugst!$R$4:$W$4,0))))</f>
        <v>0</v>
      </c>
      <c r="AC57">
        <f ca="1">IF($C57-AC$1&lt;År1,0,AB56*(1-VLOOKUP($A57,[1]Hugst!$R$5:$W$9,MATCH(ROUNDUP((AC$1)/10,0)*10,[1]Hugst!$R$4:$W$4,0))))</f>
        <v>0</v>
      </c>
      <c r="AD57">
        <f ca="1">IF($C57-AD$1&lt;År1,0,AC56*(1-VLOOKUP($A57,[1]Hugst!$R$5:$W$9,MATCH(ROUNDUP((AD$1)/10,0)*10,[1]Hugst!$R$4:$W$4,0))))</f>
        <v>0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0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>
        <f ca="1">IF($C58-G$1&lt;År1,0,F57*(1-VLOOKUP($A58,[1]Hugst!$R$5:$W$9,MATCH(ROUNDUP((G$1)/10,0)*10,[1]Hugst!$R$4:$W$4,0))))</f>
        <v>0</v>
      </c>
      <c r="H58">
        <f ca="1">IF($C58-H$1&lt;År1,0,G57*(1-VLOOKUP($A58,[1]Hugst!$R$5:$W$9,MATCH(ROUNDUP((H$1)/10,0)*10,[1]Hugst!$R$4:$W$4,0))))</f>
        <v>0</v>
      </c>
      <c r="I58">
        <f ca="1">IF($C58-I$1&lt;År1,0,H57*(1-VLOOKUP($A58,[1]Hugst!$R$5:$W$9,MATCH(ROUNDUP((I$1)/10,0)*10,[1]Hugst!$R$4:$W$4,0))))</f>
        <v>0</v>
      </c>
      <c r="J58">
        <f ca="1">IF($C58-J$1&lt;År1,0,I57*(1-VLOOKUP($A58,[1]Hugst!$R$5:$W$9,MATCH(ROUNDUP((J$1)/10,0)*10,[1]Hugst!$R$4:$W$4,0))))</f>
        <v>0</v>
      </c>
      <c r="K58">
        <f ca="1">IF($C58-K$1&lt;År1,0,J57*(1-VLOOKUP($A58,[1]Hugst!$R$5:$W$9,MATCH(ROUNDUP((K$1)/10,0)*10,[1]Hugst!$R$4:$W$4,0))))</f>
        <v>0</v>
      </c>
      <c r="L58">
        <f ca="1">IF($C58-L$1&lt;År1,0,K57*(1-VLOOKUP($A58,[1]Hugst!$R$5:$W$9,MATCH(ROUNDUP((L$1)/10,0)*10,[1]Hugst!$R$4:$W$4,0))))</f>
        <v>0</v>
      </c>
      <c r="M58">
        <f ca="1">IF($C58-M$1&lt;År1,0,L57*(1-VLOOKUP($A58,[1]Hugst!$R$5:$W$9,MATCH(ROUNDUP((M$1)/10,0)*10,[1]Hugst!$R$4:$W$4,0))))</f>
        <v>0</v>
      </c>
      <c r="N58">
        <f ca="1">IF($C58-N$1&lt;År1,0,M57*(1-VLOOKUP($A58,[1]Hugst!$R$5:$W$9,MATCH(ROUNDUP((N$1)/10,0)*10,[1]Hugst!$R$4:$W$4,0))))</f>
        <v>0</v>
      </c>
      <c r="O58">
        <f ca="1">IF($C58-O$1&lt;År1,0,N57*(1-VLOOKUP($A58,[1]Hugst!$R$5:$W$9,MATCH(ROUNDUP((O$1)/10,0)*10,[1]Hugst!$R$4:$W$4,0))))</f>
        <v>0</v>
      </c>
      <c r="P58">
        <f ca="1">IF($C58-P$1&lt;År1,0,O57*(1-VLOOKUP($A58,[1]Hugst!$R$5:$W$9,MATCH(ROUNDUP((P$1)/10,0)*10,[1]Hugst!$R$4:$W$4,0))))</f>
        <v>0</v>
      </c>
      <c r="Q58">
        <f ca="1">IF($C58-Q$1&lt;År1,0,P57*(1-VLOOKUP($A58,[1]Hugst!$R$5:$W$9,MATCH(ROUNDUP((Q$1)/10,0)*10,[1]Hugst!$R$4:$W$4,0))))</f>
        <v>0</v>
      </c>
      <c r="R58">
        <f ca="1">IF($C58-R$1&lt;År1,0,Q57*(1-VLOOKUP($A58,[1]Hugst!$R$5:$W$9,MATCH(ROUNDUP((R$1)/10,0)*10,[1]Hugst!$R$4:$W$4,0))))</f>
        <v>0</v>
      </c>
      <c r="S58">
        <f ca="1">IF($C58-S$1&lt;År1,0,R57*(1-VLOOKUP($A58,[1]Hugst!$R$5:$W$9,MATCH(ROUNDUP((S$1)/10,0)*10,[1]Hugst!$R$4:$W$4,0))))</f>
        <v>0</v>
      </c>
      <c r="T58">
        <f ca="1">IF($C58-T$1&lt;År1,0,S57*(1-VLOOKUP($A58,[1]Hugst!$R$5:$W$9,MATCH(ROUNDUP((T$1)/10,0)*10,[1]Hugst!$R$4:$W$4,0))))</f>
        <v>0</v>
      </c>
      <c r="U58">
        <f ca="1">IF($C58-U$1&lt;År1,0,T57*(1-VLOOKUP($A58,[1]Hugst!$R$5:$W$9,MATCH(ROUNDUP((U$1)/10,0)*10,[1]Hugst!$R$4:$W$4,0))))</f>
        <v>0</v>
      </c>
      <c r="V58">
        <f ca="1">IF($C58-V$1&lt;År1,0,U57*(1-VLOOKUP($A58,[1]Hugst!$R$5:$W$9,MATCH(ROUNDUP((V$1)/10,0)*10,[1]Hugst!$R$4:$W$4,0))))</f>
        <v>0</v>
      </c>
      <c r="W58">
        <f ca="1">IF($C58-W$1&lt;År1,0,V57*(1-VLOOKUP($A58,[1]Hugst!$R$5:$W$9,MATCH(ROUNDUP((W$1)/10,0)*10,[1]Hugst!$R$4:$W$4,0))))</f>
        <v>0</v>
      </c>
      <c r="X58">
        <f ca="1">IF($C58-X$1&lt;År1,0,W57*(1-VLOOKUP($A58,[1]Hugst!$R$5:$W$9,MATCH(ROUNDUP((X$1)/10,0)*10,[1]Hugst!$R$4:$W$4,0))))</f>
        <v>0</v>
      </c>
      <c r="Y58">
        <f ca="1">IF($C58-Y$1&lt;År1,0,X57*(1-VLOOKUP($A58,[1]Hugst!$R$5:$W$9,MATCH(ROUNDUP((Y$1)/10,0)*10,[1]Hugst!$R$4:$W$4,0))))</f>
        <v>0</v>
      </c>
      <c r="Z58">
        <f ca="1">IF($C58-Z$1&lt;År1,0,Y57*(1-VLOOKUP($A58,[1]Hugst!$R$5:$W$9,MATCH(ROUNDUP((Z$1)/10,0)*10,[1]Hugst!$R$4:$W$4,0))))</f>
        <v>0</v>
      </c>
      <c r="AA58">
        <f ca="1">IF($C58-AA$1&lt;År1,0,Z57*(1-VLOOKUP($A58,[1]Hugst!$R$5:$W$9,MATCH(ROUNDUP((AA$1)/10,0)*10,[1]Hugst!$R$4:$W$4,0))))</f>
        <v>0</v>
      </c>
      <c r="AB58">
        <f ca="1">IF($C58-AB$1&lt;År1,0,AA57*(1-VLOOKUP($A58,[1]Hugst!$R$5:$W$9,MATCH(ROUNDUP((AB$1)/10,0)*10,[1]Hugst!$R$4:$W$4,0))))</f>
        <v>0</v>
      </c>
      <c r="AC58">
        <f ca="1">IF($C58-AC$1&lt;År1,0,AB57*(1-VLOOKUP($A58,[1]Hugst!$R$5:$W$9,MATCH(ROUNDUP((AC$1)/10,0)*10,[1]Hugst!$R$4:$W$4,0))))</f>
        <v>0</v>
      </c>
      <c r="AD58">
        <f ca="1">IF($C58-AD$1&lt;År1,0,AC57*(1-VLOOKUP($A58,[1]Hugst!$R$5:$W$9,MATCH(ROUNDUP((AD$1)/10,0)*10,[1]Hugst!$R$4:$W$4,0))))</f>
        <v>0</v>
      </c>
      <c r="AE58">
        <f ca="1">IF($C58-AE$1&lt;År1,0,AD57*(1-VLOOKUP($A58,[1]Hugst!$R$5:$W$9,MATCH(ROUNDUP((AE$1)/10,0)*10,[1]Hugst!$R$4:$W$4,0))))</f>
        <v>0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0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>
        <f ca="1">IF($C59-G$1&lt;År1,0,F58*(1-VLOOKUP($A59,[1]Hugst!$R$5:$W$9,MATCH(ROUNDUP((G$1)/10,0)*10,[1]Hugst!$R$4:$W$4,0))))</f>
        <v>0</v>
      </c>
      <c r="H59">
        <f ca="1">IF($C59-H$1&lt;År1,0,G58*(1-VLOOKUP($A59,[1]Hugst!$R$5:$W$9,MATCH(ROUNDUP((H$1)/10,0)*10,[1]Hugst!$R$4:$W$4,0))))</f>
        <v>0</v>
      </c>
      <c r="I59">
        <f ca="1">IF($C59-I$1&lt;År1,0,H58*(1-VLOOKUP($A59,[1]Hugst!$R$5:$W$9,MATCH(ROUNDUP((I$1)/10,0)*10,[1]Hugst!$R$4:$W$4,0))))</f>
        <v>0</v>
      </c>
      <c r="J59">
        <f ca="1">IF($C59-J$1&lt;År1,0,I58*(1-VLOOKUP($A59,[1]Hugst!$R$5:$W$9,MATCH(ROUNDUP((J$1)/10,0)*10,[1]Hugst!$R$4:$W$4,0))))</f>
        <v>0</v>
      </c>
      <c r="K59">
        <f ca="1">IF($C59-K$1&lt;År1,0,J58*(1-VLOOKUP($A59,[1]Hugst!$R$5:$W$9,MATCH(ROUNDUP((K$1)/10,0)*10,[1]Hugst!$R$4:$W$4,0))))</f>
        <v>0</v>
      </c>
      <c r="L59">
        <f ca="1">IF($C59-L$1&lt;År1,0,K58*(1-VLOOKUP($A59,[1]Hugst!$R$5:$W$9,MATCH(ROUNDUP((L$1)/10,0)*10,[1]Hugst!$R$4:$W$4,0))))</f>
        <v>0</v>
      </c>
      <c r="M59">
        <f ca="1">IF($C59-M$1&lt;År1,0,L58*(1-VLOOKUP($A59,[1]Hugst!$R$5:$W$9,MATCH(ROUNDUP((M$1)/10,0)*10,[1]Hugst!$R$4:$W$4,0))))</f>
        <v>0</v>
      </c>
      <c r="N59">
        <f ca="1">IF($C59-N$1&lt;År1,0,M58*(1-VLOOKUP($A59,[1]Hugst!$R$5:$W$9,MATCH(ROUNDUP((N$1)/10,0)*10,[1]Hugst!$R$4:$W$4,0))))</f>
        <v>0</v>
      </c>
      <c r="O59">
        <f ca="1">IF($C59-O$1&lt;År1,0,N58*(1-VLOOKUP($A59,[1]Hugst!$R$5:$W$9,MATCH(ROUNDUP((O$1)/10,0)*10,[1]Hugst!$R$4:$W$4,0))))</f>
        <v>0</v>
      </c>
      <c r="P59">
        <f ca="1">IF($C59-P$1&lt;År1,0,O58*(1-VLOOKUP($A59,[1]Hugst!$R$5:$W$9,MATCH(ROUNDUP((P$1)/10,0)*10,[1]Hugst!$R$4:$W$4,0))))</f>
        <v>0</v>
      </c>
      <c r="Q59">
        <f ca="1">IF($C59-Q$1&lt;År1,0,P58*(1-VLOOKUP($A59,[1]Hugst!$R$5:$W$9,MATCH(ROUNDUP((Q$1)/10,0)*10,[1]Hugst!$R$4:$W$4,0))))</f>
        <v>0</v>
      </c>
      <c r="R59">
        <f ca="1">IF($C59-R$1&lt;År1,0,Q58*(1-VLOOKUP($A59,[1]Hugst!$R$5:$W$9,MATCH(ROUNDUP((R$1)/10,0)*10,[1]Hugst!$R$4:$W$4,0))))</f>
        <v>0</v>
      </c>
      <c r="S59">
        <f ca="1">IF($C59-S$1&lt;År1,0,R58*(1-VLOOKUP($A59,[1]Hugst!$R$5:$W$9,MATCH(ROUNDUP((S$1)/10,0)*10,[1]Hugst!$R$4:$W$4,0))))</f>
        <v>0</v>
      </c>
      <c r="T59">
        <f ca="1">IF($C59-T$1&lt;År1,0,S58*(1-VLOOKUP($A59,[1]Hugst!$R$5:$W$9,MATCH(ROUNDUP((T$1)/10,0)*10,[1]Hugst!$R$4:$W$4,0))))</f>
        <v>0</v>
      </c>
      <c r="U59">
        <f ca="1">IF($C59-U$1&lt;År1,0,T58*(1-VLOOKUP($A59,[1]Hugst!$R$5:$W$9,MATCH(ROUNDUP((U$1)/10,0)*10,[1]Hugst!$R$4:$W$4,0))))</f>
        <v>0</v>
      </c>
      <c r="V59">
        <f ca="1">IF($C59-V$1&lt;År1,0,U58*(1-VLOOKUP($A59,[1]Hugst!$R$5:$W$9,MATCH(ROUNDUP((V$1)/10,0)*10,[1]Hugst!$R$4:$W$4,0))))</f>
        <v>0</v>
      </c>
      <c r="W59">
        <f ca="1">IF($C59-W$1&lt;År1,0,V58*(1-VLOOKUP($A59,[1]Hugst!$R$5:$W$9,MATCH(ROUNDUP((W$1)/10,0)*10,[1]Hugst!$R$4:$W$4,0))))</f>
        <v>0</v>
      </c>
      <c r="X59">
        <f ca="1">IF($C59-X$1&lt;År1,0,W58*(1-VLOOKUP($A59,[1]Hugst!$R$5:$W$9,MATCH(ROUNDUP((X$1)/10,0)*10,[1]Hugst!$R$4:$W$4,0))))</f>
        <v>0</v>
      </c>
      <c r="Y59">
        <f ca="1">IF($C59-Y$1&lt;År1,0,X58*(1-VLOOKUP($A59,[1]Hugst!$R$5:$W$9,MATCH(ROUNDUP((Y$1)/10,0)*10,[1]Hugst!$R$4:$W$4,0))))</f>
        <v>0</v>
      </c>
      <c r="Z59">
        <f ca="1">IF($C59-Z$1&lt;År1,0,Y58*(1-VLOOKUP($A59,[1]Hugst!$R$5:$W$9,MATCH(ROUNDUP((Z$1)/10,0)*10,[1]Hugst!$R$4:$W$4,0))))</f>
        <v>0</v>
      </c>
      <c r="AA59">
        <f ca="1">IF($C59-AA$1&lt;År1,0,Z58*(1-VLOOKUP($A59,[1]Hugst!$R$5:$W$9,MATCH(ROUNDUP((AA$1)/10,0)*10,[1]Hugst!$R$4:$W$4,0))))</f>
        <v>0</v>
      </c>
      <c r="AB59">
        <f ca="1">IF($C59-AB$1&lt;År1,0,AA58*(1-VLOOKUP($A59,[1]Hugst!$R$5:$W$9,MATCH(ROUNDUP((AB$1)/10,0)*10,[1]Hugst!$R$4:$W$4,0))))</f>
        <v>0</v>
      </c>
      <c r="AC59">
        <f ca="1">IF($C59-AC$1&lt;År1,0,AB58*(1-VLOOKUP($A59,[1]Hugst!$R$5:$W$9,MATCH(ROUNDUP((AC$1)/10,0)*10,[1]Hugst!$R$4:$W$4,0))))</f>
        <v>0</v>
      </c>
      <c r="AD59">
        <f ca="1">IF($C59-AD$1&lt;År1,0,AC58*(1-VLOOKUP($A59,[1]Hugst!$R$5:$W$9,MATCH(ROUNDUP((AD$1)/10,0)*10,[1]Hugst!$R$4:$W$4,0))))</f>
        <v>0</v>
      </c>
      <c r="AE59">
        <f ca="1">IF($C59-AE$1&lt;År1,0,AD58*(1-VLOOKUP($A59,[1]Hugst!$R$5:$W$9,MATCH(ROUNDUP((AE$1)/10,0)*10,[1]Hugst!$R$4:$W$4,0))))</f>
        <v>0</v>
      </c>
      <c r="AF59">
        <f ca="1">IF($C59-AF$1&lt;År1,0,AE58*(1-VLOOKUP($A59,[1]Hugst!$R$5:$W$9,MATCH(ROUNDUP((AF$1)/10,0)*10,[1]Hugst!$R$4:$W$4,0))))</f>
        <v>0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0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>
        <f ca="1">IF($C60-G$1&lt;År1,0,F59*(1-VLOOKUP($A60,[1]Hugst!$R$5:$W$9,MATCH(ROUNDUP((G$1)/10,0)*10,[1]Hugst!$R$4:$W$4,0))))</f>
        <v>0</v>
      </c>
      <c r="H60">
        <f ca="1">IF($C60-H$1&lt;År1,0,G59*(1-VLOOKUP($A60,[1]Hugst!$R$5:$W$9,MATCH(ROUNDUP((H$1)/10,0)*10,[1]Hugst!$R$4:$W$4,0))))</f>
        <v>0</v>
      </c>
      <c r="I60">
        <f ca="1">IF($C60-I$1&lt;År1,0,H59*(1-VLOOKUP($A60,[1]Hugst!$R$5:$W$9,MATCH(ROUNDUP((I$1)/10,0)*10,[1]Hugst!$R$4:$W$4,0))))</f>
        <v>0</v>
      </c>
      <c r="J60">
        <f ca="1">IF($C60-J$1&lt;År1,0,I59*(1-VLOOKUP($A60,[1]Hugst!$R$5:$W$9,MATCH(ROUNDUP((J$1)/10,0)*10,[1]Hugst!$R$4:$W$4,0))))</f>
        <v>0</v>
      </c>
      <c r="K60">
        <f ca="1">IF($C60-K$1&lt;År1,0,J59*(1-VLOOKUP($A60,[1]Hugst!$R$5:$W$9,MATCH(ROUNDUP((K$1)/10,0)*10,[1]Hugst!$R$4:$W$4,0))))</f>
        <v>0</v>
      </c>
      <c r="L60">
        <f ca="1">IF($C60-L$1&lt;År1,0,K59*(1-VLOOKUP($A60,[1]Hugst!$R$5:$W$9,MATCH(ROUNDUP((L$1)/10,0)*10,[1]Hugst!$R$4:$W$4,0))))</f>
        <v>0</v>
      </c>
      <c r="M60">
        <f ca="1">IF($C60-M$1&lt;År1,0,L59*(1-VLOOKUP($A60,[1]Hugst!$R$5:$W$9,MATCH(ROUNDUP((M$1)/10,0)*10,[1]Hugst!$R$4:$W$4,0))))</f>
        <v>0</v>
      </c>
      <c r="N60">
        <f ca="1">IF($C60-N$1&lt;År1,0,M59*(1-VLOOKUP($A60,[1]Hugst!$R$5:$W$9,MATCH(ROUNDUP((N$1)/10,0)*10,[1]Hugst!$R$4:$W$4,0))))</f>
        <v>0</v>
      </c>
      <c r="O60">
        <f ca="1">IF($C60-O$1&lt;År1,0,N59*(1-VLOOKUP($A60,[1]Hugst!$R$5:$W$9,MATCH(ROUNDUP((O$1)/10,0)*10,[1]Hugst!$R$4:$W$4,0))))</f>
        <v>0</v>
      </c>
      <c r="P60">
        <f ca="1">IF($C60-P$1&lt;År1,0,O59*(1-VLOOKUP($A60,[1]Hugst!$R$5:$W$9,MATCH(ROUNDUP((P$1)/10,0)*10,[1]Hugst!$R$4:$W$4,0))))</f>
        <v>0</v>
      </c>
      <c r="Q60">
        <f ca="1">IF($C60-Q$1&lt;År1,0,P59*(1-VLOOKUP($A60,[1]Hugst!$R$5:$W$9,MATCH(ROUNDUP((Q$1)/10,0)*10,[1]Hugst!$R$4:$W$4,0))))</f>
        <v>0</v>
      </c>
      <c r="R60">
        <f ca="1">IF($C60-R$1&lt;År1,0,Q59*(1-VLOOKUP($A60,[1]Hugst!$R$5:$W$9,MATCH(ROUNDUP((R$1)/10,0)*10,[1]Hugst!$R$4:$W$4,0))))</f>
        <v>0</v>
      </c>
      <c r="S60">
        <f ca="1">IF($C60-S$1&lt;År1,0,R59*(1-VLOOKUP($A60,[1]Hugst!$R$5:$W$9,MATCH(ROUNDUP((S$1)/10,0)*10,[1]Hugst!$R$4:$W$4,0))))</f>
        <v>0</v>
      </c>
      <c r="T60">
        <f ca="1">IF($C60-T$1&lt;År1,0,S59*(1-VLOOKUP($A60,[1]Hugst!$R$5:$W$9,MATCH(ROUNDUP((T$1)/10,0)*10,[1]Hugst!$R$4:$W$4,0))))</f>
        <v>0</v>
      </c>
      <c r="U60">
        <f ca="1">IF($C60-U$1&lt;År1,0,T59*(1-VLOOKUP($A60,[1]Hugst!$R$5:$W$9,MATCH(ROUNDUP((U$1)/10,0)*10,[1]Hugst!$R$4:$W$4,0))))</f>
        <v>0</v>
      </c>
      <c r="V60">
        <f ca="1">IF($C60-V$1&lt;År1,0,U59*(1-VLOOKUP($A60,[1]Hugst!$R$5:$W$9,MATCH(ROUNDUP((V$1)/10,0)*10,[1]Hugst!$R$4:$W$4,0))))</f>
        <v>0</v>
      </c>
      <c r="W60">
        <f ca="1">IF($C60-W$1&lt;År1,0,V59*(1-VLOOKUP($A60,[1]Hugst!$R$5:$W$9,MATCH(ROUNDUP((W$1)/10,0)*10,[1]Hugst!$R$4:$W$4,0))))</f>
        <v>0</v>
      </c>
      <c r="X60">
        <f ca="1">IF($C60-X$1&lt;År1,0,W59*(1-VLOOKUP($A60,[1]Hugst!$R$5:$W$9,MATCH(ROUNDUP((X$1)/10,0)*10,[1]Hugst!$R$4:$W$4,0))))</f>
        <v>0</v>
      </c>
      <c r="Y60">
        <f ca="1">IF($C60-Y$1&lt;År1,0,X59*(1-VLOOKUP($A60,[1]Hugst!$R$5:$W$9,MATCH(ROUNDUP((Y$1)/10,0)*10,[1]Hugst!$R$4:$W$4,0))))</f>
        <v>0</v>
      </c>
      <c r="Z60">
        <f ca="1">IF($C60-Z$1&lt;År1,0,Y59*(1-VLOOKUP($A60,[1]Hugst!$R$5:$W$9,MATCH(ROUNDUP((Z$1)/10,0)*10,[1]Hugst!$R$4:$W$4,0))))</f>
        <v>0</v>
      </c>
      <c r="AA60">
        <f ca="1">IF($C60-AA$1&lt;År1,0,Z59*(1-VLOOKUP($A60,[1]Hugst!$R$5:$W$9,MATCH(ROUNDUP((AA$1)/10,0)*10,[1]Hugst!$R$4:$W$4,0))))</f>
        <v>0</v>
      </c>
      <c r="AB60">
        <f ca="1">IF($C60-AB$1&lt;År1,0,AA59*(1-VLOOKUP($A60,[1]Hugst!$R$5:$W$9,MATCH(ROUNDUP((AB$1)/10,0)*10,[1]Hugst!$R$4:$W$4,0))))</f>
        <v>0</v>
      </c>
      <c r="AC60">
        <f ca="1">IF($C60-AC$1&lt;År1,0,AB59*(1-VLOOKUP($A60,[1]Hugst!$R$5:$W$9,MATCH(ROUNDUP((AC$1)/10,0)*10,[1]Hugst!$R$4:$W$4,0))))</f>
        <v>0</v>
      </c>
      <c r="AD60">
        <f ca="1">IF($C60-AD$1&lt;År1,0,AC59*(1-VLOOKUP($A60,[1]Hugst!$R$5:$W$9,MATCH(ROUNDUP((AD$1)/10,0)*10,[1]Hugst!$R$4:$W$4,0))))</f>
        <v>0</v>
      </c>
      <c r="AE60">
        <f ca="1">IF($C60-AE$1&lt;År1,0,AD59*(1-VLOOKUP($A60,[1]Hugst!$R$5:$W$9,MATCH(ROUNDUP((AE$1)/10,0)*10,[1]Hugst!$R$4:$W$4,0))))</f>
        <v>0</v>
      </c>
      <c r="AF60">
        <f ca="1">IF($C60-AF$1&lt;År1,0,AE59*(1-VLOOKUP($A60,[1]Hugst!$R$5:$W$9,MATCH(ROUNDUP((AF$1)/10,0)*10,[1]Hugst!$R$4:$W$4,0))))</f>
        <v>0</v>
      </c>
      <c r="AG60">
        <f ca="1">IF($C60-AG$1&lt;År1,0,AF59*(1-VLOOKUP($A60,[1]Hugst!$R$5:$W$9,MATCH(ROUNDUP((AG$1)/10,0)*10,[1]Hugst!$R$4:$W$4,0))))</f>
        <v>0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0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>
        <f ca="1">IF($C61-G$1&lt;År1,0,F60*(1-VLOOKUP($A61,[1]Hugst!$R$5:$W$9,MATCH(ROUNDUP((G$1)/10,0)*10,[1]Hugst!$R$4:$W$4,0))))</f>
        <v>0</v>
      </c>
      <c r="H61">
        <f ca="1">IF($C61-H$1&lt;År1,0,G60*(1-VLOOKUP($A61,[1]Hugst!$R$5:$W$9,MATCH(ROUNDUP((H$1)/10,0)*10,[1]Hugst!$R$4:$W$4,0))))</f>
        <v>0</v>
      </c>
      <c r="I61">
        <f ca="1">IF($C61-I$1&lt;År1,0,H60*(1-VLOOKUP($A61,[1]Hugst!$R$5:$W$9,MATCH(ROUNDUP((I$1)/10,0)*10,[1]Hugst!$R$4:$W$4,0))))</f>
        <v>0</v>
      </c>
      <c r="J61">
        <f ca="1">IF($C61-J$1&lt;År1,0,I60*(1-VLOOKUP($A61,[1]Hugst!$R$5:$W$9,MATCH(ROUNDUP((J$1)/10,0)*10,[1]Hugst!$R$4:$W$4,0))))</f>
        <v>0</v>
      </c>
      <c r="K61">
        <f ca="1">IF($C61-K$1&lt;År1,0,J60*(1-VLOOKUP($A61,[1]Hugst!$R$5:$W$9,MATCH(ROUNDUP((K$1)/10,0)*10,[1]Hugst!$R$4:$W$4,0))))</f>
        <v>0</v>
      </c>
      <c r="L61">
        <f ca="1">IF($C61-L$1&lt;År1,0,K60*(1-VLOOKUP($A61,[1]Hugst!$R$5:$W$9,MATCH(ROUNDUP((L$1)/10,0)*10,[1]Hugst!$R$4:$W$4,0))))</f>
        <v>0</v>
      </c>
      <c r="M61">
        <f ca="1">IF($C61-M$1&lt;År1,0,L60*(1-VLOOKUP($A61,[1]Hugst!$R$5:$W$9,MATCH(ROUNDUP((M$1)/10,0)*10,[1]Hugst!$R$4:$W$4,0))))</f>
        <v>0</v>
      </c>
      <c r="N61">
        <f ca="1">IF($C61-N$1&lt;År1,0,M60*(1-VLOOKUP($A61,[1]Hugst!$R$5:$W$9,MATCH(ROUNDUP((N$1)/10,0)*10,[1]Hugst!$R$4:$W$4,0))))</f>
        <v>0</v>
      </c>
      <c r="O61">
        <f ca="1">IF($C61-O$1&lt;År1,0,N60*(1-VLOOKUP($A61,[1]Hugst!$R$5:$W$9,MATCH(ROUNDUP((O$1)/10,0)*10,[1]Hugst!$R$4:$W$4,0))))</f>
        <v>0</v>
      </c>
      <c r="P61">
        <f ca="1">IF($C61-P$1&lt;År1,0,O60*(1-VLOOKUP($A61,[1]Hugst!$R$5:$W$9,MATCH(ROUNDUP((P$1)/10,0)*10,[1]Hugst!$R$4:$W$4,0))))</f>
        <v>0</v>
      </c>
      <c r="Q61">
        <f ca="1">IF($C61-Q$1&lt;År1,0,P60*(1-VLOOKUP($A61,[1]Hugst!$R$5:$W$9,MATCH(ROUNDUP((Q$1)/10,0)*10,[1]Hugst!$R$4:$W$4,0))))</f>
        <v>0</v>
      </c>
      <c r="R61">
        <f ca="1">IF($C61-R$1&lt;År1,0,Q60*(1-VLOOKUP($A61,[1]Hugst!$R$5:$W$9,MATCH(ROUNDUP((R$1)/10,0)*10,[1]Hugst!$R$4:$W$4,0))))</f>
        <v>0</v>
      </c>
      <c r="S61">
        <f ca="1">IF($C61-S$1&lt;År1,0,R60*(1-VLOOKUP($A61,[1]Hugst!$R$5:$W$9,MATCH(ROUNDUP((S$1)/10,0)*10,[1]Hugst!$R$4:$W$4,0))))</f>
        <v>0</v>
      </c>
      <c r="T61">
        <f ca="1">IF($C61-T$1&lt;År1,0,S60*(1-VLOOKUP($A61,[1]Hugst!$R$5:$W$9,MATCH(ROUNDUP((T$1)/10,0)*10,[1]Hugst!$R$4:$W$4,0))))</f>
        <v>0</v>
      </c>
      <c r="U61">
        <f ca="1">IF($C61-U$1&lt;År1,0,T60*(1-VLOOKUP($A61,[1]Hugst!$R$5:$W$9,MATCH(ROUNDUP((U$1)/10,0)*10,[1]Hugst!$R$4:$W$4,0))))</f>
        <v>0</v>
      </c>
      <c r="V61">
        <f ca="1">IF($C61-V$1&lt;År1,0,U60*(1-VLOOKUP($A61,[1]Hugst!$R$5:$W$9,MATCH(ROUNDUP((V$1)/10,0)*10,[1]Hugst!$R$4:$W$4,0))))</f>
        <v>0</v>
      </c>
      <c r="W61">
        <f ca="1">IF($C61-W$1&lt;År1,0,V60*(1-VLOOKUP($A61,[1]Hugst!$R$5:$W$9,MATCH(ROUNDUP((W$1)/10,0)*10,[1]Hugst!$R$4:$W$4,0))))</f>
        <v>0</v>
      </c>
      <c r="X61">
        <f ca="1">IF($C61-X$1&lt;År1,0,W60*(1-VLOOKUP($A61,[1]Hugst!$R$5:$W$9,MATCH(ROUNDUP((X$1)/10,0)*10,[1]Hugst!$R$4:$W$4,0))))</f>
        <v>0</v>
      </c>
      <c r="Y61">
        <f ca="1">IF($C61-Y$1&lt;År1,0,X60*(1-VLOOKUP($A61,[1]Hugst!$R$5:$W$9,MATCH(ROUNDUP((Y$1)/10,0)*10,[1]Hugst!$R$4:$W$4,0))))</f>
        <v>0</v>
      </c>
      <c r="Z61">
        <f ca="1">IF($C61-Z$1&lt;År1,0,Y60*(1-VLOOKUP($A61,[1]Hugst!$R$5:$W$9,MATCH(ROUNDUP((Z$1)/10,0)*10,[1]Hugst!$R$4:$W$4,0))))</f>
        <v>0</v>
      </c>
      <c r="AA61">
        <f ca="1">IF($C61-AA$1&lt;År1,0,Z60*(1-VLOOKUP($A61,[1]Hugst!$R$5:$W$9,MATCH(ROUNDUP((AA$1)/10,0)*10,[1]Hugst!$R$4:$W$4,0))))</f>
        <v>0</v>
      </c>
      <c r="AB61">
        <f ca="1">IF($C61-AB$1&lt;År1,0,AA60*(1-VLOOKUP($A61,[1]Hugst!$R$5:$W$9,MATCH(ROUNDUP((AB$1)/10,0)*10,[1]Hugst!$R$4:$W$4,0))))</f>
        <v>0</v>
      </c>
      <c r="AC61">
        <f ca="1">IF($C61-AC$1&lt;År1,0,AB60*(1-VLOOKUP($A61,[1]Hugst!$R$5:$W$9,MATCH(ROUNDUP((AC$1)/10,0)*10,[1]Hugst!$R$4:$W$4,0))))</f>
        <v>0</v>
      </c>
      <c r="AD61">
        <f ca="1">IF($C61-AD$1&lt;År1,0,AC60*(1-VLOOKUP($A61,[1]Hugst!$R$5:$W$9,MATCH(ROUNDUP((AD$1)/10,0)*10,[1]Hugst!$R$4:$W$4,0))))</f>
        <v>0</v>
      </c>
      <c r="AE61">
        <f ca="1">IF($C61-AE$1&lt;År1,0,AD60*(1-VLOOKUP($A61,[1]Hugst!$R$5:$W$9,MATCH(ROUNDUP((AE$1)/10,0)*10,[1]Hugst!$R$4:$W$4,0))))</f>
        <v>0</v>
      </c>
      <c r="AF61">
        <f ca="1">IF($C61-AF$1&lt;År1,0,AE60*(1-VLOOKUP($A61,[1]Hugst!$R$5:$W$9,MATCH(ROUNDUP((AF$1)/10,0)*10,[1]Hugst!$R$4:$W$4,0))))</f>
        <v>0</v>
      </c>
      <c r="AG61">
        <f ca="1">IF($C61-AG$1&lt;År1,0,AF60*(1-VLOOKUP($A61,[1]Hugst!$R$5:$W$9,MATCH(ROUNDUP((AG$1)/10,0)*10,[1]Hugst!$R$4:$W$4,0))))</f>
        <v>0</v>
      </c>
      <c r="AH61">
        <f ca="1">IF($C61-AH$1&lt;År1,0,AG60*(1-VLOOKUP($A61,[1]Hugst!$R$5:$W$9,MATCH(ROUNDUP((AH$1)/10,0)*10,[1]Hugst!$R$4:$W$4,0))))</f>
        <v>0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0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>
        <f ca="1">IF($C62-G$1&lt;År1,0,F61*(1-VLOOKUP($A62,[1]Hugst!$R$5:$W$9,MATCH(ROUNDUP((G$1)/10,0)*10,[1]Hugst!$R$4:$W$4,0))))</f>
        <v>0</v>
      </c>
      <c r="H62">
        <f ca="1">IF($C62-H$1&lt;År1,0,G61*(1-VLOOKUP($A62,[1]Hugst!$R$5:$W$9,MATCH(ROUNDUP((H$1)/10,0)*10,[1]Hugst!$R$4:$W$4,0))))</f>
        <v>0</v>
      </c>
      <c r="I62">
        <f ca="1">IF($C62-I$1&lt;År1,0,H61*(1-VLOOKUP($A62,[1]Hugst!$R$5:$W$9,MATCH(ROUNDUP((I$1)/10,0)*10,[1]Hugst!$R$4:$W$4,0))))</f>
        <v>0</v>
      </c>
      <c r="J62">
        <f ca="1">IF($C62-J$1&lt;År1,0,I61*(1-VLOOKUP($A62,[1]Hugst!$R$5:$W$9,MATCH(ROUNDUP((J$1)/10,0)*10,[1]Hugst!$R$4:$W$4,0))))</f>
        <v>0</v>
      </c>
      <c r="K62">
        <f ca="1">IF($C62-K$1&lt;År1,0,J61*(1-VLOOKUP($A62,[1]Hugst!$R$5:$W$9,MATCH(ROUNDUP((K$1)/10,0)*10,[1]Hugst!$R$4:$W$4,0))))</f>
        <v>0</v>
      </c>
      <c r="L62">
        <f ca="1">IF($C62-L$1&lt;År1,0,K61*(1-VLOOKUP($A62,[1]Hugst!$R$5:$W$9,MATCH(ROUNDUP((L$1)/10,0)*10,[1]Hugst!$R$4:$W$4,0))))</f>
        <v>0</v>
      </c>
      <c r="M62">
        <f ca="1">IF($C62-M$1&lt;År1,0,L61*(1-VLOOKUP($A62,[1]Hugst!$R$5:$W$9,MATCH(ROUNDUP((M$1)/10,0)*10,[1]Hugst!$R$4:$W$4,0))))</f>
        <v>0</v>
      </c>
      <c r="N62">
        <f ca="1">IF($C62-N$1&lt;År1,0,M61*(1-VLOOKUP($A62,[1]Hugst!$R$5:$W$9,MATCH(ROUNDUP((N$1)/10,0)*10,[1]Hugst!$R$4:$W$4,0))))</f>
        <v>0</v>
      </c>
      <c r="O62">
        <f ca="1">IF($C62-O$1&lt;År1,0,N61*(1-VLOOKUP($A62,[1]Hugst!$R$5:$W$9,MATCH(ROUNDUP((O$1)/10,0)*10,[1]Hugst!$R$4:$W$4,0))))</f>
        <v>0</v>
      </c>
      <c r="P62">
        <f ca="1">IF($C62-P$1&lt;År1,0,O61*(1-VLOOKUP($A62,[1]Hugst!$R$5:$W$9,MATCH(ROUNDUP((P$1)/10,0)*10,[1]Hugst!$R$4:$W$4,0))))</f>
        <v>0</v>
      </c>
      <c r="Q62">
        <f ca="1">IF($C62-Q$1&lt;År1,0,P61*(1-VLOOKUP($A62,[1]Hugst!$R$5:$W$9,MATCH(ROUNDUP((Q$1)/10,0)*10,[1]Hugst!$R$4:$W$4,0))))</f>
        <v>0</v>
      </c>
      <c r="R62">
        <f ca="1">IF($C62-R$1&lt;År1,0,Q61*(1-VLOOKUP($A62,[1]Hugst!$R$5:$W$9,MATCH(ROUNDUP((R$1)/10,0)*10,[1]Hugst!$R$4:$W$4,0))))</f>
        <v>0</v>
      </c>
      <c r="S62">
        <f ca="1">IF($C62-S$1&lt;År1,0,R61*(1-VLOOKUP($A62,[1]Hugst!$R$5:$W$9,MATCH(ROUNDUP((S$1)/10,0)*10,[1]Hugst!$R$4:$W$4,0))))</f>
        <v>0</v>
      </c>
      <c r="T62">
        <f ca="1">IF($C62-T$1&lt;År1,0,S61*(1-VLOOKUP($A62,[1]Hugst!$R$5:$W$9,MATCH(ROUNDUP((T$1)/10,0)*10,[1]Hugst!$R$4:$W$4,0))))</f>
        <v>0</v>
      </c>
      <c r="U62">
        <f ca="1">IF($C62-U$1&lt;År1,0,T61*(1-VLOOKUP($A62,[1]Hugst!$R$5:$W$9,MATCH(ROUNDUP((U$1)/10,0)*10,[1]Hugst!$R$4:$W$4,0))))</f>
        <v>0</v>
      </c>
      <c r="V62">
        <f ca="1">IF($C62-V$1&lt;År1,0,U61*(1-VLOOKUP($A62,[1]Hugst!$R$5:$W$9,MATCH(ROUNDUP((V$1)/10,0)*10,[1]Hugst!$R$4:$W$4,0))))</f>
        <v>0</v>
      </c>
      <c r="W62">
        <f ca="1">IF($C62-W$1&lt;År1,0,V61*(1-VLOOKUP($A62,[1]Hugst!$R$5:$W$9,MATCH(ROUNDUP((W$1)/10,0)*10,[1]Hugst!$R$4:$W$4,0))))</f>
        <v>0</v>
      </c>
      <c r="X62">
        <f ca="1">IF($C62-X$1&lt;År1,0,W61*(1-VLOOKUP($A62,[1]Hugst!$R$5:$W$9,MATCH(ROUNDUP((X$1)/10,0)*10,[1]Hugst!$R$4:$W$4,0))))</f>
        <v>0</v>
      </c>
      <c r="Y62">
        <f ca="1">IF($C62-Y$1&lt;År1,0,X61*(1-VLOOKUP($A62,[1]Hugst!$R$5:$W$9,MATCH(ROUNDUP((Y$1)/10,0)*10,[1]Hugst!$R$4:$W$4,0))))</f>
        <v>0</v>
      </c>
      <c r="Z62">
        <f ca="1">IF($C62-Z$1&lt;År1,0,Y61*(1-VLOOKUP($A62,[1]Hugst!$R$5:$W$9,MATCH(ROUNDUP((Z$1)/10,0)*10,[1]Hugst!$R$4:$W$4,0))))</f>
        <v>0</v>
      </c>
      <c r="AA62">
        <f ca="1">IF($C62-AA$1&lt;År1,0,Z61*(1-VLOOKUP($A62,[1]Hugst!$R$5:$W$9,MATCH(ROUNDUP((AA$1)/10,0)*10,[1]Hugst!$R$4:$W$4,0))))</f>
        <v>0</v>
      </c>
      <c r="AB62">
        <f ca="1">IF($C62-AB$1&lt;År1,0,AA61*(1-VLOOKUP($A62,[1]Hugst!$R$5:$W$9,MATCH(ROUNDUP((AB$1)/10,0)*10,[1]Hugst!$R$4:$W$4,0))))</f>
        <v>0</v>
      </c>
      <c r="AC62">
        <f ca="1">IF($C62-AC$1&lt;År1,0,AB61*(1-VLOOKUP($A62,[1]Hugst!$R$5:$W$9,MATCH(ROUNDUP((AC$1)/10,0)*10,[1]Hugst!$R$4:$W$4,0))))</f>
        <v>0</v>
      </c>
      <c r="AD62">
        <f ca="1">IF($C62-AD$1&lt;År1,0,AC61*(1-VLOOKUP($A62,[1]Hugst!$R$5:$W$9,MATCH(ROUNDUP((AD$1)/10,0)*10,[1]Hugst!$R$4:$W$4,0))))</f>
        <v>0</v>
      </c>
      <c r="AE62">
        <f ca="1">IF($C62-AE$1&lt;År1,0,AD61*(1-VLOOKUP($A62,[1]Hugst!$R$5:$W$9,MATCH(ROUNDUP((AE$1)/10,0)*10,[1]Hugst!$R$4:$W$4,0))))</f>
        <v>0</v>
      </c>
      <c r="AF62">
        <f ca="1">IF($C62-AF$1&lt;År1,0,AE61*(1-VLOOKUP($A62,[1]Hugst!$R$5:$W$9,MATCH(ROUNDUP((AF$1)/10,0)*10,[1]Hugst!$R$4:$W$4,0))))</f>
        <v>0</v>
      </c>
      <c r="AG62">
        <f ca="1">IF($C62-AG$1&lt;År1,0,AF61*(1-VLOOKUP($A62,[1]Hugst!$R$5:$W$9,MATCH(ROUNDUP((AG$1)/10,0)*10,[1]Hugst!$R$4:$W$4,0))))</f>
        <v>0</v>
      </c>
      <c r="AH62">
        <f ca="1">IF($C62-AH$1&lt;År1,0,AG61*(1-VLOOKUP($A62,[1]Hugst!$R$5:$W$9,MATCH(ROUNDUP((AH$1)/10,0)*10,[1]Hugst!$R$4:$W$4,0))))</f>
        <v>0</v>
      </c>
      <c r="AI62">
        <f ca="1">IF($C62-AI$1&lt;År1,0,AH61*(1-VLOOKUP($A62,[1]Hugst!$R$5:$W$9,MATCH(ROUNDUP((AI$1)/10,0)*10,[1]Hugst!$R$4:$W$4,0))))</f>
        <v>0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0</v>
      </c>
      <c r="E63">
        <f t="shared" ca="1" si="0"/>
        <v>0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>
        <f ca="1">IF($C63-G$1&lt;År1,0,F62*(1-VLOOKUP($A63,[1]Hugst!$R$5:$W$9,MATCH(ROUNDUP((G$1)/10,0)*10,[1]Hugst!$R$4:$W$4,0))))</f>
        <v>0</v>
      </c>
      <c r="H63">
        <f ca="1">IF($C63-H$1&lt;År1,0,G62*(1-VLOOKUP($A63,[1]Hugst!$R$5:$W$9,MATCH(ROUNDUP((H$1)/10,0)*10,[1]Hugst!$R$4:$W$4,0))))</f>
        <v>0</v>
      </c>
      <c r="I63">
        <f ca="1">IF($C63-I$1&lt;År1,0,H62*(1-VLOOKUP($A63,[1]Hugst!$R$5:$W$9,MATCH(ROUNDUP((I$1)/10,0)*10,[1]Hugst!$R$4:$W$4,0))))</f>
        <v>0</v>
      </c>
      <c r="J63">
        <f ca="1">IF($C63-J$1&lt;År1,0,I62*(1-VLOOKUP($A63,[1]Hugst!$R$5:$W$9,MATCH(ROUNDUP((J$1)/10,0)*10,[1]Hugst!$R$4:$W$4,0))))</f>
        <v>0</v>
      </c>
      <c r="K63">
        <f ca="1">IF($C63-K$1&lt;År1,0,J62*(1-VLOOKUP($A63,[1]Hugst!$R$5:$W$9,MATCH(ROUNDUP((K$1)/10,0)*10,[1]Hugst!$R$4:$W$4,0))))</f>
        <v>0</v>
      </c>
      <c r="L63">
        <f ca="1">IF($C63-L$1&lt;År1,0,K62*(1-VLOOKUP($A63,[1]Hugst!$R$5:$W$9,MATCH(ROUNDUP((L$1)/10,0)*10,[1]Hugst!$R$4:$W$4,0))))</f>
        <v>0</v>
      </c>
      <c r="M63">
        <f ca="1">IF($C63-M$1&lt;År1,0,L62*(1-VLOOKUP($A63,[1]Hugst!$R$5:$W$9,MATCH(ROUNDUP((M$1)/10,0)*10,[1]Hugst!$R$4:$W$4,0))))</f>
        <v>0</v>
      </c>
      <c r="N63">
        <f ca="1">IF($C63-N$1&lt;År1,0,M62*(1-VLOOKUP($A63,[1]Hugst!$R$5:$W$9,MATCH(ROUNDUP((N$1)/10,0)*10,[1]Hugst!$R$4:$W$4,0))))</f>
        <v>0</v>
      </c>
      <c r="O63">
        <f ca="1">IF($C63-O$1&lt;År1,0,N62*(1-VLOOKUP($A63,[1]Hugst!$R$5:$W$9,MATCH(ROUNDUP((O$1)/10,0)*10,[1]Hugst!$R$4:$W$4,0))))</f>
        <v>0</v>
      </c>
      <c r="P63">
        <f ca="1">IF($C63-P$1&lt;År1,0,O62*(1-VLOOKUP($A63,[1]Hugst!$R$5:$W$9,MATCH(ROUNDUP((P$1)/10,0)*10,[1]Hugst!$R$4:$W$4,0))))</f>
        <v>0</v>
      </c>
      <c r="Q63">
        <f ca="1">IF($C63-Q$1&lt;År1,0,P62*(1-VLOOKUP($A63,[1]Hugst!$R$5:$W$9,MATCH(ROUNDUP((Q$1)/10,0)*10,[1]Hugst!$R$4:$W$4,0))))</f>
        <v>0</v>
      </c>
      <c r="R63">
        <f ca="1">IF($C63-R$1&lt;År1,0,Q62*(1-VLOOKUP($A63,[1]Hugst!$R$5:$W$9,MATCH(ROUNDUP((R$1)/10,0)*10,[1]Hugst!$R$4:$W$4,0))))</f>
        <v>0</v>
      </c>
      <c r="S63">
        <f ca="1">IF($C63-S$1&lt;År1,0,R62*(1-VLOOKUP($A63,[1]Hugst!$R$5:$W$9,MATCH(ROUNDUP((S$1)/10,0)*10,[1]Hugst!$R$4:$W$4,0))))</f>
        <v>0</v>
      </c>
      <c r="T63">
        <f ca="1">IF($C63-T$1&lt;År1,0,S62*(1-VLOOKUP($A63,[1]Hugst!$R$5:$W$9,MATCH(ROUNDUP((T$1)/10,0)*10,[1]Hugst!$R$4:$W$4,0))))</f>
        <v>0</v>
      </c>
      <c r="U63">
        <f ca="1">IF($C63-U$1&lt;År1,0,T62*(1-VLOOKUP($A63,[1]Hugst!$R$5:$W$9,MATCH(ROUNDUP((U$1)/10,0)*10,[1]Hugst!$R$4:$W$4,0))))</f>
        <v>0</v>
      </c>
      <c r="V63">
        <f ca="1">IF($C63-V$1&lt;År1,0,U62*(1-VLOOKUP($A63,[1]Hugst!$R$5:$W$9,MATCH(ROUNDUP((V$1)/10,0)*10,[1]Hugst!$R$4:$W$4,0))))</f>
        <v>0</v>
      </c>
      <c r="W63">
        <f ca="1">IF($C63-W$1&lt;År1,0,V62*(1-VLOOKUP($A63,[1]Hugst!$R$5:$W$9,MATCH(ROUNDUP((W$1)/10,0)*10,[1]Hugst!$R$4:$W$4,0))))</f>
        <v>0</v>
      </c>
      <c r="X63">
        <f ca="1">IF($C63-X$1&lt;År1,0,W62*(1-VLOOKUP($A63,[1]Hugst!$R$5:$W$9,MATCH(ROUNDUP((X$1)/10,0)*10,[1]Hugst!$R$4:$W$4,0))))</f>
        <v>0</v>
      </c>
      <c r="Y63">
        <f ca="1">IF($C63-Y$1&lt;År1,0,X62*(1-VLOOKUP($A63,[1]Hugst!$R$5:$W$9,MATCH(ROUNDUP((Y$1)/10,0)*10,[1]Hugst!$R$4:$W$4,0))))</f>
        <v>0</v>
      </c>
      <c r="Z63">
        <f ca="1">IF($C63-Z$1&lt;År1,0,Y62*(1-VLOOKUP($A63,[1]Hugst!$R$5:$W$9,MATCH(ROUNDUP((Z$1)/10,0)*10,[1]Hugst!$R$4:$W$4,0))))</f>
        <v>0</v>
      </c>
      <c r="AA63">
        <f ca="1">IF($C63-AA$1&lt;År1,0,Z62*(1-VLOOKUP($A63,[1]Hugst!$R$5:$W$9,MATCH(ROUNDUP((AA$1)/10,0)*10,[1]Hugst!$R$4:$W$4,0))))</f>
        <v>0</v>
      </c>
      <c r="AB63">
        <f ca="1">IF($C63-AB$1&lt;År1,0,AA62*(1-VLOOKUP($A63,[1]Hugst!$R$5:$W$9,MATCH(ROUNDUP((AB$1)/10,0)*10,[1]Hugst!$R$4:$W$4,0))))</f>
        <v>0</v>
      </c>
      <c r="AC63">
        <f ca="1">IF($C63-AC$1&lt;År1,0,AB62*(1-VLOOKUP($A63,[1]Hugst!$R$5:$W$9,MATCH(ROUNDUP((AC$1)/10,0)*10,[1]Hugst!$R$4:$W$4,0))))</f>
        <v>0</v>
      </c>
      <c r="AD63">
        <f ca="1">IF($C63-AD$1&lt;År1,0,AC62*(1-VLOOKUP($A63,[1]Hugst!$R$5:$W$9,MATCH(ROUNDUP((AD$1)/10,0)*10,[1]Hugst!$R$4:$W$4,0))))</f>
        <v>0</v>
      </c>
      <c r="AE63">
        <f ca="1">IF($C63-AE$1&lt;År1,0,AD62*(1-VLOOKUP($A63,[1]Hugst!$R$5:$W$9,MATCH(ROUNDUP((AE$1)/10,0)*10,[1]Hugst!$R$4:$W$4,0))))</f>
        <v>0</v>
      </c>
      <c r="AF63">
        <f ca="1">IF($C63-AF$1&lt;År1,0,AE62*(1-VLOOKUP($A63,[1]Hugst!$R$5:$W$9,MATCH(ROUNDUP((AF$1)/10,0)*10,[1]Hugst!$R$4:$W$4,0))))</f>
        <v>0</v>
      </c>
      <c r="AG63">
        <f ca="1">IF($C63-AG$1&lt;År1,0,AF62*(1-VLOOKUP($A63,[1]Hugst!$R$5:$W$9,MATCH(ROUNDUP((AG$1)/10,0)*10,[1]Hugst!$R$4:$W$4,0))))</f>
        <v>0</v>
      </c>
      <c r="AH63">
        <f ca="1">IF($C63-AH$1&lt;År1,0,AG62*(1-VLOOKUP($A63,[1]Hugst!$R$5:$W$9,MATCH(ROUNDUP((AH$1)/10,0)*10,[1]Hugst!$R$4:$W$4,0))))</f>
        <v>0</v>
      </c>
      <c r="AI63">
        <f ca="1">IF($C63-AI$1&lt;År1,0,AH62*(1-VLOOKUP($A63,[1]Hugst!$R$5:$W$9,MATCH(ROUNDUP((AI$1)/10,0)*10,[1]Hugst!$R$4:$W$4,0))))</f>
        <v>0</v>
      </c>
      <c r="AJ63">
        <f ca="1">IF($C63-AJ$1&lt;År1,0,AI62*(1-VLOOKUP($A63,[1]Hugst!$R$5:$W$9,MATCH(ROUNDUP((AJ$1)/10,0)*10,[1]Hugst!$R$4:$W$4,0))))</f>
        <v>0</v>
      </c>
      <c r="AL63">
        <f ca="1">SUM(F63:AJ63)</f>
        <v>0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870.12904324613055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4816.2569893740747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865.77839802987864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4811.9063441578237</v>
      </c>
      <c r="G65">
        <f ca="1">IF($C65-G$1&lt;År1,0,F64*(1-VLOOKUP($A65,[1]Hugst!$R$5:$W$9,MATCH(ROUNDUP((G$1)/10,0)*10,[1]Hugst!$R$4:$W$4,0))))</f>
        <v>4816.2569893740747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861.44950603975485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4807.5774521676994</v>
      </c>
      <c r="G66">
        <f ca="1">IF($C66-G$1&lt;År1,0,F65*(1-VLOOKUP($A66,[1]Hugst!$R$5:$W$9,MATCH(ROUNDUP((G$1)/10,0)*10,[1]Hugst!$R$4:$W$4,0))))</f>
        <v>4811.9063441578237</v>
      </c>
      <c r="H66">
        <f ca="1">IF($C66-H$1&lt;År1,0,G65*(1-VLOOKUP($A66,[1]Hugst!$R$5:$W$9,MATCH(ROUNDUP((H$1)/10,0)*10,[1]Hugst!$R$4:$W$4,0))))</f>
        <v>4816.2569893740747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857.14225850955108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4803.2702046374961</v>
      </c>
      <c r="G67">
        <f ca="1">IF($C67-G$1&lt;År1,0,F66*(1-VLOOKUP($A67,[1]Hugst!$R$5:$W$9,MATCH(ROUNDUP((G$1)/10,0)*10,[1]Hugst!$R$4:$W$4,0))))</f>
        <v>4807.5774521676994</v>
      </c>
      <c r="H67">
        <f ca="1">IF($C67-H$1&lt;År1,0,G66*(1-VLOOKUP($A67,[1]Hugst!$R$5:$W$9,MATCH(ROUNDUP((H$1)/10,0)*10,[1]Hugst!$R$4:$W$4,0))))</f>
        <v>4811.9063441578237</v>
      </c>
      <c r="I67">
        <f ca="1">IF($C67-I$1&lt;År1,0,H66*(1-VLOOKUP($A67,[1]Hugst!$R$5:$W$9,MATCH(ROUNDUP((I$1)/10,0)*10,[1]Hugst!$R$4:$W$4,0))))</f>
        <v>4816.2569893740747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852.85654721700075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4798.9844933449458</v>
      </c>
      <c r="G68">
        <f ca="1">IF($C68-G$1&lt;År1,0,F67*(1-VLOOKUP($A68,[1]Hugst!$R$5:$W$9,MATCH(ROUNDUP((G$1)/10,0)*10,[1]Hugst!$R$4:$W$4,0))))</f>
        <v>4803.2702046374961</v>
      </c>
      <c r="H68">
        <f ca="1">IF($C68-H$1&lt;År1,0,G67*(1-VLOOKUP($A68,[1]Hugst!$R$5:$W$9,MATCH(ROUNDUP((H$1)/10,0)*10,[1]Hugst!$R$4:$W$4,0))))</f>
        <v>4807.5774521676994</v>
      </c>
      <c r="I68">
        <f ca="1">IF($C68-I$1&lt;År1,0,H67*(1-VLOOKUP($A68,[1]Hugst!$R$5:$W$9,MATCH(ROUNDUP((I$1)/10,0)*10,[1]Hugst!$R$4:$W$4,0))))</f>
        <v>4811.9063441578237</v>
      </c>
      <c r="J68">
        <f ca="1">IF($C68-J$1&lt;År1,0,I67*(1-VLOOKUP($A68,[1]Hugst!$R$5:$W$9,MATCH(ROUNDUP((J$1)/10,0)*10,[1]Hugst!$R$4:$W$4,0))))</f>
        <v>4816.2569893740747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848.59226448091249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4794.7202106088571</v>
      </c>
      <c r="G69">
        <f ca="1">IF($C69-G$1&lt;År1,0,F68*(1-VLOOKUP($A69,[1]Hugst!$R$5:$W$9,MATCH(ROUNDUP((G$1)/10,0)*10,[1]Hugst!$R$4:$W$4,0))))</f>
        <v>4798.9844933449458</v>
      </c>
      <c r="H69">
        <f ca="1">IF($C69-H$1&lt;År1,0,G68*(1-VLOOKUP($A69,[1]Hugst!$R$5:$W$9,MATCH(ROUNDUP((H$1)/10,0)*10,[1]Hugst!$R$4:$W$4,0))))</f>
        <v>4803.2702046374961</v>
      </c>
      <c r="I69">
        <f ca="1">IF($C69-I$1&lt;År1,0,H68*(1-VLOOKUP($A69,[1]Hugst!$R$5:$W$9,MATCH(ROUNDUP((I$1)/10,0)*10,[1]Hugst!$R$4:$W$4,0))))</f>
        <v>4807.5774521676994</v>
      </c>
      <c r="J69">
        <f ca="1">IF($C69-J$1&lt;År1,0,I68*(1-VLOOKUP($A69,[1]Hugst!$R$5:$W$9,MATCH(ROUNDUP((J$1)/10,0)*10,[1]Hugst!$R$4:$W$4,0))))</f>
        <v>4811.9063441578237</v>
      </c>
      <c r="K69">
        <f ca="1">IF($C69-K$1&lt;År1,0,J68*(1-VLOOKUP($A69,[1]Hugst!$R$5:$W$9,MATCH(ROUNDUP((K$1)/10,0)*10,[1]Hugst!$R$4:$W$4,0))))</f>
        <v>4816.2569893740747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844.34930315851216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4790.4772492864568</v>
      </c>
      <c r="G70">
        <f ca="1">IF($C70-G$1&lt;År1,0,F69*(1-VLOOKUP($A70,[1]Hugst!$R$5:$W$9,MATCH(ROUNDUP((G$1)/10,0)*10,[1]Hugst!$R$4:$W$4,0))))</f>
        <v>4794.7202106088571</v>
      </c>
      <c r="H70">
        <f ca="1">IF($C70-H$1&lt;År1,0,G69*(1-VLOOKUP($A70,[1]Hugst!$R$5:$W$9,MATCH(ROUNDUP((H$1)/10,0)*10,[1]Hugst!$R$4:$W$4,0))))</f>
        <v>4798.9844933449458</v>
      </c>
      <c r="I70">
        <f ca="1">IF($C70-I$1&lt;År1,0,H69*(1-VLOOKUP($A70,[1]Hugst!$R$5:$W$9,MATCH(ROUNDUP((I$1)/10,0)*10,[1]Hugst!$R$4:$W$4,0))))</f>
        <v>4803.2702046374961</v>
      </c>
      <c r="J70">
        <f ca="1">IF($C70-J$1&lt;År1,0,I69*(1-VLOOKUP($A70,[1]Hugst!$R$5:$W$9,MATCH(ROUNDUP((J$1)/10,0)*10,[1]Hugst!$R$4:$W$4,0))))</f>
        <v>4807.5774521676994</v>
      </c>
      <c r="K70">
        <f ca="1">IF($C70-K$1&lt;År1,0,J69*(1-VLOOKUP($A70,[1]Hugst!$R$5:$W$9,MATCH(ROUNDUP((K$1)/10,0)*10,[1]Hugst!$R$4:$W$4,0))))</f>
        <v>4811.9063441578237</v>
      </c>
      <c r="L70">
        <f ca="1">IF($C70-L$1&lt;År1,0,K69*(1-VLOOKUP($A70,[1]Hugst!$R$5:$W$9,MATCH(ROUNDUP((L$1)/10,0)*10,[1]Hugst!$R$4:$W$4,0))))</f>
        <v>4816.2569893740747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840.12755664272754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4786.2555027706721</v>
      </c>
      <c r="G71">
        <f ca="1">IF($C71-G$1&lt;År1,0,F70*(1-VLOOKUP($A71,[1]Hugst!$R$5:$W$9,MATCH(ROUNDUP((G$1)/10,0)*10,[1]Hugst!$R$4:$W$4,0))))</f>
        <v>4790.4772492864568</v>
      </c>
      <c r="H71">
        <f ca="1">IF($C71-H$1&lt;År1,0,G70*(1-VLOOKUP($A71,[1]Hugst!$R$5:$W$9,MATCH(ROUNDUP((H$1)/10,0)*10,[1]Hugst!$R$4:$W$4,0))))</f>
        <v>4794.7202106088571</v>
      </c>
      <c r="I71">
        <f ca="1">IF($C71-I$1&lt;År1,0,H70*(1-VLOOKUP($A71,[1]Hugst!$R$5:$W$9,MATCH(ROUNDUP((I$1)/10,0)*10,[1]Hugst!$R$4:$W$4,0))))</f>
        <v>4798.9844933449458</v>
      </c>
      <c r="J71">
        <f ca="1">IF($C71-J$1&lt;År1,0,I70*(1-VLOOKUP($A71,[1]Hugst!$R$5:$W$9,MATCH(ROUNDUP((J$1)/10,0)*10,[1]Hugst!$R$4:$W$4,0))))</f>
        <v>4803.2702046374961</v>
      </c>
      <c r="K71">
        <f ca="1">IF($C71-K$1&lt;År1,0,J70*(1-VLOOKUP($A71,[1]Hugst!$R$5:$W$9,MATCH(ROUNDUP((K$1)/10,0)*10,[1]Hugst!$R$4:$W$4,0))))</f>
        <v>4807.5774521676994</v>
      </c>
      <c r="L71">
        <f ca="1">IF($C71-L$1&lt;År1,0,K70*(1-VLOOKUP($A71,[1]Hugst!$R$5:$W$9,MATCH(ROUNDUP((L$1)/10,0)*10,[1]Hugst!$R$4:$W$4,0))))</f>
        <v>4811.9063441578237</v>
      </c>
      <c r="M71">
        <f ca="1">IF($C71-M$1&lt;År1,0,L70*(1-VLOOKUP($A71,[1]Hugst!$R$5:$W$9,MATCH(ROUNDUP((M$1)/10,0)*10,[1]Hugst!$R$4:$W$4,0))))</f>
        <v>4816.2569893740747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835.92691885952354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4782.0548649874681</v>
      </c>
      <c r="G72">
        <f ca="1">IF($C72-G$1&lt;År1,0,F71*(1-VLOOKUP($A72,[1]Hugst!$R$5:$W$9,MATCH(ROUNDUP((G$1)/10,0)*10,[1]Hugst!$R$4:$W$4,0))))</f>
        <v>4786.2555027706721</v>
      </c>
      <c r="H72">
        <f ca="1">IF($C72-H$1&lt;År1,0,G71*(1-VLOOKUP($A72,[1]Hugst!$R$5:$W$9,MATCH(ROUNDUP((H$1)/10,0)*10,[1]Hugst!$R$4:$W$4,0))))</f>
        <v>4790.4772492864568</v>
      </c>
      <c r="I72">
        <f ca="1">IF($C72-I$1&lt;År1,0,H71*(1-VLOOKUP($A72,[1]Hugst!$R$5:$W$9,MATCH(ROUNDUP((I$1)/10,0)*10,[1]Hugst!$R$4:$W$4,0))))</f>
        <v>4794.7202106088571</v>
      </c>
      <c r="J72">
        <f ca="1">IF($C72-J$1&lt;År1,0,I71*(1-VLOOKUP($A72,[1]Hugst!$R$5:$W$9,MATCH(ROUNDUP((J$1)/10,0)*10,[1]Hugst!$R$4:$W$4,0))))</f>
        <v>4798.9844933449458</v>
      </c>
      <c r="K72">
        <f ca="1">IF($C72-K$1&lt;År1,0,J71*(1-VLOOKUP($A72,[1]Hugst!$R$5:$W$9,MATCH(ROUNDUP((K$1)/10,0)*10,[1]Hugst!$R$4:$W$4,0))))</f>
        <v>4803.2702046374961</v>
      </c>
      <c r="L72">
        <f ca="1">IF($C72-L$1&lt;År1,0,K71*(1-VLOOKUP($A72,[1]Hugst!$R$5:$W$9,MATCH(ROUNDUP((L$1)/10,0)*10,[1]Hugst!$R$4:$W$4,0))))</f>
        <v>4807.5774521676994</v>
      </c>
      <c r="M72">
        <f ca="1">IF($C72-M$1&lt;År1,0,L71*(1-VLOOKUP($A72,[1]Hugst!$R$5:$W$9,MATCH(ROUNDUP((M$1)/10,0)*10,[1]Hugst!$R$4:$W$4,0))))</f>
        <v>4811.9063441578237</v>
      </c>
      <c r="N72">
        <f ca="1">IF($C72-N$1&lt;År1,0,M71*(1-VLOOKUP($A72,[1]Hugst!$R$5:$W$9,MATCH(ROUNDUP((N$1)/10,0)*10,[1]Hugst!$R$4:$W$4,0))))</f>
        <v>4816.2569893740747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831.74728426518777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4777.8752303931324</v>
      </c>
      <c r="G73">
        <f ca="1">IF($C73-G$1&lt;År1,0,F72*(1-VLOOKUP($A73,[1]Hugst!$R$5:$W$9,MATCH(ROUNDUP((G$1)/10,0)*10,[1]Hugst!$R$4:$W$4,0))))</f>
        <v>4782.0548649874681</v>
      </c>
      <c r="H73">
        <f ca="1">IF($C73-H$1&lt;År1,0,G72*(1-VLOOKUP($A73,[1]Hugst!$R$5:$W$9,MATCH(ROUNDUP((H$1)/10,0)*10,[1]Hugst!$R$4:$W$4,0))))</f>
        <v>4786.2555027706721</v>
      </c>
      <c r="I73">
        <f ca="1">IF($C73-I$1&lt;År1,0,H72*(1-VLOOKUP($A73,[1]Hugst!$R$5:$W$9,MATCH(ROUNDUP((I$1)/10,0)*10,[1]Hugst!$R$4:$W$4,0))))</f>
        <v>4790.4772492864568</v>
      </c>
      <c r="J73">
        <f ca="1">IF($C73-J$1&lt;År1,0,I72*(1-VLOOKUP($A73,[1]Hugst!$R$5:$W$9,MATCH(ROUNDUP((J$1)/10,0)*10,[1]Hugst!$R$4:$W$4,0))))</f>
        <v>4794.7202106088571</v>
      </c>
      <c r="K73">
        <f ca="1">IF($C73-K$1&lt;År1,0,J72*(1-VLOOKUP($A73,[1]Hugst!$R$5:$W$9,MATCH(ROUNDUP((K$1)/10,0)*10,[1]Hugst!$R$4:$W$4,0))))</f>
        <v>4798.9844933449458</v>
      </c>
      <c r="L73">
        <f ca="1">IF($C73-L$1&lt;År1,0,K72*(1-VLOOKUP($A73,[1]Hugst!$R$5:$W$9,MATCH(ROUNDUP((L$1)/10,0)*10,[1]Hugst!$R$4:$W$4,0))))</f>
        <v>4803.2702046374961</v>
      </c>
      <c r="M73">
        <f ca="1">IF($C73-M$1&lt;År1,0,L72*(1-VLOOKUP($A73,[1]Hugst!$R$5:$W$9,MATCH(ROUNDUP((M$1)/10,0)*10,[1]Hugst!$R$4:$W$4,0))))</f>
        <v>4807.5774521676994</v>
      </c>
      <c r="N73">
        <f ca="1">IF($C73-N$1&lt;År1,0,M72*(1-VLOOKUP($A73,[1]Hugst!$R$5:$W$9,MATCH(ROUNDUP((N$1)/10,0)*10,[1]Hugst!$R$4:$W$4,0))))</f>
        <v>4811.9063441578237</v>
      </c>
      <c r="O73">
        <f ca="1">IF($C73-O$1&lt;År1,0,N72*(1-VLOOKUP($A73,[1]Hugst!$R$5:$W$9,MATCH(ROUNDUP((O$1)/10,0)*10,[1]Hugst!$R$4:$W$4,0))))</f>
        <v>4816.2569893740747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827.58854784390496</v>
      </c>
      <c r="E74">
        <f t="shared" ca="1" si="1"/>
        <v>7.3468326956499368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4781.0633266674995</v>
      </c>
      <c r="G74">
        <f ca="1">IF($C74-G$1&lt;År1,0,F73*(1-VLOOKUP($A74,[1]Hugst!$R$5:$W$9,MATCH(ROUNDUP((G$1)/10,0)*10,[1]Hugst!$R$4:$W$4,0))))</f>
        <v>4777.8752303931324</v>
      </c>
      <c r="H74">
        <f ca="1">IF($C74-H$1&lt;År1,0,G73*(1-VLOOKUP($A74,[1]Hugst!$R$5:$W$9,MATCH(ROUNDUP((H$1)/10,0)*10,[1]Hugst!$R$4:$W$4,0))))</f>
        <v>4782.0548649874681</v>
      </c>
      <c r="I74">
        <f ca="1">IF($C74-I$1&lt;År1,0,H73*(1-VLOOKUP($A74,[1]Hugst!$R$5:$W$9,MATCH(ROUNDUP((I$1)/10,0)*10,[1]Hugst!$R$4:$W$4,0))))</f>
        <v>4786.2555027706721</v>
      </c>
      <c r="J74">
        <f ca="1">IF($C74-J$1&lt;År1,0,I73*(1-VLOOKUP($A74,[1]Hugst!$R$5:$W$9,MATCH(ROUNDUP((J$1)/10,0)*10,[1]Hugst!$R$4:$W$4,0))))</f>
        <v>4790.4772492864568</v>
      </c>
      <c r="K74">
        <f ca="1">IF($C74-K$1&lt;År1,0,J73*(1-VLOOKUP($A74,[1]Hugst!$R$5:$W$9,MATCH(ROUNDUP((K$1)/10,0)*10,[1]Hugst!$R$4:$W$4,0))))</f>
        <v>4794.7202106088571</v>
      </c>
      <c r="L74">
        <f ca="1">IF($C74-L$1&lt;År1,0,K73*(1-VLOOKUP($A74,[1]Hugst!$R$5:$W$9,MATCH(ROUNDUP((L$1)/10,0)*10,[1]Hugst!$R$4:$W$4,0))))</f>
        <v>4798.9844933449458</v>
      </c>
      <c r="M74">
        <f ca="1">IF($C74-M$1&lt;År1,0,L73*(1-VLOOKUP($A74,[1]Hugst!$R$5:$W$9,MATCH(ROUNDUP((M$1)/10,0)*10,[1]Hugst!$R$4:$W$4,0))))</f>
        <v>4803.2702046374961</v>
      </c>
      <c r="N74">
        <f ca="1">IF($C74-N$1&lt;År1,0,M73*(1-VLOOKUP($A74,[1]Hugst!$R$5:$W$9,MATCH(ROUNDUP((N$1)/10,0)*10,[1]Hugst!$R$4:$W$4,0))))</f>
        <v>4807.5774521676994</v>
      </c>
      <c r="O74">
        <f ca="1">IF($C74-O$1&lt;År1,0,N73*(1-VLOOKUP($A74,[1]Hugst!$R$5:$W$9,MATCH(ROUNDUP((O$1)/10,0)*10,[1]Hugst!$R$4:$W$4,0))))</f>
        <v>4811.9063441578237</v>
      </c>
      <c r="P74">
        <f ca="1">IF($C74-P$1&lt;År1,0,O73*(1-VLOOKUP($A74,[1]Hugst!$R$5:$W$9,MATCH(ROUNDUP((P$1)/10,0)*10,[1]Hugst!$R$4:$W$4,0))))</f>
        <v>4808.9101566784193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823.4506051046319</v>
      </c>
      <c r="E75">
        <f t="shared" ca="1" si="1"/>
        <v>14.675821780940169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3008.496797255943</v>
      </c>
      <c r="G75">
        <f ca="1">IF($C75-G$1&lt;År1,0,F74*(1-VLOOKUP($A75,[1]Hugst!$R$5:$W$9,MATCH(ROUNDUP((G$1)/10,0)*10,[1]Hugst!$R$4:$W$4,0))))</f>
        <v>4781.0633266674995</v>
      </c>
      <c r="H75">
        <f ca="1">IF($C75-H$1&lt;År1,0,G74*(1-VLOOKUP($A75,[1]Hugst!$R$5:$W$9,MATCH(ROUNDUP((H$1)/10,0)*10,[1]Hugst!$R$4:$W$4,0))))</f>
        <v>4777.8752303931324</v>
      </c>
      <c r="I75">
        <f ca="1">IF($C75-I$1&lt;År1,0,H74*(1-VLOOKUP($A75,[1]Hugst!$R$5:$W$9,MATCH(ROUNDUP((I$1)/10,0)*10,[1]Hugst!$R$4:$W$4,0))))</f>
        <v>4782.0548649874681</v>
      </c>
      <c r="J75">
        <f ca="1">IF($C75-J$1&lt;År1,0,I74*(1-VLOOKUP($A75,[1]Hugst!$R$5:$W$9,MATCH(ROUNDUP((J$1)/10,0)*10,[1]Hugst!$R$4:$W$4,0))))</f>
        <v>4786.2555027706721</v>
      </c>
      <c r="K75">
        <f ca="1">IF($C75-K$1&lt;År1,0,J74*(1-VLOOKUP($A75,[1]Hugst!$R$5:$W$9,MATCH(ROUNDUP((K$1)/10,0)*10,[1]Hugst!$R$4:$W$4,0))))</f>
        <v>4790.4772492864568</v>
      </c>
      <c r="L75">
        <f ca="1">IF($C75-L$1&lt;År1,0,K74*(1-VLOOKUP($A75,[1]Hugst!$R$5:$W$9,MATCH(ROUNDUP((L$1)/10,0)*10,[1]Hugst!$R$4:$W$4,0))))</f>
        <v>4794.7202106088571</v>
      </c>
      <c r="M75">
        <f ca="1">IF($C75-M$1&lt;År1,0,L74*(1-VLOOKUP($A75,[1]Hugst!$R$5:$W$9,MATCH(ROUNDUP((M$1)/10,0)*10,[1]Hugst!$R$4:$W$4,0))))</f>
        <v>4798.9844933449458</v>
      </c>
      <c r="N75">
        <f ca="1">IF($C75-N$1&lt;År1,0,M74*(1-VLOOKUP($A75,[1]Hugst!$R$5:$W$9,MATCH(ROUNDUP((N$1)/10,0)*10,[1]Hugst!$R$4:$W$4,0))))</f>
        <v>4803.2702046374961</v>
      </c>
      <c r="O75">
        <f ca="1">IF($C75-O$1&lt;År1,0,N74*(1-VLOOKUP($A75,[1]Hugst!$R$5:$W$9,MATCH(ROUNDUP((O$1)/10,0)*10,[1]Hugst!$R$4:$W$4,0))))</f>
        <v>4807.5774521676994</v>
      </c>
      <c r="P75">
        <f ca="1">IF($C75-P$1&lt;År1,0,O74*(1-VLOOKUP($A75,[1]Hugst!$R$5:$W$9,MATCH(ROUNDUP((P$1)/10,0)*10,[1]Hugst!$R$4:$W$4,0))))</f>
        <v>4804.5661480396166</v>
      </c>
      <c r="Q75">
        <f ca="1">IF($C75-Q$1&lt;År1,0,P74*(1-VLOOKUP($A75,[1]Hugst!$R$5:$W$9,MATCH(ROUNDUP((Q$1)/10,0)*10,[1]Hugst!$R$4:$W$4,0))))</f>
        <v>4801.574531015689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819.33335207914934</v>
      </c>
      <c r="E76">
        <f t="shared" ca="1" si="1"/>
        <v>21.987027657800354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3011.6907501073206</v>
      </c>
      <c r="G76">
        <f ca="1">IF($C76-G$1&lt;År1,0,F75*(1-VLOOKUP($A76,[1]Hugst!$R$5:$W$9,MATCH(ROUNDUP((G$1)/10,0)*10,[1]Hugst!$R$4:$W$4,0))))</f>
        <v>3008.496797255943</v>
      </c>
      <c r="H76">
        <f ca="1">IF($C76-H$1&lt;År1,0,G75*(1-VLOOKUP($A76,[1]Hugst!$R$5:$W$9,MATCH(ROUNDUP((H$1)/10,0)*10,[1]Hugst!$R$4:$W$4,0))))</f>
        <v>4781.0633266674995</v>
      </c>
      <c r="I76">
        <f ca="1">IF($C76-I$1&lt;År1,0,H75*(1-VLOOKUP($A76,[1]Hugst!$R$5:$W$9,MATCH(ROUNDUP((I$1)/10,0)*10,[1]Hugst!$R$4:$W$4,0))))</f>
        <v>4777.8752303931324</v>
      </c>
      <c r="J76">
        <f ca="1">IF($C76-J$1&lt;År1,0,I75*(1-VLOOKUP($A76,[1]Hugst!$R$5:$W$9,MATCH(ROUNDUP((J$1)/10,0)*10,[1]Hugst!$R$4:$W$4,0))))</f>
        <v>4782.0548649874681</v>
      </c>
      <c r="K76">
        <f ca="1">IF($C76-K$1&lt;År1,0,J75*(1-VLOOKUP($A76,[1]Hugst!$R$5:$W$9,MATCH(ROUNDUP((K$1)/10,0)*10,[1]Hugst!$R$4:$W$4,0))))</f>
        <v>4786.2555027706721</v>
      </c>
      <c r="L76">
        <f ca="1">IF($C76-L$1&lt;År1,0,K75*(1-VLOOKUP($A76,[1]Hugst!$R$5:$W$9,MATCH(ROUNDUP((L$1)/10,0)*10,[1]Hugst!$R$4:$W$4,0))))</f>
        <v>4790.4772492864568</v>
      </c>
      <c r="M76">
        <f ca="1">IF($C76-M$1&lt;År1,0,L75*(1-VLOOKUP($A76,[1]Hugst!$R$5:$W$9,MATCH(ROUNDUP((M$1)/10,0)*10,[1]Hugst!$R$4:$W$4,0))))</f>
        <v>4794.7202106088571</v>
      </c>
      <c r="N76">
        <f ca="1">IF($C76-N$1&lt;År1,0,M75*(1-VLOOKUP($A76,[1]Hugst!$R$5:$W$9,MATCH(ROUNDUP((N$1)/10,0)*10,[1]Hugst!$R$4:$W$4,0))))</f>
        <v>4798.9844933449458</v>
      </c>
      <c r="O76">
        <f ca="1">IF($C76-O$1&lt;År1,0,N75*(1-VLOOKUP($A76,[1]Hugst!$R$5:$W$9,MATCH(ROUNDUP((O$1)/10,0)*10,[1]Hugst!$R$4:$W$4,0))))</f>
        <v>4803.2702046374961</v>
      </c>
      <c r="P76">
        <f ca="1">IF($C76-P$1&lt;År1,0,O75*(1-VLOOKUP($A76,[1]Hugst!$R$5:$W$9,MATCH(ROUNDUP((P$1)/10,0)*10,[1]Hugst!$R$4:$W$4,0))))</f>
        <v>4800.2438594440537</v>
      </c>
      <c r="Q76">
        <f ca="1">IF($C76-Q$1&lt;År1,0,P75*(1-VLOOKUP($A76,[1]Hugst!$R$5:$W$9,MATCH(ROUNDUP((Q$1)/10,0)*10,[1]Hugst!$R$4:$W$4,0))))</f>
        <v>4797.2371488307426</v>
      </c>
      <c r="R76">
        <f ca="1">IF($C76-R$1&lt;År1,0,Q75*(1-VLOOKUP($A76,[1]Hugst!$R$5:$W$9,MATCH(ROUNDUP((R$1)/10,0)*10,[1]Hugst!$R$4:$W$4,0))))</f>
        <v>4794.2500952904111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815.23668531873227</v>
      </c>
      <c r="E77">
        <f t="shared" ca="1" si="1"/>
        <v>29.280510470132867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3014.887566159236</v>
      </c>
      <c r="G77">
        <f ca="1">IF($C77-G$1&lt;År1,0,F76*(1-VLOOKUP($A77,[1]Hugst!$R$5:$W$9,MATCH(ROUNDUP((G$1)/10,0)*10,[1]Hugst!$R$4:$W$4,0))))</f>
        <v>3011.6907501073206</v>
      </c>
      <c r="H77">
        <f ca="1">IF($C77-H$1&lt;År1,0,G76*(1-VLOOKUP($A77,[1]Hugst!$R$5:$W$9,MATCH(ROUNDUP((H$1)/10,0)*10,[1]Hugst!$R$4:$W$4,0))))</f>
        <v>3008.496797255943</v>
      </c>
      <c r="I77">
        <f ca="1">IF($C77-I$1&lt;År1,0,H76*(1-VLOOKUP($A77,[1]Hugst!$R$5:$W$9,MATCH(ROUNDUP((I$1)/10,0)*10,[1]Hugst!$R$4:$W$4,0))))</f>
        <v>4781.0633266674995</v>
      </c>
      <c r="J77">
        <f ca="1">IF($C77-J$1&lt;År1,0,I76*(1-VLOOKUP($A77,[1]Hugst!$R$5:$W$9,MATCH(ROUNDUP((J$1)/10,0)*10,[1]Hugst!$R$4:$W$4,0))))</f>
        <v>4777.8752303931324</v>
      </c>
      <c r="K77">
        <f ca="1">IF($C77-K$1&lt;År1,0,J76*(1-VLOOKUP($A77,[1]Hugst!$R$5:$W$9,MATCH(ROUNDUP((K$1)/10,0)*10,[1]Hugst!$R$4:$W$4,0))))</f>
        <v>4782.0548649874681</v>
      </c>
      <c r="L77">
        <f ca="1">IF($C77-L$1&lt;År1,0,K76*(1-VLOOKUP($A77,[1]Hugst!$R$5:$W$9,MATCH(ROUNDUP((L$1)/10,0)*10,[1]Hugst!$R$4:$W$4,0))))</f>
        <v>4786.2555027706721</v>
      </c>
      <c r="M77">
        <f ca="1">IF($C77-M$1&lt;År1,0,L76*(1-VLOOKUP($A77,[1]Hugst!$R$5:$W$9,MATCH(ROUNDUP((M$1)/10,0)*10,[1]Hugst!$R$4:$W$4,0))))</f>
        <v>4790.4772492864568</v>
      </c>
      <c r="N77">
        <f ca="1">IF($C77-N$1&lt;År1,0,M76*(1-VLOOKUP($A77,[1]Hugst!$R$5:$W$9,MATCH(ROUNDUP((N$1)/10,0)*10,[1]Hugst!$R$4:$W$4,0))))</f>
        <v>4794.7202106088571</v>
      </c>
      <c r="O77">
        <f ca="1">IF($C77-O$1&lt;År1,0,N76*(1-VLOOKUP($A77,[1]Hugst!$R$5:$W$9,MATCH(ROUNDUP((O$1)/10,0)*10,[1]Hugst!$R$4:$W$4,0))))</f>
        <v>4798.9844933449458</v>
      </c>
      <c r="P77">
        <f ca="1">IF($C77-P$1&lt;År1,0,O76*(1-VLOOKUP($A77,[1]Hugst!$R$5:$W$9,MATCH(ROUNDUP((P$1)/10,0)*10,[1]Hugst!$R$4:$W$4,0))))</f>
        <v>4795.9431822914385</v>
      </c>
      <c r="Q77">
        <f ca="1">IF($C77-Q$1&lt;År1,0,P76*(1-VLOOKUP($A77,[1]Hugst!$R$5:$W$9,MATCH(ROUNDUP((Q$1)/10,0)*10,[1]Hugst!$R$4:$W$4,0))))</f>
        <v>4792.9214535567662</v>
      </c>
      <c r="R77">
        <f ca="1">IF($C77-R$1&lt;År1,0,Q76*(1-VLOOKUP($A77,[1]Hugst!$R$5:$W$9,MATCH(ROUNDUP((R$1)/10,0)*10,[1]Hugst!$R$4:$W$4,0))))</f>
        <v>4789.9193294511706</v>
      </c>
      <c r="S77">
        <f ca="1">IF($C77-S$1&lt;År1,0,R76*(1-VLOOKUP($A77,[1]Hugst!$R$5:$W$9,MATCH(ROUNDUP((S$1)/10,0)*10,[1]Hugst!$R$4:$W$4,0))))</f>
        <v>4786.9368324331881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811.16050189214184</v>
      </c>
      <c r="E78">
        <f t="shared" ca="1" si="1"/>
        <v>36.556330105042434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3018.0872023675552</v>
      </c>
      <c r="G78">
        <f ca="1">IF($C78-G$1&lt;År1,0,F77*(1-VLOOKUP($A78,[1]Hugst!$R$5:$W$9,MATCH(ROUNDUP((G$1)/10,0)*10,[1]Hugst!$R$4:$W$4,0))))</f>
        <v>3014.887566159236</v>
      </c>
      <c r="H78">
        <f ca="1">IF($C78-H$1&lt;År1,0,G77*(1-VLOOKUP($A78,[1]Hugst!$R$5:$W$9,MATCH(ROUNDUP((H$1)/10,0)*10,[1]Hugst!$R$4:$W$4,0))))</f>
        <v>3011.6907501073206</v>
      </c>
      <c r="I78">
        <f ca="1">IF($C78-I$1&lt;År1,0,H77*(1-VLOOKUP($A78,[1]Hugst!$R$5:$W$9,MATCH(ROUNDUP((I$1)/10,0)*10,[1]Hugst!$R$4:$W$4,0))))</f>
        <v>3008.496797255943</v>
      </c>
      <c r="J78">
        <f ca="1">IF($C78-J$1&lt;År1,0,I77*(1-VLOOKUP($A78,[1]Hugst!$R$5:$W$9,MATCH(ROUNDUP((J$1)/10,0)*10,[1]Hugst!$R$4:$W$4,0))))</f>
        <v>4781.0633266674995</v>
      </c>
      <c r="K78">
        <f ca="1">IF($C78-K$1&lt;År1,0,J77*(1-VLOOKUP($A78,[1]Hugst!$R$5:$W$9,MATCH(ROUNDUP((K$1)/10,0)*10,[1]Hugst!$R$4:$W$4,0))))</f>
        <v>4777.8752303931324</v>
      </c>
      <c r="L78">
        <f ca="1">IF($C78-L$1&lt;År1,0,K77*(1-VLOOKUP($A78,[1]Hugst!$R$5:$W$9,MATCH(ROUNDUP((L$1)/10,0)*10,[1]Hugst!$R$4:$W$4,0))))</f>
        <v>4782.0548649874681</v>
      </c>
      <c r="M78">
        <f ca="1">IF($C78-M$1&lt;År1,0,L77*(1-VLOOKUP($A78,[1]Hugst!$R$5:$W$9,MATCH(ROUNDUP((M$1)/10,0)*10,[1]Hugst!$R$4:$W$4,0))))</f>
        <v>4786.2555027706721</v>
      </c>
      <c r="N78">
        <f ca="1">IF($C78-N$1&lt;År1,0,M77*(1-VLOOKUP($A78,[1]Hugst!$R$5:$W$9,MATCH(ROUNDUP((N$1)/10,0)*10,[1]Hugst!$R$4:$W$4,0))))</f>
        <v>4790.4772492864568</v>
      </c>
      <c r="O78">
        <f ca="1">IF($C78-O$1&lt;År1,0,N77*(1-VLOOKUP($A78,[1]Hugst!$R$5:$W$9,MATCH(ROUNDUP((O$1)/10,0)*10,[1]Hugst!$R$4:$W$4,0))))</f>
        <v>4794.7202106088571</v>
      </c>
      <c r="P78">
        <f ca="1">IF($C78-P$1&lt;År1,0,O77*(1-VLOOKUP($A78,[1]Hugst!$R$5:$W$9,MATCH(ROUNDUP((P$1)/10,0)*10,[1]Hugst!$R$4:$W$4,0))))</f>
        <v>4791.664008524589</v>
      </c>
      <c r="Q78">
        <f ca="1">IF($C78-Q$1&lt;År1,0,P77*(1-VLOOKUP($A78,[1]Hugst!$R$5:$W$9,MATCH(ROUNDUP((Q$1)/10,0)*10,[1]Hugst!$R$4:$W$4,0))))</f>
        <v>4788.6273367591293</v>
      </c>
      <c r="R78">
        <f ca="1">IF($C78-R$1&lt;År1,0,Q77*(1-VLOOKUP($A78,[1]Hugst!$R$5:$W$9,MATCH(ROUNDUP((R$1)/10,0)*10,[1]Hugst!$R$4:$W$4,0))))</f>
        <v>4785.6102174411708</v>
      </c>
      <c r="S78">
        <f ca="1">IF($C78-S$1&lt;År1,0,R77*(1-VLOOKUP($A78,[1]Hugst!$R$5:$W$9,MATCH(ROUNDUP((S$1)/10,0)*10,[1]Hugst!$R$4:$W$4,0))))</f>
        <v>4782.6126728469226</v>
      </c>
      <c r="T78">
        <f ca="1">IF($C78-T$1&lt;År1,0,S77*(1-VLOOKUP($A78,[1]Hugst!$R$5:$W$9,MATCH(ROUNDUP((T$1)/10,0)*10,[1]Hugst!$R$4:$W$4,0))))</f>
        <v>4779.6347254006623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807.10469938269853</v>
      </c>
      <c r="E79">
        <f t="shared" ca="1" si="1"/>
        <v>43.814546193934802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3021.2896159470042</v>
      </c>
      <c r="G79">
        <f ca="1">IF($C79-G$1&lt;År1,0,F78*(1-VLOOKUP($A79,[1]Hugst!$R$5:$W$9,MATCH(ROUNDUP((G$1)/10,0)*10,[1]Hugst!$R$4:$W$4,0))))</f>
        <v>3018.0872023675552</v>
      </c>
      <c r="H79">
        <f ca="1">IF($C79-H$1&lt;År1,0,G78*(1-VLOOKUP($A79,[1]Hugst!$R$5:$W$9,MATCH(ROUNDUP((H$1)/10,0)*10,[1]Hugst!$R$4:$W$4,0))))</f>
        <v>3014.887566159236</v>
      </c>
      <c r="I79">
        <f ca="1">IF($C79-I$1&lt;År1,0,H78*(1-VLOOKUP($A79,[1]Hugst!$R$5:$W$9,MATCH(ROUNDUP((I$1)/10,0)*10,[1]Hugst!$R$4:$W$4,0))))</f>
        <v>3011.6907501073206</v>
      </c>
      <c r="J79">
        <f ca="1">IF($C79-J$1&lt;År1,0,I78*(1-VLOOKUP($A79,[1]Hugst!$R$5:$W$9,MATCH(ROUNDUP((J$1)/10,0)*10,[1]Hugst!$R$4:$W$4,0))))</f>
        <v>3008.496797255943</v>
      </c>
      <c r="K79">
        <f ca="1">IF($C79-K$1&lt;År1,0,J78*(1-VLOOKUP($A79,[1]Hugst!$R$5:$W$9,MATCH(ROUNDUP((K$1)/10,0)*10,[1]Hugst!$R$4:$W$4,0))))</f>
        <v>4781.0633266674995</v>
      </c>
      <c r="L79">
        <f ca="1">IF($C79-L$1&lt;År1,0,K78*(1-VLOOKUP($A79,[1]Hugst!$R$5:$W$9,MATCH(ROUNDUP((L$1)/10,0)*10,[1]Hugst!$R$4:$W$4,0))))</f>
        <v>4777.8752303931324</v>
      </c>
      <c r="M79">
        <f ca="1">IF($C79-M$1&lt;År1,0,L78*(1-VLOOKUP($A79,[1]Hugst!$R$5:$W$9,MATCH(ROUNDUP((M$1)/10,0)*10,[1]Hugst!$R$4:$W$4,0))))</f>
        <v>4782.0548649874681</v>
      </c>
      <c r="N79">
        <f ca="1">IF($C79-N$1&lt;År1,0,M78*(1-VLOOKUP($A79,[1]Hugst!$R$5:$W$9,MATCH(ROUNDUP((N$1)/10,0)*10,[1]Hugst!$R$4:$W$4,0))))</f>
        <v>4786.2555027706721</v>
      </c>
      <c r="O79">
        <f ca="1">IF($C79-O$1&lt;År1,0,N78*(1-VLOOKUP($A79,[1]Hugst!$R$5:$W$9,MATCH(ROUNDUP((O$1)/10,0)*10,[1]Hugst!$R$4:$W$4,0))))</f>
        <v>4790.4772492864568</v>
      </c>
      <c r="P79">
        <f ca="1">IF($C79-P$1&lt;År1,0,O78*(1-VLOOKUP($A79,[1]Hugst!$R$5:$W$9,MATCH(ROUNDUP((P$1)/10,0)*10,[1]Hugst!$R$4:$W$4,0))))</f>
        <v>4787.4062306265723</v>
      </c>
      <c r="Q79">
        <f ca="1">IF($C79-Q$1&lt;År1,0,P78*(1-VLOOKUP($A79,[1]Hugst!$R$5:$W$9,MATCH(ROUNDUP((Q$1)/10,0)*10,[1]Hugst!$R$4:$W$4,0))))</f>
        <v>4784.3546905454832</v>
      </c>
      <c r="R79">
        <f ca="1">IF($C79-R$1&lt;År1,0,Q78*(1-VLOOKUP($A79,[1]Hugst!$R$5:$W$9,MATCH(ROUNDUP((R$1)/10,0)*10,[1]Hugst!$R$4:$W$4,0))))</f>
        <v>4781.3226509911919</v>
      </c>
      <c r="S79">
        <f ca="1">IF($C79-S$1&lt;År1,0,R78*(1-VLOOKUP($A79,[1]Hugst!$R$5:$W$9,MATCH(ROUNDUP((S$1)/10,0)*10,[1]Hugst!$R$4:$W$4,0))))</f>
        <v>4778.3101340586336</v>
      </c>
      <c r="T79">
        <f ca="1">IF($C79-T$1&lt;År1,0,S78*(1-VLOOKUP($A79,[1]Hugst!$R$5:$W$9,MATCH(ROUNDUP((T$1)/10,0)*10,[1]Hugst!$R$4:$W$4,0))))</f>
        <v>4775.3171619900377</v>
      </c>
      <c r="U79">
        <f ca="1">IF($C79-U$1&lt;År1,0,T78*(1-VLOOKUP($A79,[1]Hugst!$R$5:$W$9,MATCH(ROUNDUP((U$1)/10,0)*10,[1]Hugst!$R$4:$W$4,0))))</f>
        <v>4772.3437571754748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803.06917588578108</v>
      </c>
      <c r="E80">
        <f t="shared" ca="1" si="1"/>
        <v>51.055218113906449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3024.4947643700584</v>
      </c>
      <c r="G80">
        <f ca="1">IF($C80-G$1&lt;År1,0,F79*(1-VLOOKUP($A80,[1]Hugst!$R$5:$W$9,MATCH(ROUNDUP((G$1)/10,0)*10,[1]Hugst!$R$4:$W$4,0))))</f>
        <v>3021.2896159470042</v>
      </c>
      <c r="H80">
        <f ca="1">IF($C80-H$1&lt;År1,0,G79*(1-VLOOKUP($A80,[1]Hugst!$R$5:$W$9,MATCH(ROUNDUP((H$1)/10,0)*10,[1]Hugst!$R$4:$W$4,0))))</f>
        <v>3018.0872023675552</v>
      </c>
      <c r="I80">
        <f ca="1">IF($C80-I$1&lt;År1,0,H79*(1-VLOOKUP($A80,[1]Hugst!$R$5:$W$9,MATCH(ROUNDUP((I$1)/10,0)*10,[1]Hugst!$R$4:$W$4,0))))</f>
        <v>3014.887566159236</v>
      </c>
      <c r="J80">
        <f ca="1">IF($C80-J$1&lt;År1,0,I79*(1-VLOOKUP($A80,[1]Hugst!$R$5:$W$9,MATCH(ROUNDUP((J$1)/10,0)*10,[1]Hugst!$R$4:$W$4,0))))</f>
        <v>3011.6907501073206</v>
      </c>
      <c r="K80">
        <f ca="1">IF($C80-K$1&lt;År1,0,J79*(1-VLOOKUP($A80,[1]Hugst!$R$5:$W$9,MATCH(ROUNDUP((K$1)/10,0)*10,[1]Hugst!$R$4:$W$4,0))))</f>
        <v>3008.496797255943</v>
      </c>
      <c r="L80">
        <f ca="1">IF($C80-L$1&lt;År1,0,K79*(1-VLOOKUP($A80,[1]Hugst!$R$5:$W$9,MATCH(ROUNDUP((L$1)/10,0)*10,[1]Hugst!$R$4:$W$4,0))))</f>
        <v>4781.0633266674995</v>
      </c>
      <c r="M80">
        <f ca="1">IF($C80-M$1&lt;År1,0,L79*(1-VLOOKUP($A80,[1]Hugst!$R$5:$W$9,MATCH(ROUNDUP((M$1)/10,0)*10,[1]Hugst!$R$4:$W$4,0))))</f>
        <v>4777.8752303931324</v>
      </c>
      <c r="N80">
        <f ca="1">IF($C80-N$1&lt;År1,0,M79*(1-VLOOKUP($A80,[1]Hugst!$R$5:$W$9,MATCH(ROUNDUP((N$1)/10,0)*10,[1]Hugst!$R$4:$W$4,0))))</f>
        <v>4782.0548649874681</v>
      </c>
      <c r="O80">
        <f ca="1">IF($C80-O$1&lt;År1,0,N79*(1-VLOOKUP($A80,[1]Hugst!$R$5:$W$9,MATCH(ROUNDUP((O$1)/10,0)*10,[1]Hugst!$R$4:$W$4,0))))</f>
        <v>4786.2555027706721</v>
      </c>
      <c r="P80">
        <f ca="1">IF($C80-P$1&lt;År1,0,O79*(1-VLOOKUP($A80,[1]Hugst!$R$5:$W$9,MATCH(ROUNDUP((P$1)/10,0)*10,[1]Hugst!$R$4:$W$4,0))))</f>
        <v>4783.1697416180532</v>
      </c>
      <c r="Q80">
        <f ca="1">IF($C80-Q$1&lt;År1,0,P79*(1-VLOOKUP($A80,[1]Hugst!$R$5:$W$9,MATCH(ROUNDUP((Q$1)/10,0)*10,[1]Hugst!$R$4:$W$4,0))))</f>
        <v>4780.1034075629041</v>
      </c>
      <c r="R80">
        <f ca="1">IF($C80-R$1&lt;År1,0,Q79*(1-VLOOKUP($A80,[1]Hugst!$R$5:$W$9,MATCH(ROUNDUP((R$1)/10,0)*10,[1]Hugst!$R$4:$W$4,0))))</f>
        <v>4777.0565223734648</v>
      </c>
      <c r="S80">
        <f ca="1">IF($C80-S$1&lt;År1,0,R79*(1-VLOOKUP($A80,[1]Hugst!$R$5:$W$9,MATCH(ROUNDUP((S$1)/10,0)*10,[1]Hugst!$R$4:$W$4,0))))</f>
        <v>4774.0291079642557</v>
      </c>
      <c r="T80">
        <f ca="1">IF($C80-T$1&lt;År1,0,S79*(1-VLOOKUP($A80,[1]Hugst!$R$5:$W$9,MATCH(ROUNDUP((T$1)/10,0)*10,[1]Hugst!$R$4:$W$4,0))))</f>
        <v>4771.0211863965105</v>
      </c>
      <c r="U80">
        <f ca="1">IF($C80-U$1&lt;År1,0,T79*(1-VLOOKUP($A80,[1]Hugst!$R$5:$W$9,MATCH(ROUNDUP((U$1)/10,0)*10,[1]Hugst!$R$4:$W$4,0))))</f>
        <v>4768.0327798785274</v>
      </c>
      <c r="V80">
        <f ca="1">IF($C80-V$1&lt;År1,0,U79*(1-VLOOKUP($A80,[1]Hugst!$R$5:$W$9,MATCH(ROUNDUP((V$1)/10,0)*10,[1]Hugst!$R$4:$W$4,0))))</f>
        <v>4765.0639107662237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799.05383000634538</v>
      </c>
      <c r="E81">
        <f t="shared" ca="1" si="1"/>
        <v>58.278404988814145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3027.7026053655304</v>
      </c>
      <c r="G81">
        <f ca="1">IF($C81-G$1&lt;År1,0,F80*(1-VLOOKUP($A81,[1]Hugst!$R$5:$W$9,MATCH(ROUNDUP((G$1)/10,0)*10,[1]Hugst!$R$4:$W$4,0))))</f>
        <v>3024.4947643700584</v>
      </c>
      <c r="H81">
        <f ca="1">IF($C81-H$1&lt;År1,0,G80*(1-VLOOKUP($A81,[1]Hugst!$R$5:$W$9,MATCH(ROUNDUP((H$1)/10,0)*10,[1]Hugst!$R$4:$W$4,0))))</f>
        <v>3021.2896159470042</v>
      </c>
      <c r="I81">
        <f ca="1">IF($C81-I$1&lt;År1,0,H80*(1-VLOOKUP($A81,[1]Hugst!$R$5:$W$9,MATCH(ROUNDUP((I$1)/10,0)*10,[1]Hugst!$R$4:$W$4,0))))</f>
        <v>3018.0872023675552</v>
      </c>
      <c r="J81">
        <f ca="1">IF($C81-J$1&lt;År1,0,I80*(1-VLOOKUP($A81,[1]Hugst!$R$5:$W$9,MATCH(ROUNDUP((J$1)/10,0)*10,[1]Hugst!$R$4:$W$4,0))))</f>
        <v>3014.887566159236</v>
      </c>
      <c r="K81">
        <f ca="1">IF($C81-K$1&lt;År1,0,J80*(1-VLOOKUP($A81,[1]Hugst!$R$5:$W$9,MATCH(ROUNDUP((K$1)/10,0)*10,[1]Hugst!$R$4:$W$4,0))))</f>
        <v>3011.6907501073206</v>
      </c>
      <c r="L81">
        <f ca="1">IF($C81-L$1&lt;År1,0,K80*(1-VLOOKUP($A81,[1]Hugst!$R$5:$W$9,MATCH(ROUNDUP((L$1)/10,0)*10,[1]Hugst!$R$4:$W$4,0))))</f>
        <v>3008.496797255943</v>
      </c>
      <c r="M81">
        <f ca="1">IF($C81-M$1&lt;År1,0,L80*(1-VLOOKUP($A81,[1]Hugst!$R$5:$W$9,MATCH(ROUNDUP((M$1)/10,0)*10,[1]Hugst!$R$4:$W$4,0))))</f>
        <v>4781.0633266674995</v>
      </c>
      <c r="N81">
        <f ca="1">IF($C81-N$1&lt;År1,0,M80*(1-VLOOKUP($A81,[1]Hugst!$R$5:$W$9,MATCH(ROUNDUP((N$1)/10,0)*10,[1]Hugst!$R$4:$W$4,0))))</f>
        <v>4777.8752303931324</v>
      </c>
      <c r="O81">
        <f ca="1">IF($C81-O$1&lt;År1,0,N80*(1-VLOOKUP($A81,[1]Hugst!$R$5:$W$9,MATCH(ROUNDUP((O$1)/10,0)*10,[1]Hugst!$R$4:$W$4,0))))</f>
        <v>4782.0548649874681</v>
      </c>
      <c r="P81">
        <f ca="1">IF($C81-P$1&lt;År1,0,O80*(1-VLOOKUP($A81,[1]Hugst!$R$5:$W$9,MATCH(ROUNDUP((P$1)/10,0)*10,[1]Hugst!$R$4:$W$4,0))))</f>
        <v>4778.9544350545812</v>
      </c>
      <c r="Q81">
        <f ca="1">IF($C81-Q$1&lt;År1,0,P80*(1-VLOOKUP($A81,[1]Hugst!$R$5:$W$9,MATCH(ROUNDUP((Q$1)/10,0)*10,[1]Hugst!$R$4:$W$4,0))))</f>
        <v>4775.8733809952455</v>
      </c>
      <c r="R81">
        <f ca="1">IF($C81-R$1&lt;År1,0,Q80*(1-VLOOKUP($A81,[1]Hugst!$R$5:$W$9,MATCH(ROUNDUP((R$1)/10,0)*10,[1]Hugst!$R$4:$W$4,0))))</f>
        <v>4772.8117243988245</v>
      </c>
      <c r="S81">
        <f ca="1">IF($C81-S$1&lt;År1,0,R80*(1-VLOOKUP($A81,[1]Hugst!$R$5:$W$9,MATCH(ROUNDUP((S$1)/10,0)*10,[1]Hugst!$R$4:$W$4,0))))</f>
        <v>4769.7694870003525</v>
      </c>
      <c r="T81">
        <f ca="1">IF($C81-T$1&lt;År1,0,S80*(1-VLOOKUP($A81,[1]Hugst!$R$5:$W$9,MATCH(ROUNDUP((T$1)/10,0)*10,[1]Hugst!$R$4:$W$4,0))))</f>
        <v>4766.7466906809204</v>
      </c>
      <c r="U81">
        <f ca="1">IF($C81-U$1&lt;År1,0,T80*(1-VLOOKUP($A81,[1]Hugst!$R$5:$W$9,MATCH(ROUNDUP((U$1)/10,0)*10,[1]Hugst!$R$4:$W$4,0))))</f>
        <v>4763.743357468109</v>
      </c>
      <c r="V81">
        <f ca="1">IF($C81-V$1&lt;År1,0,U80*(1-VLOOKUP($A81,[1]Hugst!$R$5:$W$9,MATCH(ROUNDUP((V$1)/10,0)*10,[1]Hugst!$R$4:$W$4,0))))</f>
        <v>4760.7595095363395</v>
      </c>
      <c r="W81">
        <f ca="1">IF($C81-W$1&lt;År1,0,V80*(1-VLOOKUP($A81,[1]Hugst!$R$5:$W$9,MATCH(ROUNDUP((W$1)/10,0)*10,[1]Hugst!$R$4:$W$4,0))))</f>
        <v>4757.7951692074275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795.05856085633968</v>
      </c>
      <c r="E82">
        <f t="shared" ca="1" si="1"/>
        <v>65.484165690504597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3030.9130969172152</v>
      </c>
      <c r="G82">
        <f ca="1">IF($C82-G$1&lt;År1,0,F81*(1-VLOOKUP($A82,[1]Hugst!$R$5:$W$9,MATCH(ROUNDUP((G$1)/10,0)*10,[1]Hugst!$R$4:$W$4,0))))</f>
        <v>3027.7026053655304</v>
      </c>
      <c r="H82">
        <f ca="1">IF($C82-H$1&lt;År1,0,G81*(1-VLOOKUP($A82,[1]Hugst!$R$5:$W$9,MATCH(ROUNDUP((H$1)/10,0)*10,[1]Hugst!$R$4:$W$4,0))))</f>
        <v>3024.4947643700584</v>
      </c>
      <c r="I82">
        <f ca="1">IF($C82-I$1&lt;År1,0,H81*(1-VLOOKUP($A82,[1]Hugst!$R$5:$W$9,MATCH(ROUNDUP((I$1)/10,0)*10,[1]Hugst!$R$4:$W$4,0))))</f>
        <v>3021.2896159470042</v>
      </c>
      <c r="J82">
        <f ca="1">IF($C82-J$1&lt;År1,0,I81*(1-VLOOKUP($A82,[1]Hugst!$R$5:$W$9,MATCH(ROUNDUP((J$1)/10,0)*10,[1]Hugst!$R$4:$W$4,0))))</f>
        <v>3018.0872023675552</v>
      </c>
      <c r="K82">
        <f ca="1">IF($C82-K$1&lt;År1,0,J81*(1-VLOOKUP($A82,[1]Hugst!$R$5:$W$9,MATCH(ROUNDUP((K$1)/10,0)*10,[1]Hugst!$R$4:$W$4,0))))</f>
        <v>3014.887566159236</v>
      </c>
      <c r="L82">
        <f ca="1">IF($C82-L$1&lt;År1,0,K81*(1-VLOOKUP($A82,[1]Hugst!$R$5:$W$9,MATCH(ROUNDUP((L$1)/10,0)*10,[1]Hugst!$R$4:$W$4,0))))</f>
        <v>3011.6907501073206</v>
      </c>
      <c r="M82">
        <f ca="1">IF($C82-M$1&lt;År1,0,L81*(1-VLOOKUP($A82,[1]Hugst!$R$5:$W$9,MATCH(ROUNDUP((M$1)/10,0)*10,[1]Hugst!$R$4:$W$4,0))))</f>
        <v>3008.496797255943</v>
      </c>
      <c r="N82">
        <f ca="1">IF($C82-N$1&lt;År1,0,M81*(1-VLOOKUP($A82,[1]Hugst!$R$5:$W$9,MATCH(ROUNDUP((N$1)/10,0)*10,[1]Hugst!$R$4:$W$4,0))))</f>
        <v>4781.0633266674995</v>
      </c>
      <c r="O82">
        <f ca="1">IF($C82-O$1&lt;År1,0,N81*(1-VLOOKUP($A82,[1]Hugst!$R$5:$W$9,MATCH(ROUNDUP((O$1)/10,0)*10,[1]Hugst!$R$4:$W$4,0))))</f>
        <v>4777.8752303931324</v>
      </c>
      <c r="P82">
        <f ca="1">IF($C82-P$1&lt;År1,0,O81*(1-VLOOKUP($A82,[1]Hugst!$R$5:$W$9,MATCH(ROUNDUP((P$1)/10,0)*10,[1]Hugst!$R$4:$W$4,0))))</f>
        <v>4774.7602050239275</v>
      </c>
      <c r="Q82">
        <f ca="1">IF($C82-Q$1&lt;År1,0,P81*(1-VLOOKUP($A82,[1]Hugst!$R$5:$W$9,MATCH(ROUNDUP((Q$1)/10,0)*10,[1]Hugst!$R$4:$W$4,0))))</f>
        <v>4771.66450456043</v>
      </c>
      <c r="R82">
        <f ca="1">IF($C82-R$1&lt;År1,0,Q81*(1-VLOOKUP($A82,[1]Hugst!$R$5:$W$9,MATCH(ROUNDUP((R$1)/10,0)*10,[1]Hugst!$R$4:$W$4,0))))</f>
        <v>4768.5881504140661</v>
      </c>
      <c r="S82">
        <f ca="1">IF($C82-S$1&lt;År1,0,R81*(1-VLOOKUP($A82,[1]Hugst!$R$5:$W$9,MATCH(ROUNDUP((S$1)/10,0)*10,[1]Hugst!$R$4:$W$4,0))))</f>
        <v>4765.5311641412673</v>
      </c>
      <c r="T82">
        <f ca="1">IF($C82-T$1&lt;År1,0,S81*(1-VLOOKUP($A82,[1]Hugst!$R$5:$W$9,MATCH(ROUNDUP((T$1)/10,0)*10,[1]Hugst!$R$4:$W$4,0))))</f>
        <v>4762.4935674439112</v>
      </c>
      <c r="U82">
        <f ca="1">IF($C82-U$1&lt;År1,0,T81*(1-VLOOKUP($A82,[1]Hugst!$R$5:$W$9,MATCH(ROUNDUP((U$1)/10,0)*10,[1]Hugst!$R$4:$W$4,0))))</f>
        <v>4759.4753821697122</v>
      </c>
      <c r="V82">
        <f ca="1">IF($C82-V$1&lt;År1,0,U81*(1-VLOOKUP($A82,[1]Hugst!$R$5:$W$9,MATCH(ROUNDUP((V$1)/10,0)*10,[1]Hugst!$R$4:$W$4,0))))</f>
        <v>4756.4766303126489</v>
      </c>
      <c r="W82">
        <f ca="1">IF($C82-W$1&lt;År1,0,V81*(1-VLOOKUP($A82,[1]Hugst!$R$5:$W$9,MATCH(ROUNDUP((W$1)/10,0)*10,[1]Hugst!$R$4:$W$4,0))))</f>
        <v>4753.4973340133174</v>
      </c>
      <c r="X82">
        <f ca="1">IF($C82-X$1&lt;År1,0,W81*(1-VLOOKUP($A82,[1]Hugst!$R$5:$W$9,MATCH(ROUNDUP((X$1)/10,0)*10,[1]Hugst!$R$4:$W$4,0))))</f>
        <v>4750.5375155594838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791.0832680520125</v>
      </c>
      <c r="E83">
        <f t="shared" ca="1" si="1"/>
        <v>72.672558840044076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3034.1261972624275</v>
      </c>
      <c r="G83">
        <f ca="1">IF($C83-G$1&lt;År1,0,F82*(1-VLOOKUP($A83,[1]Hugst!$R$5:$W$9,MATCH(ROUNDUP((G$1)/10,0)*10,[1]Hugst!$R$4:$W$4,0))))</f>
        <v>3030.9130969172152</v>
      </c>
      <c r="H83">
        <f ca="1">IF($C83-H$1&lt;År1,0,G82*(1-VLOOKUP($A83,[1]Hugst!$R$5:$W$9,MATCH(ROUNDUP((H$1)/10,0)*10,[1]Hugst!$R$4:$W$4,0))))</f>
        <v>3027.7026053655304</v>
      </c>
      <c r="I83">
        <f ca="1">IF($C83-I$1&lt;År1,0,H82*(1-VLOOKUP($A83,[1]Hugst!$R$5:$W$9,MATCH(ROUNDUP((I$1)/10,0)*10,[1]Hugst!$R$4:$W$4,0))))</f>
        <v>3024.4947643700584</v>
      </c>
      <c r="J83">
        <f ca="1">IF($C83-J$1&lt;År1,0,I82*(1-VLOOKUP($A83,[1]Hugst!$R$5:$W$9,MATCH(ROUNDUP((J$1)/10,0)*10,[1]Hugst!$R$4:$W$4,0))))</f>
        <v>3021.2896159470042</v>
      </c>
      <c r="K83">
        <f ca="1">IF($C83-K$1&lt;År1,0,J82*(1-VLOOKUP($A83,[1]Hugst!$R$5:$W$9,MATCH(ROUNDUP((K$1)/10,0)*10,[1]Hugst!$R$4:$W$4,0))))</f>
        <v>3018.0872023675552</v>
      </c>
      <c r="L83">
        <f ca="1">IF($C83-L$1&lt;År1,0,K82*(1-VLOOKUP($A83,[1]Hugst!$R$5:$W$9,MATCH(ROUNDUP((L$1)/10,0)*10,[1]Hugst!$R$4:$W$4,0))))</f>
        <v>3014.887566159236</v>
      </c>
      <c r="M83">
        <f ca="1">IF($C83-M$1&lt;År1,0,L82*(1-VLOOKUP($A83,[1]Hugst!$R$5:$W$9,MATCH(ROUNDUP((M$1)/10,0)*10,[1]Hugst!$R$4:$W$4,0))))</f>
        <v>3011.6907501073206</v>
      </c>
      <c r="N83">
        <f ca="1">IF($C83-N$1&lt;År1,0,M82*(1-VLOOKUP($A83,[1]Hugst!$R$5:$W$9,MATCH(ROUNDUP((N$1)/10,0)*10,[1]Hugst!$R$4:$W$4,0))))</f>
        <v>3008.496797255943</v>
      </c>
      <c r="O83">
        <f ca="1">IF($C83-O$1&lt;År1,0,N82*(1-VLOOKUP($A83,[1]Hugst!$R$5:$W$9,MATCH(ROUNDUP((O$1)/10,0)*10,[1]Hugst!$R$4:$W$4,0))))</f>
        <v>4781.0633266674995</v>
      </c>
      <c r="P83">
        <f ca="1">IF($C83-P$1&lt;År1,0,O82*(1-VLOOKUP($A83,[1]Hugst!$R$5:$W$9,MATCH(ROUNDUP((P$1)/10,0)*10,[1]Hugst!$R$4:$W$4,0))))</f>
        <v>4770.5869461433804</v>
      </c>
      <c r="Q83">
        <f ca="1">IF($C83-Q$1&lt;År1,0,P82*(1-VLOOKUP($A83,[1]Hugst!$R$5:$W$9,MATCH(ROUNDUP((Q$1)/10,0)*10,[1]Hugst!$R$4:$W$4,0))))</f>
        <v>4767.4766725077889</v>
      </c>
      <c r="R83">
        <f ca="1">IF($C83-R$1&lt;År1,0,Q82*(1-VLOOKUP($A83,[1]Hugst!$R$5:$W$9,MATCH(ROUNDUP((R$1)/10,0)*10,[1]Hugst!$R$4:$W$4,0))))</f>
        <v>4764.3856942992361</v>
      </c>
      <c r="S83">
        <f ca="1">IF($C83-S$1&lt;År1,0,R82*(1-VLOOKUP($A83,[1]Hugst!$R$5:$W$9,MATCH(ROUNDUP((S$1)/10,0)*10,[1]Hugst!$R$4:$W$4,0))))</f>
        <v>4761.3140328964855</v>
      </c>
      <c r="T83">
        <f ca="1">IF($C83-T$1&lt;År1,0,S82*(1-VLOOKUP($A83,[1]Hugst!$R$5:$W$9,MATCH(ROUNDUP((T$1)/10,0)*10,[1]Hugst!$R$4:$W$4,0))))</f>
        <v>4758.2617098230858</v>
      </c>
      <c r="U83">
        <f ca="1">IF($C83-U$1&lt;År1,0,T82*(1-VLOOKUP($A83,[1]Hugst!$R$5:$W$9,MATCH(ROUNDUP((U$1)/10,0)*10,[1]Hugst!$R$4:$W$4,0))))</f>
        <v>4755.22874674781</v>
      </c>
      <c r="V83">
        <f ca="1">IF($C83-V$1&lt;År1,0,U82*(1-VLOOKUP($A83,[1]Hugst!$R$5:$W$9,MATCH(ROUNDUP((V$1)/10,0)*10,[1]Hugst!$R$4:$W$4,0))))</f>
        <v>4752.2151654850468</v>
      </c>
      <c r="W83">
        <f ca="1">IF($C83-W$1&lt;År1,0,V82*(1-VLOOKUP($A83,[1]Hugst!$R$5:$W$9,MATCH(ROUNDUP((W$1)/10,0)*10,[1]Hugst!$R$4:$W$4,0))))</f>
        <v>4749.2209879952225</v>
      </c>
      <c r="X83">
        <f ca="1">IF($C83-X$1&lt;År1,0,W82*(1-VLOOKUP($A83,[1]Hugst!$R$5:$W$9,MATCH(ROUNDUP((X$1)/10,0)*10,[1]Hugst!$R$4:$W$4,0))))</f>
        <v>4746.246236385161</v>
      </c>
      <c r="Y83">
        <f ca="1">IF($C83-Y$1&lt;År1,0,X82*(1-VLOOKUP($A83,[1]Hugst!$R$5:$W$9,MATCH(ROUNDUP((Y$1)/10,0)*10,[1]Hugst!$R$4:$W$4,0))))</f>
        <v>4743.2909329086306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787.12785171177165</v>
      </c>
      <c r="E84">
        <f t="shared" ca="1" si="1"/>
        <v>80.859784361484344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3038.3580064436269</v>
      </c>
      <c r="G84">
        <f ca="1">IF($C84-G$1&lt;År1,0,F83*(1-VLOOKUP($A84,[1]Hugst!$R$5:$W$9,MATCH(ROUNDUP((G$1)/10,0)*10,[1]Hugst!$R$4:$W$4,0))))</f>
        <v>3034.1261972624275</v>
      </c>
      <c r="H84">
        <f ca="1">IF($C84-H$1&lt;År1,0,G83*(1-VLOOKUP($A84,[1]Hugst!$R$5:$W$9,MATCH(ROUNDUP((H$1)/10,0)*10,[1]Hugst!$R$4:$W$4,0))))</f>
        <v>3030.9130969172152</v>
      </c>
      <c r="I84">
        <f ca="1">IF($C84-I$1&lt;År1,0,H83*(1-VLOOKUP($A84,[1]Hugst!$R$5:$W$9,MATCH(ROUNDUP((I$1)/10,0)*10,[1]Hugst!$R$4:$W$4,0))))</f>
        <v>3027.7026053655304</v>
      </c>
      <c r="J84">
        <f ca="1">IF($C84-J$1&lt;År1,0,I83*(1-VLOOKUP($A84,[1]Hugst!$R$5:$W$9,MATCH(ROUNDUP((J$1)/10,0)*10,[1]Hugst!$R$4:$W$4,0))))</f>
        <v>3024.4947643700584</v>
      </c>
      <c r="K84">
        <f ca="1">IF($C84-K$1&lt;År1,0,J83*(1-VLOOKUP($A84,[1]Hugst!$R$5:$W$9,MATCH(ROUNDUP((K$1)/10,0)*10,[1]Hugst!$R$4:$W$4,0))))</f>
        <v>3021.2896159470042</v>
      </c>
      <c r="L84">
        <f ca="1">IF($C84-L$1&lt;År1,0,K83*(1-VLOOKUP($A84,[1]Hugst!$R$5:$W$9,MATCH(ROUNDUP((L$1)/10,0)*10,[1]Hugst!$R$4:$W$4,0))))</f>
        <v>3018.0872023675552</v>
      </c>
      <c r="M84">
        <f ca="1">IF($C84-M$1&lt;År1,0,L83*(1-VLOOKUP($A84,[1]Hugst!$R$5:$W$9,MATCH(ROUNDUP((M$1)/10,0)*10,[1]Hugst!$R$4:$W$4,0))))</f>
        <v>3014.887566159236</v>
      </c>
      <c r="N84">
        <f ca="1">IF($C84-N$1&lt;År1,0,M83*(1-VLOOKUP($A84,[1]Hugst!$R$5:$W$9,MATCH(ROUNDUP((N$1)/10,0)*10,[1]Hugst!$R$4:$W$4,0))))</f>
        <v>3011.6907501073206</v>
      </c>
      <c r="O84">
        <f ca="1">IF($C84-O$1&lt;År1,0,N83*(1-VLOOKUP($A84,[1]Hugst!$R$5:$W$9,MATCH(ROUNDUP((O$1)/10,0)*10,[1]Hugst!$R$4:$W$4,0))))</f>
        <v>3008.496797255943</v>
      </c>
      <c r="P84">
        <f ca="1">IF($C84-P$1&lt;År1,0,O83*(1-VLOOKUP($A84,[1]Hugst!$R$5:$W$9,MATCH(ROUNDUP((P$1)/10,0)*10,[1]Hugst!$R$4:$W$4,0))))</f>
        <v>4773.7701792200405</v>
      </c>
      <c r="Q84">
        <f ca="1">IF($C84-Q$1&lt;År1,0,P83*(1-VLOOKUP($A84,[1]Hugst!$R$5:$W$9,MATCH(ROUNDUP((Q$1)/10,0)*10,[1]Hugst!$R$4:$W$4,0))))</f>
        <v>4763.3097796153652</v>
      </c>
      <c r="R84">
        <f ca="1">IF($C84-R$1&lt;År1,0,Q83*(1-VLOOKUP($A84,[1]Hugst!$R$5:$W$9,MATCH(ROUNDUP((R$1)/10,0)*10,[1]Hugst!$R$4:$W$4,0))))</f>
        <v>4760.2042504649799</v>
      </c>
      <c r="S84">
        <f ca="1">IF($C84-S$1&lt;År1,0,R83*(1-VLOOKUP($A84,[1]Hugst!$R$5:$W$9,MATCH(ROUNDUP((S$1)/10,0)*10,[1]Hugst!$R$4:$W$4,0))))</f>
        <v>4757.1179873079318</v>
      </c>
      <c r="T84">
        <f ca="1">IF($C84-T$1&lt;År1,0,S83*(1-VLOOKUP($A84,[1]Hugst!$R$5:$W$9,MATCH(ROUNDUP((T$1)/10,0)*10,[1]Hugst!$R$4:$W$4,0))))</f>
        <v>4754.0510114903718</v>
      </c>
      <c r="U84">
        <f ca="1">IF($C84-U$1&lt;År1,0,T83*(1-VLOOKUP($A84,[1]Hugst!$R$5:$W$9,MATCH(ROUNDUP((U$1)/10,0)*10,[1]Hugst!$R$4:$W$4,0))))</f>
        <v>4751.0033445030167</v>
      </c>
      <c r="V84">
        <f ca="1">IF($C84-V$1&lt;År1,0,U83*(1-VLOOKUP($A84,[1]Hugst!$R$5:$W$9,MATCH(ROUNDUP((V$1)/10,0)*10,[1]Hugst!$R$4:$W$4,0))))</f>
        <v>4747.975007981584</v>
      </c>
      <c r="W84">
        <f ca="1">IF($C84-W$1&lt;År1,0,V83*(1-VLOOKUP($A84,[1]Hugst!$R$5:$W$9,MATCH(ROUNDUP((W$1)/10,0)*10,[1]Hugst!$R$4:$W$4,0))))</f>
        <v>4744.9660237071885</v>
      </c>
      <c r="X84">
        <f ca="1">IF($C84-X$1&lt;År1,0,W83*(1-VLOOKUP($A84,[1]Hugst!$R$5:$W$9,MATCH(ROUNDUP((X$1)/10,0)*10,[1]Hugst!$R$4:$W$4,0))))</f>
        <v>4741.9764136067552</v>
      </c>
      <c r="Y84">
        <f ca="1">IF($C84-Y$1&lt;År1,0,X83*(1-VLOOKUP($A84,[1]Hugst!$R$5:$W$9,MATCH(ROUNDUP((Y$1)/10,0)*10,[1]Hugst!$R$4:$W$4,0))))</f>
        <v>4739.0061997533867</v>
      </c>
      <c r="Z84">
        <f ca="1">IF($C84-Z$1&lt;År1,0,Y83*(1-VLOOKUP($A84,[1]Hugst!$R$5:$W$9,MATCH(ROUNDUP((Z$1)/10,0)*10,[1]Hugst!$R$4:$W$4,0))))</f>
        <v>4735.0504698472214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783.19221245322842</v>
      </c>
      <c r="E85">
        <f t="shared" ca="1" si="1"/>
        <v>86.327952206760528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3039.8905350303598</v>
      </c>
      <c r="G85">
        <f ca="1">IF($C85-G$1&lt;År1,0,F84*(1-VLOOKUP($A85,[1]Hugst!$R$5:$W$9,MATCH(ROUNDUP((G$1)/10,0)*10,[1]Hugst!$R$4:$W$4,0))))</f>
        <v>3038.3580064436269</v>
      </c>
      <c r="H85">
        <f ca="1">IF($C85-H$1&lt;År1,0,G84*(1-VLOOKUP($A85,[1]Hugst!$R$5:$W$9,MATCH(ROUNDUP((H$1)/10,0)*10,[1]Hugst!$R$4:$W$4,0))))</f>
        <v>3034.1261972624275</v>
      </c>
      <c r="I85">
        <f ca="1">IF($C85-I$1&lt;År1,0,H84*(1-VLOOKUP($A85,[1]Hugst!$R$5:$W$9,MATCH(ROUNDUP((I$1)/10,0)*10,[1]Hugst!$R$4:$W$4,0))))</f>
        <v>3030.9130969172152</v>
      </c>
      <c r="J85">
        <f ca="1">IF($C85-J$1&lt;År1,0,I84*(1-VLOOKUP($A85,[1]Hugst!$R$5:$W$9,MATCH(ROUNDUP((J$1)/10,0)*10,[1]Hugst!$R$4:$W$4,0))))</f>
        <v>3027.7026053655304</v>
      </c>
      <c r="K85">
        <f ca="1">IF($C85-K$1&lt;År1,0,J84*(1-VLOOKUP($A85,[1]Hugst!$R$5:$W$9,MATCH(ROUNDUP((K$1)/10,0)*10,[1]Hugst!$R$4:$W$4,0))))</f>
        <v>3024.4947643700584</v>
      </c>
      <c r="L85">
        <f ca="1">IF($C85-L$1&lt;År1,0,K84*(1-VLOOKUP($A85,[1]Hugst!$R$5:$W$9,MATCH(ROUNDUP((L$1)/10,0)*10,[1]Hugst!$R$4:$W$4,0))))</f>
        <v>3021.2896159470042</v>
      </c>
      <c r="M85">
        <f ca="1">IF($C85-M$1&lt;År1,0,L84*(1-VLOOKUP($A85,[1]Hugst!$R$5:$W$9,MATCH(ROUNDUP((M$1)/10,0)*10,[1]Hugst!$R$4:$W$4,0))))</f>
        <v>3018.0872023675552</v>
      </c>
      <c r="N85">
        <f ca="1">IF($C85-N$1&lt;År1,0,M84*(1-VLOOKUP($A85,[1]Hugst!$R$5:$W$9,MATCH(ROUNDUP((N$1)/10,0)*10,[1]Hugst!$R$4:$W$4,0))))</f>
        <v>3014.887566159236</v>
      </c>
      <c r="O85">
        <f ca="1">IF($C85-O$1&lt;År1,0,N84*(1-VLOOKUP($A85,[1]Hugst!$R$5:$W$9,MATCH(ROUNDUP((O$1)/10,0)*10,[1]Hugst!$R$4:$W$4,0))))</f>
        <v>3011.6907501073206</v>
      </c>
      <c r="P85">
        <f ca="1">IF($C85-P$1&lt;År1,0,O84*(1-VLOOKUP($A85,[1]Hugst!$R$5:$W$9,MATCH(ROUNDUP((P$1)/10,0)*10,[1]Hugst!$R$4:$W$4,0))))</f>
        <v>3003.907564853349</v>
      </c>
      <c r="Q85">
        <f ca="1">IF($C85-Q$1&lt;År1,0,P84*(1-VLOOKUP($A85,[1]Hugst!$R$5:$W$9,MATCH(ROUNDUP((Q$1)/10,0)*10,[1]Hugst!$R$4:$W$4,0))))</f>
        <v>4766.4881569127556</v>
      </c>
      <c r="R85">
        <f ca="1">IF($C85-R$1&lt;År1,0,Q84*(1-VLOOKUP($A85,[1]Hugst!$R$5:$W$9,MATCH(ROUNDUP((R$1)/10,0)*10,[1]Hugst!$R$4:$W$4,0))))</f>
        <v>4756.0437138498501</v>
      </c>
      <c r="S85">
        <f ca="1">IF($C85-S$1&lt;År1,0,R84*(1-VLOOKUP($A85,[1]Hugst!$R$5:$W$9,MATCH(ROUNDUP((S$1)/10,0)*10,[1]Hugst!$R$4:$W$4,0))))</f>
        <v>4752.9429219473213</v>
      </c>
      <c r="T85">
        <f ca="1">IF($C85-T$1&lt;År1,0,S84*(1-VLOOKUP($A85,[1]Hugst!$R$5:$W$9,MATCH(ROUNDUP((T$1)/10,0)*10,[1]Hugst!$R$4:$W$4,0))))</f>
        <v>4749.8613666493266</v>
      </c>
      <c r="U85">
        <f ca="1">IF($C85-U$1&lt;År1,0,T84*(1-VLOOKUP($A85,[1]Hugst!$R$5:$W$9,MATCH(ROUNDUP((U$1)/10,0)*10,[1]Hugst!$R$4:$W$4,0))))</f>
        <v>4746.7990692694539</v>
      </c>
      <c r="V85">
        <f ca="1">IF($C85-V$1&lt;År1,0,U84*(1-VLOOKUP($A85,[1]Hugst!$R$5:$W$9,MATCH(ROUNDUP((V$1)/10,0)*10,[1]Hugst!$R$4:$W$4,0))))</f>
        <v>4743.7560512656391</v>
      </c>
      <c r="W85">
        <f ca="1">IF($C85-W$1&lt;År1,0,V84*(1-VLOOKUP($A85,[1]Hugst!$R$5:$W$9,MATCH(ROUNDUP((W$1)/10,0)*10,[1]Hugst!$R$4:$W$4,0))))</f>
        <v>4740.7323342405953</v>
      </c>
      <c r="X85">
        <f ca="1">IF($C85-X$1&lt;År1,0,W84*(1-VLOOKUP($A85,[1]Hugst!$R$5:$W$9,MATCH(ROUNDUP((X$1)/10,0)*10,[1]Hugst!$R$4:$W$4,0))))</f>
        <v>4737.7279399422114</v>
      </c>
      <c r="Y85">
        <f ca="1">IF($C85-Y$1&lt;År1,0,X84*(1-VLOOKUP($A85,[1]Hugst!$R$5:$W$9,MATCH(ROUNDUP((Y$1)/10,0)*10,[1]Hugst!$R$4:$W$4,0))))</f>
        <v>4734.7428902639649</v>
      </c>
      <c r="Z85">
        <f ca="1">IF($C85-Z$1&lt;År1,0,Y84*(1-VLOOKUP($A85,[1]Hugst!$R$5:$W$9,MATCH(ROUNDUP((Z$1)/10,0)*10,[1]Hugst!$R$4:$W$4,0))))</f>
        <v>4730.7731805080521</v>
      </c>
      <c r="AA85">
        <f ca="1">IF($C85-AA$1&lt;År1,0,Z84*(1-VLOOKUP($A85,[1]Hugst!$R$5:$W$9,MATCH(ROUNDUP((AA$1)/10,0)*10,[1]Hugst!$R$4:$W$4,0))))</f>
        <v>4726.8243228445208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779.27625139095107</v>
      </c>
      <c r="E86">
        <f t="shared" ca="1" si="1"/>
        <v>91.790006416267715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3041.4366281775897</v>
      </c>
      <c r="G86">
        <f ca="1">IF($C86-G$1&lt;År1,0,F85*(1-VLOOKUP($A86,[1]Hugst!$R$5:$W$9,MATCH(ROUNDUP((G$1)/10,0)*10,[1]Hugst!$R$4:$W$4,0))))</f>
        <v>3039.8905350303598</v>
      </c>
      <c r="H86">
        <f ca="1">IF($C86-H$1&lt;År1,0,G85*(1-VLOOKUP($A86,[1]Hugst!$R$5:$W$9,MATCH(ROUNDUP((H$1)/10,0)*10,[1]Hugst!$R$4:$W$4,0))))</f>
        <v>3038.3580064436269</v>
      </c>
      <c r="I86">
        <f ca="1">IF($C86-I$1&lt;År1,0,H85*(1-VLOOKUP($A86,[1]Hugst!$R$5:$W$9,MATCH(ROUNDUP((I$1)/10,0)*10,[1]Hugst!$R$4:$W$4,0))))</f>
        <v>3034.1261972624275</v>
      </c>
      <c r="J86">
        <f ca="1">IF($C86-J$1&lt;År1,0,I85*(1-VLOOKUP($A86,[1]Hugst!$R$5:$W$9,MATCH(ROUNDUP((J$1)/10,0)*10,[1]Hugst!$R$4:$W$4,0))))</f>
        <v>3030.9130969172152</v>
      </c>
      <c r="K86">
        <f ca="1">IF($C86-K$1&lt;År1,0,J85*(1-VLOOKUP($A86,[1]Hugst!$R$5:$W$9,MATCH(ROUNDUP((K$1)/10,0)*10,[1]Hugst!$R$4:$W$4,0))))</f>
        <v>3027.7026053655304</v>
      </c>
      <c r="L86">
        <f ca="1">IF($C86-L$1&lt;År1,0,K85*(1-VLOOKUP($A86,[1]Hugst!$R$5:$W$9,MATCH(ROUNDUP((L$1)/10,0)*10,[1]Hugst!$R$4:$W$4,0))))</f>
        <v>3024.4947643700584</v>
      </c>
      <c r="M86">
        <f ca="1">IF($C86-M$1&lt;År1,0,L85*(1-VLOOKUP($A86,[1]Hugst!$R$5:$W$9,MATCH(ROUNDUP((M$1)/10,0)*10,[1]Hugst!$R$4:$W$4,0))))</f>
        <v>3021.2896159470042</v>
      </c>
      <c r="N86">
        <f ca="1">IF($C86-N$1&lt;År1,0,M85*(1-VLOOKUP($A86,[1]Hugst!$R$5:$W$9,MATCH(ROUNDUP((N$1)/10,0)*10,[1]Hugst!$R$4:$W$4,0))))</f>
        <v>3018.0872023675552</v>
      </c>
      <c r="O86">
        <f ca="1">IF($C86-O$1&lt;År1,0,N85*(1-VLOOKUP($A86,[1]Hugst!$R$5:$W$9,MATCH(ROUNDUP((O$1)/10,0)*10,[1]Hugst!$R$4:$W$4,0))))</f>
        <v>3014.887566159236</v>
      </c>
      <c r="P86">
        <f ca="1">IF($C86-P$1&lt;År1,0,O85*(1-VLOOKUP($A86,[1]Hugst!$R$5:$W$9,MATCH(ROUNDUP((P$1)/10,0)*10,[1]Hugst!$R$4:$W$4,0))))</f>
        <v>3007.0966455732587</v>
      </c>
      <c r="Q86">
        <f ca="1">IF($C86-Q$1&lt;År1,0,P85*(1-VLOOKUP($A86,[1]Hugst!$R$5:$W$9,MATCH(ROUNDUP((Q$1)/10,0)*10,[1]Hugst!$R$4:$W$4,0))))</f>
        <v>2999.325332974759</v>
      </c>
      <c r="R86">
        <f ca="1">IF($C86-R$1&lt;År1,0,Q85*(1-VLOOKUP($A86,[1]Hugst!$R$5:$W$9,MATCH(ROUNDUP((R$1)/10,0)*10,[1]Hugst!$R$4:$W$4,0))))</f>
        <v>4759.217242775092</v>
      </c>
      <c r="S86">
        <f ca="1">IF($C86-S$1&lt;År1,0,R85*(1-VLOOKUP($A86,[1]Hugst!$R$5:$W$9,MATCH(ROUNDUP((S$1)/10,0)*10,[1]Hugst!$R$4:$W$4,0))))</f>
        <v>4748.7887319134688</v>
      </c>
      <c r="T86">
        <f ca="1">IF($C86-T$1&lt;År1,0,S85*(1-VLOOKUP($A86,[1]Hugst!$R$5:$W$9,MATCH(ROUNDUP((T$1)/10,0)*10,[1]Hugst!$R$4:$W$4,0))))</f>
        <v>4745.6926700324866</v>
      </c>
      <c r="U86">
        <f ca="1">IF($C86-U$1&lt;År1,0,T85*(1-VLOOKUP($A86,[1]Hugst!$R$5:$W$9,MATCH(ROUNDUP((U$1)/10,0)*10,[1]Hugst!$R$4:$W$4,0))))</f>
        <v>4742.6158154120649</v>
      </c>
      <c r="V86">
        <f ca="1">IF($C86-V$1&lt;År1,0,U85*(1-VLOOKUP($A86,[1]Hugst!$R$5:$W$9,MATCH(ROUNDUP((V$1)/10,0)*10,[1]Hugst!$R$4:$W$4,0))))</f>
        <v>4739.5581893332801</v>
      </c>
      <c r="W86">
        <f ca="1">IF($C86-W$1&lt;År1,0,V85*(1-VLOOKUP($A86,[1]Hugst!$R$5:$W$9,MATCH(ROUNDUP((W$1)/10,0)*10,[1]Hugst!$R$4:$W$4,0))))</f>
        <v>4736.5198132213354</v>
      </c>
      <c r="X86">
        <f ca="1">IF($C86-X$1&lt;År1,0,W85*(1-VLOOKUP($A86,[1]Hugst!$R$5:$W$9,MATCH(ROUNDUP((X$1)/10,0)*10,[1]Hugst!$R$4:$W$4,0))))</f>
        <v>4733.5007086459909</v>
      </c>
      <c r="Y86">
        <f ca="1">IF($C86-Y$1&lt;År1,0,X85*(1-VLOOKUP($A86,[1]Hugst!$R$5:$W$9,MATCH(ROUNDUP((Y$1)/10,0)*10,[1]Hugst!$R$4:$W$4,0))))</f>
        <v>4730.5008973219601</v>
      </c>
      <c r="Z86">
        <f ca="1">IF($C86-Z$1&lt;År1,0,Y85*(1-VLOOKUP($A86,[1]Hugst!$R$5:$W$9,MATCH(ROUNDUP((Z$1)/10,0)*10,[1]Hugst!$R$4:$W$4,0))))</f>
        <v>4726.5172776156251</v>
      </c>
      <c r="AA86">
        <f ca="1">IF($C86-AA$1&lt;År1,0,Z85*(1-VLOOKUP($A86,[1]Hugst!$R$5:$W$9,MATCH(ROUNDUP((AA$1)/10,0)*10,[1]Hugst!$R$4:$W$4,0))))</f>
        <v>4722.5544643893727</v>
      </c>
      <c r="AB86">
        <f ca="1">IF($C86-AB$1&lt;År1,0,AA85*(1-VLOOKUP($A86,[1]Hugst!$R$5:$W$9,MATCH(ROUNDUP((AB$1)/10,0)*10,[1]Hugst!$R$4:$W$4,0))))</f>
        <v>4718.6124670294093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775.37987013398742</v>
      </c>
      <c r="E87">
        <f t="shared" ca="1" si="1"/>
        <v>97.245969793992117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3042.9962102983504</v>
      </c>
      <c r="G87">
        <f ca="1">IF($C87-G$1&lt;År1,0,F86*(1-VLOOKUP($A87,[1]Hugst!$R$5:$W$9,MATCH(ROUNDUP((G$1)/10,0)*10,[1]Hugst!$R$4:$W$4,0))))</f>
        <v>3041.4366281775897</v>
      </c>
      <c r="H87">
        <f ca="1">IF($C87-H$1&lt;År1,0,G86*(1-VLOOKUP($A87,[1]Hugst!$R$5:$W$9,MATCH(ROUNDUP((H$1)/10,0)*10,[1]Hugst!$R$4:$W$4,0))))</f>
        <v>3039.8905350303598</v>
      </c>
      <c r="I87">
        <f ca="1">IF($C87-I$1&lt;År1,0,H86*(1-VLOOKUP($A87,[1]Hugst!$R$5:$W$9,MATCH(ROUNDUP((I$1)/10,0)*10,[1]Hugst!$R$4:$W$4,0))))</f>
        <v>3038.3580064436269</v>
      </c>
      <c r="J87">
        <f ca="1">IF($C87-J$1&lt;År1,0,I86*(1-VLOOKUP($A87,[1]Hugst!$R$5:$W$9,MATCH(ROUNDUP((J$1)/10,0)*10,[1]Hugst!$R$4:$W$4,0))))</f>
        <v>3034.1261972624275</v>
      </c>
      <c r="K87">
        <f ca="1">IF($C87-K$1&lt;År1,0,J86*(1-VLOOKUP($A87,[1]Hugst!$R$5:$W$9,MATCH(ROUNDUP((K$1)/10,0)*10,[1]Hugst!$R$4:$W$4,0))))</f>
        <v>3030.9130969172152</v>
      </c>
      <c r="L87">
        <f ca="1">IF($C87-L$1&lt;År1,0,K86*(1-VLOOKUP($A87,[1]Hugst!$R$5:$W$9,MATCH(ROUNDUP((L$1)/10,0)*10,[1]Hugst!$R$4:$W$4,0))))</f>
        <v>3027.7026053655304</v>
      </c>
      <c r="M87">
        <f ca="1">IF($C87-M$1&lt;År1,0,L86*(1-VLOOKUP($A87,[1]Hugst!$R$5:$W$9,MATCH(ROUNDUP((M$1)/10,0)*10,[1]Hugst!$R$4:$W$4,0))))</f>
        <v>3024.4947643700584</v>
      </c>
      <c r="N87">
        <f ca="1">IF($C87-N$1&lt;År1,0,M86*(1-VLOOKUP($A87,[1]Hugst!$R$5:$W$9,MATCH(ROUNDUP((N$1)/10,0)*10,[1]Hugst!$R$4:$W$4,0))))</f>
        <v>3021.2896159470042</v>
      </c>
      <c r="O87">
        <f ca="1">IF($C87-O$1&lt;År1,0,N86*(1-VLOOKUP($A87,[1]Hugst!$R$5:$W$9,MATCH(ROUNDUP((O$1)/10,0)*10,[1]Hugst!$R$4:$W$4,0))))</f>
        <v>3018.0872023675552</v>
      </c>
      <c r="P87">
        <f ca="1">IF($C87-P$1&lt;År1,0,O86*(1-VLOOKUP($A87,[1]Hugst!$R$5:$W$9,MATCH(ROUNDUP((P$1)/10,0)*10,[1]Hugst!$R$4:$W$4,0))))</f>
        <v>3010.2885851261117</v>
      </c>
      <c r="Q87">
        <f ca="1">IF($C87-Q$1&lt;År1,0,P86*(1-VLOOKUP($A87,[1]Hugst!$R$5:$W$9,MATCH(ROUNDUP((Q$1)/10,0)*10,[1]Hugst!$R$4:$W$4,0))))</f>
        <v>3002.5095489952655</v>
      </c>
      <c r="R87">
        <f ca="1">IF($C87-R$1&lt;År1,0,Q86*(1-VLOOKUP($A87,[1]Hugst!$R$5:$W$9,MATCH(ROUNDUP((R$1)/10,0)*10,[1]Hugst!$R$4:$W$4,0))))</f>
        <v>2994.7500909414075</v>
      </c>
      <c r="S87">
        <f ca="1">IF($C87-S$1&lt;År1,0,R86*(1-VLOOKUP($A87,[1]Hugst!$R$5:$W$9,MATCH(ROUNDUP((S$1)/10,0)*10,[1]Hugst!$R$4:$W$4,0))))</f>
        <v>4751.9574198623841</v>
      </c>
      <c r="T87">
        <f ca="1">IF($C87-T$1&lt;År1,0,S86*(1-VLOOKUP($A87,[1]Hugst!$R$5:$W$9,MATCH(ROUNDUP((T$1)/10,0)*10,[1]Hugst!$R$4:$W$4,0))))</f>
        <v>4741.544816898685</v>
      </c>
      <c r="U87">
        <f ca="1">IF($C87-U$1&lt;År1,0,T86*(1-VLOOKUP($A87,[1]Hugst!$R$5:$W$9,MATCH(ROUNDUP((U$1)/10,0)*10,[1]Hugst!$R$4:$W$4,0))))</f>
        <v>4738.4534778239622</v>
      </c>
      <c r="V87">
        <f ca="1">IF($C87-V$1&lt;År1,0,U86*(1-VLOOKUP($A87,[1]Hugst!$R$5:$W$9,MATCH(ROUNDUP((V$1)/10,0)*10,[1]Hugst!$R$4:$W$4,0))))</f>
        <v>4735.3813167105891</v>
      </c>
      <c r="W87">
        <f ca="1">IF($C87-W$1&lt;År1,0,V86*(1-VLOOKUP($A87,[1]Hugst!$R$5:$W$9,MATCH(ROUNDUP((W$1)/10,0)*10,[1]Hugst!$R$4:$W$4,0))))</f>
        <v>4732.3283548071786</v>
      </c>
      <c r="X87">
        <f ca="1">IF($C87-X$1&lt;År1,0,W86*(1-VLOOKUP($A87,[1]Hugst!$R$5:$W$9,MATCH(ROUNDUP((X$1)/10,0)*10,[1]Hugst!$R$4:$W$4,0))))</f>
        <v>4729.2946135062521</v>
      </c>
      <c r="Y87">
        <f ca="1">IF($C87-Y$1&lt;År1,0,X86*(1-VLOOKUP($A87,[1]Hugst!$R$5:$W$9,MATCH(ROUNDUP((Y$1)/10,0)*10,[1]Hugst!$R$4:$W$4,0))))</f>
        <v>4726.2801143446668</v>
      </c>
      <c r="Z87">
        <f ca="1">IF($C87-Z$1&lt;År1,0,Y86*(1-VLOOKUP($A87,[1]Hugst!$R$5:$W$9,MATCH(ROUNDUP((Z$1)/10,0)*10,[1]Hugst!$R$4:$W$4,0))))</f>
        <v>4722.2826542376297</v>
      </c>
      <c r="AA87">
        <f ca="1">IF($C87-AA$1&lt;År1,0,Z86*(1-VLOOKUP($A87,[1]Hugst!$R$5:$W$9,MATCH(ROUNDUP((AA$1)/10,0)*10,[1]Hugst!$R$4:$W$4,0))))</f>
        <v>4718.3059552265468</v>
      </c>
      <c r="AB87">
        <f ca="1">IF($C87-AB$1&lt;År1,0,AA86*(1-VLOOKUP($A87,[1]Hugst!$R$5:$W$9,MATCH(ROUNDUP((AB$1)/10,0)*10,[1]Hugst!$R$4:$W$4,0))))</f>
        <v>4714.3500265486964</v>
      </c>
      <c r="AC87">
        <f ca="1">IF($C87-AC$1&lt;År1,0,AB86*(1-VLOOKUP($A87,[1]Hugst!$R$5:$W$9,MATCH(ROUNDUP((AC$1)/10,0)*10,[1]Hugst!$R$4:$W$4,0))))</f>
        <v>4710.4148775739768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771.50297078332005</v>
      </c>
      <c r="E88">
        <f t="shared" ca="1" si="1"/>
        <v>102.69586500502191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3044.5692061587129</v>
      </c>
      <c r="G88">
        <f ca="1">IF($C88-G$1&lt;År1,0,F87*(1-VLOOKUP($A88,[1]Hugst!$R$5:$W$9,MATCH(ROUNDUP((G$1)/10,0)*10,[1]Hugst!$R$4:$W$4,0))))</f>
        <v>3042.9962102983504</v>
      </c>
      <c r="H88">
        <f ca="1">IF($C88-H$1&lt;År1,0,G87*(1-VLOOKUP($A88,[1]Hugst!$R$5:$W$9,MATCH(ROUNDUP((H$1)/10,0)*10,[1]Hugst!$R$4:$W$4,0))))</f>
        <v>3041.4366281775897</v>
      </c>
      <c r="I88">
        <f ca="1">IF($C88-I$1&lt;År1,0,H87*(1-VLOOKUP($A88,[1]Hugst!$R$5:$W$9,MATCH(ROUNDUP((I$1)/10,0)*10,[1]Hugst!$R$4:$W$4,0))))</f>
        <v>3039.8905350303598</v>
      </c>
      <c r="J88">
        <f ca="1">IF($C88-J$1&lt;År1,0,I87*(1-VLOOKUP($A88,[1]Hugst!$R$5:$W$9,MATCH(ROUNDUP((J$1)/10,0)*10,[1]Hugst!$R$4:$W$4,0))))</f>
        <v>3038.3580064436269</v>
      </c>
      <c r="K88">
        <f ca="1">IF($C88-K$1&lt;År1,0,J87*(1-VLOOKUP($A88,[1]Hugst!$R$5:$W$9,MATCH(ROUNDUP((K$1)/10,0)*10,[1]Hugst!$R$4:$W$4,0))))</f>
        <v>3034.1261972624275</v>
      </c>
      <c r="L88">
        <f ca="1">IF($C88-L$1&lt;År1,0,K87*(1-VLOOKUP($A88,[1]Hugst!$R$5:$W$9,MATCH(ROUNDUP((L$1)/10,0)*10,[1]Hugst!$R$4:$W$4,0))))</f>
        <v>3030.9130969172152</v>
      </c>
      <c r="M88">
        <f ca="1">IF($C88-M$1&lt;År1,0,L87*(1-VLOOKUP($A88,[1]Hugst!$R$5:$W$9,MATCH(ROUNDUP((M$1)/10,0)*10,[1]Hugst!$R$4:$W$4,0))))</f>
        <v>3027.7026053655304</v>
      </c>
      <c r="N88">
        <f ca="1">IF($C88-N$1&lt;År1,0,M87*(1-VLOOKUP($A88,[1]Hugst!$R$5:$W$9,MATCH(ROUNDUP((N$1)/10,0)*10,[1]Hugst!$R$4:$W$4,0))))</f>
        <v>3024.4947643700584</v>
      </c>
      <c r="O88">
        <f ca="1">IF($C88-O$1&lt;År1,0,N87*(1-VLOOKUP($A88,[1]Hugst!$R$5:$W$9,MATCH(ROUNDUP((O$1)/10,0)*10,[1]Hugst!$R$4:$W$4,0))))</f>
        <v>3021.2896159470042</v>
      </c>
      <c r="P88">
        <f ca="1">IF($C88-P$1&lt;År1,0,O87*(1-VLOOKUP($A88,[1]Hugst!$R$5:$W$9,MATCH(ROUNDUP((P$1)/10,0)*10,[1]Hugst!$R$4:$W$4,0))))</f>
        <v>3013.4833405334352</v>
      </c>
      <c r="Q88">
        <f ca="1">IF($C88-Q$1&lt;År1,0,P87*(1-VLOOKUP($A88,[1]Hugst!$R$5:$W$9,MATCH(ROUNDUP((Q$1)/10,0)*10,[1]Hugst!$R$4:$W$4,0))))</f>
        <v>3005.6966194877837</v>
      </c>
      <c r="R88">
        <f ca="1">IF($C88-R$1&lt;År1,0,Q87*(1-VLOOKUP($A88,[1]Hugst!$R$5:$W$9,MATCH(ROUNDUP((R$1)/10,0)*10,[1]Hugst!$R$4:$W$4,0))))</f>
        <v>2997.9294496832385</v>
      </c>
      <c r="S88">
        <f ca="1">IF($C88-S$1&lt;År1,0,R87*(1-VLOOKUP($A88,[1]Hugst!$R$5:$W$9,MATCH(ROUNDUP((S$1)/10,0)*10,[1]Hugst!$R$4:$W$4,0))))</f>
        <v>2990.1818280908187</v>
      </c>
      <c r="T88">
        <f ca="1">IF($C88-T$1&lt;År1,0,S87*(1-VLOOKUP($A88,[1]Hugst!$R$5:$W$9,MATCH(ROUNDUP((T$1)/10,0)*10,[1]Hugst!$R$4:$W$4,0))))</f>
        <v>4744.7086712558139</v>
      </c>
      <c r="U88">
        <f ca="1">IF($C88-U$1&lt;År1,0,T87*(1-VLOOKUP($A88,[1]Hugst!$R$5:$W$9,MATCH(ROUNDUP((U$1)/10,0)*10,[1]Hugst!$R$4:$W$4,0))))</f>
        <v>4734.3119519237543</v>
      </c>
      <c r="V88">
        <f ca="1">IF($C88-V$1&lt;År1,0,U87*(1-VLOOKUP($A88,[1]Hugst!$R$5:$W$9,MATCH(ROUNDUP((V$1)/10,0)*10,[1]Hugst!$R$4:$W$4,0))))</f>
        <v>4731.2253284510107</v>
      </c>
      <c r="W88">
        <f ca="1">IF($C88-W$1&lt;År1,0,V87*(1-VLOOKUP($A88,[1]Hugst!$R$5:$W$9,MATCH(ROUNDUP((W$1)/10,0)*10,[1]Hugst!$R$4:$W$4,0))))</f>
        <v>4728.1578536850984</v>
      </c>
      <c r="X88">
        <f ca="1">IF($C88-X$1&lt;År1,0,W87*(1-VLOOKUP($A88,[1]Hugst!$R$5:$W$9,MATCH(ROUNDUP((X$1)/10,0)*10,[1]Hugst!$R$4:$W$4,0))))</f>
        <v>4725.1095488422179</v>
      </c>
      <c r="Y88">
        <f ca="1">IF($C88-Y$1&lt;År1,0,X87*(1-VLOOKUP($A88,[1]Hugst!$R$5:$W$9,MATCH(ROUNDUP((Y$1)/10,0)*10,[1]Hugst!$R$4:$W$4,0))))</f>
        <v>4722.0804352822597</v>
      </c>
      <c r="Z88">
        <f ca="1">IF($C88-Z$1&lt;År1,0,Y87*(1-VLOOKUP($A88,[1]Hugst!$R$5:$W$9,MATCH(ROUNDUP((Z$1)/10,0)*10,[1]Hugst!$R$4:$W$4,0))))</f>
        <v>4718.0692039765254</v>
      </c>
      <c r="AA88">
        <f ca="1">IF($C88-AA$1&lt;År1,0,Z87*(1-VLOOKUP($A88,[1]Hugst!$R$5:$W$9,MATCH(ROUNDUP((AA$1)/10,0)*10,[1]Hugst!$R$4:$W$4,0))))</f>
        <v>4714.0786886095048</v>
      </c>
      <c r="AB88">
        <f ca="1">IF($C88-AB$1&lt;År1,0,AA87*(1-VLOOKUP($A88,[1]Hugst!$R$5:$W$9,MATCH(ROUNDUP((AB$1)/10,0)*10,[1]Hugst!$R$4:$W$4,0))))</f>
        <v>4710.1088982704323</v>
      </c>
      <c r="AC88">
        <f ca="1">IF($C88-AC$1&lt;År1,0,AB87*(1-VLOOKUP($A88,[1]Hugst!$R$5:$W$9,MATCH(ROUNDUP((AC$1)/10,0)*10,[1]Hugst!$R$4:$W$4,0))))</f>
        <v>4706.1598421805393</v>
      </c>
      <c r="AD88">
        <f ca="1">IF($C88-AD$1&lt;År1,0,AC87*(1-VLOOKUP($A88,[1]Hugst!$R$5:$W$9,MATCH(ROUNDUP((AD$1)/10,0)*10,[1]Hugst!$R$4:$W$4,0))))</f>
        <v>4702.2315296934457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767.6454559294034</v>
      </c>
      <c r="E89">
        <f t="shared" ca="1" si="1"/>
        <v>108.13971457637672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3046.155540876151</v>
      </c>
      <c r="G89">
        <f ca="1">IF($C89-G$1&lt;År1,0,F88*(1-VLOOKUP($A89,[1]Hugst!$R$5:$W$9,MATCH(ROUNDUP((G$1)/10,0)*10,[1]Hugst!$R$4:$W$4,0))))</f>
        <v>3044.5692061587129</v>
      </c>
      <c r="H89">
        <f ca="1">IF($C89-H$1&lt;År1,0,G88*(1-VLOOKUP($A89,[1]Hugst!$R$5:$W$9,MATCH(ROUNDUP((H$1)/10,0)*10,[1]Hugst!$R$4:$W$4,0))))</f>
        <v>3042.9962102983504</v>
      </c>
      <c r="I89">
        <f ca="1">IF($C89-I$1&lt;År1,0,H88*(1-VLOOKUP($A89,[1]Hugst!$R$5:$W$9,MATCH(ROUNDUP((I$1)/10,0)*10,[1]Hugst!$R$4:$W$4,0))))</f>
        <v>3041.4366281775897</v>
      </c>
      <c r="J89">
        <f ca="1">IF($C89-J$1&lt;År1,0,I88*(1-VLOOKUP($A89,[1]Hugst!$R$5:$W$9,MATCH(ROUNDUP((J$1)/10,0)*10,[1]Hugst!$R$4:$W$4,0))))</f>
        <v>3039.8905350303598</v>
      </c>
      <c r="K89">
        <f ca="1">IF($C89-K$1&lt;År1,0,J88*(1-VLOOKUP($A89,[1]Hugst!$R$5:$W$9,MATCH(ROUNDUP((K$1)/10,0)*10,[1]Hugst!$R$4:$W$4,0))))</f>
        <v>3038.3580064436269</v>
      </c>
      <c r="L89">
        <f ca="1">IF($C89-L$1&lt;År1,0,K88*(1-VLOOKUP($A89,[1]Hugst!$R$5:$W$9,MATCH(ROUNDUP((L$1)/10,0)*10,[1]Hugst!$R$4:$W$4,0))))</f>
        <v>3034.1261972624275</v>
      </c>
      <c r="M89">
        <f ca="1">IF($C89-M$1&lt;År1,0,L88*(1-VLOOKUP($A89,[1]Hugst!$R$5:$W$9,MATCH(ROUNDUP((M$1)/10,0)*10,[1]Hugst!$R$4:$W$4,0))))</f>
        <v>3030.9130969172152</v>
      </c>
      <c r="N89">
        <f ca="1">IF($C89-N$1&lt;År1,0,M88*(1-VLOOKUP($A89,[1]Hugst!$R$5:$W$9,MATCH(ROUNDUP((N$1)/10,0)*10,[1]Hugst!$R$4:$W$4,0))))</f>
        <v>3027.7026053655304</v>
      </c>
      <c r="O89">
        <f ca="1">IF($C89-O$1&lt;År1,0,N88*(1-VLOOKUP($A89,[1]Hugst!$R$5:$W$9,MATCH(ROUNDUP((O$1)/10,0)*10,[1]Hugst!$R$4:$W$4,0))))</f>
        <v>3024.4947643700584</v>
      </c>
      <c r="P89">
        <f ca="1">IF($C89-P$1&lt;År1,0,O88*(1-VLOOKUP($A89,[1]Hugst!$R$5:$W$9,MATCH(ROUNDUP((P$1)/10,0)*10,[1]Hugst!$R$4:$W$4,0))))</f>
        <v>3016.6808690752205</v>
      </c>
      <c r="Q89">
        <f ca="1">IF($C89-Q$1&lt;År1,0,P88*(1-VLOOKUP($A89,[1]Hugst!$R$5:$W$9,MATCH(ROUNDUP((Q$1)/10,0)*10,[1]Hugst!$R$4:$W$4,0))))</f>
        <v>3008.8865015394013</v>
      </c>
      <c r="R89">
        <f ca="1">IF($C89-R$1&lt;År1,0,Q88*(1-VLOOKUP($A89,[1]Hugst!$R$5:$W$9,MATCH(ROUNDUP((R$1)/10,0)*10,[1]Hugst!$R$4:$W$4,0))))</f>
        <v>3001.1116585428022</v>
      </c>
      <c r="S89">
        <f ca="1">IF($C89-S$1&lt;År1,0,R88*(1-VLOOKUP($A89,[1]Hugst!$R$5:$W$9,MATCH(ROUNDUP((S$1)/10,0)*10,[1]Hugst!$R$4:$W$4,0))))</f>
        <v>2993.3563369633825</v>
      </c>
      <c r="T89">
        <f ca="1">IF($C89-T$1&lt;År1,0,S88*(1-VLOOKUP($A89,[1]Hugst!$R$5:$W$9,MATCH(ROUNDUP((T$1)/10,0)*10,[1]Hugst!$R$4:$W$4,0))))</f>
        <v>2985.6205337767819</v>
      </c>
      <c r="U89">
        <f ca="1">IF($C89-U$1&lt;År1,0,T88*(1-VLOOKUP($A89,[1]Hugst!$R$5:$W$9,MATCH(ROUNDUP((U$1)/10,0)*10,[1]Hugst!$R$4:$W$4,0))))</f>
        <v>4737.4709800623723</v>
      </c>
      <c r="V89">
        <f ca="1">IF($C89-V$1&lt;År1,0,U88*(1-VLOOKUP($A89,[1]Hugst!$R$5:$W$9,MATCH(ROUNDUP((V$1)/10,0)*10,[1]Hugst!$R$4:$W$4,0))))</f>
        <v>4727.0901201326842</v>
      </c>
      <c r="W89">
        <f ca="1">IF($C89-W$1&lt;År1,0,V88*(1-VLOOKUP($A89,[1]Hugst!$R$5:$W$9,MATCH(ROUNDUP((W$1)/10,0)*10,[1]Hugst!$R$4:$W$4,0))))</f>
        <v>4724.0082050686278</v>
      </c>
      <c r="X89">
        <f ca="1">IF($C89-X$1&lt;År1,0,W88*(1-VLOOKUP($A89,[1]Hugst!$R$5:$W$9,MATCH(ROUNDUP((X$1)/10,0)*10,[1]Hugst!$R$4:$W$4,0))))</f>
        <v>4720.9454095015108</v>
      </c>
      <c r="Y89">
        <f ca="1">IF($C89-Y$1&lt;År1,0,X88*(1-VLOOKUP($A89,[1]Hugst!$R$5:$W$9,MATCH(ROUNDUP((Y$1)/10,0)*10,[1]Hugst!$R$4:$W$4,0))))</f>
        <v>4717.9017546151699</v>
      </c>
      <c r="Z89">
        <f ca="1">IF($C89-Z$1&lt;År1,0,Y88*(1-VLOOKUP($A89,[1]Hugst!$R$5:$W$9,MATCH(ROUNDUP((Z$1)/10,0)*10,[1]Hugst!$R$4:$W$4,0))))</f>
        <v>4713.8768209667269</v>
      </c>
      <c r="AA89">
        <f ca="1">IF($C89-AA$1&lt;År1,0,Z88*(1-VLOOKUP($A89,[1]Hugst!$R$5:$W$9,MATCH(ROUNDUP((AA$1)/10,0)*10,[1]Hugst!$R$4:$W$4,0))))</f>
        <v>4709.8725583255491</v>
      </c>
      <c r="AB89">
        <f ca="1">IF($C89-AB$1&lt;År1,0,AA88*(1-VLOOKUP($A89,[1]Hugst!$R$5:$W$9,MATCH(ROUNDUP((AB$1)/10,0)*10,[1]Hugst!$R$4:$W$4,0))))</f>
        <v>4705.8889756335302</v>
      </c>
      <c r="AC89">
        <f ca="1">IF($C89-AC$1&lt;År1,0,AB88*(1-VLOOKUP($A89,[1]Hugst!$R$5:$W$9,MATCH(ROUNDUP((AC$1)/10,0)*10,[1]Hugst!$R$4:$W$4,0))))</f>
        <v>4701.9260819641149</v>
      </c>
      <c r="AD89">
        <f ca="1">IF($C89-AD$1&lt;År1,0,AC88*(1-VLOOKUP($A89,[1]Hugst!$R$5:$W$9,MATCH(ROUNDUP((AD$1)/10,0)*10,[1]Hugst!$R$4:$W$4,0))))</f>
        <v>4697.9838865225138</v>
      </c>
      <c r="AE89">
        <f ca="1">IF($C89-AE$1&lt;År1,0,AD88*(1-VLOOKUP($A89,[1]Hugst!$R$5:$W$9,MATCH(ROUNDUP((AE$1)/10,0)*10,[1]Hugst!$R$4:$W$4,0))))</f>
        <v>4694.0623986460969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763.80722864978088</v>
      </c>
      <c r="E90">
        <f t="shared" ca="1" si="1"/>
        <v>113.57754089783703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3047.7551399179888</v>
      </c>
      <c r="G90">
        <f ca="1">IF($C90-G$1&lt;År1,0,F89*(1-VLOOKUP($A90,[1]Hugst!$R$5:$W$9,MATCH(ROUNDUP((G$1)/10,0)*10,[1]Hugst!$R$4:$W$4,0))))</f>
        <v>3046.155540876151</v>
      </c>
      <c r="H90">
        <f ca="1">IF($C90-H$1&lt;År1,0,G89*(1-VLOOKUP($A90,[1]Hugst!$R$5:$W$9,MATCH(ROUNDUP((H$1)/10,0)*10,[1]Hugst!$R$4:$W$4,0))))</f>
        <v>3044.5692061587129</v>
      </c>
      <c r="I90">
        <f ca="1">IF($C90-I$1&lt;År1,0,H89*(1-VLOOKUP($A90,[1]Hugst!$R$5:$W$9,MATCH(ROUNDUP((I$1)/10,0)*10,[1]Hugst!$R$4:$W$4,0))))</f>
        <v>3042.9962102983504</v>
      </c>
      <c r="J90">
        <f ca="1">IF($C90-J$1&lt;År1,0,I89*(1-VLOOKUP($A90,[1]Hugst!$R$5:$W$9,MATCH(ROUNDUP((J$1)/10,0)*10,[1]Hugst!$R$4:$W$4,0))))</f>
        <v>3041.4366281775897</v>
      </c>
      <c r="K90">
        <f ca="1">IF($C90-K$1&lt;År1,0,J89*(1-VLOOKUP($A90,[1]Hugst!$R$5:$W$9,MATCH(ROUNDUP((K$1)/10,0)*10,[1]Hugst!$R$4:$W$4,0))))</f>
        <v>3039.8905350303598</v>
      </c>
      <c r="L90">
        <f ca="1">IF($C90-L$1&lt;År1,0,K89*(1-VLOOKUP($A90,[1]Hugst!$R$5:$W$9,MATCH(ROUNDUP((L$1)/10,0)*10,[1]Hugst!$R$4:$W$4,0))))</f>
        <v>3038.3580064436269</v>
      </c>
      <c r="M90">
        <f ca="1">IF($C90-M$1&lt;År1,0,L89*(1-VLOOKUP($A90,[1]Hugst!$R$5:$W$9,MATCH(ROUNDUP((M$1)/10,0)*10,[1]Hugst!$R$4:$W$4,0))))</f>
        <v>3034.1261972624275</v>
      </c>
      <c r="N90">
        <f ca="1">IF($C90-N$1&lt;År1,0,M89*(1-VLOOKUP($A90,[1]Hugst!$R$5:$W$9,MATCH(ROUNDUP((N$1)/10,0)*10,[1]Hugst!$R$4:$W$4,0))))</f>
        <v>3030.9130969172152</v>
      </c>
      <c r="O90">
        <f ca="1">IF($C90-O$1&lt;År1,0,N89*(1-VLOOKUP($A90,[1]Hugst!$R$5:$W$9,MATCH(ROUNDUP((O$1)/10,0)*10,[1]Hugst!$R$4:$W$4,0))))</f>
        <v>3027.7026053655304</v>
      </c>
      <c r="P90">
        <f ca="1">IF($C90-P$1&lt;År1,0,O89*(1-VLOOKUP($A90,[1]Hugst!$R$5:$W$9,MATCH(ROUNDUP((P$1)/10,0)*10,[1]Hugst!$R$4:$W$4,0))))</f>
        <v>3019.8811282888159</v>
      </c>
      <c r="Q90">
        <f ca="1">IF($C90-Q$1&lt;År1,0,P89*(1-VLOOKUP($A90,[1]Hugst!$R$5:$W$9,MATCH(ROUNDUP((Q$1)/10,0)*10,[1]Hugst!$R$4:$W$4,0))))</f>
        <v>3012.0791524952751</v>
      </c>
      <c r="R90">
        <f ca="1">IF($C90-R$1&lt;År1,0,Q89*(1-VLOOKUP($A90,[1]Hugst!$R$5:$W$9,MATCH(ROUNDUP((R$1)/10,0)*10,[1]Hugst!$R$4:$W$4,0))))</f>
        <v>3004.2966746726461</v>
      </c>
      <c r="S90">
        <f ca="1">IF($C90-S$1&lt;År1,0,R89*(1-VLOOKUP($A90,[1]Hugst!$R$5:$W$9,MATCH(ROUNDUP((S$1)/10,0)*10,[1]Hugst!$R$4:$W$4,0))))</f>
        <v>2996.5336916060419</v>
      </c>
      <c r="T90">
        <f ca="1">IF($C90-T$1&lt;År1,0,S89*(1-VLOOKUP($A90,[1]Hugst!$R$5:$W$9,MATCH(ROUNDUP((T$1)/10,0)*10,[1]Hugst!$R$4:$W$4,0))))</f>
        <v>2988.790200178184</v>
      </c>
      <c r="U90">
        <f ca="1">IF($C90-U$1&lt;År1,0,T89*(1-VLOOKUP($A90,[1]Hugst!$R$5:$W$9,MATCH(ROUNDUP((U$1)/10,0)*10,[1]Hugst!$R$4:$W$4,0))))</f>
        <v>2981.0661973693259</v>
      </c>
      <c r="V90">
        <f ca="1">IF($C90-V$1&lt;År1,0,U89*(1-VLOOKUP($A90,[1]Hugst!$R$5:$W$9,MATCH(ROUNDUP((V$1)/10,0)*10,[1]Hugst!$R$4:$W$4,0))))</f>
        <v>4730.2443294148197</v>
      </c>
      <c r="W90">
        <f ca="1">IF($C90-W$1&lt;År1,0,V89*(1-VLOOKUP($A90,[1]Hugst!$R$5:$W$9,MATCH(ROUNDUP((W$1)/10,0)*10,[1]Hugst!$R$4:$W$4,0))))</f>
        <v>4719.8793046951932</v>
      </c>
      <c r="X90">
        <f ca="1">IF($C90-X$1&lt;År1,0,W89*(1-VLOOKUP($A90,[1]Hugst!$R$5:$W$9,MATCH(ROUNDUP((X$1)/10,0)*10,[1]Hugst!$R$4:$W$4,0))))</f>
        <v>4716.8020908575063</v>
      </c>
      <c r="Y90">
        <f ca="1">IF($C90-Y$1&lt;År1,0,X89*(1-VLOOKUP($A90,[1]Hugst!$R$5:$W$9,MATCH(ROUNDUP((Y$1)/10,0)*10,[1]Hugst!$R$4:$W$4,0))))</f>
        <v>4713.7439673514236</v>
      </c>
      <c r="Z90">
        <f ca="1">IF($C90-Z$1&lt;År1,0,Y89*(1-VLOOKUP($A90,[1]Hugst!$R$5:$W$9,MATCH(ROUNDUP((Z$1)/10,0)*10,[1]Hugst!$R$4:$W$4,0))))</f>
        <v>4709.7053998719821</v>
      </c>
      <c r="AA90">
        <f ca="1">IF($C90-AA$1&lt;År1,0,Z89*(1-VLOOKUP($A90,[1]Hugst!$R$5:$W$9,MATCH(ROUNDUP((AA$1)/10,0)*10,[1]Hugst!$R$4:$W$4,0))))</f>
        <v>4705.6874586930135</v>
      </c>
      <c r="AB90">
        <f ca="1">IF($C90-AB$1&lt;År1,0,AA89*(1-VLOOKUP($A90,[1]Hugst!$R$5:$W$9,MATCH(ROUNDUP((AB$1)/10,0)*10,[1]Hugst!$R$4:$W$4,0))))</f>
        <v>4701.6901526098136</v>
      </c>
      <c r="AC90">
        <f ca="1">IF($C90-AC$1&lt;År1,0,AB89*(1-VLOOKUP($A90,[1]Hugst!$R$5:$W$9,MATCH(ROUNDUP((AC$1)/10,0)*10,[1]Hugst!$R$4:$W$4,0))))</f>
        <v>4697.7134905487428</v>
      </c>
      <c r="AD90">
        <f ca="1">IF($C90-AD$1&lt;År1,0,AC89*(1-VLOOKUP($A90,[1]Hugst!$R$5:$W$9,MATCH(ROUNDUP((AD$1)/10,0)*10,[1]Hugst!$R$4:$W$4,0))))</f>
        <v>4693.7574815674825</v>
      </c>
      <c r="AE90">
        <f ca="1">IF($C90-AE$1&lt;År1,0,AD89*(1-VLOOKUP($A90,[1]Hugst!$R$5:$W$9,MATCH(ROUNDUP((AE$1)/10,0)*10,[1]Hugst!$R$4:$W$4,0))))</f>
        <v>4689.8221348552497</v>
      </c>
      <c r="AF90">
        <f ca="1">IF($C90-AF$1&lt;År1,0,AE89*(1-VLOOKUP($A90,[1]Hugst!$R$5:$W$9,MATCH(ROUNDUP((AF$1)/10,0)*10,[1]Hugst!$R$4:$W$4,0))))</f>
        <v>4685.9074597331946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759.98819250648376</v>
      </c>
      <c r="E91">
        <f t="shared" ca="1" si="1"/>
        <v>119.00936622256995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3049.3679290994246</v>
      </c>
      <c r="G91">
        <f ca="1">IF($C91-G$1&lt;År1,0,F90*(1-VLOOKUP($A91,[1]Hugst!$R$5:$W$9,MATCH(ROUNDUP((G$1)/10,0)*10,[1]Hugst!$R$4:$W$4,0))))</f>
        <v>3047.7551399179888</v>
      </c>
      <c r="H91">
        <f ca="1">IF($C91-H$1&lt;År1,0,G90*(1-VLOOKUP($A91,[1]Hugst!$R$5:$W$9,MATCH(ROUNDUP((H$1)/10,0)*10,[1]Hugst!$R$4:$W$4,0))))</f>
        <v>3046.155540876151</v>
      </c>
      <c r="I91">
        <f ca="1">IF($C91-I$1&lt;År1,0,H90*(1-VLOOKUP($A91,[1]Hugst!$R$5:$W$9,MATCH(ROUNDUP((I$1)/10,0)*10,[1]Hugst!$R$4:$W$4,0))))</f>
        <v>3044.5692061587129</v>
      </c>
      <c r="J91">
        <f ca="1">IF($C91-J$1&lt;År1,0,I90*(1-VLOOKUP($A91,[1]Hugst!$R$5:$W$9,MATCH(ROUNDUP((J$1)/10,0)*10,[1]Hugst!$R$4:$W$4,0))))</f>
        <v>3042.9962102983504</v>
      </c>
      <c r="K91">
        <f ca="1">IF($C91-K$1&lt;År1,0,J90*(1-VLOOKUP($A91,[1]Hugst!$R$5:$W$9,MATCH(ROUNDUP((K$1)/10,0)*10,[1]Hugst!$R$4:$W$4,0))))</f>
        <v>3041.4366281775897</v>
      </c>
      <c r="L91">
        <f ca="1">IF($C91-L$1&lt;År1,0,K90*(1-VLOOKUP($A91,[1]Hugst!$R$5:$W$9,MATCH(ROUNDUP((L$1)/10,0)*10,[1]Hugst!$R$4:$W$4,0))))</f>
        <v>3039.8905350303598</v>
      </c>
      <c r="M91">
        <f ca="1">IF($C91-M$1&lt;År1,0,L90*(1-VLOOKUP($A91,[1]Hugst!$R$5:$W$9,MATCH(ROUNDUP((M$1)/10,0)*10,[1]Hugst!$R$4:$W$4,0))))</f>
        <v>3038.3580064436269</v>
      </c>
      <c r="N91">
        <f ca="1">IF($C91-N$1&lt;År1,0,M90*(1-VLOOKUP($A91,[1]Hugst!$R$5:$W$9,MATCH(ROUNDUP((N$1)/10,0)*10,[1]Hugst!$R$4:$W$4,0))))</f>
        <v>3034.1261972624275</v>
      </c>
      <c r="O91">
        <f ca="1">IF($C91-O$1&lt;År1,0,N90*(1-VLOOKUP($A91,[1]Hugst!$R$5:$W$9,MATCH(ROUNDUP((O$1)/10,0)*10,[1]Hugst!$R$4:$W$4,0))))</f>
        <v>3030.9130969172152</v>
      </c>
      <c r="P91">
        <f ca="1">IF($C91-P$1&lt;År1,0,O90*(1-VLOOKUP($A91,[1]Hugst!$R$5:$W$9,MATCH(ROUNDUP((P$1)/10,0)*10,[1]Hugst!$R$4:$W$4,0))))</f>
        <v>3023.0840759675152</v>
      </c>
      <c r="Q91">
        <f ca="1">IF($C91-Q$1&lt;År1,0,P90*(1-VLOOKUP($A91,[1]Hugst!$R$5:$W$9,MATCH(ROUNDUP((Q$1)/10,0)*10,[1]Hugst!$R$4:$W$4,0))))</f>
        <v>3015.2745299575276</v>
      </c>
      <c r="R91">
        <f ca="1">IF($C91-R$1&lt;År1,0,Q90*(1-VLOOKUP($A91,[1]Hugst!$R$5:$W$9,MATCH(ROUNDUP((R$1)/10,0)*10,[1]Hugst!$R$4:$W$4,0))))</f>
        <v>3007.4844554829942</v>
      </c>
      <c r="S91">
        <f ca="1">IF($C91-S$1&lt;År1,0,R90*(1-VLOOKUP($A91,[1]Hugst!$R$5:$W$9,MATCH(ROUNDUP((S$1)/10,0)*10,[1]Hugst!$R$4:$W$4,0))))</f>
        <v>2999.7138492367048</v>
      </c>
      <c r="T91">
        <f ca="1">IF($C91-T$1&lt;År1,0,S90*(1-VLOOKUP($A91,[1]Hugst!$R$5:$W$9,MATCH(ROUNDUP((T$1)/10,0)*10,[1]Hugst!$R$4:$W$4,0))))</f>
        <v>2991.9627080086766</v>
      </c>
      <c r="U91">
        <f ca="1">IF($C91-U$1&lt;År1,0,T90*(1-VLOOKUP($A91,[1]Hugst!$R$5:$W$9,MATCH(ROUNDUP((U$1)/10,0)*10,[1]Hugst!$R$4:$W$4,0))))</f>
        <v>2984.2310286863867</v>
      </c>
      <c r="V91">
        <f ca="1">IF($C91-V$1&lt;År1,0,U90*(1-VLOOKUP($A91,[1]Hugst!$R$5:$W$9,MATCH(ROUNDUP((V$1)/10,0)*10,[1]Hugst!$R$4:$W$4,0))))</f>
        <v>2976.5188082546947</v>
      </c>
      <c r="W91">
        <f ca="1">IF($C91-W$1&lt;År1,0,V90*(1-VLOOKUP($A91,[1]Hugst!$R$5:$W$9,MATCH(ROUNDUP((W$1)/10,0)*10,[1]Hugst!$R$4:$W$4,0))))</f>
        <v>4723.0287024716445</v>
      </c>
      <c r="X91">
        <f ca="1">IF($C91-X$1&lt;År1,0,W90*(1-VLOOKUP($A91,[1]Hugst!$R$5:$W$9,MATCH(ROUNDUP((X$1)/10,0)*10,[1]Hugst!$R$4:$W$4,0))))</f>
        <v>4712.6794888066752</v>
      </c>
      <c r="Y91">
        <f ca="1">IF($C91-Y$1&lt;År1,0,X90*(1-VLOOKUP($A91,[1]Hugst!$R$5:$W$9,MATCH(ROUNDUP((Y$1)/10,0)*10,[1]Hugst!$R$4:$W$4,0))))</f>
        <v>4709.6069690239947</v>
      </c>
      <c r="Z91">
        <f ca="1">IF($C91-Z$1&lt;År1,0,Y90*(1-VLOOKUP($A91,[1]Hugst!$R$5:$W$9,MATCH(ROUNDUP((Z$1)/10,0)*10,[1]Hugst!$R$4:$W$4,0))))</f>
        <v>4705.55483588272</v>
      </c>
      <c r="AA91">
        <f ca="1">IF($C91-AA$1&lt;År1,0,Z90*(1-VLOOKUP($A91,[1]Hugst!$R$5:$W$9,MATCH(ROUNDUP((AA$1)/10,0)*10,[1]Hugst!$R$4:$W$4,0))))</f>
        <v>4701.5232845586452</v>
      </c>
      <c r="AB91">
        <f ca="1">IF($C91-AB$1&lt;År1,0,AA90*(1-VLOOKUP($A91,[1]Hugst!$R$5:$W$9,MATCH(ROUNDUP((AB$1)/10,0)*10,[1]Hugst!$R$4:$W$4,0))))</f>
        <v>4697.5123237012158</v>
      </c>
      <c r="AC91">
        <f ca="1">IF($C91-AC$1&lt;År1,0,AB90*(1-VLOOKUP($A91,[1]Hugst!$R$5:$W$9,MATCH(ROUNDUP((AC$1)/10,0)*10,[1]Hugst!$R$4:$W$4,0))))</f>
        <v>4693.5219620904491</v>
      </c>
      <c r="AD91">
        <f ca="1">IF($C91-AD$1&lt;År1,0,AC90*(1-VLOOKUP($A91,[1]Hugst!$R$5:$W$9,MATCH(ROUNDUP((AD$1)/10,0)*10,[1]Hugst!$R$4:$W$4,0))))</f>
        <v>4689.5522086371957</v>
      </c>
      <c r="AE91">
        <f ca="1">IF($C91-AE$1&lt;År1,0,AD90*(1-VLOOKUP($A91,[1]Hugst!$R$5:$W$9,MATCH(ROUNDUP((AE$1)/10,0)*10,[1]Hugst!$R$4:$W$4,0))))</f>
        <v>4685.6030723834028</v>
      </c>
      <c r="AF91">
        <f ca="1">IF($C91-AF$1&lt;År1,0,AE90*(1-VLOOKUP($A91,[1]Hugst!$R$5:$W$9,MATCH(ROUNDUP((AF$1)/10,0)*10,[1]Hugst!$R$4:$W$4,0))))</f>
        <v>4681.6745625023232</v>
      </c>
      <c r="AG91">
        <f ca="1">IF($C91-AG$1&lt;År1,0,AF90*(1-VLOOKUP($A91,[1]Hugst!$R$5:$W$9,MATCH(ROUNDUP((AG$1)/10,0)*10,[1]Hugst!$R$4:$W$4,0))))</f>
        <v>4677.7666882989124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756.18825154397564</v>
      </c>
      <c r="E92">
        <f t="shared" ca="1" si="1"/>
        <v>124.43521266808966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3050.9938345824362</v>
      </c>
      <c r="G92">
        <f ca="1">IF($C92-G$1&lt;År1,0,F91*(1-VLOOKUP($A92,[1]Hugst!$R$5:$W$9,MATCH(ROUNDUP((G$1)/10,0)*10,[1]Hugst!$R$4:$W$4,0))))</f>
        <v>3049.3679290994246</v>
      </c>
      <c r="H92">
        <f ca="1">IF($C92-H$1&lt;År1,0,G91*(1-VLOOKUP($A92,[1]Hugst!$R$5:$W$9,MATCH(ROUNDUP((H$1)/10,0)*10,[1]Hugst!$R$4:$W$4,0))))</f>
        <v>3047.7551399179888</v>
      </c>
      <c r="I92">
        <f ca="1">IF($C92-I$1&lt;År1,0,H91*(1-VLOOKUP($A92,[1]Hugst!$R$5:$W$9,MATCH(ROUNDUP((I$1)/10,0)*10,[1]Hugst!$R$4:$W$4,0))))</f>
        <v>3046.155540876151</v>
      </c>
      <c r="J92">
        <f ca="1">IF($C92-J$1&lt;År1,0,I91*(1-VLOOKUP($A92,[1]Hugst!$R$5:$W$9,MATCH(ROUNDUP((J$1)/10,0)*10,[1]Hugst!$R$4:$W$4,0))))</f>
        <v>3044.5692061587129</v>
      </c>
      <c r="K92">
        <f ca="1">IF($C92-K$1&lt;År1,0,J91*(1-VLOOKUP($A92,[1]Hugst!$R$5:$W$9,MATCH(ROUNDUP((K$1)/10,0)*10,[1]Hugst!$R$4:$W$4,0))))</f>
        <v>3042.9962102983504</v>
      </c>
      <c r="L92">
        <f ca="1">IF($C92-L$1&lt;År1,0,K91*(1-VLOOKUP($A92,[1]Hugst!$R$5:$W$9,MATCH(ROUNDUP((L$1)/10,0)*10,[1]Hugst!$R$4:$W$4,0))))</f>
        <v>3041.4366281775897</v>
      </c>
      <c r="M92">
        <f ca="1">IF($C92-M$1&lt;År1,0,L91*(1-VLOOKUP($A92,[1]Hugst!$R$5:$W$9,MATCH(ROUNDUP((M$1)/10,0)*10,[1]Hugst!$R$4:$W$4,0))))</f>
        <v>3039.8905350303598</v>
      </c>
      <c r="N92">
        <f ca="1">IF($C92-N$1&lt;År1,0,M91*(1-VLOOKUP($A92,[1]Hugst!$R$5:$W$9,MATCH(ROUNDUP((N$1)/10,0)*10,[1]Hugst!$R$4:$W$4,0))))</f>
        <v>3038.3580064436269</v>
      </c>
      <c r="O92">
        <f ca="1">IF($C92-O$1&lt;År1,0,N91*(1-VLOOKUP($A92,[1]Hugst!$R$5:$W$9,MATCH(ROUNDUP((O$1)/10,0)*10,[1]Hugst!$R$4:$W$4,0))))</f>
        <v>3034.1261972624275</v>
      </c>
      <c r="P92">
        <f ca="1">IF($C92-P$1&lt;År1,0,O91*(1-VLOOKUP($A92,[1]Hugst!$R$5:$W$9,MATCH(ROUNDUP((P$1)/10,0)*10,[1]Hugst!$R$4:$W$4,0))))</f>
        <v>3026.2896701592058</v>
      </c>
      <c r="Q92">
        <f ca="1">IF($C92-Q$1&lt;År1,0,P91*(1-VLOOKUP($A92,[1]Hugst!$R$5:$W$9,MATCH(ROUNDUP((Q$1)/10,0)*10,[1]Hugst!$R$4:$W$4,0))))</f>
        <v>3018.4725917838359</v>
      </c>
      <c r="R92">
        <f ca="1">IF($C92-R$1&lt;År1,0,Q91*(1-VLOOKUP($A92,[1]Hugst!$R$5:$W$9,MATCH(ROUNDUP((R$1)/10,0)*10,[1]Hugst!$R$4:$W$4,0))))</f>
        <v>3010.6749586406431</v>
      </c>
      <c r="S92">
        <f ca="1">IF($C92-S$1&lt;År1,0,R91*(1-VLOOKUP($A92,[1]Hugst!$R$5:$W$9,MATCH(ROUNDUP((S$1)/10,0)*10,[1]Hugst!$R$4:$W$4,0))))</f>
        <v>3002.8967673305624</v>
      </c>
      <c r="T92">
        <f ca="1">IF($C92-T$1&lt;År1,0,S91*(1-VLOOKUP($A92,[1]Hugst!$R$5:$W$9,MATCH(ROUNDUP((T$1)/10,0)*10,[1]Hugst!$R$4:$W$4,0))))</f>
        <v>2995.1380145514286</v>
      </c>
      <c r="U92">
        <f ca="1">IF($C92-U$1&lt;År1,0,T91*(1-VLOOKUP($A92,[1]Hugst!$R$5:$W$9,MATCH(ROUNDUP((U$1)/10,0)*10,[1]Hugst!$R$4:$W$4,0))))</f>
        <v>2987.3986970981546</v>
      </c>
      <c r="V92">
        <f ca="1">IF($C92-V$1&lt;År1,0,U91*(1-VLOOKUP($A92,[1]Hugst!$R$5:$W$9,MATCH(ROUNDUP((V$1)/10,0)*10,[1]Hugst!$R$4:$W$4,0))))</f>
        <v>2979.6788118629665</v>
      </c>
      <c r="W92">
        <f ca="1">IF($C92-W$1&lt;År1,0,V91*(1-VLOOKUP($A92,[1]Hugst!$R$5:$W$9,MATCH(ROUNDUP((W$1)/10,0)*10,[1]Hugst!$R$4:$W$4,0))))</f>
        <v>2971.9783558353229</v>
      </c>
      <c r="X92">
        <f ca="1">IF($C92-X$1&lt;År1,0,W91*(1-VLOOKUP($A92,[1]Hugst!$R$5:$W$9,MATCH(ROUNDUP((X$1)/10,0)*10,[1]Hugst!$R$4:$W$4,0))))</f>
        <v>4715.8240824170261</v>
      </c>
      <c r="Y92">
        <f ca="1">IF($C92-Y$1&lt;År1,0,X91*(1-VLOOKUP($A92,[1]Hugst!$R$5:$W$9,MATCH(ROUNDUP((Y$1)/10,0)*10,[1]Hugst!$R$4:$W$4,0))))</f>
        <v>4705.490655688156</v>
      </c>
      <c r="Z92">
        <f ca="1">IF($C92-Z$1&lt;År1,0,Y91*(1-VLOOKUP($A92,[1]Hugst!$R$5:$W$9,MATCH(ROUNDUP((Z$1)/10,0)*10,[1]Hugst!$R$4:$W$4,0))))</f>
        <v>4701.4250247134023</v>
      </c>
      <c r="AA92">
        <f ca="1">IF($C92-AA$1&lt;År1,0,Z91*(1-VLOOKUP($A92,[1]Hugst!$R$5:$W$9,MATCH(ROUNDUP((AA$1)/10,0)*10,[1]Hugst!$R$4:$W$4,0))))</f>
        <v>4697.3799312949577</v>
      </c>
      <c r="AB92">
        <f ca="1">IF($C92-AB$1&lt;År1,0,AA91*(1-VLOOKUP($A92,[1]Hugst!$R$5:$W$9,MATCH(ROUNDUP((AB$1)/10,0)*10,[1]Hugst!$R$4:$W$4,0))))</f>
        <v>4693.3553839371662</v>
      </c>
      <c r="AC92">
        <f ca="1">IF($C92-AC$1&lt;År1,0,AB91*(1-VLOOKUP($A92,[1]Hugst!$R$5:$W$9,MATCH(ROUNDUP((AC$1)/10,0)*10,[1]Hugst!$R$4:$W$4,0))))</f>
        <v>4689.3513912744465</v>
      </c>
      <c r="AD92">
        <f ca="1">IF($C92-AD$1&lt;År1,0,AC91*(1-VLOOKUP($A92,[1]Hugst!$R$5:$W$9,MATCH(ROUNDUP((AD$1)/10,0)*10,[1]Hugst!$R$4:$W$4,0))))</f>
        <v>4685.3679620715629</v>
      </c>
      <c r="AE92">
        <f ca="1">IF($C92-AE$1&lt;År1,0,AD91*(1-VLOOKUP($A92,[1]Hugst!$R$5:$W$9,MATCH(ROUNDUP((AE$1)/10,0)*10,[1]Hugst!$R$4:$W$4,0))))</f>
        <v>4681.4051052238847</v>
      </c>
      <c r="AF92">
        <f ca="1">IF($C92-AF$1&lt;År1,0,AE91*(1-VLOOKUP($A92,[1]Hugst!$R$5:$W$9,MATCH(ROUNDUP((AF$1)/10,0)*10,[1]Hugst!$R$4:$W$4,0))))</f>
        <v>4677.4628297576519</v>
      </c>
      <c r="AG92">
        <f ca="1">IF($C92-AG$1&lt;År1,0,AF91*(1-VLOOKUP($A92,[1]Hugst!$R$5:$W$9,MATCH(ROUNDUP((AG$1)/10,0)*10,[1]Hugst!$R$4:$W$4,0))))</f>
        <v>4673.5411448301793</v>
      </c>
      <c r="AH92">
        <f ca="1">IF($C92-AH$1&lt;År1,0,AG91*(1-VLOOKUP($A92,[1]Hugst!$R$5:$W$9,MATCH(ROUNDUP((AH$1)/10,0)*10,[1]Hugst!$R$4:$W$4,0))))</f>
        <v>4669.6400597302572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752.40731028625669</v>
      </c>
      <c r="E93">
        <f t="shared" ca="1" si="1"/>
        <v>129.8551022169122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3052.6327828735398</v>
      </c>
      <c r="G93">
        <f ca="1">IF($C93-G$1&lt;År1,0,F92*(1-VLOOKUP($A93,[1]Hugst!$R$5:$W$9,MATCH(ROUNDUP((G$1)/10,0)*10,[1]Hugst!$R$4:$W$4,0))))</f>
        <v>3050.9938345824362</v>
      </c>
      <c r="H93">
        <f ca="1">IF($C93-H$1&lt;År1,0,G92*(1-VLOOKUP($A93,[1]Hugst!$R$5:$W$9,MATCH(ROUNDUP((H$1)/10,0)*10,[1]Hugst!$R$4:$W$4,0))))</f>
        <v>3049.3679290994246</v>
      </c>
      <c r="I93">
        <f ca="1">IF($C93-I$1&lt;År1,0,H92*(1-VLOOKUP($A93,[1]Hugst!$R$5:$W$9,MATCH(ROUNDUP((I$1)/10,0)*10,[1]Hugst!$R$4:$W$4,0))))</f>
        <v>3047.7551399179888</v>
      </c>
      <c r="J93">
        <f ca="1">IF($C93-J$1&lt;År1,0,I92*(1-VLOOKUP($A93,[1]Hugst!$R$5:$W$9,MATCH(ROUNDUP((J$1)/10,0)*10,[1]Hugst!$R$4:$W$4,0))))</f>
        <v>3046.155540876151</v>
      </c>
      <c r="K93">
        <f ca="1">IF($C93-K$1&lt;År1,0,J92*(1-VLOOKUP($A93,[1]Hugst!$R$5:$W$9,MATCH(ROUNDUP((K$1)/10,0)*10,[1]Hugst!$R$4:$W$4,0))))</f>
        <v>3044.5692061587129</v>
      </c>
      <c r="L93">
        <f ca="1">IF($C93-L$1&lt;År1,0,K92*(1-VLOOKUP($A93,[1]Hugst!$R$5:$W$9,MATCH(ROUNDUP((L$1)/10,0)*10,[1]Hugst!$R$4:$W$4,0))))</f>
        <v>3042.9962102983504</v>
      </c>
      <c r="M93">
        <f ca="1">IF($C93-M$1&lt;År1,0,L92*(1-VLOOKUP($A93,[1]Hugst!$R$5:$W$9,MATCH(ROUNDUP((M$1)/10,0)*10,[1]Hugst!$R$4:$W$4,0))))</f>
        <v>3041.4366281775897</v>
      </c>
      <c r="N93">
        <f ca="1">IF($C93-N$1&lt;År1,0,M92*(1-VLOOKUP($A93,[1]Hugst!$R$5:$W$9,MATCH(ROUNDUP((N$1)/10,0)*10,[1]Hugst!$R$4:$W$4,0))))</f>
        <v>3039.8905350303598</v>
      </c>
      <c r="O93">
        <f ca="1">IF($C93-O$1&lt;År1,0,N92*(1-VLOOKUP($A93,[1]Hugst!$R$5:$W$9,MATCH(ROUNDUP((O$1)/10,0)*10,[1]Hugst!$R$4:$W$4,0))))</f>
        <v>3038.3580064436269</v>
      </c>
      <c r="P93">
        <f ca="1">IF($C93-P$1&lt;År1,0,O92*(1-VLOOKUP($A93,[1]Hugst!$R$5:$W$9,MATCH(ROUNDUP((P$1)/10,0)*10,[1]Hugst!$R$4:$W$4,0))))</f>
        <v>3029.4978691649085</v>
      </c>
      <c r="Q93">
        <f ca="1">IF($C93-Q$1&lt;År1,0,P92*(1-VLOOKUP($A93,[1]Hugst!$R$5:$W$9,MATCH(ROUNDUP((Q$1)/10,0)*10,[1]Hugst!$R$4:$W$4,0))))</f>
        <v>3021.6732960860813</v>
      </c>
      <c r="R93">
        <f ca="1">IF($C93-R$1&lt;År1,0,Q92*(1-VLOOKUP($A93,[1]Hugst!$R$5:$W$9,MATCH(ROUNDUP((R$1)/10,0)*10,[1]Hugst!$R$4:$W$4,0))))</f>
        <v>3013.8681420675553</v>
      </c>
      <c r="S93">
        <f ca="1">IF($C93-S$1&lt;År1,0,R92*(1-VLOOKUP($A93,[1]Hugst!$R$5:$W$9,MATCH(ROUNDUP((S$1)/10,0)*10,[1]Hugst!$R$4:$W$4,0))))</f>
        <v>3006.0824036189879</v>
      </c>
      <c r="T93">
        <f ca="1">IF($C93-T$1&lt;År1,0,S92*(1-VLOOKUP($A93,[1]Hugst!$R$5:$W$9,MATCH(ROUNDUP((T$1)/10,0)*10,[1]Hugst!$R$4:$W$4,0))))</f>
        <v>2998.3160773464988</v>
      </c>
      <c r="U93">
        <f ca="1">IF($C93-U$1&lt;År1,0,T92*(1-VLOOKUP($A93,[1]Hugst!$R$5:$W$9,MATCH(ROUNDUP((U$1)/10,0)*10,[1]Hugst!$R$4:$W$4,0))))</f>
        <v>2990.56915995296</v>
      </c>
      <c r="V93">
        <f ca="1">IF($C93-V$1&lt;År1,0,U92*(1-VLOOKUP($A93,[1]Hugst!$R$5:$W$9,MATCH(ROUNDUP((V$1)/10,0)*10,[1]Hugst!$R$4:$W$4,0))))</f>
        <v>2982.8416482381745</v>
      </c>
      <c r="W93">
        <f ca="1">IF($C93-W$1&lt;År1,0,V92*(1-VLOOKUP($A93,[1]Hugst!$R$5:$W$9,MATCH(ROUNDUP((W$1)/10,0)*10,[1]Hugst!$R$4:$W$4,0))))</f>
        <v>2975.1335390991076</v>
      </c>
      <c r="X93">
        <f ca="1">IF($C93-X$1&lt;År1,0,W92*(1-VLOOKUP($A93,[1]Hugst!$R$5:$W$9,MATCH(ROUNDUP((X$1)/10,0)*10,[1]Hugst!$R$4:$W$4,0))))</f>
        <v>2967.4448295298112</v>
      </c>
      <c r="Y93">
        <f ca="1">IF($C93-Y$1&lt;År1,0,X92*(1-VLOOKUP($A93,[1]Hugst!$R$5:$W$9,MATCH(ROUNDUP((Y$1)/10,0)*10,[1]Hugst!$R$4:$W$4,0))))</f>
        <v>4708.6304524607967</v>
      </c>
      <c r="Z93">
        <f ca="1">IF($C93-Z$1&lt;År1,0,Y92*(1-VLOOKUP($A93,[1]Hugst!$R$5:$W$9,MATCH(ROUNDUP((Z$1)/10,0)*10,[1]Hugst!$R$4:$W$4,0))))</f>
        <v>4697.315862599884</v>
      </c>
      <c r="AA93">
        <f ca="1">IF($C93-AA$1&lt;År1,0,Z92*(1-VLOOKUP($A93,[1]Hugst!$R$5:$W$9,MATCH(ROUNDUP((AA$1)/10,0)*10,[1]Hugst!$R$4:$W$4,0))))</f>
        <v>4693.2572947975868</v>
      </c>
      <c r="AB93">
        <f ca="1">IF($C93-AB$1&lt;År1,0,AA92*(1-VLOOKUP($A93,[1]Hugst!$R$5:$W$9,MATCH(ROUNDUP((AB$1)/10,0)*10,[1]Hugst!$R$4:$W$4,0))))</f>
        <v>4689.2192288719452</v>
      </c>
      <c r="AC93">
        <f ca="1">IF($C93-AC$1&lt;År1,0,AB92*(1-VLOOKUP($A93,[1]Hugst!$R$5:$W$9,MATCH(ROUNDUP((AC$1)/10,0)*10,[1]Hugst!$R$4:$W$4,0))))</f>
        <v>4685.2016733125292</v>
      </c>
      <c r="AD93">
        <f ca="1">IF($C93-AD$1&lt;År1,0,AC92*(1-VLOOKUP($A93,[1]Hugst!$R$5:$W$9,MATCH(ROUNDUP((AD$1)/10,0)*10,[1]Hugst!$R$4:$W$4,0))))</f>
        <v>4681.2046367387575</v>
      </c>
      <c r="AE93">
        <f ca="1">IF($C93-AE$1&lt;År1,0,AD92*(1-VLOOKUP($A93,[1]Hugst!$R$5:$W$9,MATCH(ROUNDUP((AE$1)/10,0)*10,[1]Hugst!$R$4:$W$4,0))))</f>
        <v>4677.2281279001672</v>
      </c>
      <c r="AF93">
        <f ca="1">IF($C93-AF$1&lt;År1,0,AE92*(1-VLOOKUP($A93,[1]Hugst!$R$5:$W$9,MATCH(ROUNDUP((AF$1)/10,0)*10,[1]Hugst!$R$4:$W$4,0))))</f>
        <v>4673.2721556766737</v>
      </c>
      <c r="AG93">
        <f ca="1">IF($C93-AG$1&lt;År1,0,AF92*(1-VLOOKUP($A93,[1]Hugst!$R$5:$W$9,MATCH(ROUNDUP((AG$1)/10,0)*10,[1]Hugst!$R$4:$W$4,0))))</f>
        <v>4669.3367290788356</v>
      </c>
      <c r="AH93">
        <f ca="1">IF($C93-AH$1&lt;År1,0,AG92*(1-VLOOKUP($A93,[1]Hugst!$R$5:$W$9,MATCH(ROUNDUP((AH$1)/10,0)*10,[1]Hugst!$R$4:$W$4,0))))</f>
        <v>4665.4218572480586</v>
      </c>
      <c r="AI93">
        <f ca="1">IF($C93-AI$1&lt;År1,0,AH92*(1-VLOOKUP($A93,[1]Hugst!$R$5:$W$9,MATCH(ROUNDUP((AI$1)/10,0)*10,[1]Hugst!$R$4:$W$4,0))))</f>
        <v>4661.5275494569969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748.64527373483725</v>
      </c>
      <c r="E94">
        <f t="shared" ca="1" si="1"/>
        <v>131.32169263900141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3050.3373367442096</v>
      </c>
      <c r="G94">
        <f ca="1">IF($C94-G$1&lt;År1,0,F93*(1-VLOOKUP($A94,[1]Hugst!$R$5:$W$9,MATCH(ROUNDUP((G$1)/10,0)*10,[1]Hugst!$R$4:$W$4,0))))</f>
        <v>3052.6327828735398</v>
      </c>
      <c r="H94">
        <f ca="1">IF($C94-H$1&lt;År1,0,G93*(1-VLOOKUP($A94,[1]Hugst!$R$5:$W$9,MATCH(ROUNDUP((H$1)/10,0)*10,[1]Hugst!$R$4:$W$4,0))))</f>
        <v>3050.9938345824362</v>
      </c>
      <c r="I94">
        <f ca="1">IF($C94-I$1&lt;År1,0,H93*(1-VLOOKUP($A94,[1]Hugst!$R$5:$W$9,MATCH(ROUNDUP((I$1)/10,0)*10,[1]Hugst!$R$4:$W$4,0))))</f>
        <v>3049.3679290994246</v>
      </c>
      <c r="J94">
        <f ca="1">IF($C94-J$1&lt;År1,0,I93*(1-VLOOKUP($A94,[1]Hugst!$R$5:$W$9,MATCH(ROUNDUP((J$1)/10,0)*10,[1]Hugst!$R$4:$W$4,0))))</f>
        <v>3047.7551399179888</v>
      </c>
      <c r="K94">
        <f ca="1">IF($C94-K$1&lt;År1,0,J93*(1-VLOOKUP($A94,[1]Hugst!$R$5:$W$9,MATCH(ROUNDUP((K$1)/10,0)*10,[1]Hugst!$R$4:$W$4,0))))</f>
        <v>3046.155540876151</v>
      </c>
      <c r="L94">
        <f ca="1">IF($C94-L$1&lt;År1,0,K93*(1-VLOOKUP($A94,[1]Hugst!$R$5:$W$9,MATCH(ROUNDUP((L$1)/10,0)*10,[1]Hugst!$R$4:$W$4,0))))</f>
        <v>3044.5692061587129</v>
      </c>
      <c r="M94">
        <f ca="1">IF($C94-M$1&lt;År1,0,L93*(1-VLOOKUP($A94,[1]Hugst!$R$5:$W$9,MATCH(ROUNDUP((M$1)/10,0)*10,[1]Hugst!$R$4:$W$4,0))))</f>
        <v>3042.9962102983504</v>
      </c>
      <c r="N94">
        <f ca="1">IF($C94-N$1&lt;År1,0,M93*(1-VLOOKUP($A94,[1]Hugst!$R$5:$W$9,MATCH(ROUNDUP((N$1)/10,0)*10,[1]Hugst!$R$4:$W$4,0))))</f>
        <v>3041.4366281775897</v>
      </c>
      <c r="O94">
        <f ca="1">IF($C94-O$1&lt;År1,0,N93*(1-VLOOKUP($A94,[1]Hugst!$R$5:$W$9,MATCH(ROUNDUP((O$1)/10,0)*10,[1]Hugst!$R$4:$W$4,0))))</f>
        <v>3039.8905350303598</v>
      </c>
      <c r="P94">
        <f ca="1">IF($C94-P$1&lt;År1,0,O93*(1-VLOOKUP($A94,[1]Hugst!$R$5:$W$9,MATCH(ROUNDUP((P$1)/10,0)*10,[1]Hugst!$R$4:$W$4,0))))</f>
        <v>3033.7232230439672</v>
      </c>
      <c r="Q94">
        <f ca="1">IF($C94-Q$1&lt;År1,0,P93*(1-VLOOKUP($A94,[1]Hugst!$R$5:$W$9,MATCH(ROUNDUP((Q$1)/10,0)*10,[1]Hugst!$R$4:$W$4,0))))</f>
        <v>3024.8766012288943</v>
      </c>
      <c r="R94">
        <f ca="1">IF($C94-R$1&lt;År1,0,Q93*(1-VLOOKUP($A94,[1]Hugst!$R$5:$W$9,MATCH(ROUNDUP((R$1)/10,0)*10,[1]Hugst!$R$4:$W$4,0))))</f>
        <v>3017.0639639395094</v>
      </c>
      <c r="S94">
        <f ca="1">IF($C94-S$1&lt;År1,0,R93*(1-VLOOKUP($A94,[1]Hugst!$R$5:$W$9,MATCH(ROUNDUP((S$1)/10,0)*10,[1]Hugst!$R$4:$W$4,0))))</f>
        <v>3009.27071608813</v>
      </c>
      <c r="T94">
        <f ca="1">IF($C94-T$1&lt;År1,0,S93*(1-VLOOKUP($A94,[1]Hugst!$R$5:$W$9,MATCH(ROUNDUP((T$1)/10,0)*10,[1]Hugst!$R$4:$W$4,0))))</f>
        <v>3001.4968541897383</v>
      </c>
      <c r="U94">
        <f ca="1">IF($C94-U$1&lt;År1,0,T93*(1-VLOOKUP($A94,[1]Hugst!$R$5:$W$9,MATCH(ROUNDUP((U$1)/10,0)*10,[1]Hugst!$R$4:$W$4,0))))</f>
        <v>2993.7423748556312</v>
      </c>
      <c r="V94">
        <f ca="1">IF($C94-V$1&lt;År1,0,U93*(1-VLOOKUP($A94,[1]Hugst!$R$5:$W$9,MATCH(ROUNDUP((V$1)/10,0)*10,[1]Hugst!$R$4:$W$4,0))))</f>
        <v>2986.0072747937097</v>
      </c>
      <c r="W94">
        <f ca="1">IF($C94-W$1&lt;År1,0,V93*(1-VLOOKUP($A94,[1]Hugst!$R$5:$W$9,MATCH(ROUNDUP((W$1)/10,0)*10,[1]Hugst!$R$4:$W$4,0))))</f>
        <v>2978.2915508086585</v>
      </c>
      <c r="X94">
        <f ca="1">IF($C94-X$1&lt;År1,0,W93*(1-VLOOKUP($A94,[1]Hugst!$R$5:$W$9,MATCH(ROUNDUP((X$1)/10,0)*10,[1]Hugst!$R$4:$W$4,0))))</f>
        <v>2970.5951998021765</v>
      </c>
      <c r="Y94">
        <f ca="1">IF($C94-Y$1&lt;År1,0,X93*(1-VLOOKUP($A94,[1]Hugst!$R$5:$W$9,MATCH(ROUNDUP((Y$1)/10,0)*10,[1]Hugst!$R$4:$W$4,0))))</f>
        <v>2962.9182187729011</v>
      </c>
      <c r="Z94">
        <f ca="1">IF($C94-Z$1&lt;År1,0,Y93*(1-VLOOKUP($A94,[1]Hugst!$R$5:$W$9,MATCH(ROUNDUP((Z$1)/10,0)*10,[1]Hugst!$R$4:$W$4,0))))</f>
        <v>4700.4502046408434</v>
      </c>
      <c r="AA94">
        <f ca="1">IF($C94-AA$1&lt;År1,0,Z93*(1-VLOOKUP($A94,[1]Hugst!$R$5:$W$9,MATCH(ROUNDUP((AA$1)/10,0)*10,[1]Hugst!$R$4:$W$4,0))))</f>
        <v>4689.1552714826548</v>
      </c>
      <c r="AB94">
        <f ca="1">IF($C94-AB$1&lt;År1,0,AA93*(1-VLOOKUP($A94,[1]Hugst!$R$5:$W$9,MATCH(ROUNDUP((AB$1)/10,0)*10,[1]Hugst!$R$4:$W$4,0))))</f>
        <v>4685.1037545820482</v>
      </c>
      <c r="AC94">
        <f ca="1">IF($C94-AC$1&lt;År1,0,AB93*(1-VLOOKUP($A94,[1]Hugst!$R$5:$W$9,MATCH(ROUNDUP((AC$1)/10,0)*10,[1]Hugst!$R$4:$W$4,0))))</f>
        <v>4681.0727039404301</v>
      </c>
      <c r="AD94">
        <f ca="1">IF($C94-AD$1&lt;År1,0,AC93*(1-VLOOKUP($A94,[1]Hugst!$R$5:$W$9,MATCH(ROUNDUP((AD$1)/10,0)*10,[1]Hugst!$R$4:$W$4,0))))</f>
        <v>4677.0621280326213</v>
      </c>
      <c r="AE94">
        <f ca="1">IF($C94-AE$1&lt;År1,0,AD93*(1-VLOOKUP($A94,[1]Hugst!$R$5:$W$9,MATCH(ROUNDUP((AE$1)/10,0)*10,[1]Hugst!$R$4:$W$4,0))))</f>
        <v>4673.0720354630666</v>
      </c>
      <c r="AF94">
        <f ca="1">IF($C94-AF$1&lt;År1,0,AE93*(1-VLOOKUP($A94,[1]Hugst!$R$5:$W$9,MATCH(ROUNDUP((AF$1)/10,0)*10,[1]Hugst!$R$4:$W$4,0))))</f>
        <v>4669.1024349661029</v>
      </c>
      <c r="AG94">
        <f ca="1">IF($C94-AG$1&lt;År1,0,AF93*(1-VLOOKUP($A94,[1]Hugst!$R$5:$W$9,MATCH(ROUNDUP((AG$1)/10,0)*10,[1]Hugst!$R$4:$W$4,0))))</f>
        <v>4665.1533354062185</v>
      </c>
      <c r="AH94">
        <f ca="1">IF($C94-AH$1&lt;År1,0,AG93*(1-VLOOKUP($A94,[1]Hugst!$R$5:$W$9,MATCH(ROUNDUP((AH$1)/10,0)*10,[1]Hugst!$R$4:$W$4,0))))</f>
        <v>4661.2247457783169</v>
      </c>
      <c r="AI94">
        <f ca="1">IF($C94-AI$1&lt;År1,0,AH93*(1-VLOOKUP($A94,[1]Hugst!$R$5:$W$9,MATCH(ROUNDUP((AI$1)/10,0)*10,[1]Hugst!$R$4:$W$4,0))))</f>
        <v>4657.3166752079242</v>
      </c>
      <c r="AJ94">
        <f ca="1">IF($C94-AJ$1&lt;År1,0,AI93*(1-VLOOKUP($A94,[1]Hugst!$R$5:$W$9,MATCH(ROUNDUP((AJ$1)/10,0)*10,[1]Hugst!$R$4:$W$4,0))))</f>
        <v>4657.3795800273956</v>
      </c>
      <c r="AL94">
        <f ca="1">SUM(F94:AJ94)</f>
        <v>111860.2139908097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254.69095675387072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854.01755608046983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253.41750197010114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852.74410129670025</v>
      </c>
      <c r="G96">
        <f ca="1">IF($C96-G$1&lt;År1,0,F95*(1-VLOOKUP($A96,[1]Hugst!$R$5:$W$9,MATCH(ROUNDUP((G$1)/10,0)*10,[1]Hugst!$R$4:$W$4,0))))</f>
        <v>854.01755608046983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252.1504144602514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851.47701378685042</v>
      </c>
      <c r="G97">
        <f ca="1">IF($C97-G$1&lt;År1,0,F96*(1-VLOOKUP($A97,[1]Hugst!$R$5:$W$9,MATCH(ROUNDUP((G$1)/10,0)*10,[1]Hugst!$R$4:$W$4,0))))</f>
        <v>852.74410129670025</v>
      </c>
      <c r="H97">
        <f ca="1">IF($C97-H$1&lt;År1,0,G96*(1-VLOOKUP($A97,[1]Hugst!$R$5:$W$9,MATCH(ROUNDUP((H$1)/10,0)*10,[1]Hugst!$R$4:$W$4,0))))</f>
        <v>854.01755608046983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250.88966238794376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850.21626171454284</v>
      </c>
      <c r="G98">
        <f ca="1">IF($C98-G$1&lt;År1,0,F97*(1-VLOOKUP($A98,[1]Hugst!$R$5:$W$9,MATCH(ROUNDUP((G$1)/10,0)*10,[1]Hugst!$R$4:$W$4,0))))</f>
        <v>851.47701378685042</v>
      </c>
      <c r="H98">
        <f ca="1">IF($C98-H$1&lt;År1,0,G97*(1-VLOOKUP($A98,[1]Hugst!$R$5:$W$9,MATCH(ROUNDUP((H$1)/10,0)*10,[1]Hugst!$R$4:$W$4,0))))</f>
        <v>852.74410129670025</v>
      </c>
      <c r="I98">
        <f ca="1">IF($C98-I$1&lt;År1,0,H97*(1-VLOOKUP($A98,[1]Hugst!$R$5:$W$9,MATCH(ROUNDUP((I$1)/10,0)*10,[1]Hugst!$R$4:$W$4,0))))</f>
        <v>854.01755608046983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249.63521407601093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848.96181340261001</v>
      </c>
      <c r="G99">
        <f ca="1">IF($C99-G$1&lt;År1,0,F98*(1-VLOOKUP($A99,[1]Hugst!$R$5:$W$9,MATCH(ROUNDUP((G$1)/10,0)*10,[1]Hugst!$R$4:$W$4,0))))</f>
        <v>850.21626171454284</v>
      </c>
      <c r="H99">
        <f ca="1">IF($C99-H$1&lt;År1,0,G98*(1-VLOOKUP($A99,[1]Hugst!$R$5:$W$9,MATCH(ROUNDUP((H$1)/10,0)*10,[1]Hugst!$R$4:$W$4,0))))</f>
        <v>851.47701378685042</v>
      </c>
      <c r="I99">
        <f ca="1">IF($C99-I$1&lt;År1,0,H98*(1-VLOOKUP($A99,[1]Hugst!$R$5:$W$9,MATCH(ROUNDUP((I$1)/10,0)*10,[1]Hugst!$R$4:$W$4,0))))</f>
        <v>852.74410129670025</v>
      </c>
      <c r="J99">
        <f ca="1">IF($C99-J$1&lt;År1,0,I98*(1-VLOOKUP($A99,[1]Hugst!$R$5:$W$9,MATCH(ROUNDUP((J$1)/10,0)*10,[1]Hugst!$R$4:$W$4,0))))</f>
        <v>854.01755608046983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248.38703800562644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847.71363733222552</v>
      </c>
      <c r="G100">
        <f ca="1">IF($C100-G$1&lt;År1,0,F99*(1-VLOOKUP($A100,[1]Hugst!$R$5:$W$9,MATCH(ROUNDUP((G$1)/10,0)*10,[1]Hugst!$R$4:$W$4,0))))</f>
        <v>848.96181340261001</v>
      </c>
      <c r="H100">
        <f ca="1">IF($C100-H$1&lt;År1,0,G99*(1-VLOOKUP($A100,[1]Hugst!$R$5:$W$9,MATCH(ROUNDUP((H$1)/10,0)*10,[1]Hugst!$R$4:$W$4,0))))</f>
        <v>850.21626171454284</v>
      </c>
      <c r="I100">
        <f ca="1">IF($C100-I$1&lt;År1,0,H99*(1-VLOOKUP($A100,[1]Hugst!$R$5:$W$9,MATCH(ROUNDUP((I$1)/10,0)*10,[1]Hugst!$R$4:$W$4,0))))</f>
        <v>851.47701378685042</v>
      </c>
      <c r="J100">
        <f ca="1">IF($C100-J$1&lt;År1,0,I99*(1-VLOOKUP($A100,[1]Hugst!$R$5:$W$9,MATCH(ROUNDUP((J$1)/10,0)*10,[1]Hugst!$R$4:$W$4,0))))</f>
        <v>852.74410129670025</v>
      </c>
      <c r="K100">
        <f ca="1">IF($C100-K$1&lt;År1,0,J99*(1-VLOOKUP($A100,[1]Hugst!$R$5:$W$9,MATCH(ROUNDUP((K$1)/10,0)*10,[1]Hugst!$R$4:$W$4,0))))</f>
        <v>854.01755608046983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247.14510281560933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846.47170214220841</v>
      </c>
      <c r="G101">
        <f ca="1">IF($C101-G$1&lt;År1,0,F100*(1-VLOOKUP($A101,[1]Hugst!$R$5:$W$9,MATCH(ROUNDUP((G$1)/10,0)*10,[1]Hugst!$R$4:$W$4,0))))</f>
        <v>847.71363733222552</v>
      </c>
      <c r="H101">
        <f ca="1">IF($C101-H$1&lt;År1,0,G100*(1-VLOOKUP($A101,[1]Hugst!$R$5:$W$9,MATCH(ROUNDUP((H$1)/10,0)*10,[1]Hugst!$R$4:$W$4,0))))</f>
        <v>848.96181340261001</v>
      </c>
      <c r="I101">
        <f ca="1">IF($C101-I$1&lt;År1,0,H100*(1-VLOOKUP($A101,[1]Hugst!$R$5:$W$9,MATCH(ROUNDUP((I$1)/10,0)*10,[1]Hugst!$R$4:$W$4,0))))</f>
        <v>850.21626171454284</v>
      </c>
      <c r="J101">
        <f ca="1">IF($C101-J$1&lt;År1,0,I100*(1-VLOOKUP($A101,[1]Hugst!$R$5:$W$9,MATCH(ROUNDUP((J$1)/10,0)*10,[1]Hugst!$R$4:$W$4,0))))</f>
        <v>851.47701378685042</v>
      </c>
      <c r="K101">
        <f ca="1">IF($C101-K$1&lt;År1,0,J100*(1-VLOOKUP($A101,[1]Hugst!$R$5:$W$9,MATCH(ROUNDUP((K$1)/10,0)*10,[1]Hugst!$R$4:$W$4,0))))</f>
        <v>852.74410129670025</v>
      </c>
      <c r="L101">
        <f ca="1">IF($C101-L$1&lt;År1,0,K100*(1-VLOOKUP($A101,[1]Hugst!$R$5:$W$9,MATCH(ROUNDUP((L$1)/10,0)*10,[1]Hugst!$R$4:$W$4,0))))</f>
        <v>854.01755608046983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245.90937730151927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845.23597662811835</v>
      </c>
      <c r="G102">
        <f ca="1">IF($C102-G$1&lt;År1,0,F101*(1-VLOOKUP($A102,[1]Hugst!$R$5:$W$9,MATCH(ROUNDUP((G$1)/10,0)*10,[1]Hugst!$R$4:$W$4,0))))</f>
        <v>846.47170214220841</v>
      </c>
      <c r="H102">
        <f ca="1">IF($C102-H$1&lt;År1,0,G101*(1-VLOOKUP($A102,[1]Hugst!$R$5:$W$9,MATCH(ROUNDUP((H$1)/10,0)*10,[1]Hugst!$R$4:$W$4,0))))</f>
        <v>847.71363733222552</v>
      </c>
      <c r="I102">
        <f ca="1">IF($C102-I$1&lt;År1,0,H101*(1-VLOOKUP($A102,[1]Hugst!$R$5:$W$9,MATCH(ROUNDUP((I$1)/10,0)*10,[1]Hugst!$R$4:$W$4,0))))</f>
        <v>848.96181340261001</v>
      </c>
      <c r="J102">
        <f ca="1">IF($C102-J$1&lt;År1,0,I101*(1-VLOOKUP($A102,[1]Hugst!$R$5:$W$9,MATCH(ROUNDUP((J$1)/10,0)*10,[1]Hugst!$R$4:$W$4,0))))</f>
        <v>850.21626171454284</v>
      </c>
      <c r="K102">
        <f ca="1">IF($C102-K$1&lt;År1,0,J101*(1-VLOOKUP($A102,[1]Hugst!$R$5:$W$9,MATCH(ROUNDUP((K$1)/10,0)*10,[1]Hugst!$R$4:$W$4,0))))</f>
        <v>851.47701378685042</v>
      </c>
      <c r="L102">
        <f ca="1">IF($C102-L$1&lt;År1,0,K101*(1-VLOOKUP($A102,[1]Hugst!$R$5:$W$9,MATCH(ROUNDUP((L$1)/10,0)*10,[1]Hugst!$R$4:$W$4,0))))</f>
        <v>852.74410129670025</v>
      </c>
      <c r="M102">
        <f ca="1">IF($C102-M$1&lt;År1,0,L101*(1-VLOOKUP($A102,[1]Hugst!$R$5:$W$9,MATCH(ROUNDUP((M$1)/10,0)*10,[1]Hugst!$R$4:$W$4,0))))</f>
        <v>854.01755608046983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244.67983041501748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844.00642974161656</v>
      </c>
      <c r="G103">
        <f ca="1">IF($C103-G$1&lt;År1,0,F102*(1-VLOOKUP($A103,[1]Hugst!$R$5:$W$9,MATCH(ROUNDUP((G$1)/10,0)*10,[1]Hugst!$R$4:$W$4,0))))</f>
        <v>845.23597662811835</v>
      </c>
      <c r="H103">
        <f ca="1">IF($C103-H$1&lt;År1,0,G102*(1-VLOOKUP($A103,[1]Hugst!$R$5:$W$9,MATCH(ROUNDUP((H$1)/10,0)*10,[1]Hugst!$R$4:$W$4,0))))</f>
        <v>846.47170214220841</v>
      </c>
      <c r="I103">
        <f ca="1">IF($C103-I$1&lt;År1,0,H102*(1-VLOOKUP($A103,[1]Hugst!$R$5:$W$9,MATCH(ROUNDUP((I$1)/10,0)*10,[1]Hugst!$R$4:$W$4,0))))</f>
        <v>847.71363733222552</v>
      </c>
      <c r="J103">
        <f ca="1">IF($C103-J$1&lt;År1,0,I102*(1-VLOOKUP($A103,[1]Hugst!$R$5:$W$9,MATCH(ROUNDUP((J$1)/10,0)*10,[1]Hugst!$R$4:$W$4,0))))</f>
        <v>848.96181340261001</v>
      </c>
      <c r="K103">
        <f ca="1">IF($C103-K$1&lt;År1,0,J102*(1-VLOOKUP($A103,[1]Hugst!$R$5:$W$9,MATCH(ROUNDUP((K$1)/10,0)*10,[1]Hugst!$R$4:$W$4,0))))</f>
        <v>850.21626171454284</v>
      </c>
      <c r="L103">
        <f ca="1">IF($C103-L$1&lt;År1,0,K102*(1-VLOOKUP($A103,[1]Hugst!$R$5:$W$9,MATCH(ROUNDUP((L$1)/10,0)*10,[1]Hugst!$R$4:$W$4,0))))</f>
        <v>851.47701378685042</v>
      </c>
      <c r="M103">
        <f ca="1">IF($C103-M$1&lt;År1,0,L102*(1-VLOOKUP($A103,[1]Hugst!$R$5:$W$9,MATCH(ROUNDUP((M$1)/10,0)*10,[1]Hugst!$R$4:$W$4,0))))</f>
        <v>852.74410129670025</v>
      </c>
      <c r="N103">
        <f ca="1">IF($C103-N$1&lt;År1,0,M102*(1-VLOOKUP($A103,[1]Hugst!$R$5:$W$9,MATCH(ROUNDUP((N$1)/10,0)*10,[1]Hugst!$R$4:$W$4,0))))</f>
        <v>854.01755608046983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243.45643126293999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842.78303058953907</v>
      </c>
      <c r="G104">
        <f ca="1">IF($C104-G$1&lt;År1,0,F103*(1-VLOOKUP($A104,[1]Hugst!$R$5:$W$9,MATCH(ROUNDUP((G$1)/10,0)*10,[1]Hugst!$R$4:$W$4,0))))</f>
        <v>844.00642974161656</v>
      </c>
      <c r="H104">
        <f ca="1">IF($C104-H$1&lt;År1,0,G103*(1-VLOOKUP($A104,[1]Hugst!$R$5:$W$9,MATCH(ROUNDUP((H$1)/10,0)*10,[1]Hugst!$R$4:$W$4,0))))</f>
        <v>845.23597662811835</v>
      </c>
      <c r="I104">
        <f ca="1">IF($C104-I$1&lt;År1,0,H103*(1-VLOOKUP($A104,[1]Hugst!$R$5:$W$9,MATCH(ROUNDUP((I$1)/10,0)*10,[1]Hugst!$R$4:$W$4,0))))</f>
        <v>846.47170214220841</v>
      </c>
      <c r="J104">
        <f ca="1">IF($C104-J$1&lt;År1,0,I103*(1-VLOOKUP($A104,[1]Hugst!$R$5:$W$9,MATCH(ROUNDUP((J$1)/10,0)*10,[1]Hugst!$R$4:$W$4,0))))</f>
        <v>847.71363733222552</v>
      </c>
      <c r="K104">
        <f ca="1">IF($C104-K$1&lt;År1,0,J103*(1-VLOOKUP($A104,[1]Hugst!$R$5:$W$9,MATCH(ROUNDUP((K$1)/10,0)*10,[1]Hugst!$R$4:$W$4,0))))</f>
        <v>848.96181340261001</v>
      </c>
      <c r="L104">
        <f ca="1">IF($C104-L$1&lt;År1,0,K103*(1-VLOOKUP($A104,[1]Hugst!$R$5:$W$9,MATCH(ROUNDUP((L$1)/10,0)*10,[1]Hugst!$R$4:$W$4,0))))</f>
        <v>850.21626171454284</v>
      </c>
      <c r="M104">
        <f ca="1">IF($C104-M$1&lt;År1,0,L103*(1-VLOOKUP($A104,[1]Hugst!$R$5:$W$9,MATCH(ROUNDUP((M$1)/10,0)*10,[1]Hugst!$R$4:$W$4,0))))</f>
        <v>851.47701378685042</v>
      </c>
      <c r="N104">
        <f ca="1">IF($C104-N$1&lt;År1,0,M103*(1-VLOOKUP($A104,[1]Hugst!$R$5:$W$9,MATCH(ROUNDUP((N$1)/10,0)*10,[1]Hugst!$R$4:$W$4,0))))</f>
        <v>852.74410129670025</v>
      </c>
      <c r="O104">
        <f ca="1">IF($C104-O$1&lt;År1,0,N103*(1-VLOOKUP($A104,[1]Hugst!$R$5:$W$9,MATCH(ROUNDUP((O$1)/10,0)*10,[1]Hugst!$R$4:$W$4,0))))</f>
        <v>854.01755608046983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242.23914910663143</v>
      </c>
      <c r="E105">
        <f t="shared" ca="1" si="2"/>
        <v>1.302738644868441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842.86848707809895</v>
      </c>
      <c r="G105">
        <f ca="1">IF($C105-G$1&lt;År1,0,F104*(1-VLOOKUP($A105,[1]Hugst!$R$5:$W$9,MATCH(ROUNDUP((G$1)/10,0)*10,[1]Hugst!$R$4:$W$4,0))))</f>
        <v>842.78303058953907</v>
      </c>
      <c r="H105">
        <f ca="1">IF($C105-H$1&lt;År1,0,G104*(1-VLOOKUP($A105,[1]Hugst!$R$5:$W$9,MATCH(ROUNDUP((H$1)/10,0)*10,[1]Hugst!$R$4:$W$4,0))))</f>
        <v>844.00642974161656</v>
      </c>
      <c r="I105">
        <f ca="1">IF($C105-I$1&lt;År1,0,H104*(1-VLOOKUP($A105,[1]Hugst!$R$5:$W$9,MATCH(ROUNDUP((I$1)/10,0)*10,[1]Hugst!$R$4:$W$4,0))))</f>
        <v>845.23597662811835</v>
      </c>
      <c r="J105">
        <f ca="1">IF($C105-J$1&lt;År1,0,I104*(1-VLOOKUP($A105,[1]Hugst!$R$5:$W$9,MATCH(ROUNDUP((J$1)/10,0)*10,[1]Hugst!$R$4:$W$4,0))))</f>
        <v>846.47170214220841</v>
      </c>
      <c r="K105">
        <f ca="1">IF($C105-K$1&lt;År1,0,J104*(1-VLOOKUP($A105,[1]Hugst!$R$5:$W$9,MATCH(ROUNDUP((K$1)/10,0)*10,[1]Hugst!$R$4:$W$4,0))))</f>
        <v>847.71363733222552</v>
      </c>
      <c r="L105">
        <f ca="1">IF($C105-L$1&lt;År1,0,K104*(1-VLOOKUP($A105,[1]Hugst!$R$5:$W$9,MATCH(ROUNDUP((L$1)/10,0)*10,[1]Hugst!$R$4:$W$4,0))))</f>
        <v>848.96181340261001</v>
      </c>
      <c r="M105">
        <f ca="1">IF($C105-M$1&lt;År1,0,L104*(1-VLOOKUP($A105,[1]Hugst!$R$5:$W$9,MATCH(ROUNDUP((M$1)/10,0)*10,[1]Hugst!$R$4:$W$4,0))))</f>
        <v>850.21626171454284</v>
      </c>
      <c r="N105">
        <f ca="1">IF($C105-N$1&lt;År1,0,M104*(1-VLOOKUP($A105,[1]Hugst!$R$5:$W$9,MATCH(ROUNDUP((N$1)/10,0)*10,[1]Hugst!$R$4:$W$4,0))))</f>
        <v>851.47701378685042</v>
      </c>
      <c r="O105">
        <f ca="1">IF($C105-O$1&lt;År1,0,N104*(1-VLOOKUP($A105,[1]Hugst!$R$5:$W$9,MATCH(ROUNDUP((O$1)/10,0)*10,[1]Hugst!$R$4:$W$4,0))))</f>
        <v>852.74410129670025</v>
      </c>
      <c r="P105">
        <f ca="1">IF($C105-P$1&lt;År1,0,O104*(1-VLOOKUP($A105,[1]Hugst!$R$5:$W$9,MATCH(ROUNDUP((P$1)/10,0)*10,[1]Hugst!$R$4:$W$4,0))))</f>
        <v>852.71481743560128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241.02795336108557</v>
      </c>
      <c r="E106">
        <f t="shared" ca="1" si="2"/>
        <v>2.6015475031526876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573.25913049386804</v>
      </c>
      <c r="G106">
        <f ca="1">IF($C106-G$1&lt;År1,0,F105*(1-VLOOKUP($A106,[1]Hugst!$R$5:$W$9,MATCH(ROUNDUP((G$1)/10,0)*10,[1]Hugst!$R$4:$W$4,0))))</f>
        <v>842.86848707809895</v>
      </c>
      <c r="H106">
        <f ca="1">IF($C106-H$1&lt;År1,0,G105*(1-VLOOKUP($A106,[1]Hugst!$R$5:$W$9,MATCH(ROUNDUP((H$1)/10,0)*10,[1]Hugst!$R$4:$W$4,0))))</f>
        <v>842.78303058953907</v>
      </c>
      <c r="I106">
        <f ca="1">IF($C106-I$1&lt;År1,0,H105*(1-VLOOKUP($A106,[1]Hugst!$R$5:$W$9,MATCH(ROUNDUP((I$1)/10,0)*10,[1]Hugst!$R$4:$W$4,0))))</f>
        <v>844.00642974161656</v>
      </c>
      <c r="J106">
        <f ca="1">IF($C106-J$1&lt;År1,0,I105*(1-VLOOKUP($A106,[1]Hugst!$R$5:$W$9,MATCH(ROUNDUP((J$1)/10,0)*10,[1]Hugst!$R$4:$W$4,0))))</f>
        <v>845.23597662811835</v>
      </c>
      <c r="K106">
        <f ca="1">IF($C106-K$1&lt;År1,0,J105*(1-VLOOKUP($A106,[1]Hugst!$R$5:$W$9,MATCH(ROUNDUP((K$1)/10,0)*10,[1]Hugst!$R$4:$W$4,0))))</f>
        <v>846.47170214220841</v>
      </c>
      <c r="L106">
        <f ca="1">IF($C106-L$1&lt;År1,0,K105*(1-VLOOKUP($A106,[1]Hugst!$R$5:$W$9,MATCH(ROUNDUP((L$1)/10,0)*10,[1]Hugst!$R$4:$W$4,0))))</f>
        <v>847.71363733222552</v>
      </c>
      <c r="M106">
        <f ca="1">IF($C106-M$1&lt;År1,0,L105*(1-VLOOKUP($A106,[1]Hugst!$R$5:$W$9,MATCH(ROUNDUP((M$1)/10,0)*10,[1]Hugst!$R$4:$W$4,0))))</f>
        <v>848.96181340261001</v>
      </c>
      <c r="N106">
        <f ca="1">IF($C106-N$1&lt;År1,0,M105*(1-VLOOKUP($A106,[1]Hugst!$R$5:$W$9,MATCH(ROUNDUP((N$1)/10,0)*10,[1]Hugst!$R$4:$W$4,0))))</f>
        <v>850.21626171454284</v>
      </c>
      <c r="O106">
        <f ca="1">IF($C106-O$1&lt;År1,0,N105*(1-VLOOKUP($A106,[1]Hugst!$R$5:$W$9,MATCH(ROUNDUP((O$1)/10,0)*10,[1]Hugst!$R$4:$W$4,0))))</f>
        <v>851.47701378685042</v>
      </c>
      <c r="P106">
        <f ca="1">IF($C106-P$1&lt;År1,0,O105*(1-VLOOKUP($A106,[1]Hugst!$R$5:$W$9,MATCH(ROUNDUP((P$1)/10,0)*10,[1]Hugst!$R$4:$W$4,0))))</f>
        <v>851.44330520997642</v>
      </c>
      <c r="Q106">
        <f ca="1">IF($C106-Q$1&lt;År1,0,P105*(1-VLOOKUP($A106,[1]Hugst!$R$5:$W$9,MATCH(ROUNDUP((Q$1)/10,0)*10,[1]Hugst!$R$4:$W$4,0))))</f>
        <v>851.41406601917402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239.82281359428907</v>
      </c>
      <c r="E107">
        <f t="shared" ca="1" si="2"/>
        <v>3.8964422822245979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573.34888550614346</v>
      </c>
      <c r="G107">
        <f ca="1">IF($C107-G$1&lt;År1,0,F106*(1-VLOOKUP($A107,[1]Hugst!$R$5:$W$9,MATCH(ROUNDUP((G$1)/10,0)*10,[1]Hugst!$R$4:$W$4,0))))</f>
        <v>573.25913049386804</v>
      </c>
      <c r="H107">
        <f ca="1">IF($C107-H$1&lt;År1,0,G106*(1-VLOOKUP($A107,[1]Hugst!$R$5:$W$9,MATCH(ROUNDUP((H$1)/10,0)*10,[1]Hugst!$R$4:$W$4,0))))</f>
        <v>842.86848707809895</v>
      </c>
      <c r="I107">
        <f ca="1">IF($C107-I$1&lt;År1,0,H106*(1-VLOOKUP($A107,[1]Hugst!$R$5:$W$9,MATCH(ROUNDUP((I$1)/10,0)*10,[1]Hugst!$R$4:$W$4,0))))</f>
        <v>842.78303058953907</v>
      </c>
      <c r="J107">
        <f ca="1">IF($C107-J$1&lt;År1,0,I106*(1-VLOOKUP($A107,[1]Hugst!$R$5:$W$9,MATCH(ROUNDUP((J$1)/10,0)*10,[1]Hugst!$R$4:$W$4,0))))</f>
        <v>844.00642974161656</v>
      </c>
      <c r="K107">
        <f ca="1">IF($C107-K$1&lt;År1,0,J106*(1-VLOOKUP($A107,[1]Hugst!$R$5:$W$9,MATCH(ROUNDUP((K$1)/10,0)*10,[1]Hugst!$R$4:$W$4,0))))</f>
        <v>845.23597662811835</v>
      </c>
      <c r="L107">
        <f ca="1">IF($C107-L$1&lt;År1,0,K106*(1-VLOOKUP($A107,[1]Hugst!$R$5:$W$9,MATCH(ROUNDUP((L$1)/10,0)*10,[1]Hugst!$R$4:$W$4,0))))</f>
        <v>846.47170214220841</v>
      </c>
      <c r="M107">
        <f ca="1">IF($C107-M$1&lt;År1,0,L106*(1-VLOOKUP($A107,[1]Hugst!$R$5:$W$9,MATCH(ROUNDUP((M$1)/10,0)*10,[1]Hugst!$R$4:$W$4,0))))</f>
        <v>847.71363733222552</v>
      </c>
      <c r="N107">
        <f ca="1">IF($C107-N$1&lt;År1,0,M106*(1-VLOOKUP($A107,[1]Hugst!$R$5:$W$9,MATCH(ROUNDUP((N$1)/10,0)*10,[1]Hugst!$R$4:$W$4,0))))</f>
        <v>848.96181340261001</v>
      </c>
      <c r="O107">
        <f ca="1">IF($C107-O$1&lt;År1,0,N106*(1-VLOOKUP($A107,[1]Hugst!$R$5:$W$9,MATCH(ROUNDUP((O$1)/10,0)*10,[1]Hugst!$R$4:$W$4,0))))</f>
        <v>850.21626171454284</v>
      </c>
      <c r="P107">
        <f ca="1">IF($C107-P$1&lt;År1,0,O106*(1-VLOOKUP($A107,[1]Hugst!$R$5:$W$9,MATCH(ROUNDUP((P$1)/10,0)*10,[1]Hugst!$R$4:$W$4,0))))</f>
        <v>850.17815054548066</v>
      </c>
      <c r="Q107">
        <f ca="1">IF($C107-Q$1&lt;År1,0,P106*(1-VLOOKUP($A107,[1]Hugst!$R$5:$W$9,MATCH(ROUNDUP((Q$1)/10,0)*10,[1]Hugst!$R$4:$W$4,0))))</f>
        <v>850.14449338846964</v>
      </c>
      <c r="R107">
        <f ca="1">IF($C107-R$1&lt;År1,0,Q106*(1-VLOOKUP($A107,[1]Hugst!$R$5:$W$9,MATCH(ROUNDUP((R$1)/10,0)*10,[1]Hugst!$R$4:$W$4,0))))</f>
        <v>850.11529879982265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238.62369952631389</v>
      </c>
      <c r="E108">
        <f t="shared" ca="1" si="2"/>
        <v>5.1874386169583886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573.44076777290206</v>
      </c>
      <c r="G108">
        <f ca="1">IF($C108-G$1&lt;År1,0,F107*(1-VLOOKUP($A108,[1]Hugst!$R$5:$W$9,MATCH(ROUNDUP((G$1)/10,0)*10,[1]Hugst!$R$4:$W$4,0))))</f>
        <v>573.34888550614346</v>
      </c>
      <c r="H108">
        <f ca="1">IF($C108-H$1&lt;År1,0,G107*(1-VLOOKUP($A108,[1]Hugst!$R$5:$W$9,MATCH(ROUNDUP((H$1)/10,0)*10,[1]Hugst!$R$4:$W$4,0))))</f>
        <v>573.25913049386804</v>
      </c>
      <c r="I108">
        <f ca="1">IF($C108-I$1&lt;År1,0,H107*(1-VLOOKUP($A108,[1]Hugst!$R$5:$W$9,MATCH(ROUNDUP((I$1)/10,0)*10,[1]Hugst!$R$4:$W$4,0))))</f>
        <v>842.86848707809895</v>
      </c>
      <c r="J108">
        <f ca="1">IF($C108-J$1&lt;År1,0,I107*(1-VLOOKUP($A108,[1]Hugst!$R$5:$W$9,MATCH(ROUNDUP((J$1)/10,0)*10,[1]Hugst!$R$4:$W$4,0))))</f>
        <v>842.78303058953907</v>
      </c>
      <c r="K108">
        <f ca="1">IF($C108-K$1&lt;År1,0,J107*(1-VLOOKUP($A108,[1]Hugst!$R$5:$W$9,MATCH(ROUNDUP((K$1)/10,0)*10,[1]Hugst!$R$4:$W$4,0))))</f>
        <v>844.00642974161656</v>
      </c>
      <c r="L108">
        <f ca="1">IF($C108-L$1&lt;År1,0,K107*(1-VLOOKUP($A108,[1]Hugst!$R$5:$W$9,MATCH(ROUNDUP((L$1)/10,0)*10,[1]Hugst!$R$4:$W$4,0))))</f>
        <v>845.23597662811835</v>
      </c>
      <c r="M108">
        <f ca="1">IF($C108-M$1&lt;År1,0,L107*(1-VLOOKUP($A108,[1]Hugst!$R$5:$W$9,MATCH(ROUNDUP((M$1)/10,0)*10,[1]Hugst!$R$4:$W$4,0))))</f>
        <v>846.47170214220841</v>
      </c>
      <c r="N108">
        <f ca="1">IF($C108-N$1&lt;År1,0,M107*(1-VLOOKUP($A108,[1]Hugst!$R$5:$W$9,MATCH(ROUNDUP((N$1)/10,0)*10,[1]Hugst!$R$4:$W$4,0))))</f>
        <v>847.71363733222552</v>
      </c>
      <c r="O108">
        <f ca="1">IF($C108-O$1&lt;År1,0,N107*(1-VLOOKUP($A108,[1]Hugst!$R$5:$W$9,MATCH(ROUNDUP((O$1)/10,0)*10,[1]Hugst!$R$4:$W$4,0))))</f>
        <v>848.96181340261001</v>
      </c>
      <c r="P108">
        <f ca="1">IF($C108-P$1&lt;År1,0,O107*(1-VLOOKUP($A108,[1]Hugst!$R$5:$W$9,MATCH(ROUNDUP((P$1)/10,0)*10,[1]Hugst!$R$4:$W$4,0))))</f>
        <v>848.91932165430023</v>
      </c>
      <c r="Q108">
        <f ca="1">IF($C108-Q$1&lt;År1,0,P107*(1-VLOOKUP($A108,[1]Hugst!$R$5:$W$9,MATCH(ROUNDUP((Q$1)/10,0)*10,[1]Hugst!$R$4:$W$4,0))))</f>
        <v>848.88126862091974</v>
      </c>
      <c r="R108">
        <f ca="1">IF($C108-R$1&lt;År1,0,Q107*(1-VLOOKUP($A108,[1]Hugst!$R$5:$W$9,MATCH(ROUNDUP((R$1)/10,0)*10,[1]Hugst!$R$4:$W$4,0))))</f>
        <v>848.84766280533461</v>
      </c>
      <c r="S108">
        <f ca="1">IF($C108-S$1&lt;År1,0,R107*(1-VLOOKUP($A108,[1]Hugst!$R$5:$W$9,MATCH(ROUNDUP((S$1)/10,0)*10,[1]Hugst!$R$4:$W$4,0))))</f>
        <v>848.81851275080589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237.43058102868372</v>
      </c>
      <c r="E109">
        <f t="shared" ca="1" si="2"/>
        <v>6.474552070018035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573.53476272833154</v>
      </c>
      <c r="G109">
        <f ca="1">IF($C109-G$1&lt;År1,0,F108*(1-VLOOKUP($A109,[1]Hugst!$R$5:$W$9,MATCH(ROUNDUP((G$1)/10,0)*10,[1]Hugst!$R$4:$W$4,0))))</f>
        <v>573.44076777290206</v>
      </c>
      <c r="H109">
        <f ca="1">IF($C109-H$1&lt;År1,0,G108*(1-VLOOKUP($A109,[1]Hugst!$R$5:$W$9,MATCH(ROUNDUP((H$1)/10,0)*10,[1]Hugst!$R$4:$W$4,0))))</f>
        <v>573.34888550614346</v>
      </c>
      <c r="I109">
        <f ca="1">IF($C109-I$1&lt;År1,0,H108*(1-VLOOKUP($A109,[1]Hugst!$R$5:$W$9,MATCH(ROUNDUP((I$1)/10,0)*10,[1]Hugst!$R$4:$W$4,0))))</f>
        <v>573.25913049386804</v>
      </c>
      <c r="J109">
        <f ca="1">IF($C109-J$1&lt;År1,0,I108*(1-VLOOKUP($A109,[1]Hugst!$R$5:$W$9,MATCH(ROUNDUP((J$1)/10,0)*10,[1]Hugst!$R$4:$W$4,0))))</f>
        <v>842.86848707809895</v>
      </c>
      <c r="K109">
        <f ca="1">IF($C109-K$1&lt;År1,0,J108*(1-VLOOKUP($A109,[1]Hugst!$R$5:$W$9,MATCH(ROUNDUP((K$1)/10,0)*10,[1]Hugst!$R$4:$W$4,0))))</f>
        <v>842.78303058953907</v>
      </c>
      <c r="L109">
        <f ca="1">IF($C109-L$1&lt;År1,0,K108*(1-VLOOKUP($A109,[1]Hugst!$R$5:$W$9,MATCH(ROUNDUP((L$1)/10,0)*10,[1]Hugst!$R$4:$W$4,0))))</f>
        <v>844.00642974161656</v>
      </c>
      <c r="M109">
        <f ca="1">IF($C109-M$1&lt;År1,0,L108*(1-VLOOKUP($A109,[1]Hugst!$R$5:$W$9,MATCH(ROUNDUP((M$1)/10,0)*10,[1]Hugst!$R$4:$W$4,0))))</f>
        <v>845.23597662811835</v>
      </c>
      <c r="N109">
        <f ca="1">IF($C109-N$1&lt;År1,0,M108*(1-VLOOKUP($A109,[1]Hugst!$R$5:$W$9,MATCH(ROUNDUP((N$1)/10,0)*10,[1]Hugst!$R$4:$W$4,0))))</f>
        <v>846.47170214220841</v>
      </c>
      <c r="O109">
        <f ca="1">IF($C109-O$1&lt;År1,0,N108*(1-VLOOKUP($A109,[1]Hugst!$R$5:$W$9,MATCH(ROUNDUP((O$1)/10,0)*10,[1]Hugst!$R$4:$W$4,0))))</f>
        <v>847.71363733222552</v>
      </c>
      <c r="P109">
        <f ca="1">IF($C109-P$1&lt;År1,0,O108*(1-VLOOKUP($A109,[1]Hugst!$R$5:$W$9,MATCH(ROUNDUP((P$1)/10,0)*10,[1]Hugst!$R$4:$W$4,0))))</f>
        <v>847.66678690758908</v>
      </c>
      <c r="Q109">
        <f ca="1">IF($C109-Q$1&lt;År1,0,P108*(1-VLOOKUP($A109,[1]Hugst!$R$5:$W$9,MATCH(ROUNDUP((Q$1)/10,0)*10,[1]Hugst!$R$4:$W$4,0))))</f>
        <v>847.62435997720047</v>
      </c>
      <c r="R109">
        <f ca="1">IF($C109-R$1&lt;År1,0,Q108*(1-VLOOKUP($A109,[1]Hugst!$R$5:$W$9,MATCH(ROUNDUP((R$1)/10,0)*10,[1]Hugst!$R$4:$W$4,0))))</f>
        <v>847.58636499082002</v>
      </c>
      <c r="S109">
        <f ca="1">IF($C109-S$1&lt;År1,0,R108*(1-VLOOKUP($A109,[1]Hugst!$R$5:$W$9,MATCH(ROUNDUP((S$1)/10,0)*10,[1]Hugst!$R$4:$W$4,0))))</f>
        <v>847.55281043834339</v>
      </c>
      <c r="T109">
        <f ca="1">IF($C109-T$1&lt;År1,0,S108*(1-VLOOKUP($A109,[1]Hugst!$R$5:$W$9,MATCH(ROUNDUP((T$1)/10,0)*10,[1]Hugst!$R$4:$W$4,0))))</f>
        <v>847.5237048499996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236.24342812354462</v>
      </c>
      <c r="E110">
        <f t="shared" ca="1" si="2"/>
        <v>7.7577981322810956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573.6308558854555</v>
      </c>
      <c r="G110">
        <f ca="1">IF($C110-G$1&lt;År1,0,F109*(1-VLOOKUP($A110,[1]Hugst!$R$5:$W$9,MATCH(ROUNDUP((G$1)/10,0)*10,[1]Hugst!$R$4:$W$4,0))))</f>
        <v>573.53476272833154</v>
      </c>
      <c r="H110">
        <f ca="1">IF($C110-H$1&lt;År1,0,G109*(1-VLOOKUP($A110,[1]Hugst!$R$5:$W$9,MATCH(ROUNDUP((H$1)/10,0)*10,[1]Hugst!$R$4:$W$4,0))))</f>
        <v>573.44076777290206</v>
      </c>
      <c r="I110">
        <f ca="1">IF($C110-I$1&lt;År1,0,H109*(1-VLOOKUP($A110,[1]Hugst!$R$5:$W$9,MATCH(ROUNDUP((I$1)/10,0)*10,[1]Hugst!$R$4:$W$4,0))))</f>
        <v>573.34888550614346</v>
      </c>
      <c r="J110">
        <f ca="1">IF($C110-J$1&lt;År1,0,I109*(1-VLOOKUP($A110,[1]Hugst!$R$5:$W$9,MATCH(ROUNDUP((J$1)/10,0)*10,[1]Hugst!$R$4:$W$4,0))))</f>
        <v>573.25913049386804</v>
      </c>
      <c r="K110">
        <f ca="1">IF($C110-K$1&lt;År1,0,J109*(1-VLOOKUP($A110,[1]Hugst!$R$5:$W$9,MATCH(ROUNDUP((K$1)/10,0)*10,[1]Hugst!$R$4:$W$4,0))))</f>
        <v>842.86848707809895</v>
      </c>
      <c r="L110">
        <f ca="1">IF($C110-L$1&lt;År1,0,K109*(1-VLOOKUP($A110,[1]Hugst!$R$5:$W$9,MATCH(ROUNDUP((L$1)/10,0)*10,[1]Hugst!$R$4:$W$4,0))))</f>
        <v>842.78303058953907</v>
      </c>
      <c r="M110">
        <f ca="1">IF($C110-M$1&lt;År1,0,L109*(1-VLOOKUP($A110,[1]Hugst!$R$5:$W$9,MATCH(ROUNDUP((M$1)/10,0)*10,[1]Hugst!$R$4:$W$4,0))))</f>
        <v>844.00642974161656</v>
      </c>
      <c r="N110">
        <f ca="1">IF($C110-N$1&lt;År1,0,M109*(1-VLOOKUP($A110,[1]Hugst!$R$5:$W$9,MATCH(ROUNDUP((N$1)/10,0)*10,[1]Hugst!$R$4:$W$4,0))))</f>
        <v>845.23597662811835</v>
      </c>
      <c r="O110">
        <f ca="1">IF($C110-O$1&lt;År1,0,N109*(1-VLOOKUP($A110,[1]Hugst!$R$5:$W$9,MATCH(ROUNDUP((O$1)/10,0)*10,[1]Hugst!$R$4:$W$4,0))))</f>
        <v>846.47170214220841</v>
      </c>
      <c r="P110">
        <f ca="1">IF($C110-P$1&lt;År1,0,O109*(1-VLOOKUP($A110,[1]Hugst!$R$5:$W$9,MATCH(ROUNDUP((P$1)/10,0)*10,[1]Hugst!$R$4:$W$4,0))))</f>
        <v>846.42051483460011</v>
      </c>
      <c r="Q110">
        <f ca="1">IF($C110-Q$1&lt;År1,0,P109*(1-VLOOKUP($A110,[1]Hugst!$R$5:$W$9,MATCH(ROUNDUP((Q$1)/10,0)*10,[1]Hugst!$R$4:$W$4,0))))</f>
        <v>846.37373587671311</v>
      </c>
      <c r="R110">
        <f ca="1">IF($C110-R$1&lt;År1,0,Q109*(1-VLOOKUP($A110,[1]Hugst!$R$5:$W$9,MATCH(ROUNDUP((R$1)/10,0)*10,[1]Hugst!$R$4:$W$4,0))))</f>
        <v>846.33137366537085</v>
      </c>
      <c r="S110">
        <f ca="1">IF($C110-S$1&lt;År1,0,R109*(1-VLOOKUP($A110,[1]Hugst!$R$5:$W$9,MATCH(ROUNDUP((S$1)/10,0)*10,[1]Hugst!$R$4:$W$4,0))))</f>
        <v>846.29343663744419</v>
      </c>
      <c r="T110">
        <f ca="1">IF($C110-T$1&lt;År1,0,S109*(1-VLOOKUP($A110,[1]Hugst!$R$5:$W$9,MATCH(ROUNDUP((T$1)/10,0)*10,[1]Hugst!$R$4:$W$4,0))))</f>
        <v>846.25993326987805</v>
      </c>
      <c r="U110">
        <f ca="1">IF($C110-U$1&lt;År1,0,T109*(1-VLOOKUP($A110,[1]Hugst!$R$5:$W$9,MATCH(ROUNDUP((U$1)/10,0)*10,[1]Hugst!$R$4:$W$4,0))))</f>
        <v>846.23087207988942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235.0622109829219</v>
      </c>
      <c r="E111">
        <f t="shared" ca="1" si="2"/>
        <v>9.0371922231461213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573.72903283569781</v>
      </c>
      <c r="G111">
        <f ca="1">IF($C111-G$1&lt;År1,0,F110*(1-VLOOKUP($A111,[1]Hugst!$R$5:$W$9,MATCH(ROUNDUP((G$1)/10,0)*10,[1]Hugst!$R$4:$W$4,0))))</f>
        <v>573.6308558854555</v>
      </c>
      <c r="H111">
        <f ca="1">IF($C111-H$1&lt;År1,0,G110*(1-VLOOKUP($A111,[1]Hugst!$R$5:$W$9,MATCH(ROUNDUP((H$1)/10,0)*10,[1]Hugst!$R$4:$W$4,0))))</f>
        <v>573.53476272833154</v>
      </c>
      <c r="I111">
        <f ca="1">IF($C111-I$1&lt;År1,0,H110*(1-VLOOKUP($A111,[1]Hugst!$R$5:$W$9,MATCH(ROUNDUP((I$1)/10,0)*10,[1]Hugst!$R$4:$W$4,0))))</f>
        <v>573.44076777290206</v>
      </c>
      <c r="J111">
        <f ca="1">IF($C111-J$1&lt;År1,0,I110*(1-VLOOKUP($A111,[1]Hugst!$R$5:$W$9,MATCH(ROUNDUP((J$1)/10,0)*10,[1]Hugst!$R$4:$W$4,0))))</f>
        <v>573.34888550614346</v>
      </c>
      <c r="K111">
        <f ca="1">IF($C111-K$1&lt;År1,0,J110*(1-VLOOKUP($A111,[1]Hugst!$R$5:$W$9,MATCH(ROUNDUP((K$1)/10,0)*10,[1]Hugst!$R$4:$W$4,0))))</f>
        <v>573.25913049386804</v>
      </c>
      <c r="L111">
        <f ca="1">IF($C111-L$1&lt;År1,0,K110*(1-VLOOKUP($A111,[1]Hugst!$R$5:$W$9,MATCH(ROUNDUP((L$1)/10,0)*10,[1]Hugst!$R$4:$W$4,0))))</f>
        <v>842.86848707809895</v>
      </c>
      <c r="M111">
        <f ca="1">IF($C111-M$1&lt;År1,0,L110*(1-VLOOKUP($A111,[1]Hugst!$R$5:$W$9,MATCH(ROUNDUP((M$1)/10,0)*10,[1]Hugst!$R$4:$W$4,0))))</f>
        <v>842.78303058953907</v>
      </c>
      <c r="N111">
        <f ca="1">IF($C111-N$1&lt;År1,0,M110*(1-VLOOKUP($A111,[1]Hugst!$R$5:$W$9,MATCH(ROUNDUP((N$1)/10,0)*10,[1]Hugst!$R$4:$W$4,0))))</f>
        <v>844.00642974161656</v>
      </c>
      <c r="O111">
        <f ca="1">IF($C111-O$1&lt;År1,0,N110*(1-VLOOKUP($A111,[1]Hugst!$R$5:$W$9,MATCH(ROUNDUP((O$1)/10,0)*10,[1]Hugst!$R$4:$W$4,0))))</f>
        <v>845.23597662811835</v>
      </c>
      <c r="P111">
        <f ca="1">IF($C111-P$1&lt;År1,0,O110*(1-VLOOKUP($A111,[1]Hugst!$R$5:$W$9,MATCH(ROUNDUP((P$1)/10,0)*10,[1]Hugst!$R$4:$W$4,0))))</f>
        <v>845.18047412199144</v>
      </c>
      <c r="Q111">
        <f ca="1">IF($C111-Q$1&lt;År1,0,P110*(1-VLOOKUP($A111,[1]Hugst!$R$5:$W$9,MATCH(ROUNDUP((Q$1)/10,0)*10,[1]Hugst!$R$4:$W$4,0))))</f>
        <v>845.12936489671677</v>
      </c>
      <c r="R111">
        <f ca="1">IF($C111-R$1&lt;År1,0,Q110*(1-VLOOKUP($A111,[1]Hugst!$R$5:$W$9,MATCH(ROUNDUP((R$1)/10,0)*10,[1]Hugst!$R$4:$W$4,0))))</f>
        <v>845.08265729656216</v>
      </c>
      <c r="S111">
        <f ca="1">IF($C111-S$1&lt;År1,0,R110*(1-VLOOKUP($A111,[1]Hugst!$R$5:$W$9,MATCH(ROUNDUP((S$1)/10,0)*10,[1]Hugst!$R$4:$W$4,0))))</f>
        <v>845.0403597055423</v>
      </c>
      <c r="T111">
        <f ca="1">IF($C111-T$1&lt;År1,0,S110*(1-VLOOKUP($A111,[1]Hugst!$R$5:$W$9,MATCH(ROUNDUP((T$1)/10,0)*10,[1]Hugst!$R$4:$W$4,0))))</f>
        <v>845.00248054765825</v>
      </c>
      <c r="U111">
        <f ca="1">IF($C111-U$1&lt;År1,0,T110*(1-VLOOKUP($A111,[1]Hugst!$R$5:$W$9,MATCH(ROUNDUP((U$1)/10,0)*10,[1]Hugst!$R$4:$W$4,0))))</f>
        <v>844.96902828692396</v>
      </c>
      <c r="V111">
        <f ca="1">IF($C111-V$1&lt;År1,0,U110*(1-VLOOKUP($A111,[1]Hugst!$R$5:$W$9,MATCH(ROUNDUP((V$1)/10,0)*10,[1]Hugst!$R$4:$W$4,0))))</f>
        <v>844.94001142756417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233.88689992800937</v>
      </c>
      <c r="E112">
        <f t="shared" ca="1" si="2"/>
        <v>10.312749690878263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573.82927924851742</v>
      </c>
      <c r="G112">
        <f ca="1">IF($C112-G$1&lt;År1,0,F111*(1-VLOOKUP($A112,[1]Hugst!$R$5:$W$9,MATCH(ROUNDUP((G$1)/10,0)*10,[1]Hugst!$R$4:$W$4,0))))</f>
        <v>573.72903283569781</v>
      </c>
      <c r="H112">
        <f ca="1">IF($C112-H$1&lt;År1,0,G111*(1-VLOOKUP($A112,[1]Hugst!$R$5:$W$9,MATCH(ROUNDUP((H$1)/10,0)*10,[1]Hugst!$R$4:$W$4,0))))</f>
        <v>573.6308558854555</v>
      </c>
      <c r="I112">
        <f ca="1">IF($C112-I$1&lt;År1,0,H111*(1-VLOOKUP($A112,[1]Hugst!$R$5:$W$9,MATCH(ROUNDUP((I$1)/10,0)*10,[1]Hugst!$R$4:$W$4,0))))</f>
        <v>573.53476272833154</v>
      </c>
      <c r="J112">
        <f ca="1">IF($C112-J$1&lt;År1,0,I111*(1-VLOOKUP($A112,[1]Hugst!$R$5:$W$9,MATCH(ROUNDUP((J$1)/10,0)*10,[1]Hugst!$R$4:$W$4,0))))</f>
        <v>573.44076777290206</v>
      </c>
      <c r="K112">
        <f ca="1">IF($C112-K$1&lt;År1,0,J111*(1-VLOOKUP($A112,[1]Hugst!$R$5:$W$9,MATCH(ROUNDUP((K$1)/10,0)*10,[1]Hugst!$R$4:$W$4,0))))</f>
        <v>573.34888550614346</v>
      </c>
      <c r="L112">
        <f ca="1">IF($C112-L$1&lt;År1,0,K111*(1-VLOOKUP($A112,[1]Hugst!$R$5:$W$9,MATCH(ROUNDUP((L$1)/10,0)*10,[1]Hugst!$R$4:$W$4,0))))</f>
        <v>573.25913049386804</v>
      </c>
      <c r="M112">
        <f ca="1">IF($C112-M$1&lt;År1,0,L111*(1-VLOOKUP($A112,[1]Hugst!$R$5:$W$9,MATCH(ROUNDUP((M$1)/10,0)*10,[1]Hugst!$R$4:$W$4,0))))</f>
        <v>842.86848707809895</v>
      </c>
      <c r="N112">
        <f ca="1">IF($C112-N$1&lt;År1,0,M111*(1-VLOOKUP($A112,[1]Hugst!$R$5:$W$9,MATCH(ROUNDUP((N$1)/10,0)*10,[1]Hugst!$R$4:$W$4,0))))</f>
        <v>842.78303058953907</v>
      </c>
      <c r="O112">
        <f ca="1">IF($C112-O$1&lt;År1,0,N111*(1-VLOOKUP($A112,[1]Hugst!$R$5:$W$9,MATCH(ROUNDUP((O$1)/10,0)*10,[1]Hugst!$R$4:$W$4,0))))</f>
        <v>844.00642974161656</v>
      </c>
      <c r="P112">
        <f ca="1">IF($C112-P$1&lt;År1,0,O111*(1-VLOOKUP($A112,[1]Hugst!$R$5:$W$9,MATCH(ROUNDUP((P$1)/10,0)*10,[1]Hugst!$R$4:$W$4,0))))</f>
        <v>843.94663361292294</v>
      </c>
      <c r="Q112">
        <f ca="1">IF($C112-Q$1&lt;År1,0,P111*(1-VLOOKUP($A112,[1]Hugst!$R$5:$W$9,MATCH(ROUNDUP((Q$1)/10,0)*10,[1]Hugst!$R$4:$W$4,0))))</f>
        <v>843.89121577163587</v>
      </c>
      <c r="R112">
        <f ca="1">IF($C112-R$1&lt;År1,0,Q111*(1-VLOOKUP($A112,[1]Hugst!$R$5:$W$9,MATCH(ROUNDUP((R$1)/10,0)*10,[1]Hugst!$R$4:$W$4,0))))</f>
        <v>843.84018450958615</v>
      </c>
      <c r="S112">
        <f ca="1">IF($C112-S$1&lt;År1,0,R111*(1-VLOOKUP($A112,[1]Hugst!$R$5:$W$9,MATCH(ROUNDUP((S$1)/10,0)*10,[1]Hugst!$R$4:$W$4,0))))</f>
        <v>843.79354815831311</v>
      </c>
      <c r="T112">
        <f ca="1">IF($C112-T$1&lt;År1,0,S111*(1-VLOOKUP($A112,[1]Hugst!$R$5:$W$9,MATCH(ROUNDUP((T$1)/10,0)*10,[1]Hugst!$R$4:$W$4,0))))</f>
        <v>843.75131508904235</v>
      </c>
      <c r="U112">
        <f ca="1">IF($C112-U$1&lt;År1,0,T111*(1-VLOOKUP($A112,[1]Hugst!$R$5:$W$9,MATCH(ROUNDUP((U$1)/10,0)*10,[1]Hugst!$R$4:$W$4,0))))</f>
        <v>843.71349371292456</v>
      </c>
      <c r="V112">
        <f ca="1">IF($C112-V$1&lt;År1,0,U111*(1-VLOOKUP($A112,[1]Hugst!$R$5:$W$9,MATCH(ROUNDUP((V$1)/10,0)*10,[1]Hugst!$R$4:$W$4,0))))</f>
        <v>843.6800924810625</v>
      </c>
      <c r="W112">
        <f ca="1">IF($C112-W$1&lt;År1,0,V111*(1-VLOOKUP($A112,[1]Hugst!$R$5:$W$9,MATCH(ROUNDUP((W$1)/10,0)*10,[1]Hugst!$R$4:$W$4,0))))</f>
        <v>843.65111988470858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232.71746542837354</v>
      </c>
      <c r="E113">
        <f t="shared" ca="1" si="2"/>
        <v>11.584485812996718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573.93158087100005</v>
      </c>
      <c r="G113">
        <f ca="1">IF($C113-G$1&lt;År1,0,F112*(1-VLOOKUP($A113,[1]Hugst!$R$5:$W$9,MATCH(ROUNDUP((G$1)/10,0)*10,[1]Hugst!$R$4:$W$4,0))))</f>
        <v>573.82927924851742</v>
      </c>
      <c r="H113">
        <f ca="1">IF($C113-H$1&lt;År1,0,G112*(1-VLOOKUP($A113,[1]Hugst!$R$5:$W$9,MATCH(ROUNDUP((H$1)/10,0)*10,[1]Hugst!$R$4:$W$4,0))))</f>
        <v>573.72903283569781</v>
      </c>
      <c r="I113">
        <f ca="1">IF($C113-I$1&lt;År1,0,H112*(1-VLOOKUP($A113,[1]Hugst!$R$5:$W$9,MATCH(ROUNDUP((I$1)/10,0)*10,[1]Hugst!$R$4:$W$4,0))))</f>
        <v>573.6308558854555</v>
      </c>
      <c r="J113">
        <f ca="1">IF($C113-J$1&lt;År1,0,I112*(1-VLOOKUP($A113,[1]Hugst!$R$5:$W$9,MATCH(ROUNDUP((J$1)/10,0)*10,[1]Hugst!$R$4:$W$4,0))))</f>
        <v>573.53476272833154</v>
      </c>
      <c r="K113">
        <f ca="1">IF($C113-K$1&lt;År1,0,J112*(1-VLOOKUP($A113,[1]Hugst!$R$5:$W$9,MATCH(ROUNDUP((K$1)/10,0)*10,[1]Hugst!$R$4:$W$4,0))))</f>
        <v>573.44076777290206</v>
      </c>
      <c r="L113">
        <f ca="1">IF($C113-L$1&lt;År1,0,K112*(1-VLOOKUP($A113,[1]Hugst!$R$5:$W$9,MATCH(ROUNDUP((L$1)/10,0)*10,[1]Hugst!$R$4:$W$4,0))))</f>
        <v>573.34888550614346</v>
      </c>
      <c r="M113">
        <f ca="1">IF($C113-M$1&lt;År1,0,L112*(1-VLOOKUP($A113,[1]Hugst!$R$5:$W$9,MATCH(ROUNDUP((M$1)/10,0)*10,[1]Hugst!$R$4:$W$4,0))))</f>
        <v>573.25913049386804</v>
      </c>
      <c r="N113">
        <f ca="1">IF($C113-N$1&lt;År1,0,M112*(1-VLOOKUP($A113,[1]Hugst!$R$5:$W$9,MATCH(ROUNDUP((N$1)/10,0)*10,[1]Hugst!$R$4:$W$4,0))))</f>
        <v>842.86848707809895</v>
      </c>
      <c r="O113">
        <f ca="1">IF($C113-O$1&lt;År1,0,N112*(1-VLOOKUP($A113,[1]Hugst!$R$5:$W$9,MATCH(ROUNDUP((O$1)/10,0)*10,[1]Hugst!$R$4:$W$4,0))))</f>
        <v>842.78303058953907</v>
      </c>
      <c r="P113">
        <f ca="1">IF($C113-P$1&lt;År1,0,O112*(1-VLOOKUP($A113,[1]Hugst!$R$5:$W$9,MATCH(ROUNDUP((P$1)/10,0)*10,[1]Hugst!$R$4:$W$4,0))))</f>
        <v>842.71896230641744</v>
      </c>
      <c r="Q113">
        <f ca="1">IF($C113-Q$1&lt;År1,0,P112*(1-VLOOKUP($A113,[1]Hugst!$R$5:$W$9,MATCH(ROUNDUP((Q$1)/10,0)*10,[1]Hugst!$R$4:$W$4,0))))</f>
        <v>842.65925739215743</v>
      </c>
      <c r="R113">
        <f ca="1">IF($C113-R$1&lt;År1,0,Q112*(1-VLOOKUP($A113,[1]Hugst!$R$5:$W$9,MATCH(ROUNDUP((R$1)/10,0)*10,[1]Hugst!$R$4:$W$4,0))))</f>
        <v>842.60392408656048</v>
      </c>
      <c r="S113">
        <f ca="1">IF($C113-S$1&lt;År1,0,R112*(1-VLOOKUP($A113,[1]Hugst!$R$5:$W$9,MATCH(ROUNDUP((S$1)/10,0)*10,[1]Hugst!$R$4:$W$4,0))))</f>
        <v>842.55297066880883</v>
      </c>
      <c r="T113">
        <f ca="1">IF($C113-T$1&lt;År1,0,S112*(1-VLOOKUP($A113,[1]Hugst!$R$5:$W$9,MATCH(ROUNDUP((T$1)/10,0)*10,[1]Hugst!$R$4:$W$4,0))))</f>
        <v>842.50640545773263</v>
      </c>
      <c r="U113">
        <f ca="1">IF($C113-U$1&lt;År1,0,T112*(1-VLOOKUP($A113,[1]Hugst!$R$5:$W$9,MATCH(ROUNDUP((U$1)/10,0)*10,[1]Hugst!$R$4:$W$4,0))))</f>
        <v>842.46423681178783</v>
      </c>
      <c r="V113">
        <f ca="1">IF($C113-V$1&lt;År1,0,U112*(1-VLOOKUP($A113,[1]Hugst!$R$5:$W$9,MATCH(ROUNDUP((V$1)/10,0)*10,[1]Hugst!$R$4:$W$4,0))))</f>
        <v>842.42647312929466</v>
      </c>
      <c r="W113">
        <f ca="1">IF($C113-W$1&lt;År1,0,V112*(1-VLOOKUP($A113,[1]Hugst!$R$5:$W$9,MATCH(ROUNDUP((W$1)/10,0)*10,[1]Hugst!$R$4:$W$4,0))))</f>
        <v>842.39312284846426</v>
      </c>
      <c r="X113">
        <f ca="1">IF($C113-X$1&lt;År1,0,W112*(1-VLOOKUP($A113,[1]Hugst!$R$5:$W$9,MATCH(ROUNDUP((X$1)/10,0)*10,[1]Hugst!$R$4:$W$4,0))))</f>
        <v>842.36419444759633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231.55387810122284</v>
      </c>
      <c r="E114">
        <f t="shared" ca="1" si="2"/>
        <v>12.852415796549394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574.03592352740202</v>
      </c>
      <c r="G114">
        <f ca="1">IF($C114-G$1&lt;År1,0,F113*(1-VLOOKUP($A114,[1]Hugst!$R$5:$W$9,MATCH(ROUNDUP((G$1)/10,0)*10,[1]Hugst!$R$4:$W$4,0))))</f>
        <v>573.93158087100005</v>
      </c>
      <c r="H114">
        <f ca="1">IF($C114-H$1&lt;År1,0,G113*(1-VLOOKUP($A114,[1]Hugst!$R$5:$W$9,MATCH(ROUNDUP((H$1)/10,0)*10,[1]Hugst!$R$4:$W$4,0))))</f>
        <v>573.82927924851742</v>
      </c>
      <c r="I114">
        <f ca="1">IF($C114-I$1&lt;År1,0,H113*(1-VLOOKUP($A114,[1]Hugst!$R$5:$W$9,MATCH(ROUNDUP((I$1)/10,0)*10,[1]Hugst!$R$4:$W$4,0))))</f>
        <v>573.72903283569781</v>
      </c>
      <c r="J114">
        <f ca="1">IF($C114-J$1&lt;År1,0,I113*(1-VLOOKUP($A114,[1]Hugst!$R$5:$W$9,MATCH(ROUNDUP((J$1)/10,0)*10,[1]Hugst!$R$4:$W$4,0))))</f>
        <v>573.6308558854555</v>
      </c>
      <c r="K114">
        <f ca="1">IF($C114-K$1&lt;År1,0,J113*(1-VLOOKUP($A114,[1]Hugst!$R$5:$W$9,MATCH(ROUNDUP((K$1)/10,0)*10,[1]Hugst!$R$4:$W$4,0))))</f>
        <v>573.53476272833154</v>
      </c>
      <c r="L114">
        <f ca="1">IF($C114-L$1&lt;År1,0,K113*(1-VLOOKUP($A114,[1]Hugst!$R$5:$W$9,MATCH(ROUNDUP((L$1)/10,0)*10,[1]Hugst!$R$4:$W$4,0))))</f>
        <v>573.44076777290206</v>
      </c>
      <c r="M114">
        <f ca="1">IF($C114-M$1&lt;År1,0,L113*(1-VLOOKUP($A114,[1]Hugst!$R$5:$W$9,MATCH(ROUNDUP((M$1)/10,0)*10,[1]Hugst!$R$4:$W$4,0))))</f>
        <v>573.34888550614346</v>
      </c>
      <c r="N114">
        <f ca="1">IF($C114-N$1&lt;År1,0,M113*(1-VLOOKUP($A114,[1]Hugst!$R$5:$W$9,MATCH(ROUNDUP((N$1)/10,0)*10,[1]Hugst!$R$4:$W$4,0))))</f>
        <v>573.25913049386804</v>
      </c>
      <c r="O114">
        <f ca="1">IF($C114-O$1&lt;År1,0,N113*(1-VLOOKUP($A114,[1]Hugst!$R$5:$W$9,MATCH(ROUNDUP((O$1)/10,0)*10,[1]Hugst!$R$4:$W$4,0))))</f>
        <v>842.86848707809895</v>
      </c>
      <c r="P114">
        <f ca="1">IF($C114-P$1&lt;År1,0,O113*(1-VLOOKUP($A114,[1]Hugst!$R$5:$W$9,MATCH(ROUNDUP((P$1)/10,0)*10,[1]Hugst!$R$4:$W$4,0))))</f>
        <v>841.49742935643633</v>
      </c>
      <c r="Q114">
        <f ca="1">IF($C114-Q$1&lt;År1,0,P113*(1-VLOOKUP($A114,[1]Hugst!$R$5:$W$9,MATCH(ROUNDUP((Q$1)/10,0)*10,[1]Hugst!$R$4:$W$4,0))))</f>
        <v>841.43345880459401</v>
      </c>
      <c r="R114">
        <f ca="1">IF($C114-R$1&lt;År1,0,Q113*(1-VLOOKUP($A114,[1]Hugst!$R$5:$W$9,MATCH(ROUNDUP((R$1)/10,0)*10,[1]Hugst!$R$4:$W$4,0))))</f>
        <v>841.37384496562697</v>
      </c>
      <c r="S114">
        <f ca="1">IF($C114-S$1&lt;År1,0,R113*(1-VLOOKUP($A114,[1]Hugst!$R$5:$W$9,MATCH(ROUNDUP((S$1)/10,0)*10,[1]Hugst!$R$4:$W$4,0))))</f>
        <v>841.31859606676744</v>
      </c>
      <c r="T114">
        <f ca="1">IF($C114-T$1&lt;År1,0,S113*(1-VLOOKUP($A114,[1]Hugst!$R$5:$W$9,MATCH(ROUNDUP((T$1)/10,0)*10,[1]Hugst!$R$4:$W$4,0))))</f>
        <v>841.26772037456828</v>
      </c>
      <c r="U114">
        <f ca="1">IF($C114-U$1&lt;År1,0,T113*(1-VLOOKUP($A114,[1]Hugst!$R$5:$W$9,MATCH(ROUNDUP((U$1)/10,0)*10,[1]Hugst!$R$4:$W$4,0))))</f>
        <v>841.22122619516995</v>
      </c>
      <c r="V114">
        <f ca="1">IF($C114-V$1&lt;År1,0,U113*(1-VLOOKUP($A114,[1]Hugst!$R$5:$W$9,MATCH(ROUNDUP((V$1)/10,0)*10,[1]Hugst!$R$4:$W$4,0))))</f>
        <v>841.17912187427828</v>
      </c>
      <c r="W114">
        <f ca="1">IF($C114-W$1&lt;År1,0,V113*(1-VLOOKUP($A114,[1]Hugst!$R$5:$W$9,MATCH(ROUNDUP((W$1)/10,0)*10,[1]Hugst!$R$4:$W$4,0))))</f>
        <v>841.14141579740249</v>
      </c>
      <c r="X114">
        <f ca="1">IF($C114-X$1&lt;År1,0,W113*(1-VLOOKUP($A114,[1]Hugst!$R$5:$W$9,MATCH(ROUNDUP((X$1)/10,0)*10,[1]Hugst!$R$4:$W$4,0))))</f>
        <v>841.10811638988184</v>
      </c>
      <c r="Y114">
        <f ca="1">IF($C114-Y$1&lt;År1,0,X113*(1-VLOOKUP($A114,[1]Hugst!$R$5:$W$9,MATCH(ROUNDUP((Y$1)/10,0)*10,[1]Hugst!$R$4:$W$4,0))))</f>
        <v>841.07923211708305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230.39610871072</v>
      </c>
      <c r="E115">
        <f t="shared" ca="1" si="2"/>
        <v>14.296736759544729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574.32247509989452</v>
      </c>
      <c r="G115">
        <f ca="1">IF($C115-G$1&lt;År1,0,F114*(1-VLOOKUP($A115,[1]Hugst!$R$5:$W$9,MATCH(ROUNDUP((G$1)/10,0)*10,[1]Hugst!$R$4:$W$4,0))))</f>
        <v>574.03592352740202</v>
      </c>
      <c r="H115">
        <f ca="1">IF($C115-H$1&lt;År1,0,G114*(1-VLOOKUP($A115,[1]Hugst!$R$5:$W$9,MATCH(ROUNDUP((H$1)/10,0)*10,[1]Hugst!$R$4:$W$4,0))))</f>
        <v>573.93158087100005</v>
      </c>
      <c r="I115">
        <f ca="1">IF($C115-I$1&lt;År1,0,H114*(1-VLOOKUP($A115,[1]Hugst!$R$5:$W$9,MATCH(ROUNDUP((I$1)/10,0)*10,[1]Hugst!$R$4:$W$4,0))))</f>
        <v>573.82927924851742</v>
      </c>
      <c r="J115">
        <f ca="1">IF($C115-J$1&lt;År1,0,I114*(1-VLOOKUP($A115,[1]Hugst!$R$5:$W$9,MATCH(ROUNDUP((J$1)/10,0)*10,[1]Hugst!$R$4:$W$4,0))))</f>
        <v>573.72903283569781</v>
      </c>
      <c r="K115">
        <f ca="1">IF($C115-K$1&lt;År1,0,J114*(1-VLOOKUP($A115,[1]Hugst!$R$5:$W$9,MATCH(ROUNDUP((K$1)/10,0)*10,[1]Hugst!$R$4:$W$4,0))))</f>
        <v>573.6308558854555</v>
      </c>
      <c r="L115">
        <f ca="1">IF($C115-L$1&lt;År1,0,K114*(1-VLOOKUP($A115,[1]Hugst!$R$5:$W$9,MATCH(ROUNDUP((L$1)/10,0)*10,[1]Hugst!$R$4:$W$4,0))))</f>
        <v>573.53476272833154</v>
      </c>
      <c r="M115">
        <f ca="1">IF($C115-M$1&lt;År1,0,L114*(1-VLOOKUP($A115,[1]Hugst!$R$5:$W$9,MATCH(ROUNDUP((M$1)/10,0)*10,[1]Hugst!$R$4:$W$4,0))))</f>
        <v>573.44076777290206</v>
      </c>
      <c r="N115">
        <f ca="1">IF($C115-N$1&lt;År1,0,M114*(1-VLOOKUP($A115,[1]Hugst!$R$5:$W$9,MATCH(ROUNDUP((N$1)/10,0)*10,[1]Hugst!$R$4:$W$4,0))))</f>
        <v>573.34888550614346</v>
      </c>
      <c r="O115">
        <f ca="1">IF($C115-O$1&lt;År1,0,N114*(1-VLOOKUP($A115,[1]Hugst!$R$5:$W$9,MATCH(ROUNDUP((O$1)/10,0)*10,[1]Hugst!$R$4:$W$4,0))))</f>
        <v>573.25913049386804</v>
      </c>
      <c r="P115">
        <f ca="1">IF($C115-P$1&lt;År1,0,O114*(1-VLOOKUP($A115,[1]Hugst!$R$5:$W$9,MATCH(ROUNDUP((P$1)/10,0)*10,[1]Hugst!$R$4:$W$4,0))))</f>
        <v>841.58275548764084</v>
      </c>
      <c r="Q115">
        <f ca="1">IF($C115-Q$1&lt;År1,0,P114*(1-VLOOKUP($A115,[1]Hugst!$R$5:$W$9,MATCH(ROUNDUP((Q$1)/10,0)*10,[1]Hugst!$R$4:$W$4,0))))</f>
        <v>840.2137892099604</v>
      </c>
      <c r="R115">
        <f ca="1">IF($C115-R$1&lt;År1,0,Q114*(1-VLOOKUP($A115,[1]Hugst!$R$5:$W$9,MATCH(ROUNDUP((R$1)/10,0)*10,[1]Hugst!$R$4:$W$4,0))))</f>
        <v>840.14991624031575</v>
      </c>
      <c r="S115">
        <f ca="1">IF($C115-S$1&lt;År1,0,R114*(1-VLOOKUP($A115,[1]Hugst!$R$5:$W$9,MATCH(ROUNDUP((S$1)/10,0)*10,[1]Hugst!$R$4:$W$4,0))))</f>
        <v>840.09039333771329</v>
      </c>
      <c r="T115">
        <f ca="1">IF($C115-T$1&lt;År1,0,S114*(1-VLOOKUP($A115,[1]Hugst!$R$5:$W$9,MATCH(ROUNDUP((T$1)/10,0)*10,[1]Hugst!$R$4:$W$4,0))))</f>
        <v>840.03522871683504</v>
      </c>
      <c r="U115">
        <f ca="1">IF($C115-U$1&lt;År1,0,T114*(1-VLOOKUP($A115,[1]Hugst!$R$5:$W$9,MATCH(ROUNDUP((U$1)/10,0)*10,[1]Hugst!$R$4:$W$4,0))))</f>
        <v>839.98443063162404</v>
      </c>
      <c r="V115">
        <f ca="1">IF($C115-V$1&lt;År1,0,U114*(1-VLOOKUP($A115,[1]Hugst!$R$5:$W$9,MATCH(ROUNDUP((V$1)/10,0)*10,[1]Hugst!$R$4:$W$4,0))))</f>
        <v>839.93800737555011</v>
      </c>
      <c r="W115">
        <f ca="1">IF($C115-W$1&lt;År1,0,V114*(1-VLOOKUP($A115,[1]Hugst!$R$5:$W$9,MATCH(ROUNDUP((W$1)/10,0)*10,[1]Hugst!$R$4:$W$4,0))))</f>
        <v>839.8959672815887</v>
      </c>
      <c r="X115">
        <f ca="1">IF($C115-X$1&lt;År1,0,W114*(1-VLOOKUP($A115,[1]Hugst!$R$5:$W$9,MATCH(ROUNDUP((X$1)/10,0)*10,[1]Hugst!$R$4:$W$4,0))))</f>
        <v>839.85831872245728</v>
      </c>
      <c r="Y115">
        <f ca="1">IF($C115-Y$1&lt;År1,0,X114*(1-VLOOKUP($A115,[1]Hugst!$R$5:$W$9,MATCH(ROUNDUP((Y$1)/10,0)*10,[1]Hugst!$R$4:$W$4,0))))</f>
        <v>839.82507011064297</v>
      </c>
      <c r="Z115">
        <f ca="1">IF($C115-Z$1&lt;År1,0,Y114*(1-VLOOKUP($A115,[1]Hugst!$R$5:$W$9,MATCH(ROUNDUP((Z$1)/10,0)*10,[1]Hugst!$R$4:$W$4,0))))</f>
        <v>839.61803514603218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229.24412816716904</v>
      </c>
      <c r="E116">
        <f t="shared" ca="1" si="2"/>
        <v>15.327010723114654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574.20076851991348</v>
      </c>
      <c r="G116">
        <f ca="1">IF($C116-G$1&lt;År1,0,F115*(1-VLOOKUP($A116,[1]Hugst!$R$5:$W$9,MATCH(ROUNDUP((G$1)/10,0)*10,[1]Hugst!$R$4:$W$4,0))))</f>
        <v>574.32247509989452</v>
      </c>
      <c r="H116">
        <f ca="1">IF($C116-H$1&lt;År1,0,G115*(1-VLOOKUP($A116,[1]Hugst!$R$5:$W$9,MATCH(ROUNDUP((H$1)/10,0)*10,[1]Hugst!$R$4:$W$4,0))))</f>
        <v>574.03592352740202</v>
      </c>
      <c r="I116">
        <f ca="1">IF($C116-I$1&lt;År1,0,H115*(1-VLOOKUP($A116,[1]Hugst!$R$5:$W$9,MATCH(ROUNDUP((I$1)/10,0)*10,[1]Hugst!$R$4:$W$4,0))))</f>
        <v>573.93158087100005</v>
      </c>
      <c r="J116">
        <f ca="1">IF($C116-J$1&lt;År1,0,I115*(1-VLOOKUP($A116,[1]Hugst!$R$5:$W$9,MATCH(ROUNDUP((J$1)/10,0)*10,[1]Hugst!$R$4:$W$4,0))))</f>
        <v>573.82927924851742</v>
      </c>
      <c r="K116">
        <f ca="1">IF($C116-K$1&lt;År1,0,J115*(1-VLOOKUP($A116,[1]Hugst!$R$5:$W$9,MATCH(ROUNDUP((K$1)/10,0)*10,[1]Hugst!$R$4:$W$4,0))))</f>
        <v>573.72903283569781</v>
      </c>
      <c r="L116">
        <f ca="1">IF($C116-L$1&lt;År1,0,K115*(1-VLOOKUP($A116,[1]Hugst!$R$5:$W$9,MATCH(ROUNDUP((L$1)/10,0)*10,[1]Hugst!$R$4:$W$4,0))))</f>
        <v>573.6308558854555</v>
      </c>
      <c r="M116">
        <f ca="1">IF($C116-M$1&lt;År1,0,L115*(1-VLOOKUP($A116,[1]Hugst!$R$5:$W$9,MATCH(ROUNDUP((M$1)/10,0)*10,[1]Hugst!$R$4:$W$4,0))))</f>
        <v>573.53476272833154</v>
      </c>
      <c r="N116">
        <f ca="1">IF($C116-N$1&lt;År1,0,M115*(1-VLOOKUP($A116,[1]Hugst!$R$5:$W$9,MATCH(ROUNDUP((N$1)/10,0)*10,[1]Hugst!$R$4:$W$4,0))))</f>
        <v>573.44076777290206</v>
      </c>
      <c r="O116">
        <f ca="1">IF($C116-O$1&lt;År1,0,N115*(1-VLOOKUP($A116,[1]Hugst!$R$5:$W$9,MATCH(ROUNDUP((O$1)/10,0)*10,[1]Hugst!$R$4:$W$4,0))))</f>
        <v>573.34888550614346</v>
      </c>
      <c r="P116">
        <f ca="1">IF($C116-P$1&lt;År1,0,O115*(1-VLOOKUP($A116,[1]Hugst!$R$5:$W$9,MATCH(ROUNDUP((P$1)/10,0)*10,[1]Hugst!$R$4:$W$4,0))))</f>
        <v>572.3846674134536</v>
      </c>
      <c r="Q116">
        <f ca="1">IF($C116-Q$1&lt;År1,0,P115*(1-VLOOKUP($A116,[1]Hugst!$R$5:$W$9,MATCH(ROUNDUP((Q$1)/10,0)*10,[1]Hugst!$R$4:$W$4,0))))</f>
        <v>840.29898518265964</v>
      </c>
      <c r="R116">
        <f ca="1">IF($C116-R$1&lt;År1,0,Q115*(1-VLOOKUP($A116,[1]Hugst!$R$5:$W$9,MATCH(ROUNDUP((R$1)/10,0)*10,[1]Hugst!$R$4:$W$4,0))))</f>
        <v>838.93210715862313</v>
      </c>
      <c r="S116">
        <f ca="1">IF($C116-S$1&lt;År1,0,R115*(1-VLOOKUP($A116,[1]Hugst!$R$5:$W$9,MATCH(ROUNDUP((S$1)/10,0)*10,[1]Hugst!$R$4:$W$4,0))))</f>
        <v>838.86833162232199</v>
      </c>
      <c r="T116">
        <f ca="1">IF($C116-T$1&lt;År1,0,S115*(1-VLOOKUP($A116,[1]Hugst!$R$5:$W$9,MATCH(ROUNDUP((T$1)/10,0)*10,[1]Hugst!$R$4:$W$4,0))))</f>
        <v>838.80889951736765</v>
      </c>
      <c r="U116">
        <f ca="1">IF($C116-U$1&lt;År1,0,T115*(1-VLOOKUP($A116,[1]Hugst!$R$5:$W$9,MATCH(ROUNDUP((U$1)/10,0)*10,[1]Hugst!$R$4:$W$4,0))))</f>
        <v>838.75381904591097</v>
      </c>
      <c r="V116">
        <f ca="1">IF($C116-V$1&lt;År1,0,U115*(1-VLOOKUP($A116,[1]Hugst!$R$5:$W$9,MATCH(ROUNDUP((V$1)/10,0)*10,[1]Hugst!$R$4:$W$4,0))))</f>
        <v>838.70309844930455</v>
      </c>
      <c r="W116">
        <f ca="1">IF($C116-W$1&lt;År1,0,V115*(1-VLOOKUP($A116,[1]Hugst!$R$5:$W$9,MATCH(ROUNDUP((W$1)/10,0)*10,[1]Hugst!$R$4:$W$4,0))))</f>
        <v>838.65674600836701</v>
      </c>
      <c r="X116">
        <f ca="1">IF($C116-X$1&lt;År1,0,W115*(1-VLOOKUP($A116,[1]Hugst!$R$5:$W$9,MATCH(ROUNDUP((X$1)/10,0)*10,[1]Hugst!$R$4:$W$4,0))))</f>
        <v>838.61477004336257</v>
      </c>
      <c r="Y116">
        <f ca="1">IF($C116-Y$1&lt;År1,0,X115*(1-VLOOKUP($A116,[1]Hugst!$R$5:$W$9,MATCH(ROUNDUP((Y$1)/10,0)*10,[1]Hugst!$R$4:$W$4,0))))</f>
        <v>838.57717891423658</v>
      </c>
      <c r="Z116">
        <f ca="1">IF($C116-Z$1&lt;År1,0,Y115*(1-VLOOKUP($A116,[1]Hugst!$R$5:$W$9,MATCH(ROUNDUP((Z$1)/10,0)*10,[1]Hugst!$R$4:$W$4,0))))</f>
        <v>838.36605198036602</v>
      </c>
      <c r="AA116">
        <f ca="1">IF($C116-AA$1&lt;År1,0,Z115*(1-VLOOKUP($A116,[1]Hugst!$R$5:$W$9,MATCH(ROUNDUP((AA$1)/10,0)*10,[1]Hugst!$R$4:$W$4,0))))</f>
        <v>838.1593766951429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228.09790752633126</v>
      </c>
      <c r="E117">
        <f t="shared" ca="1" si="2"/>
        <v>16.355277036831467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574.08281419279251</v>
      </c>
      <c r="G117">
        <f ca="1">IF($C117-G$1&lt;År1,0,F116*(1-VLOOKUP($A117,[1]Hugst!$R$5:$W$9,MATCH(ROUNDUP((G$1)/10,0)*10,[1]Hugst!$R$4:$W$4,0))))</f>
        <v>574.20076851991348</v>
      </c>
      <c r="H117">
        <f ca="1">IF($C117-H$1&lt;År1,0,G116*(1-VLOOKUP($A117,[1]Hugst!$R$5:$W$9,MATCH(ROUNDUP((H$1)/10,0)*10,[1]Hugst!$R$4:$W$4,0))))</f>
        <v>574.32247509989452</v>
      </c>
      <c r="I117">
        <f ca="1">IF($C117-I$1&lt;År1,0,H116*(1-VLOOKUP($A117,[1]Hugst!$R$5:$W$9,MATCH(ROUNDUP((I$1)/10,0)*10,[1]Hugst!$R$4:$W$4,0))))</f>
        <v>574.03592352740202</v>
      </c>
      <c r="J117">
        <f ca="1">IF($C117-J$1&lt;År1,0,I116*(1-VLOOKUP($A117,[1]Hugst!$R$5:$W$9,MATCH(ROUNDUP((J$1)/10,0)*10,[1]Hugst!$R$4:$W$4,0))))</f>
        <v>573.93158087100005</v>
      </c>
      <c r="K117">
        <f ca="1">IF($C117-K$1&lt;År1,0,J116*(1-VLOOKUP($A117,[1]Hugst!$R$5:$W$9,MATCH(ROUNDUP((K$1)/10,0)*10,[1]Hugst!$R$4:$W$4,0))))</f>
        <v>573.82927924851742</v>
      </c>
      <c r="L117">
        <f ca="1">IF($C117-L$1&lt;År1,0,K116*(1-VLOOKUP($A117,[1]Hugst!$R$5:$W$9,MATCH(ROUNDUP((L$1)/10,0)*10,[1]Hugst!$R$4:$W$4,0))))</f>
        <v>573.72903283569781</v>
      </c>
      <c r="M117">
        <f ca="1">IF($C117-M$1&lt;År1,0,L116*(1-VLOOKUP($A117,[1]Hugst!$R$5:$W$9,MATCH(ROUNDUP((M$1)/10,0)*10,[1]Hugst!$R$4:$W$4,0))))</f>
        <v>573.6308558854555</v>
      </c>
      <c r="N117">
        <f ca="1">IF($C117-N$1&lt;År1,0,M116*(1-VLOOKUP($A117,[1]Hugst!$R$5:$W$9,MATCH(ROUNDUP((N$1)/10,0)*10,[1]Hugst!$R$4:$W$4,0))))</f>
        <v>573.53476272833154</v>
      </c>
      <c r="O117">
        <f ca="1">IF($C117-O$1&lt;År1,0,N116*(1-VLOOKUP($A117,[1]Hugst!$R$5:$W$9,MATCH(ROUNDUP((O$1)/10,0)*10,[1]Hugst!$R$4:$W$4,0))))</f>
        <v>573.44076777290206</v>
      </c>
      <c r="P117">
        <f ca="1">IF($C117-P$1&lt;År1,0,O116*(1-VLOOKUP($A117,[1]Hugst!$R$5:$W$9,MATCH(ROUNDUP((P$1)/10,0)*10,[1]Hugst!$R$4:$W$4,0))))</f>
        <v>572.47428551130361</v>
      </c>
      <c r="Q117">
        <f ca="1">IF($C117-Q$1&lt;År1,0,P116*(1-VLOOKUP($A117,[1]Hugst!$R$5:$W$9,MATCH(ROUNDUP((Q$1)/10,0)*10,[1]Hugst!$R$4:$W$4,0))))</f>
        <v>571.51153825977201</v>
      </c>
      <c r="R117">
        <f ca="1">IF($C117-R$1&lt;År1,0,Q116*(1-VLOOKUP($A117,[1]Hugst!$R$5:$W$9,MATCH(ROUNDUP((R$1)/10,0)*10,[1]Hugst!$R$4:$W$4,0))))</f>
        <v>839.01717317136399</v>
      </c>
      <c r="S117">
        <f ca="1">IF($C117-S$1&lt;År1,0,R116*(1-VLOOKUP($A117,[1]Hugst!$R$5:$W$9,MATCH(ROUNDUP((S$1)/10,0)*10,[1]Hugst!$R$4:$W$4,0))))</f>
        <v>837.65238021549976</v>
      </c>
      <c r="T117">
        <f ca="1">IF($C117-T$1&lt;År1,0,S116*(1-VLOOKUP($A117,[1]Hugst!$R$5:$W$9,MATCH(ROUNDUP((T$1)/10,0)*10,[1]Hugst!$R$4:$W$4,0))))</f>
        <v>837.58870196391501</v>
      </c>
      <c r="U117">
        <f ca="1">IF($C117-U$1&lt;År1,0,T116*(1-VLOOKUP($A117,[1]Hugst!$R$5:$W$9,MATCH(ROUNDUP((U$1)/10,0)*10,[1]Hugst!$R$4:$W$4,0))))</f>
        <v>837.52936051810389</v>
      </c>
      <c r="V117">
        <f ca="1">IF($C117-V$1&lt;År1,0,U116*(1-VLOOKUP($A117,[1]Hugst!$R$5:$W$9,MATCH(ROUNDUP((V$1)/10,0)*10,[1]Hugst!$R$4:$W$4,0))))</f>
        <v>837.47436406770532</v>
      </c>
      <c r="W117">
        <f ca="1">IF($C117-W$1&lt;År1,0,V116*(1-VLOOKUP($A117,[1]Hugst!$R$5:$W$9,MATCH(ROUNDUP((W$1)/10,0)*10,[1]Hugst!$R$4:$W$4,0))))</f>
        <v>837.42372084150054</v>
      </c>
      <c r="X117">
        <f ca="1">IF($C117-X$1&lt;År1,0,W116*(1-VLOOKUP($A117,[1]Hugst!$R$5:$W$9,MATCH(ROUNDUP((X$1)/10,0)*10,[1]Hugst!$R$4:$W$4,0))))</f>
        <v>837.37743910767631</v>
      </c>
      <c r="Y117">
        <f ca="1">IF($C117-Y$1&lt;År1,0,X116*(1-VLOOKUP($A117,[1]Hugst!$R$5:$W$9,MATCH(ROUNDUP((Y$1)/10,0)*10,[1]Hugst!$R$4:$W$4,0))))</f>
        <v>837.33552717380485</v>
      </c>
      <c r="Z117">
        <f ca="1">IF($C117-Z$1&lt;År1,0,Y116*(1-VLOOKUP($A117,[1]Hugst!$R$5:$W$9,MATCH(ROUNDUP((Z$1)/10,0)*10,[1]Hugst!$R$4:$W$4,0))))</f>
        <v>837.12032873052965</v>
      </c>
      <c r="AA117">
        <f ca="1">IF($C117-AA$1&lt;År1,0,Z116*(1-VLOOKUP($A117,[1]Hugst!$R$5:$W$9,MATCH(ROUNDUP((AA$1)/10,0)*10,[1]Hugst!$R$4:$W$4,0))))</f>
        <v>836.90956858497634</v>
      </c>
      <c r="AB117">
        <f ca="1">IF($C117-AB$1&lt;År1,0,AA116*(1-VLOOKUP($A117,[1]Hugst!$R$5:$W$9,MATCH(ROUNDUP((AB$1)/10,0)*10,[1]Hugst!$R$4:$W$4,0))))</f>
        <v>836.70325235427413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226.95741798870131</v>
      </c>
      <c r="E118">
        <f t="shared" ca="1" si="2"/>
        <v>17.381544325515279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573.96859194384638</v>
      </c>
      <c r="G118">
        <f ca="1">IF($C118-G$1&lt;År1,0,F117*(1-VLOOKUP($A118,[1]Hugst!$R$5:$W$9,MATCH(ROUNDUP((G$1)/10,0)*10,[1]Hugst!$R$4:$W$4,0))))</f>
        <v>574.08281419279251</v>
      </c>
      <c r="H118">
        <f ca="1">IF($C118-H$1&lt;År1,0,G117*(1-VLOOKUP($A118,[1]Hugst!$R$5:$W$9,MATCH(ROUNDUP((H$1)/10,0)*10,[1]Hugst!$R$4:$W$4,0))))</f>
        <v>574.20076851991348</v>
      </c>
      <c r="I118">
        <f ca="1">IF($C118-I$1&lt;År1,0,H117*(1-VLOOKUP($A118,[1]Hugst!$R$5:$W$9,MATCH(ROUNDUP((I$1)/10,0)*10,[1]Hugst!$R$4:$W$4,0))))</f>
        <v>574.32247509989452</v>
      </c>
      <c r="J118">
        <f ca="1">IF($C118-J$1&lt;År1,0,I117*(1-VLOOKUP($A118,[1]Hugst!$R$5:$W$9,MATCH(ROUNDUP((J$1)/10,0)*10,[1]Hugst!$R$4:$W$4,0))))</f>
        <v>574.03592352740202</v>
      </c>
      <c r="K118">
        <f ca="1">IF($C118-K$1&lt;År1,0,J117*(1-VLOOKUP($A118,[1]Hugst!$R$5:$W$9,MATCH(ROUNDUP((K$1)/10,0)*10,[1]Hugst!$R$4:$W$4,0))))</f>
        <v>573.93158087100005</v>
      </c>
      <c r="L118">
        <f ca="1">IF($C118-L$1&lt;År1,0,K117*(1-VLOOKUP($A118,[1]Hugst!$R$5:$W$9,MATCH(ROUNDUP((L$1)/10,0)*10,[1]Hugst!$R$4:$W$4,0))))</f>
        <v>573.82927924851742</v>
      </c>
      <c r="M118">
        <f ca="1">IF($C118-M$1&lt;År1,0,L117*(1-VLOOKUP($A118,[1]Hugst!$R$5:$W$9,MATCH(ROUNDUP((M$1)/10,0)*10,[1]Hugst!$R$4:$W$4,0))))</f>
        <v>573.72903283569781</v>
      </c>
      <c r="N118">
        <f ca="1">IF($C118-N$1&lt;År1,0,M117*(1-VLOOKUP($A118,[1]Hugst!$R$5:$W$9,MATCH(ROUNDUP((N$1)/10,0)*10,[1]Hugst!$R$4:$W$4,0))))</f>
        <v>573.6308558854555</v>
      </c>
      <c r="O118">
        <f ca="1">IF($C118-O$1&lt;År1,0,N117*(1-VLOOKUP($A118,[1]Hugst!$R$5:$W$9,MATCH(ROUNDUP((O$1)/10,0)*10,[1]Hugst!$R$4:$W$4,0))))</f>
        <v>573.53476272833154</v>
      </c>
      <c r="P118">
        <f ca="1">IF($C118-P$1&lt;År1,0,O117*(1-VLOOKUP($A118,[1]Hugst!$R$5:$W$9,MATCH(ROUNDUP((P$1)/10,0)*10,[1]Hugst!$R$4:$W$4,0))))</f>
        <v>572.56602761867225</v>
      </c>
      <c r="Q118">
        <f ca="1">IF($C118-Q$1&lt;År1,0,P117*(1-VLOOKUP($A118,[1]Hugst!$R$5:$W$9,MATCH(ROUNDUP((Q$1)/10,0)*10,[1]Hugst!$R$4:$W$4,0))))</f>
        <v>571.6010196520491</v>
      </c>
      <c r="R118">
        <f ca="1">IF($C118-R$1&lt;År1,0,Q117*(1-VLOOKUP($A118,[1]Hugst!$R$5:$W$9,MATCH(ROUNDUP((R$1)/10,0)*10,[1]Hugst!$R$4:$W$4,0))))</f>
        <v>570.63974099801976</v>
      </c>
      <c r="S118">
        <f ca="1">IF($C118-S$1&lt;År1,0,R117*(1-VLOOKUP($A118,[1]Hugst!$R$5:$W$9,MATCH(ROUNDUP((S$1)/10,0)*10,[1]Hugst!$R$4:$W$4,0))))</f>
        <v>837.73731646652629</v>
      </c>
      <c r="T118">
        <f ca="1">IF($C118-T$1&lt;År1,0,S117*(1-VLOOKUP($A118,[1]Hugst!$R$5:$W$9,MATCH(ROUNDUP((T$1)/10,0)*10,[1]Hugst!$R$4:$W$4,0))))</f>
        <v>836.37460539822189</v>
      </c>
      <c r="U118">
        <f ca="1">IF($C118-U$1&lt;År1,0,T117*(1-VLOOKUP($A118,[1]Hugst!$R$5:$W$9,MATCH(ROUNDUP((U$1)/10,0)*10,[1]Hugst!$R$4:$W$4,0))))</f>
        <v>836.3110242829531</v>
      </c>
      <c r="V118">
        <f ca="1">IF($C118-V$1&lt;År1,0,U117*(1-VLOOKUP($A118,[1]Hugst!$R$5:$W$9,MATCH(ROUNDUP((V$1)/10,0)*10,[1]Hugst!$R$4:$W$4,0))))</f>
        <v>836.25177335799151</v>
      </c>
      <c r="W118">
        <f ca="1">IF($C118-W$1&lt;År1,0,V117*(1-VLOOKUP($A118,[1]Hugst!$R$5:$W$9,MATCH(ROUNDUP((W$1)/10,0)*10,[1]Hugst!$R$4:$W$4,0))))</f>
        <v>836.19686080048336</v>
      </c>
      <c r="X118">
        <f ca="1">IF($C118-X$1&lt;År1,0,W117*(1-VLOOKUP($A118,[1]Hugst!$R$5:$W$9,MATCH(ROUNDUP((X$1)/10,0)*10,[1]Hugst!$R$4:$W$4,0))))</f>
        <v>836.14629482665759</v>
      </c>
      <c r="Y118">
        <f ca="1">IF($C118-Y$1&lt;År1,0,X117*(1-VLOOKUP($A118,[1]Hugst!$R$5:$W$9,MATCH(ROUNDUP((Y$1)/10,0)*10,[1]Hugst!$R$4:$W$4,0))))</f>
        <v>836.10008369208833</v>
      </c>
      <c r="Z118">
        <f ca="1">IF($C118-Z$1&lt;År1,0,Y117*(1-VLOOKUP($A118,[1]Hugst!$R$5:$W$9,MATCH(ROUNDUP((Z$1)/10,0)*10,[1]Hugst!$R$4:$W$4,0))))</f>
        <v>835.88083409693502</v>
      </c>
      <c r="AA118">
        <f ca="1">IF($C118-AA$1&lt;År1,0,Z117*(1-VLOOKUP($A118,[1]Hugst!$R$5:$W$9,MATCH(ROUNDUP((AA$1)/10,0)*10,[1]Hugst!$R$4:$W$4,0))))</f>
        <v>835.66600951536213</v>
      </c>
      <c r="AB118">
        <f ca="1">IF($C118-AB$1&lt;År1,0,AA117*(1-VLOOKUP($A118,[1]Hugst!$R$5:$W$9,MATCH(ROUNDUP((AB$1)/10,0)*10,[1]Hugst!$R$4:$W$4,0))))</f>
        <v>835.45561552090919</v>
      </c>
      <c r="AC118">
        <f ca="1">IF($C118-AC$1&lt;År1,0,AB117*(1-VLOOKUP($A118,[1]Hugst!$R$5:$W$9,MATCH(ROUNDUP((AC$1)/10,0)*10,[1]Hugst!$R$4:$W$4,0))))</f>
        <v>835.24965772094674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225.82263089875323</v>
      </c>
      <c r="E119">
        <f t="shared" ca="1" si="2"/>
        <v>18.405821167925751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573.85808169630877</v>
      </c>
      <c r="G119">
        <f ca="1">IF($C119-G$1&lt;År1,0,F118*(1-VLOOKUP($A119,[1]Hugst!$R$5:$W$9,MATCH(ROUNDUP((G$1)/10,0)*10,[1]Hugst!$R$4:$W$4,0))))</f>
        <v>573.96859194384638</v>
      </c>
      <c r="H119">
        <f ca="1">IF($C119-H$1&lt;År1,0,G118*(1-VLOOKUP($A119,[1]Hugst!$R$5:$W$9,MATCH(ROUNDUP((H$1)/10,0)*10,[1]Hugst!$R$4:$W$4,0))))</f>
        <v>574.08281419279251</v>
      </c>
      <c r="I119">
        <f ca="1">IF($C119-I$1&lt;År1,0,H118*(1-VLOOKUP($A119,[1]Hugst!$R$5:$W$9,MATCH(ROUNDUP((I$1)/10,0)*10,[1]Hugst!$R$4:$W$4,0))))</f>
        <v>574.20076851991348</v>
      </c>
      <c r="J119">
        <f ca="1">IF($C119-J$1&lt;År1,0,I118*(1-VLOOKUP($A119,[1]Hugst!$R$5:$W$9,MATCH(ROUNDUP((J$1)/10,0)*10,[1]Hugst!$R$4:$W$4,0))))</f>
        <v>574.32247509989452</v>
      </c>
      <c r="K119">
        <f ca="1">IF($C119-K$1&lt;År1,0,J118*(1-VLOOKUP($A119,[1]Hugst!$R$5:$W$9,MATCH(ROUNDUP((K$1)/10,0)*10,[1]Hugst!$R$4:$W$4,0))))</f>
        <v>574.03592352740202</v>
      </c>
      <c r="L119">
        <f ca="1">IF($C119-L$1&lt;År1,0,K118*(1-VLOOKUP($A119,[1]Hugst!$R$5:$W$9,MATCH(ROUNDUP((L$1)/10,0)*10,[1]Hugst!$R$4:$W$4,0))))</f>
        <v>573.93158087100005</v>
      </c>
      <c r="M119">
        <f ca="1">IF($C119-M$1&lt;År1,0,L118*(1-VLOOKUP($A119,[1]Hugst!$R$5:$W$9,MATCH(ROUNDUP((M$1)/10,0)*10,[1]Hugst!$R$4:$W$4,0))))</f>
        <v>573.82927924851742</v>
      </c>
      <c r="N119">
        <f ca="1">IF($C119-N$1&lt;År1,0,M118*(1-VLOOKUP($A119,[1]Hugst!$R$5:$W$9,MATCH(ROUNDUP((N$1)/10,0)*10,[1]Hugst!$R$4:$W$4,0))))</f>
        <v>573.72903283569781</v>
      </c>
      <c r="O119">
        <f ca="1">IF($C119-O$1&lt;År1,0,N118*(1-VLOOKUP($A119,[1]Hugst!$R$5:$W$9,MATCH(ROUNDUP((O$1)/10,0)*10,[1]Hugst!$R$4:$W$4,0))))</f>
        <v>573.6308558854555</v>
      </c>
      <c r="P119">
        <f ca="1">IF($C119-P$1&lt;År1,0,O118*(1-VLOOKUP($A119,[1]Hugst!$R$5:$W$9,MATCH(ROUNDUP((P$1)/10,0)*10,[1]Hugst!$R$4:$W$4,0))))</f>
        <v>572.6598791919663</v>
      </c>
      <c r="Q119">
        <f ca="1">IF($C119-Q$1&lt;År1,0,P118*(1-VLOOKUP($A119,[1]Hugst!$R$5:$W$9,MATCH(ROUNDUP((Q$1)/10,0)*10,[1]Hugst!$R$4:$W$4,0))))</f>
        <v>571.69262181383021</v>
      </c>
      <c r="R119">
        <f ca="1">IF($C119-R$1&lt;År1,0,Q118*(1-VLOOKUP($A119,[1]Hugst!$R$5:$W$9,MATCH(ROUNDUP((R$1)/10,0)*10,[1]Hugst!$R$4:$W$4,0))))</f>
        <v>570.72908589325777</v>
      </c>
      <c r="S119">
        <f ca="1">IF($C119-S$1&lt;År1,0,R118*(1-VLOOKUP($A119,[1]Hugst!$R$5:$W$9,MATCH(ROUNDUP((S$1)/10,0)*10,[1]Hugst!$R$4:$W$4,0))))</f>
        <v>569.76927359649733</v>
      </c>
      <c r="T119">
        <f ca="1">IF($C119-T$1&lt;År1,0,S118*(1-VLOOKUP($A119,[1]Hugst!$R$5:$W$9,MATCH(ROUNDUP((T$1)/10,0)*10,[1]Hugst!$R$4:$W$4,0))))</f>
        <v>836.45941208547561</v>
      </c>
      <c r="U119">
        <f ca="1">IF($C119-U$1&lt;År1,0,T118*(1-VLOOKUP($A119,[1]Hugst!$R$5:$W$9,MATCH(ROUNDUP((U$1)/10,0)*10,[1]Hugst!$R$4:$W$4,0))))</f>
        <v>835.09877972897038</v>
      </c>
      <c r="V119">
        <f ca="1">IF($C119-V$1&lt;År1,0,U118*(1-VLOOKUP($A119,[1]Hugst!$R$5:$W$9,MATCH(ROUNDUP((V$1)/10,0)*10,[1]Hugst!$R$4:$W$4,0))))</f>
        <v>835.03529560184347</v>
      </c>
      <c r="W119">
        <f ca="1">IF($C119-W$1&lt;År1,0,V118*(1-VLOOKUP($A119,[1]Hugst!$R$5:$W$9,MATCH(ROUNDUP((W$1)/10,0)*10,[1]Hugst!$R$4:$W$4,0))))</f>
        <v>834.97613505964875</v>
      </c>
      <c r="X119">
        <f ca="1">IF($C119-X$1&lt;År1,0,W118*(1-VLOOKUP($A119,[1]Hugst!$R$5:$W$9,MATCH(ROUNDUP((X$1)/10,0)*10,[1]Hugst!$R$4:$W$4,0))))</f>
        <v>834.92130626705887</v>
      </c>
      <c r="Y119">
        <f ca="1">IF($C119-Y$1&lt;År1,0,X118*(1-VLOOKUP($A119,[1]Hugst!$R$5:$W$9,MATCH(ROUNDUP((Y$1)/10,0)*10,[1]Hugst!$R$4:$W$4,0))))</f>
        <v>834.87081742776945</v>
      </c>
      <c r="Z119">
        <f ca="1">IF($C119-Z$1&lt;År1,0,Y118*(1-VLOOKUP($A119,[1]Hugst!$R$5:$W$9,MATCH(ROUNDUP((Z$1)/10,0)*10,[1]Hugst!$R$4:$W$4,0))))</f>
        <v>834.64753693652153</v>
      </c>
      <c r="AA119">
        <f ca="1">IF($C119-AA$1&lt;År1,0,Z118*(1-VLOOKUP($A119,[1]Hugst!$R$5:$W$9,MATCH(ROUNDUP((AA$1)/10,0)*10,[1]Hugst!$R$4:$W$4,0))))</f>
        <v>834.42866824108864</v>
      </c>
      <c r="AB119">
        <f ca="1">IF($C119-AB$1&lt;År1,0,AA118*(1-VLOOKUP($A119,[1]Hugst!$R$5:$W$9,MATCH(ROUNDUP((AB$1)/10,0)*10,[1]Hugst!$R$4:$W$4,0))))</f>
        <v>834.21421687171255</v>
      </c>
      <c r="AC119">
        <f ca="1">IF($C119-AC$1&lt;År1,0,AB118*(1-VLOOKUP($A119,[1]Hugst!$R$5:$W$9,MATCH(ROUNDUP((AC$1)/10,0)*10,[1]Hugst!$R$4:$W$4,0))))</f>
        <v>834.00418839224994</v>
      </c>
      <c r="AD119">
        <f ca="1">IF($C119-AD$1&lt;År1,0,AC118*(1-VLOOKUP($A119,[1]Hugst!$R$5:$W$9,MATCH(ROUNDUP((AD$1)/10,0)*10,[1]Hugst!$R$4:$W$4,0))))</f>
        <v>833.79858840032978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224.69351774426195</v>
      </c>
      <c r="E120">
        <f t="shared" ca="1" si="2"/>
        <v>19.42811609709679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573.75126347098853</v>
      </c>
      <c r="G120">
        <f ca="1">IF($C120-G$1&lt;År1,0,F119*(1-VLOOKUP($A120,[1]Hugst!$R$5:$W$9,MATCH(ROUNDUP((G$1)/10,0)*10,[1]Hugst!$R$4:$W$4,0))))</f>
        <v>573.85808169630877</v>
      </c>
      <c r="H120">
        <f ca="1">IF($C120-H$1&lt;År1,0,G119*(1-VLOOKUP($A120,[1]Hugst!$R$5:$W$9,MATCH(ROUNDUP((H$1)/10,0)*10,[1]Hugst!$R$4:$W$4,0))))</f>
        <v>573.96859194384638</v>
      </c>
      <c r="I120">
        <f ca="1">IF($C120-I$1&lt;År1,0,H119*(1-VLOOKUP($A120,[1]Hugst!$R$5:$W$9,MATCH(ROUNDUP((I$1)/10,0)*10,[1]Hugst!$R$4:$W$4,0))))</f>
        <v>574.08281419279251</v>
      </c>
      <c r="J120">
        <f ca="1">IF($C120-J$1&lt;År1,0,I119*(1-VLOOKUP($A120,[1]Hugst!$R$5:$W$9,MATCH(ROUNDUP((J$1)/10,0)*10,[1]Hugst!$R$4:$W$4,0))))</f>
        <v>574.20076851991348</v>
      </c>
      <c r="K120">
        <f ca="1">IF($C120-K$1&lt;År1,0,J119*(1-VLOOKUP($A120,[1]Hugst!$R$5:$W$9,MATCH(ROUNDUP((K$1)/10,0)*10,[1]Hugst!$R$4:$W$4,0))))</f>
        <v>574.32247509989452</v>
      </c>
      <c r="L120">
        <f ca="1">IF($C120-L$1&lt;År1,0,K119*(1-VLOOKUP($A120,[1]Hugst!$R$5:$W$9,MATCH(ROUNDUP((L$1)/10,0)*10,[1]Hugst!$R$4:$W$4,0))))</f>
        <v>574.03592352740202</v>
      </c>
      <c r="M120">
        <f ca="1">IF($C120-M$1&lt;År1,0,L119*(1-VLOOKUP($A120,[1]Hugst!$R$5:$W$9,MATCH(ROUNDUP((M$1)/10,0)*10,[1]Hugst!$R$4:$W$4,0))))</f>
        <v>573.93158087100005</v>
      </c>
      <c r="N120">
        <f ca="1">IF($C120-N$1&lt;År1,0,M119*(1-VLOOKUP($A120,[1]Hugst!$R$5:$W$9,MATCH(ROUNDUP((N$1)/10,0)*10,[1]Hugst!$R$4:$W$4,0))))</f>
        <v>573.82927924851742</v>
      </c>
      <c r="O120">
        <f ca="1">IF($C120-O$1&lt;År1,0,N119*(1-VLOOKUP($A120,[1]Hugst!$R$5:$W$9,MATCH(ROUNDUP((O$1)/10,0)*10,[1]Hugst!$R$4:$W$4,0))))</f>
        <v>573.72903283569781</v>
      </c>
      <c r="P120">
        <f ca="1">IF($C120-P$1&lt;År1,0,O119*(1-VLOOKUP($A120,[1]Hugst!$R$5:$W$9,MATCH(ROUNDUP((P$1)/10,0)*10,[1]Hugst!$R$4:$W$4,0))))</f>
        <v>572.75582576630813</v>
      </c>
      <c r="Q120">
        <f ca="1">IF($C120-Q$1&lt;År1,0,P119*(1-VLOOKUP($A120,[1]Hugst!$R$5:$W$9,MATCH(ROUNDUP((Q$1)/10,0)*10,[1]Hugst!$R$4:$W$4,0))))</f>
        <v>571.7863302237073</v>
      </c>
      <c r="R120">
        <f ca="1">IF($C120-R$1&lt;År1,0,Q119*(1-VLOOKUP($A120,[1]Hugst!$R$5:$W$9,MATCH(ROUNDUP((R$1)/10,0)*10,[1]Hugst!$R$4:$W$4,0))))</f>
        <v>570.82054832292772</v>
      </c>
      <c r="S120">
        <f ca="1">IF($C120-S$1&lt;År1,0,R119*(1-VLOOKUP($A120,[1]Hugst!$R$5:$W$9,MATCH(ROUNDUP((S$1)/10,0)*10,[1]Hugst!$R$4:$W$4,0))))</f>
        <v>569.85848220291211</v>
      </c>
      <c r="T120">
        <f ca="1">IF($C120-T$1&lt;År1,0,S119*(1-VLOOKUP($A120,[1]Hugst!$R$5:$W$9,MATCH(ROUNDUP((T$1)/10,0)*10,[1]Hugst!$R$4:$W$4,0))))</f>
        <v>568.90013402660429</v>
      </c>
      <c r="U120">
        <f ca="1">IF($C120-U$1&lt;År1,0,T119*(1-VLOOKUP($A120,[1]Hugst!$R$5:$W$9,MATCH(ROUNDUP((U$1)/10,0)*10,[1]Hugst!$R$4:$W$4,0))))</f>
        <v>835.18345705009096</v>
      </c>
      <c r="V120">
        <f ca="1">IF($C120-V$1&lt;År1,0,U119*(1-VLOOKUP($A120,[1]Hugst!$R$5:$W$9,MATCH(ROUNDUP((V$1)/10,0)*10,[1]Hugst!$R$4:$W$4,0))))</f>
        <v>833.82490023446849</v>
      </c>
      <c r="W120">
        <f ca="1">IF($C120-W$1&lt;År1,0,V119*(1-VLOOKUP($A120,[1]Hugst!$R$5:$W$9,MATCH(ROUNDUP((W$1)/10,0)*10,[1]Hugst!$R$4:$W$4,0))))</f>
        <v>833.76151294753549</v>
      </c>
      <c r="X120">
        <f ca="1">IF($C120-X$1&lt;År1,0,W119*(1-VLOOKUP($A120,[1]Hugst!$R$5:$W$9,MATCH(ROUNDUP((X$1)/10,0)*10,[1]Hugst!$R$4:$W$4,0))))</f>
        <v>833.70244265023575</v>
      </c>
      <c r="Y120">
        <f ca="1">IF($C120-Y$1&lt;År1,0,X119*(1-VLOOKUP($A120,[1]Hugst!$R$5:$W$9,MATCH(ROUNDUP((Y$1)/10,0)*10,[1]Hugst!$R$4:$W$4,0))))</f>
        <v>833.64769749478705</v>
      </c>
      <c r="Z120">
        <f ca="1">IF($C120-Z$1&lt;År1,0,Y119*(1-VLOOKUP($A120,[1]Hugst!$R$5:$W$9,MATCH(ROUNDUP((Z$1)/10,0)*10,[1]Hugst!$R$4:$W$4,0))))</f>
        <v>833.42040626189919</v>
      </c>
      <c r="AA120">
        <f ca="1">IF($C120-AA$1&lt;År1,0,Z119*(1-VLOOKUP($A120,[1]Hugst!$R$5:$W$9,MATCH(ROUNDUP((AA$1)/10,0)*10,[1]Hugst!$R$4:$W$4,0))))</f>
        <v>833.19751367319952</v>
      </c>
      <c r="AB120">
        <f ca="1">IF($C120-AB$1&lt;År1,0,AA119*(1-VLOOKUP($A120,[1]Hugst!$R$5:$W$9,MATCH(ROUNDUP((AB$1)/10,0)*10,[1]Hugst!$R$4:$W$4,0))))</f>
        <v>832.97902521575452</v>
      </c>
      <c r="AC120">
        <f ca="1">IF($C120-AC$1&lt;År1,0,AB119*(1-VLOOKUP($A120,[1]Hugst!$R$5:$W$9,MATCH(ROUNDUP((AC$1)/10,0)*10,[1]Hugst!$R$4:$W$4,0))))</f>
        <v>832.76494641019815</v>
      </c>
      <c r="AD120">
        <f ca="1">IF($C120-AD$1&lt;År1,0,AC119*(1-VLOOKUP($A120,[1]Hugst!$R$5:$W$9,MATCH(ROUNDUP((AD$1)/10,0)*10,[1]Hugst!$R$4:$W$4,0))))</f>
        <v>832.555282810721</v>
      </c>
      <c r="AE120">
        <f ca="1">IF($C120-AE$1&lt;År1,0,AD119*(1-VLOOKUP($A120,[1]Hugst!$R$5:$W$9,MATCH(ROUNDUP((AE$1)/10,0)*10,[1]Hugst!$R$4:$W$4,0))))</f>
        <v>832.35004000522747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223.5700501555466</v>
      </c>
      <c r="E121">
        <f t="shared" ca="1" si="2"/>
        <v>20.448437600516627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573.64811738569301</v>
      </c>
      <c r="G121">
        <f ca="1">IF($C121-G$1&lt;År1,0,F120*(1-VLOOKUP($A121,[1]Hugst!$R$5:$W$9,MATCH(ROUNDUP((G$1)/10,0)*10,[1]Hugst!$R$4:$W$4,0))))</f>
        <v>573.75126347098853</v>
      </c>
      <c r="H121">
        <f ca="1">IF($C121-H$1&lt;År1,0,G120*(1-VLOOKUP($A121,[1]Hugst!$R$5:$W$9,MATCH(ROUNDUP((H$1)/10,0)*10,[1]Hugst!$R$4:$W$4,0))))</f>
        <v>573.85808169630877</v>
      </c>
      <c r="I121">
        <f ca="1">IF($C121-I$1&lt;År1,0,H120*(1-VLOOKUP($A121,[1]Hugst!$R$5:$W$9,MATCH(ROUNDUP((I$1)/10,0)*10,[1]Hugst!$R$4:$W$4,0))))</f>
        <v>573.96859194384638</v>
      </c>
      <c r="J121">
        <f ca="1">IF($C121-J$1&lt;År1,0,I120*(1-VLOOKUP($A121,[1]Hugst!$R$5:$W$9,MATCH(ROUNDUP((J$1)/10,0)*10,[1]Hugst!$R$4:$W$4,0))))</f>
        <v>574.08281419279251</v>
      </c>
      <c r="K121">
        <f ca="1">IF($C121-K$1&lt;År1,0,J120*(1-VLOOKUP($A121,[1]Hugst!$R$5:$W$9,MATCH(ROUNDUP((K$1)/10,0)*10,[1]Hugst!$R$4:$W$4,0))))</f>
        <v>574.20076851991348</v>
      </c>
      <c r="L121">
        <f ca="1">IF($C121-L$1&lt;År1,0,K120*(1-VLOOKUP($A121,[1]Hugst!$R$5:$W$9,MATCH(ROUNDUP((L$1)/10,0)*10,[1]Hugst!$R$4:$W$4,0))))</f>
        <v>574.32247509989452</v>
      </c>
      <c r="M121">
        <f ca="1">IF($C121-M$1&lt;År1,0,L120*(1-VLOOKUP($A121,[1]Hugst!$R$5:$W$9,MATCH(ROUNDUP((M$1)/10,0)*10,[1]Hugst!$R$4:$W$4,0))))</f>
        <v>574.03592352740202</v>
      </c>
      <c r="N121">
        <f ca="1">IF($C121-N$1&lt;År1,0,M120*(1-VLOOKUP($A121,[1]Hugst!$R$5:$W$9,MATCH(ROUNDUP((N$1)/10,0)*10,[1]Hugst!$R$4:$W$4,0))))</f>
        <v>573.93158087100005</v>
      </c>
      <c r="O121">
        <f ca="1">IF($C121-O$1&lt;År1,0,N120*(1-VLOOKUP($A121,[1]Hugst!$R$5:$W$9,MATCH(ROUNDUP((O$1)/10,0)*10,[1]Hugst!$R$4:$W$4,0))))</f>
        <v>573.82927924851742</v>
      </c>
      <c r="P121">
        <f ca="1">IF($C121-P$1&lt;År1,0,O120*(1-VLOOKUP($A121,[1]Hugst!$R$5:$W$9,MATCH(ROUNDUP((P$1)/10,0)*10,[1]Hugst!$R$4:$W$4,0))))</f>
        <v>572.85385295510093</v>
      </c>
      <c r="Q121">
        <f ca="1">IF($C121-Q$1&lt;År1,0,P120*(1-VLOOKUP($A121,[1]Hugst!$R$5:$W$9,MATCH(ROUNDUP((Q$1)/10,0)*10,[1]Hugst!$R$4:$W$4,0))))</f>
        <v>571.88213043886799</v>
      </c>
      <c r="R121">
        <f ca="1">IF($C121-R$1&lt;År1,0,Q120*(1-VLOOKUP($A121,[1]Hugst!$R$5:$W$9,MATCH(ROUNDUP((R$1)/10,0)*10,[1]Hugst!$R$4:$W$4,0))))</f>
        <v>570.91411378777286</v>
      </c>
      <c r="S121">
        <f ca="1">IF($C121-S$1&lt;År1,0,R120*(1-VLOOKUP($A121,[1]Hugst!$R$5:$W$9,MATCH(ROUNDUP((S$1)/10,0)*10,[1]Hugst!$R$4:$W$4,0))))</f>
        <v>569.94980511362155</v>
      </c>
      <c r="T121">
        <f ca="1">IF($C121-T$1&lt;År1,0,S120*(1-VLOOKUP($A121,[1]Hugst!$R$5:$W$9,MATCH(ROUNDUP((T$1)/10,0)*10,[1]Hugst!$R$4:$W$4,0))))</f>
        <v>568.98920655209406</v>
      </c>
      <c r="U121">
        <f ca="1">IF($C121-U$1&lt;År1,0,T120*(1-VLOOKUP($A121,[1]Hugst!$R$5:$W$9,MATCH(ROUNDUP((U$1)/10,0)*10,[1]Hugst!$R$4:$W$4,0))))</f>
        <v>568.0323202628349</v>
      </c>
      <c r="V121">
        <f ca="1">IF($C121-V$1&lt;År1,0,U120*(1-VLOOKUP($A121,[1]Hugst!$R$5:$W$9,MATCH(ROUNDUP((V$1)/10,0)*10,[1]Hugst!$R$4:$W$4,0))))</f>
        <v>833.90944838679422</v>
      </c>
      <c r="W121">
        <f ca="1">IF($C121-W$1&lt;År1,0,V120*(1-VLOOKUP($A121,[1]Hugst!$R$5:$W$9,MATCH(ROUNDUP((W$1)/10,0)*10,[1]Hugst!$R$4:$W$4,0))))</f>
        <v>832.55296394597519</v>
      </c>
      <c r="X121">
        <f ca="1">IF($C121-X$1&lt;År1,0,W120*(1-VLOOKUP($A121,[1]Hugst!$R$5:$W$9,MATCH(ROUNDUP((X$1)/10,0)*10,[1]Hugst!$R$4:$W$4,0))))</f>
        <v>832.48967335151383</v>
      </c>
      <c r="Y121">
        <f ca="1">IF($C121-Y$1&lt;År1,0,X120*(1-VLOOKUP($A121,[1]Hugst!$R$5:$W$9,MATCH(ROUNDUP((Y$1)/10,0)*10,[1]Hugst!$R$4:$W$4,0))))</f>
        <v>832.43069316144727</v>
      </c>
      <c r="Z121">
        <f ca="1">IF($C121-Z$1&lt;År1,0,Y120*(1-VLOOKUP($A121,[1]Hugst!$R$5:$W$9,MATCH(ROUNDUP((Z$1)/10,0)*10,[1]Hugst!$R$4:$W$4,0))))</f>
        <v>832.19941124066474</v>
      </c>
      <c r="AA121">
        <f ca="1">IF($C121-AA$1&lt;År1,0,Z120*(1-VLOOKUP($A121,[1]Hugst!$R$5:$W$9,MATCH(ROUNDUP((AA$1)/10,0)*10,[1]Hugst!$R$4:$W$4,0))))</f>
        <v>831.97251487813912</v>
      </c>
      <c r="AB121">
        <f ca="1">IF($C121-AB$1&lt;År1,0,AA120*(1-VLOOKUP($A121,[1]Hugst!$R$5:$W$9,MATCH(ROUNDUP((AB$1)/10,0)*10,[1]Hugst!$R$4:$W$4,0))))</f>
        <v>831.75000951808931</v>
      </c>
      <c r="AC121">
        <f ca="1">IF($C121-AC$1&lt;År1,0,AB120*(1-VLOOKUP($A121,[1]Hugst!$R$5:$W$9,MATCH(ROUNDUP((AC$1)/10,0)*10,[1]Hugst!$R$4:$W$4,0))))</f>
        <v>831.53190063804914</v>
      </c>
      <c r="AD121">
        <f ca="1">IF($C121-AD$1&lt;År1,0,AC120*(1-VLOOKUP($A121,[1]Hugst!$R$5:$W$9,MATCH(ROUNDUP((AD$1)/10,0)*10,[1]Hugst!$R$4:$W$4,0))))</f>
        <v>831.31819374906172</v>
      </c>
      <c r="AE121">
        <f ca="1">IF($C121-AE$1&lt;År1,0,AD120*(1-VLOOKUP($A121,[1]Hugst!$R$5:$W$9,MATCH(ROUNDUP((AE$1)/10,0)*10,[1]Hugst!$R$4:$W$4,0))))</f>
        <v>831.10889439566847</v>
      </c>
      <c r="AF121">
        <f ca="1">IF($C121-AF$1&lt;År1,0,AE120*(1-VLOOKUP($A121,[1]Hugst!$R$5:$W$9,MATCH(ROUNDUP((AF$1)/10,0)*10,[1]Hugst!$R$4:$W$4,0))))</f>
        <v>830.90400815606586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222.4521999047538</v>
      </c>
      <c r="E122">
        <f t="shared" ca="1" si="2"/>
        <v>21.466794120369741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573.54862365475333</v>
      </c>
      <c r="G122">
        <f ca="1">IF($C122-G$1&lt;År1,0,F121*(1-VLOOKUP($A122,[1]Hugst!$R$5:$W$9,MATCH(ROUNDUP((G$1)/10,0)*10,[1]Hugst!$R$4:$W$4,0))))</f>
        <v>573.64811738569301</v>
      </c>
      <c r="H122">
        <f ca="1">IF($C122-H$1&lt;År1,0,G121*(1-VLOOKUP($A122,[1]Hugst!$R$5:$W$9,MATCH(ROUNDUP((H$1)/10,0)*10,[1]Hugst!$R$4:$W$4,0))))</f>
        <v>573.75126347098853</v>
      </c>
      <c r="I122">
        <f ca="1">IF($C122-I$1&lt;År1,0,H121*(1-VLOOKUP($A122,[1]Hugst!$R$5:$W$9,MATCH(ROUNDUP((I$1)/10,0)*10,[1]Hugst!$R$4:$W$4,0))))</f>
        <v>573.85808169630877</v>
      </c>
      <c r="J122">
        <f ca="1">IF($C122-J$1&lt;År1,0,I121*(1-VLOOKUP($A122,[1]Hugst!$R$5:$W$9,MATCH(ROUNDUP((J$1)/10,0)*10,[1]Hugst!$R$4:$W$4,0))))</f>
        <v>573.96859194384638</v>
      </c>
      <c r="K122">
        <f ca="1">IF($C122-K$1&lt;År1,0,J121*(1-VLOOKUP($A122,[1]Hugst!$R$5:$W$9,MATCH(ROUNDUP((K$1)/10,0)*10,[1]Hugst!$R$4:$W$4,0))))</f>
        <v>574.08281419279251</v>
      </c>
      <c r="L122">
        <f ca="1">IF($C122-L$1&lt;År1,0,K121*(1-VLOOKUP($A122,[1]Hugst!$R$5:$W$9,MATCH(ROUNDUP((L$1)/10,0)*10,[1]Hugst!$R$4:$W$4,0))))</f>
        <v>574.20076851991348</v>
      </c>
      <c r="M122">
        <f ca="1">IF($C122-M$1&lt;År1,0,L121*(1-VLOOKUP($A122,[1]Hugst!$R$5:$W$9,MATCH(ROUNDUP((M$1)/10,0)*10,[1]Hugst!$R$4:$W$4,0))))</f>
        <v>574.32247509989452</v>
      </c>
      <c r="N122">
        <f ca="1">IF($C122-N$1&lt;År1,0,M121*(1-VLOOKUP($A122,[1]Hugst!$R$5:$W$9,MATCH(ROUNDUP((N$1)/10,0)*10,[1]Hugst!$R$4:$W$4,0))))</f>
        <v>574.03592352740202</v>
      </c>
      <c r="O122">
        <f ca="1">IF($C122-O$1&lt;År1,0,N121*(1-VLOOKUP($A122,[1]Hugst!$R$5:$W$9,MATCH(ROUNDUP((O$1)/10,0)*10,[1]Hugst!$R$4:$W$4,0))))</f>
        <v>573.93158087100005</v>
      </c>
      <c r="P122">
        <f ca="1">IF($C122-P$1&lt;År1,0,O121*(1-VLOOKUP($A122,[1]Hugst!$R$5:$W$9,MATCH(ROUNDUP((P$1)/10,0)*10,[1]Hugst!$R$4:$W$4,0))))</f>
        <v>572.9539464496637</v>
      </c>
      <c r="Q122">
        <f ca="1">IF($C122-Q$1&lt;År1,0,P121*(1-VLOOKUP($A122,[1]Hugst!$R$5:$W$9,MATCH(ROUNDUP((Q$1)/10,0)*10,[1]Hugst!$R$4:$W$4,0))))</f>
        <v>571.98000809466089</v>
      </c>
      <c r="R122">
        <f ca="1">IF($C122-R$1&lt;År1,0,Q121*(1-VLOOKUP($A122,[1]Hugst!$R$5:$W$9,MATCH(ROUNDUP((R$1)/10,0)*10,[1]Hugst!$R$4:$W$4,0))))</f>
        <v>571.0097678670121</v>
      </c>
      <c r="S122">
        <f ca="1">IF($C122-S$1&lt;År1,0,R121*(1-VLOOKUP($A122,[1]Hugst!$R$5:$W$9,MATCH(ROUNDUP((S$1)/10,0)*10,[1]Hugst!$R$4:$W$4,0))))</f>
        <v>570.04322785148645</v>
      </c>
      <c r="T122">
        <f ca="1">IF($C122-T$1&lt;År1,0,S121*(1-VLOOKUP($A122,[1]Hugst!$R$5:$W$9,MATCH(ROUNDUP((T$1)/10,0)*10,[1]Hugst!$R$4:$W$4,0))))</f>
        <v>569.0803901566685</v>
      </c>
      <c r="U122">
        <f ca="1">IF($C122-U$1&lt;År1,0,T121*(1-VLOOKUP($A122,[1]Hugst!$R$5:$W$9,MATCH(ROUNDUP((U$1)/10,0)*10,[1]Hugst!$R$4:$W$4,0))))</f>
        <v>568.12125691498068</v>
      </c>
      <c r="V122">
        <f ca="1">IF($C122-V$1&lt;År1,0,U121*(1-VLOOKUP($A122,[1]Hugst!$R$5:$W$9,MATCH(ROUNDUP((V$1)/10,0)*10,[1]Hugst!$R$4:$W$4,0))))</f>
        <v>567.16583028277296</v>
      </c>
      <c r="W122">
        <f ca="1">IF($C122-W$1&lt;År1,0,V121*(1-VLOOKUP($A122,[1]Hugst!$R$5:$W$9,MATCH(ROUNDUP((W$1)/10,0)*10,[1]Hugst!$R$4:$W$4,0))))</f>
        <v>832.63738312654311</v>
      </c>
      <c r="X122">
        <f ca="1">IF($C122-X$1&lt;År1,0,W121*(1-VLOOKUP($A122,[1]Hugst!$R$5:$W$9,MATCH(ROUNDUP((X$1)/10,0)*10,[1]Hugst!$R$4:$W$4,0))))</f>
        <v>831.28296789927788</v>
      </c>
      <c r="Y122">
        <f ca="1">IF($C122-Y$1&lt;År1,0,X121*(1-VLOOKUP($A122,[1]Hugst!$R$5:$W$9,MATCH(ROUNDUP((Y$1)/10,0)*10,[1]Hugst!$R$4:$W$4,0))))</f>
        <v>831.21977384979118</v>
      </c>
      <c r="Z122">
        <f ca="1">IF($C122-Z$1&lt;År1,0,Y121*(1-VLOOKUP($A122,[1]Hugst!$R$5:$W$9,MATCH(ROUNDUP((Z$1)/10,0)*10,[1]Hugst!$R$4:$W$4,0))))</f>
        <v>830.98452119451417</v>
      </c>
      <c r="AA122">
        <f ca="1">IF($C122-AA$1&lt;År1,0,Z121*(1-VLOOKUP($A122,[1]Hugst!$R$5:$W$9,MATCH(ROUNDUP((AA$1)/10,0)*10,[1]Hugst!$R$4:$W$4,0))))</f>
        <v>830.75364107706866</v>
      </c>
      <c r="AB122">
        <f ca="1">IF($C122-AB$1&lt;År1,0,AA121*(1-VLOOKUP($A122,[1]Hugst!$R$5:$W$9,MATCH(ROUNDUP((AB$1)/10,0)*10,[1]Hugst!$R$4:$W$4,0))))</f>
        <v>830.52713889890163</v>
      </c>
      <c r="AC122">
        <f ca="1">IF($C122-AC$1&lt;År1,0,AB121*(1-VLOOKUP($A122,[1]Hugst!$R$5:$W$9,MATCH(ROUNDUP((AC$1)/10,0)*10,[1]Hugst!$R$4:$W$4,0))))</f>
        <v>830.30502009477391</v>
      </c>
      <c r="AD122">
        <f ca="1">IF($C122-AD$1&lt;År1,0,AC121*(1-VLOOKUP($A122,[1]Hugst!$R$5:$W$9,MATCH(ROUNDUP((AD$1)/10,0)*10,[1]Hugst!$R$4:$W$4,0))))</f>
        <v>830.08729013270329</v>
      </c>
      <c r="AE122">
        <f ca="1">IF($C122-AE$1&lt;År1,0,AD121*(1-VLOOKUP($A122,[1]Hugst!$R$5:$W$9,MATCH(ROUNDUP((AE$1)/10,0)*10,[1]Hugst!$R$4:$W$4,0))))</f>
        <v>829.87395451415864</v>
      </c>
      <c r="AF122">
        <f ca="1">IF($C122-AF$1&lt;År1,0,AE121*(1-VLOOKUP($A122,[1]Hugst!$R$5:$W$9,MATCH(ROUNDUP((AF$1)/10,0)*10,[1]Hugst!$R$4:$W$4,0))))</f>
        <v>829.6650187740488</v>
      </c>
      <c r="AG122">
        <f ca="1">IF($C122-AG$1&lt;År1,0,AF121*(1-VLOOKUP($A122,[1]Hugst!$R$5:$W$9,MATCH(ROUNDUP((AG$1)/10,0)*10,[1]Hugst!$R$4:$W$4,0))))</f>
        <v>829.46048848087946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221.33993890523561</v>
      </c>
      <c r="E123">
        <f t="shared" ca="1" si="2"/>
        <v>22.483194053824263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573.45276258868967</v>
      </c>
      <c r="G123">
        <f ca="1">IF($C123-G$1&lt;År1,0,F122*(1-VLOOKUP($A123,[1]Hugst!$R$5:$W$9,MATCH(ROUNDUP((G$1)/10,0)*10,[1]Hugst!$R$4:$W$4,0))))</f>
        <v>573.54862365475333</v>
      </c>
      <c r="H123">
        <f ca="1">IF($C123-H$1&lt;År1,0,G122*(1-VLOOKUP($A123,[1]Hugst!$R$5:$W$9,MATCH(ROUNDUP((H$1)/10,0)*10,[1]Hugst!$R$4:$W$4,0))))</f>
        <v>573.64811738569301</v>
      </c>
      <c r="I123">
        <f ca="1">IF($C123-I$1&lt;År1,0,H122*(1-VLOOKUP($A123,[1]Hugst!$R$5:$W$9,MATCH(ROUNDUP((I$1)/10,0)*10,[1]Hugst!$R$4:$W$4,0))))</f>
        <v>573.75126347098853</v>
      </c>
      <c r="J123">
        <f ca="1">IF($C123-J$1&lt;År1,0,I122*(1-VLOOKUP($A123,[1]Hugst!$R$5:$W$9,MATCH(ROUNDUP((J$1)/10,0)*10,[1]Hugst!$R$4:$W$4,0))))</f>
        <v>573.85808169630877</v>
      </c>
      <c r="K123">
        <f ca="1">IF($C123-K$1&lt;År1,0,J122*(1-VLOOKUP($A123,[1]Hugst!$R$5:$W$9,MATCH(ROUNDUP((K$1)/10,0)*10,[1]Hugst!$R$4:$W$4,0))))</f>
        <v>573.96859194384638</v>
      </c>
      <c r="L123">
        <f ca="1">IF($C123-L$1&lt;År1,0,K122*(1-VLOOKUP($A123,[1]Hugst!$R$5:$W$9,MATCH(ROUNDUP((L$1)/10,0)*10,[1]Hugst!$R$4:$W$4,0))))</f>
        <v>574.08281419279251</v>
      </c>
      <c r="M123">
        <f ca="1">IF($C123-M$1&lt;År1,0,L122*(1-VLOOKUP($A123,[1]Hugst!$R$5:$W$9,MATCH(ROUNDUP((M$1)/10,0)*10,[1]Hugst!$R$4:$W$4,0))))</f>
        <v>574.20076851991348</v>
      </c>
      <c r="N123">
        <f ca="1">IF($C123-N$1&lt;År1,0,M122*(1-VLOOKUP($A123,[1]Hugst!$R$5:$W$9,MATCH(ROUNDUP((N$1)/10,0)*10,[1]Hugst!$R$4:$W$4,0))))</f>
        <v>574.32247509989452</v>
      </c>
      <c r="O123">
        <f ca="1">IF($C123-O$1&lt;År1,0,N122*(1-VLOOKUP($A123,[1]Hugst!$R$5:$W$9,MATCH(ROUNDUP((O$1)/10,0)*10,[1]Hugst!$R$4:$W$4,0))))</f>
        <v>574.03592352740202</v>
      </c>
      <c r="P123">
        <f ca="1">IF($C123-P$1&lt;År1,0,O122*(1-VLOOKUP($A123,[1]Hugst!$R$5:$W$9,MATCH(ROUNDUP((P$1)/10,0)*10,[1]Hugst!$R$4:$W$4,0))))</f>
        <v>573.05609201882396</v>
      </c>
      <c r="Q123">
        <f ca="1">IF($C123-Q$1&lt;År1,0,P122*(1-VLOOKUP($A123,[1]Hugst!$R$5:$W$9,MATCH(ROUNDUP((Q$1)/10,0)*10,[1]Hugst!$R$4:$W$4,0))))</f>
        <v>572.07994890423197</v>
      </c>
      <c r="R123">
        <f ca="1">IF($C123-R$1&lt;År1,0,Q122*(1-VLOOKUP($A123,[1]Hugst!$R$5:$W$9,MATCH(ROUNDUP((R$1)/10,0)*10,[1]Hugst!$R$4:$W$4,0))))</f>
        <v>571.10749621790626</v>
      </c>
      <c r="S123">
        <f ca="1">IF($C123-S$1&lt;År1,0,R122*(1-VLOOKUP($A123,[1]Hugst!$R$5:$W$9,MATCH(ROUNDUP((S$1)/10,0)*10,[1]Hugst!$R$4:$W$4,0))))</f>
        <v>570.13873601772343</v>
      </c>
      <c r="T123">
        <f ca="1">IF($C123-T$1&lt;År1,0,S122*(1-VLOOKUP($A123,[1]Hugst!$R$5:$W$9,MATCH(ROUNDUP((T$1)/10,0)*10,[1]Hugst!$R$4:$W$4,0))))</f>
        <v>569.17367038527232</v>
      </c>
      <c r="U123">
        <f ca="1">IF($C123-U$1&lt;År1,0,T122*(1-VLOOKUP($A123,[1]Hugst!$R$5:$W$9,MATCH(ROUNDUP((U$1)/10,0)*10,[1]Hugst!$R$4:$W$4,0))))</f>
        <v>568.21230142592105</v>
      </c>
      <c r="V123">
        <f ca="1">IF($C123-V$1&lt;År1,0,U122*(1-VLOOKUP($A123,[1]Hugst!$R$5:$W$9,MATCH(ROUNDUP((V$1)/10,0)*10,[1]Hugst!$R$4:$W$4,0))))</f>
        <v>567.25463126883915</v>
      </c>
      <c r="W123">
        <f ca="1">IF($C123-W$1&lt;År1,0,V122*(1-VLOOKUP($A123,[1]Hugst!$R$5:$W$9,MATCH(ROUNDUP((W$1)/10,0)*10,[1]Hugst!$R$4:$W$4,0))))</f>
        <v>566.30066206708739</v>
      </c>
      <c r="X123">
        <f ca="1">IF($C123-X$1&lt;År1,0,W122*(1-VLOOKUP($A123,[1]Hugst!$R$5:$W$9,MATCH(ROUNDUP((X$1)/10,0)*10,[1]Hugst!$R$4:$W$4,0))))</f>
        <v>831.36725830482465</v>
      </c>
      <c r="Y123">
        <f ca="1">IF($C123-Y$1&lt;År1,0,X122*(1-VLOOKUP($A123,[1]Hugst!$R$5:$W$9,MATCH(ROUNDUP((Y$1)/10,0)*10,[1]Hugst!$R$4:$W$4,0))))</f>
        <v>830.01490913468569</v>
      </c>
      <c r="Z123">
        <f ca="1">IF($C123-Z$1&lt;År1,0,Y122*(1-VLOOKUP($A123,[1]Hugst!$R$5:$W$9,MATCH(ROUNDUP((Z$1)/10,0)*10,[1]Hugst!$R$4:$W$4,0))))</f>
        <v>829.77570559861147</v>
      </c>
      <c r="AA123">
        <f ca="1">IF($C123-AA$1&lt;År1,0,Z122*(1-VLOOKUP($A123,[1]Hugst!$R$5:$W$9,MATCH(ROUNDUP((AA$1)/10,0)*10,[1]Hugst!$R$4:$W$4,0))))</f>
        <v>829.54086164498131</v>
      </c>
      <c r="AB123">
        <f ca="1">IF($C123-AB$1&lt;År1,0,AA122*(1-VLOOKUP($A123,[1]Hugst!$R$5:$W$9,MATCH(ROUNDUP((AB$1)/10,0)*10,[1]Hugst!$R$4:$W$4,0))))</f>
        <v>829.3103826328246</v>
      </c>
      <c r="AC123">
        <f ca="1">IF($C123-AC$1&lt;År1,0,AB122*(1-VLOOKUP($A123,[1]Hugst!$R$5:$W$9,MATCH(ROUNDUP((AC$1)/10,0)*10,[1]Hugst!$R$4:$W$4,0))))</f>
        <v>829.08427395420438</v>
      </c>
      <c r="AD123">
        <f ca="1">IF($C123-AD$1&lt;År1,0,AC122*(1-VLOOKUP($A123,[1]Hugst!$R$5:$W$9,MATCH(ROUNDUP((AD$1)/10,0)*10,[1]Hugst!$R$4:$W$4,0))))</f>
        <v>828.86254103443969</v>
      </c>
      <c r="AE123">
        <f ca="1">IF($C123-AE$1&lt;År1,0,AD122*(1-VLOOKUP($A123,[1]Hugst!$R$5:$W$9,MATCH(ROUNDUP((AE$1)/10,0)*10,[1]Hugst!$R$4:$W$4,0))))</f>
        <v>828.64518933204897</v>
      </c>
      <c r="AF123">
        <f ca="1">IF($C123-AF$1&lt;År1,0,AE122*(1-VLOOKUP($A123,[1]Hugst!$R$5:$W$9,MATCH(ROUNDUP((AF$1)/10,0)*10,[1]Hugst!$R$4:$W$4,0))))</f>
        <v>828.43222433894334</v>
      </c>
      <c r="AG123">
        <f ca="1">IF($C123-AG$1&lt;År1,0,AF122*(1-VLOOKUP($A123,[1]Hugst!$R$5:$W$9,MATCH(ROUNDUP((AG$1)/10,0)*10,[1]Hugst!$R$4:$W$4,0))))</f>
        <v>828.22365158041589</v>
      </c>
      <c r="AH123">
        <f ca="1">IF($C123-AH$1&lt;År1,0,AG122*(1-VLOOKUP($A123,[1]Hugst!$R$5:$W$9,MATCH(ROUNDUP((AH$1)/10,0)*10,[1]Hugst!$R$4:$W$4,0))))</f>
        <v>828.01947661529823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220.23323921071733</v>
      </c>
      <c r="E124">
        <f t="shared" ca="1" si="2"/>
        <v>23.497645753195684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573.3605145935428</v>
      </c>
      <c r="G124">
        <f ca="1">IF($C124-G$1&lt;År1,0,F123*(1-VLOOKUP($A124,[1]Hugst!$R$5:$W$9,MATCH(ROUNDUP((G$1)/10,0)*10,[1]Hugst!$R$4:$W$4,0))))</f>
        <v>573.45276258868967</v>
      </c>
      <c r="H124">
        <f ca="1">IF($C124-H$1&lt;År1,0,G123*(1-VLOOKUP($A124,[1]Hugst!$R$5:$W$9,MATCH(ROUNDUP((H$1)/10,0)*10,[1]Hugst!$R$4:$W$4,0))))</f>
        <v>573.54862365475333</v>
      </c>
      <c r="I124">
        <f ca="1">IF($C124-I$1&lt;År1,0,H123*(1-VLOOKUP($A124,[1]Hugst!$R$5:$W$9,MATCH(ROUNDUP((I$1)/10,0)*10,[1]Hugst!$R$4:$W$4,0))))</f>
        <v>573.64811738569301</v>
      </c>
      <c r="J124">
        <f ca="1">IF($C124-J$1&lt;År1,0,I123*(1-VLOOKUP($A124,[1]Hugst!$R$5:$W$9,MATCH(ROUNDUP((J$1)/10,0)*10,[1]Hugst!$R$4:$W$4,0))))</f>
        <v>573.75126347098853</v>
      </c>
      <c r="K124">
        <f ca="1">IF($C124-K$1&lt;År1,0,J123*(1-VLOOKUP($A124,[1]Hugst!$R$5:$W$9,MATCH(ROUNDUP((K$1)/10,0)*10,[1]Hugst!$R$4:$W$4,0))))</f>
        <v>573.85808169630877</v>
      </c>
      <c r="L124">
        <f ca="1">IF($C124-L$1&lt;År1,0,K123*(1-VLOOKUP($A124,[1]Hugst!$R$5:$W$9,MATCH(ROUNDUP((L$1)/10,0)*10,[1]Hugst!$R$4:$W$4,0))))</f>
        <v>573.96859194384638</v>
      </c>
      <c r="M124">
        <f ca="1">IF($C124-M$1&lt;År1,0,L123*(1-VLOOKUP($A124,[1]Hugst!$R$5:$W$9,MATCH(ROUNDUP((M$1)/10,0)*10,[1]Hugst!$R$4:$W$4,0))))</f>
        <v>574.08281419279251</v>
      </c>
      <c r="N124">
        <f ca="1">IF($C124-N$1&lt;År1,0,M123*(1-VLOOKUP($A124,[1]Hugst!$R$5:$W$9,MATCH(ROUNDUP((N$1)/10,0)*10,[1]Hugst!$R$4:$W$4,0))))</f>
        <v>574.20076851991348</v>
      </c>
      <c r="O124">
        <f ca="1">IF($C124-O$1&lt;År1,0,N123*(1-VLOOKUP($A124,[1]Hugst!$R$5:$W$9,MATCH(ROUNDUP((O$1)/10,0)*10,[1]Hugst!$R$4:$W$4,0))))</f>
        <v>574.32247509989452</v>
      </c>
      <c r="P124">
        <f ca="1">IF($C124-P$1&lt;År1,0,O123*(1-VLOOKUP($A124,[1]Hugst!$R$5:$W$9,MATCH(ROUNDUP((P$1)/10,0)*10,[1]Hugst!$R$4:$W$4,0))))</f>
        <v>573.16027550846195</v>
      </c>
      <c r="Q124">
        <f ca="1">IF($C124-Q$1&lt;År1,0,P123*(1-VLOOKUP($A124,[1]Hugst!$R$5:$W$9,MATCH(ROUNDUP((Q$1)/10,0)*10,[1]Hugst!$R$4:$W$4,0))))</f>
        <v>572.18193865811725</v>
      </c>
      <c r="R124">
        <f ca="1">IF($C124-R$1&lt;År1,0,Q123*(1-VLOOKUP($A124,[1]Hugst!$R$5:$W$9,MATCH(ROUNDUP((R$1)/10,0)*10,[1]Hugst!$R$4:$W$4,0))))</f>
        <v>571.20728457539497</v>
      </c>
      <c r="S124">
        <f ca="1">IF($C124-S$1&lt;År1,0,R123*(1-VLOOKUP($A124,[1]Hugst!$R$5:$W$9,MATCH(ROUNDUP((S$1)/10,0)*10,[1]Hugst!$R$4:$W$4,0))))</f>
        <v>570.23631529147212</v>
      </c>
      <c r="T124">
        <f ca="1">IF($C124-T$1&lt;År1,0,S123*(1-VLOOKUP($A124,[1]Hugst!$R$5:$W$9,MATCH(ROUNDUP((T$1)/10,0)*10,[1]Hugst!$R$4:$W$4,0))))</f>
        <v>569.2690328610862</v>
      </c>
      <c r="U124">
        <f ca="1">IF($C124-U$1&lt;År1,0,T123*(1-VLOOKUP($A124,[1]Hugst!$R$5:$W$9,MATCH(ROUNDUP((U$1)/10,0)*10,[1]Hugst!$R$4:$W$4,0))))</f>
        <v>568.30543936265065</v>
      </c>
      <c r="V124">
        <f ca="1">IF($C124-V$1&lt;År1,0,U123*(1-VLOOKUP($A124,[1]Hugst!$R$5:$W$9,MATCH(ROUNDUP((V$1)/10,0)*10,[1]Hugst!$R$4:$W$4,0))))</f>
        <v>567.34553689832217</v>
      </c>
      <c r="W124">
        <f ca="1">IF($C124-W$1&lt;År1,0,V123*(1-VLOOKUP($A124,[1]Hugst!$R$5:$W$9,MATCH(ROUNDUP((W$1)/10,0)*10,[1]Hugst!$R$4:$W$4,0))))</f>
        <v>566.38932759402223</v>
      </c>
      <c r="X124">
        <f ca="1">IF($C124-X$1&lt;År1,0,W123*(1-VLOOKUP($A124,[1]Hugst!$R$5:$W$9,MATCH(ROUNDUP((X$1)/10,0)*10,[1]Hugst!$R$4:$W$4,0))))</f>
        <v>565.43681359952745</v>
      </c>
      <c r="Y124">
        <f ca="1">IF($C124-Y$1&lt;År1,0,X123*(1-VLOOKUP($A124,[1]Hugst!$R$5:$W$9,MATCH(ROUNDUP((Y$1)/10,0)*10,[1]Hugst!$R$4:$W$4,0))))</f>
        <v>830.09907096164773</v>
      </c>
      <c r="Z124">
        <f ca="1">IF($C124-Z$1&lt;År1,0,Y123*(1-VLOOKUP($A124,[1]Hugst!$R$5:$W$9,MATCH(ROUNDUP((Z$1)/10,0)*10,[1]Hugst!$R$4:$W$4,0))))</f>
        <v>828.57293408068051</v>
      </c>
      <c r="AA124">
        <f ca="1">IF($C124-AA$1&lt;År1,0,Z123*(1-VLOOKUP($A124,[1]Hugst!$R$5:$W$9,MATCH(ROUNDUP((AA$1)/10,0)*10,[1]Hugst!$R$4:$W$4,0))))</f>
        <v>828.33414611007152</v>
      </c>
      <c r="AB124">
        <f ca="1">IF($C124-AB$1&lt;År1,0,AA123*(1-VLOOKUP($A124,[1]Hugst!$R$5:$W$9,MATCH(ROUNDUP((AB$1)/10,0)*10,[1]Hugst!$R$4:$W$4,0))))</f>
        <v>828.09971014805569</v>
      </c>
      <c r="AC124">
        <f ca="1">IF($C124-AC$1&lt;År1,0,AB123*(1-VLOOKUP($A124,[1]Hugst!$R$5:$W$9,MATCH(ROUNDUP((AC$1)/10,0)*10,[1]Hugst!$R$4:$W$4,0))))</f>
        <v>827.86963154435227</v>
      </c>
      <c r="AD124">
        <f ca="1">IF($C124-AD$1&lt;År1,0,AC123*(1-VLOOKUP($A124,[1]Hugst!$R$5:$W$9,MATCH(ROUNDUP((AD$1)/10,0)*10,[1]Hugst!$R$4:$W$4,0))))</f>
        <v>827.64391568165684</v>
      </c>
      <c r="AE124">
        <f ca="1">IF($C124-AE$1&lt;År1,0,AD123*(1-VLOOKUP($A124,[1]Hugst!$R$5:$W$9,MATCH(ROUNDUP((AE$1)/10,0)*10,[1]Hugst!$R$4:$W$4,0))))</f>
        <v>827.42256797586288</v>
      </c>
      <c r="AF124">
        <f ca="1">IF($C124-AF$1&lt;År1,0,AE123*(1-VLOOKUP($A124,[1]Hugst!$R$5:$W$9,MATCH(ROUNDUP((AF$1)/10,0)*10,[1]Hugst!$R$4:$W$4,0))))</f>
        <v>827.20559387600599</v>
      </c>
      <c r="AG124">
        <f ca="1">IF($C124-AG$1&lt;År1,0,AF123*(1-VLOOKUP($A124,[1]Hugst!$R$5:$W$9,MATCH(ROUNDUP((AG$1)/10,0)*10,[1]Hugst!$R$4:$W$4,0))))</f>
        <v>826.99299886445613</v>
      </c>
      <c r="AH124">
        <f ca="1">IF($C124-AH$1&lt;År1,0,AG123*(1-VLOOKUP($A124,[1]Hugst!$R$5:$W$9,MATCH(ROUNDUP((AH$1)/10,0)*10,[1]Hugst!$R$4:$W$4,0))))</f>
        <v>826.78478845690745</v>
      </c>
      <c r="AI124">
        <f ca="1">IF($C124-AI$1&lt;År1,0,AH123*(1-VLOOKUP($A124,[1]Hugst!$R$5:$W$9,MATCH(ROUNDUP((AI$1)/10,0)*10,[1]Hugst!$R$4:$W$4,0))))</f>
        <v>826.58096820253434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219.13207301466082</v>
      </c>
      <c r="E125">
        <f ca="1">IF(C125=2020,SUM(G125:AJ125),SUM(F124:AJ124)-SUM(G125:AJ125))</f>
        <v>23.81021185670761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572.57191450099822</v>
      </c>
      <c r="G125">
        <f ca="1">IF($C125-G$1&lt;År1,0,F124*(1-VLOOKUP($A125,[1]Hugst!$R$5:$W$9,MATCH(ROUNDUP((G$1)/10,0)*10,[1]Hugst!$R$4:$W$4,0))))</f>
        <v>573.3605145935428</v>
      </c>
      <c r="H125">
        <f ca="1">IF($C125-H$1&lt;År1,0,G124*(1-VLOOKUP($A125,[1]Hugst!$R$5:$W$9,MATCH(ROUNDUP((H$1)/10,0)*10,[1]Hugst!$R$4:$W$4,0))))</f>
        <v>573.45276258868967</v>
      </c>
      <c r="I125">
        <f ca="1">IF($C125-I$1&lt;År1,0,H124*(1-VLOOKUP($A125,[1]Hugst!$R$5:$W$9,MATCH(ROUNDUP((I$1)/10,0)*10,[1]Hugst!$R$4:$W$4,0))))</f>
        <v>573.54862365475333</v>
      </c>
      <c r="J125">
        <f ca="1">IF($C125-J$1&lt;År1,0,I124*(1-VLOOKUP($A125,[1]Hugst!$R$5:$W$9,MATCH(ROUNDUP((J$1)/10,0)*10,[1]Hugst!$R$4:$W$4,0))))</f>
        <v>573.64811738569301</v>
      </c>
      <c r="K125">
        <f ca="1">IF($C125-K$1&lt;År1,0,J124*(1-VLOOKUP($A125,[1]Hugst!$R$5:$W$9,MATCH(ROUNDUP((K$1)/10,0)*10,[1]Hugst!$R$4:$W$4,0))))</f>
        <v>573.75126347098853</v>
      </c>
      <c r="L125">
        <f ca="1">IF($C125-L$1&lt;År1,0,K124*(1-VLOOKUP($A125,[1]Hugst!$R$5:$W$9,MATCH(ROUNDUP((L$1)/10,0)*10,[1]Hugst!$R$4:$W$4,0))))</f>
        <v>573.85808169630877</v>
      </c>
      <c r="M125">
        <f ca="1">IF($C125-M$1&lt;År1,0,L124*(1-VLOOKUP($A125,[1]Hugst!$R$5:$W$9,MATCH(ROUNDUP((M$1)/10,0)*10,[1]Hugst!$R$4:$W$4,0))))</f>
        <v>573.96859194384638</v>
      </c>
      <c r="N125">
        <f ca="1">IF($C125-N$1&lt;År1,0,M124*(1-VLOOKUP($A125,[1]Hugst!$R$5:$W$9,MATCH(ROUNDUP((N$1)/10,0)*10,[1]Hugst!$R$4:$W$4,0))))</f>
        <v>574.08281419279251</v>
      </c>
      <c r="O125">
        <f ca="1">IF($C125-O$1&lt;År1,0,N124*(1-VLOOKUP($A125,[1]Hugst!$R$5:$W$9,MATCH(ROUNDUP((O$1)/10,0)*10,[1]Hugst!$R$4:$W$4,0))))</f>
        <v>574.20076851991348</v>
      </c>
      <c r="P125">
        <f ca="1">IF($C125-P$1&lt;År1,0,O124*(1-VLOOKUP($A125,[1]Hugst!$R$5:$W$9,MATCH(ROUNDUP((P$1)/10,0)*10,[1]Hugst!$R$4:$W$4,0))))</f>
        <v>573.44638996838614</v>
      </c>
      <c r="Q125">
        <f ca="1">IF($C125-Q$1&lt;År1,0,P124*(1-VLOOKUP($A125,[1]Hugst!$R$5:$W$9,MATCH(ROUNDUP((Q$1)/10,0)*10,[1]Hugst!$R$4:$W$4,0))))</f>
        <v>572.28596322378803</v>
      </c>
      <c r="R125">
        <f ca="1">IF($C125-R$1&lt;År1,0,Q124*(1-VLOOKUP($A125,[1]Hugst!$R$5:$W$9,MATCH(ROUNDUP((R$1)/10,0)*10,[1]Hugst!$R$4:$W$4,0))))</f>
        <v>571.30911875168954</v>
      </c>
      <c r="S125">
        <f ca="1">IF($C125-S$1&lt;År1,0,R124*(1-VLOOKUP($A125,[1]Hugst!$R$5:$W$9,MATCH(ROUNDUP((S$1)/10,0)*10,[1]Hugst!$R$4:$W$4,0))))</f>
        <v>570.3359514294325</v>
      </c>
      <c r="T125">
        <f ca="1">IF($C125-T$1&lt;År1,0,S124*(1-VLOOKUP($A125,[1]Hugst!$R$5:$W$9,MATCH(ROUNDUP((T$1)/10,0)*10,[1]Hugst!$R$4:$W$4,0))))</f>
        <v>569.36646328509528</v>
      </c>
      <c r="U125">
        <f ca="1">IF($C125-U$1&lt;År1,0,T124*(1-VLOOKUP($A125,[1]Hugst!$R$5:$W$9,MATCH(ROUNDUP((U$1)/10,0)*10,[1]Hugst!$R$4:$W$4,0))))</f>
        <v>568.40065637028113</v>
      </c>
      <c r="V125">
        <f ca="1">IF($C125-V$1&lt;År1,0,U124*(1-VLOOKUP($A125,[1]Hugst!$R$5:$W$9,MATCH(ROUNDUP((V$1)/10,0)*10,[1]Hugst!$R$4:$W$4,0))))</f>
        <v>567.43853276023299</v>
      </c>
      <c r="W125">
        <f ca="1">IF($C125-W$1&lt;År1,0,V124*(1-VLOOKUP($A125,[1]Hugst!$R$5:$W$9,MATCH(ROUNDUP((W$1)/10,0)*10,[1]Hugst!$R$4:$W$4,0))))</f>
        <v>566.48009455390093</v>
      </c>
      <c r="X125">
        <f ca="1">IF($C125-X$1&lt;År1,0,W124*(1-VLOOKUP($A125,[1]Hugst!$R$5:$W$9,MATCH(ROUNDUP((X$1)/10,0)*10,[1]Hugst!$R$4:$W$4,0))))</f>
        <v>565.52534387396349</v>
      </c>
      <c r="Y125">
        <f ca="1">IF($C125-Y$1&lt;År1,0,X124*(1-VLOOKUP($A125,[1]Hugst!$R$5:$W$9,MATCH(ROUNDUP((Y$1)/10,0)*10,[1]Hugst!$R$4:$W$4,0))))</f>
        <v>564.574282866918</v>
      </c>
      <c r="Z125">
        <f ca="1">IF($C125-Z$1&lt;År1,0,Y124*(1-VLOOKUP($A125,[1]Hugst!$R$5:$W$9,MATCH(ROUNDUP((Z$1)/10,0)*10,[1]Hugst!$R$4:$W$4,0))))</f>
        <v>828.6569496942991</v>
      </c>
      <c r="AA125">
        <f ca="1">IF($C125-AA$1&lt;År1,0,Z124*(1-VLOOKUP($A125,[1]Hugst!$R$5:$W$9,MATCH(ROUNDUP((AA$1)/10,0)*10,[1]Hugst!$R$4:$W$4,0))))</f>
        <v>827.13346415282842</v>
      </c>
      <c r="AB125">
        <f ca="1">IF($C125-AB$1&lt;År1,0,AA124*(1-VLOOKUP($A125,[1]Hugst!$R$5:$W$9,MATCH(ROUNDUP((AB$1)/10,0)*10,[1]Hugst!$R$4:$W$4,0))))</f>
        <v>826.89509102572777</v>
      </c>
      <c r="AC125">
        <f ca="1">IF($C125-AC$1&lt;År1,0,AB124*(1-VLOOKUP($A125,[1]Hugst!$R$5:$W$9,MATCH(ROUNDUP((AC$1)/10,0)*10,[1]Hugst!$R$4:$W$4,0))))</f>
        <v>826.66106234652727</v>
      </c>
      <c r="AD125">
        <f ca="1">IF($C125-AD$1&lt;År1,0,AC124*(1-VLOOKUP($A125,[1]Hugst!$R$5:$W$9,MATCH(ROUNDUP((AD$1)/10,0)*10,[1]Hugst!$R$4:$W$4,0))))</f>
        <v>826.43138345565228</v>
      </c>
      <c r="AE125">
        <f ca="1">IF($C125-AE$1&lt;År1,0,AD124*(1-VLOOKUP($A125,[1]Hugst!$R$5:$W$9,MATCH(ROUNDUP((AE$1)/10,0)*10,[1]Hugst!$R$4:$W$4,0))))</f>
        <v>826.20605972644717</v>
      </c>
      <c r="AF125">
        <f ca="1">IF($C125-AF$1&lt;År1,0,AE124*(1-VLOOKUP($A125,[1]Hugst!$R$5:$W$9,MATCH(ROUNDUP((AF$1)/10,0)*10,[1]Hugst!$R$4:$W$4,0))))</f>
        <v>825.98509656539625</v>
      </c>
      <c r="AG125">
        <f ca="1">IF($C125-AG$1&lt;År1,0,AF124*(1-VLOOKUP($A125,[1]Hugst!$R$5:$W$9,MATCH(ROUNDUP((AG$1)/10,0)*10,[1]Hugst!$R$4:$W$4,0))))</f>
        <v>825.76849941206888</v>
      </c>
      <c r="AH125">
        <f ca="1">IF($C125-AH$1&lt;År1,0,AG124*(1-VLOOKUP($A125,[1]Hugst!$R$5:$W$9,MATCH(ROUNDUP((AH$1)/10,0)*10,[1]Hugst!$R$4:$W$4,0))))</f>
        <v>825.5562737393102</v>
      </c>
      <c r="AI125">
        <f ca="1">IF($C125-AI$1&lt;År1,0,AH124*(1-VLOOKUP($A125,[1]Hugst!$R$5:$W$9,MATCH(ROUNDUP((AI$1)/10,0)*10,[1]Hugst!$R$4:$W$4,0))))</f>
        <v>825.34842505323229</v>
      </c>
      <c r="AJ125">
        <f ca="1">IF($C125-AJ$1&lt;År1,0,AI124*(1-VLOOKUP($A125,[1]Hugst!$R$5:$W$9,MATCH(ROUNDUP((AJ$1)/10,0)*10,[1]Hugst!$R$4:$W$4,0))))</f>
        <v>825.84545123930332</v>
      </c>
      <c r="AL125">
        <f ca="1">SUM(F125:AJ125)</f>
        <v>20516.094006042003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0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0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>
        <f ca="1">IF($C127-G$1&lt;År1,0,F126*(1-VLOOKUP($A127,[1]Hugst!$R$5:$W$9,MATCH(ROUNDUP((G$1)/10,0)*10,[1]Hugst!$R$4:$W$4,0))))</f>
        <v>0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613845.53800472233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0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>
        <f ca="1">IF($C128-G$1&lt;År1,0,F127*(1-VLOOKUP($A128,[1]Hugst!$R$5:$W$9,MATCH(ROUNDUP((G$1)/10,0)*10,[1]Hugst!$R$4:$W$4,0))))</f>
        <v>0</v>
      </c>
      <c r="H128">
        <f ca="1">IF($C128-H$1&lt;År1,0,G127*(1-VLOOKUP($A128,[1]Hugst!$R$5:$W$9,MATCH(ROUNDUP((H$1)/10,0)*10,[1]Hugst!$R$4:$W$4,0))))</f>
        <v>0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0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>
        <f ca="1">IF($C129-G$1&lt;År1,0,F128*(1-VLOOKUP($A129,[1]Hugst!$R$5:$W$9,MATCH(ROUNDUP((G$1)/10,0)*10,[1]Hugst!$R$4:$W$4,0))))</f>
        <v>0</v>
      </c>
      <c r="H129">
        <f ca="1">IF($C129-H$1&lt;År1,0,G128*(1-VLOOKUP($A129,[1]Hugst!$R$5:$W$9,MATCH(ROUNDUP((H$1)/10,0)*10,[1]Hugst!$R$4:$W$4,0))))</f>
        <v>0</v>
      </c>
      <c r="I129">
        <f ca="1">IF($C129-I$1&lt;År1,0,H128*(1-VLOOKUP($A129,[1]Hugst!$R$5:$W$9,MATCH(ROUNDUP((I$1)/10,0)*10,[1]Hugst!$R$4:$W$4,0))))</f>
        <v>0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0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>
        <f ca="1">IF($C130-G$1&lt;År1,0,F129*(1-VLOOKUP($A130,[1]Hugst!$R$5:$W$9,MATCH(ROUNDUP((G$1)/10,0)*10,[1]Hugst!$R$4:$W$4,0))))</f>
        <v>0</v>
      </c>
      <c r="H130">
        <f ca="1">IF($C130-H$1&lt;År1,0,G129*(1-VLOOKUP($A130,[1]Hugst!$R$5:$W$9,MATCH(ROUNDUP((H$1)/10,0)*10,[1]Hugst!$R$4:$W$4,0))))</f>
        <v>0</v>
      </c>
      <c r="I130">
        <f ca="1">IF($C130-I$1&lt;År1,0,H129*(1-VLOOKUP($A130,[1]Hugst!$R$5:$W$9,MATCH(ROUNDUP((I$1)/10,0)*10,[1]Hugst!$R$4:$W$4,0))))</f>
        <v>0</v>
      </c>
      <c r="J130">
        <f ca="1">IF($C130-J$1&lt;År1,0,I129*(1-VLOOKUP($A130,[1]Hugst!$R$5:$W$9,MATCH(ROUNDUP((J$1)/10,0)*10,[1]Hugst!$R$4:$W$4,0))))</f>
        <v>0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0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>
        <f ca="1">IF($C131-G$1&lt;År1,0,F130*(1-VLOOKUP($A131,[1]Hugst!$R$5:$W$9,MATCH(ROUNDUP((G$1)/10,0)*10,[1]Hugst!$R$4:$W$4,0))))</f>
        <v>0</v>
      </c>
      <c r="H131">
        <f ca="1">IF($C131-H$1&lt;År1,0,G130*(1-VLOOKUP($A131,[1]Hugst!$R$5:$W$9,MATCH(ROUNDUP((H$1)/10,0)*10,[1]Hugst!$R$4:$W$4,0))))</f>
        <v>0</v>
      </c>
      <c r="I131">
        <f ca="1">IF($C131-I$1&lt;År1,0,H130*(1-VLOOKUP($A131,[1]Hugst!$R$5:$W$9,MATCH(ROUNDUP((I$1)/10,0)*10,[1]Hugst!$R$4:$W$4,0))))</f>
        <v>0</v>
      </c>
      <c r="J131">
        <f ca="1">IF($C131-J$1&lt;År1,0,I130*(1-VLOOKUP($A131,[1]Hugst!$R$5:$W$9,MATCH(ROUNDUP((J$1)/10,0)*10,[1]Hugst!$R$4:$W$4,0))))</f>
        <v>0</v>
      </c>
      <c r="K131">
        <f ca="1">IF($C131-K$1&lt;År1,0,J130*(1-VLOOKUP($A131,[1]Hugst!$R$5:$W$9,MATCH(ROUNDUP((K$1)/10,0)*10,[1]Hugst!$R$4:$W$4,0))))</f>
        <v>0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0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>
        <f ca="1">IF($C132-G$1&lt;År1,0,F131*(1-VLOOKUP($A132,[1]Hugst!$R$5:$W$9,MATCH(ROUNDUP((G$1)/10,0)*10,[1]Hugst!$R$4:$W$4,0))))</f>
        <v>0</v>
      </c>
      <c r="H132">
        <f ca="1">IF($C132-H$1&lt;År1,0,G131*(1-VLOOKUP($A132,[1]Hugst!$R$5:$W$9,MATCH(ROUNDUP((H$1)/10,0)*10,[1]Hugst!$R$4:$W$4,0))))</f>
        <v>0</v>
      </c>
      <c r="I132">
        <f ca="1">IF($C132-I$1&lt;År1,0,H131*(1-VLOOKUP($A132,[1]Hugst!$R$5:$W$9,MATCH(ROUNDUP((I$1)/10,0)*10,[1]Hugst!$R$4:$W$4,0))))</f>
        <v>0</v>
      </c>
      <c r="J132">
        <f ca="1">IF($C132-J$1&lt;År1,0,I131*(1-VLOOKUP($A132,[1]Hugst!$R$5:$W$9,MATCH(ROUNDUP((J$1)/10,0)*10,[1]Hugst!$R$4:$W$4,0))))</f>
        <v>0</v>
      </c>
      <c r="K132">
        <f ca="1">IF($C132-K$1&lt;År1,0,J131*(1-VLOOKUP($A132,[1]Hugst!$R$5:$W$9,MATCH(ROUNDUP((K$1)/10,0)*10,[1]Hugst!$R$4:$W$4,0))))</f>
        <v>0</v>
      </c>
      <c r="L132">
        <f ca="1">IF($C132-L$1&lt;År1,0,K131*(1-VLOOKUP($A132,[1]Hugst!$R$5:$W$9,MATCH(ROUNDUP((L$1)/10,0)*10,[1]Hugst!$R$4:$W$4,0))))</f>
        <v>0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0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>
        <f ca="1">IF($C133-G$1&lt;År1,0,F132*(1-VLOOKUP($A133,[1]Hugst!$R$5:$W$9,MATCH(ROUNDUP((G$1)/10,0)*10,[1]Hugst!$R$4:$W$4,0))))</f>
        <v>0</v>
      </c>
      <c r="H133">
        <f ca="1">IF($C133-H$1&lt;År1,0,G132*(1-VLOOKUP($A133,[1]Hugst!$R$5:$W$9,MATCH(ROUNDUP((H$1)/10,0)*10,[1]Hugst!$R$4:$W$4,0))))</f>
        <v>0</v>
      </c>
      <c r="I133">
        <f ca="1">IF($C133-I$1&lt;År1,0,H132*(1-VLOOKUP($A133,[1]Hugst!$R$5:$W$9,MATCH(ROUNDUP((I$1)/10,0)*10,[1]Hugst!$R$4:$W$4,0))))</f>
        <v>0</v>
      </c>
      <c r="J133">
        <f ca="1">IF($C133-J$1&lt;År1,0,I132*(1-VLOOKUP($A133,[1]Hugst!$R$5:$W$9,MATCH(ROUNDUP((J$1)/10,0)*10,[1]Hugst!$R$4:$W$4,0))))</f>
        <v>0</v>
      </c>
      <c r="K133">
        <f ca="1">IF($C133-K$1&lt;År1,0,J132*(1-VLOOKUP($A133,[1]Hugst!$R$5:$W$9,MATCH(ROUNDUP((K$1)/10,0)*10,[1]Hugst!$R$4:$W$4,0))))</f>
        <v>0</v>
      </c>
      <c r="L133">
        <f ca="1">IF($C133-L$1&lt;År1,0,K132*(1-VLOOKUP($A133,[1]Hugst!$R$5:$W$9,MATCH(ROUNDUP((L$1)/10,0)*10,[1]Hugst!$R$4:$W$4,0))))</f>
        <v>0</v>
      </c>
      <c r="M133">
        <f ca="1">IF($C133-M$1&lt;År1,0,L132*(1-VLOOKUP($A133,[1]Hugst!$R$5:$W$9,MATCH(ROUNDUP((M$1)/10,0)*10,[1]Hugst!$R$4:$W$4,0))))</f>
        <v>0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0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>
        <f ca="1">IF($C134-G$1&lt;År1,0,F133*(1-VLOOKUP($A134,[1]Hugst!$R$5:$W$9,MATCH(ROUNDUP((G$1)/10,0)*10,[1]Hugst!$R$4:$W$4,0))))</f>
        <v>0</v>
      </c>
      <c r="H134">
        <f ca="1">IF($C134-H$1&lt;År1,0,G133*(1-VLOOKUP($A134,[1]Hugst!$R$5:$W$9,MATCH(ROUNDUP((H$1)/10,0)*10,[1]Hugst!$R$4:$W$4,0))))</f>
        <v>0</v>
      </c>
      <c r="I134">
        <f ca="1">IF($C134-I$1&lt;År1,0,H133*(1-VLOOKUP($A134,[1]Hugst!$R$5:$W$9,MATCH(ROUNDUP((I$1)/10,0)*10,[1]Hugst!$R$4:$W$4,0))))</f>
        <v>0</v>
      </c>
      <c r="J134">
        <f ca="1">IF($C134-J$1&lt;År1,0,I133*(1-VLOOKUP($A134,[1]Hugst!$R$5:$W$9,MATCH(ROUNDUP((J$1)/10,0)*10,[1]Hugst!$R$4:$W$4,0))))</f>
        <v>0</v>
      </c>
      <c r="K134">
        <f ca="1">IF($C134-K$1&lt;År1,0,J133*(1-VLOOKUP($A134,[1]Hugst!$R$5:$W$9,MATCH(ROUNDUP((K$1)/10,0)*10,[1]Hugst!$R$4:$W$4,0))))</f>
        <v>0</v>
      </c>
      <c r="L134">
        <f ca="1">IF($C134-L$1&lt;År1,0,K133*(1-VLOOKUP($A134,[1]Hugst!$R$5:$W$9,MATCH(ROUNDUP((L$1)/10,0)*10,[1]Hugst!$R$4:$W$4,0))))</f>
        <v>0</v>
      </c>
      <c r="M134">
        <f ca="1">IF($C134-M$1&lt;År1,0,L133*(1-VLOOKUP($A134,[1]Hugst!$R$5:$W$9,MATCH(ROUNDUP((M$1)/10,0)*10,[1]Hugst!$R$4:$W$4,0))))</f>
        <v>0</v>
      </c>
      <c r="N134">
        <f ca="1">IF($C134-N$1&lt;År1,0,M133*(1-VLOOKUP($A134,[1]Hugst!$R$5:$W$9,MATCH(ROUNDUP((N$1)/10,0)*10,[1]Hugst!$R$4:$W$4,0))))</f>
        <v>0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0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>
        <f ca="1">IF($C135-G$1&lt;År1,0,F134*(1-VLOOKUP($A135,[1]Hugst!$R$5:$W$9,MATCH(ROUNDUP((G$1)/10,0)*10,[1]Hugst!$R$4:$W$4,0))))</f>
        <v>0</v>
      </c>
      <c r="H135">
        <f ca="1">IF($C135-H$1&lt;År1,0,G134*(1-VLOOKUP($A135,[1]Hugst!$R$5:$W$9,MATCH(ROUNDUP((H$1)/10,0)*10,[1]Hugst!$R$4:$W$4,0))))</f>
        <v>0</v>
      </c>
      <c r="I135">
        <f ca="1">IF($C135-I$1&lt;År1,0,H134*(1-VLOOKUP($A135,[1]Hugst!$R$5:$W$9,MATCH(ROUNDUP((I$1)/10,0)*10,[1]Hugst!$R$4:$W$4,0))))</f>
        <v>0</v>
      </c>
      <c r="J135">
        <f ca="1">IF($C135-J$1&lt;År1,0,I134*(1-VLOOKUP($A135,[1]Hugst!$R$5:$W$9,MATCH(ROUNDUP((J$1)/10,0)*10,[1]Hugst!$R$4:$W$4,0))))</f>
        <v>0</v>
      </c>
      <c r="K135">
        <f ca="1">IF($C135-K$1&lt;År1,0,J134*(1-VLOOKUP($A135,[1]Hugst!$R$5:$W$9,MATCH(ROUNDUP((K$1)/10,0)*10,[1]Hugst!$R$4:$W$4,0))))</f>
        <v>0</v>
      </c>
      <c r="L135">
        <f ca="1">IF($C135-L$1&lt;År1,0,K134*(1-VLOOKUP($A135,[1]Hugst!$R$5:$W$9,MATCH(ROUNDUP((L$1)/10,0)*10,[1]Hugst!$R$4:$W$4,0))))</f>
        <v>0</v>
      </c>
      <c r="M135">
        <f ca="1">IF($C135-M$1&lt;År1,0,L134*(1-VLOOKUP($A135,[1]Hugst!$R$5:$W$9,MATCH(ROUNDUP((M$1)/10,0)*10,[1]Hugst!$R$4:$W$4,0))))</f>
        <v>0</v>
      </c>
      <c r="N135">
        <f ca="1">IF($C135-N$1&lt;År1,0,M134*(1-VLOOKUP($A135,[1]Hugst!$R$5:$W$9,MATCH(ROUNDUP((N$1)/10,0)*10,[1]Hugst!$R$4:$W$4,0))))</f>
        <v>0</v>
      </c>
      <c r="O135">
        <f ca="1">IF($C135-O$1&lt;År1,0,N134*(1-VLOOKUP($A135,[1]Hugst!$R$5:$W$9,MATCH(ROUNDUP((O$1)/10,0)*10,[1]Hugst!$R$4:$W$4,0))))</f>
        <v>0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0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>
        <f ca="1">IF($C136-G$1&lt;År1,0,F135*(1-VLOOKUP($A136,[1]Hugst!$R$5:$W$9,MATCH(ROUNDUP((G$1)/10,0)*10,[1]Hugst!$R$4:$W$4,0))))</f>
        <v>0</v>
      </c>
      <c r="H136">
        <f ca="1">IF($C136-H$1&lt;År1,0,G135*(1-VLOOKUP($A136,[1]Hugst!$R$5:$W$9,MATCH(ROUNDUP((H$1)/10,0)*10,[1]Hugst!$R$4:$W$4,0))))</f>
        <v>0</v>
      </c>
      <c r="I136">
        <f ca="1">IF($C136-I$1&lt;År1,0,H135*(1-VLOOKUP($A136,[1]Hugst!$R$5:$W$9,MATCH(ROUNDUP((I$1)/10,0)*10,[1]Hugst!$R$4:$W$4,0))))</f>
        <v>0</v>
      </c>
      <c r="J136">
        <f ca="1">IF($C136-J$1&lt;År1,0,I135*(1-VLOOKUP($A136,[1]Hugst!$R$5:$W$9,MATCH(ROUNDUP((J$1)/10,0)*10,[1]Hugst!$R$4:$W$4,0))))</f>
        <v>0</v>
      </c>
      <c r="K136">
        <f ca="1">IF($C136-K$1&lt;År1,0,J135*(1-VLOOKUP($A136,[1]Hugst!$R$5:$W$9,MATCH(ROUNDUP((K$1)/10,0)*10,[1]Hugst!$R$4:$W$4,0))))</f>
        <v>0</v>
      </c>
      <c r="L136">
        <f ca="1">IF($C136-L$1&lt;År1,0,K135*(1-VLOOKUP($A136,[1]Hugst!$R$5:$W$9,MATCH(ROUNDUP((L$1)/10,0)*10,[1]Hugst!$R$4:$W$4,0))))</f>
        <v>0</v>
      </c>
      <c r="M136">
        <f ca="1">IF($C136-M$1&lt;År1,0,L135*(1-VLOOKUP($A136,[1]Hugst!$R$5:$W$9,MATCH(ROUNDUP((M$1)/10,0)*10,[1]Hugst!$R$4:$W$4,0))))</f>
        <v>0</v>
      </c>
      <c r="N136">
        <f ca="1">IF($C136-N$1&lt;År1,0,M135*(1-VLOOKUP($A136,[1]Hugst!$R$5:$W$9,MATCH(ROUNDUP((N$1)/10,0)*10,[1]Hugst!$R$4:$W$4,0))))</f>
        <v>0</v>
      </c>
      <c r="O136">
        <f ca="1">IF($C136-O$1&lt;År1,0,N135*(1-VLOOKUP($A136,[1]Hugst!$R$5:$W$9,MATCH(ROUNDUP((O$1)/10,0)*10,[1]Hugst!$R$4:$W$4,0))))</f>
        <v>0</v>
      </c>
      <c r="P136">
        <f ca="1">IF($C136-P$1&lt;År1,0,O135*(1-VLOOKUP($A136,[1]Hugst!$R$5:$W$9,MATCH(ROUNDUP((P$1)/10,0)*10,[1]Hugst!$R$4:$W$4,0))))</f>
        <v>0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0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>
        <f ca="1">IF($C137-G$1&lt;År1,0,F136*(1-VLOOKUP($A137,[1]Hugst!$R$5:$W$9,MATCH(ROUNDUP((G$1)/10,0)*10,[1]Hugst!$R$4:$W$4,0))))</f>
        <v>0</v>
      </c>
      <c r="H137">
        <f ca="1">IF($C137-H$1&lt;År1,0,G136*(1-VLOOKUP($A137,[1]Hugst!$R$5:$W$9,MATCH(ROUNDUP((H$1)/10,0)*10,[1]Hugst!$R$4:$W$4,0))))</f>
        <v>0</v>
      </c>
      <c r="I137">
        <f ca="1">IF($C137-I$1&lt;År1,0,H136*(1-VLOOKUP($A137,[1]Hugst!$R$5:$W$9,MATCH(ROUNDUP((I$1)/10,0)*10,[1]Hugst!$R$4:$W$4,0))))</f>
        <v>0</v>
      </c>
      <c r="J137">
        <f ca="1">IF($C137-J$1&lt;År1,0,I136*(1-VLOOKUP($A137,[1]Hugst!$R$5:$W$9,MATCH(ROUNDUP((J$1)/10,0)*10,[1]Hugst!$R$4:$W$4,0))))</f>
        <v>0</v>
      </c>
      <c r="K137">
        <f ca="1">IF($C137-K$1&lt;År1,0,J136*(1-VLOOKUP($A137,[1]Hugst!$R$5:$W$9,MATCH(ROUNDUP((K$1)/10,0)*10,[1]Hugst!$R$4:$W$4,0))))</f>
        <v>0</v>
      </c>
      <c r="L137">
        <f ca="1">IF($C137-L$1&lt;År1,0,K136*(1-VLOOKUP($A137,[1]Hugst!$R$5:$W$9,MATCH(ROUNDUP((L$1)/10,0)*10,[1]Hugst!$R$4:$W$4,0))))</f>
        <v>0</v>
      </c>
      <c r="M137">
        <f ca="1">IF($C137-M$1&lt;År1,0,L136*(1-VLOOKUP($A137,[1]Hugst!$R$5:$W$9,MATCH(ROUNDUP((M$1)/10,0)*10,[1]Hugst!$R$4:$W$4,0))))</f>
        <v>0</v>
      </c>
      <c r="N137">
        <f ca="1">IF($C137-N$1&lt;År1,0,M136*(1-VLOOKUP($A137,[1]Hugst!$R$5:$W$9,MATCH(ROUNDUP((N$1)/10,0)*10,[1]Hugst!$R$4:$W$4,0))))</f>
        <v>0</v>
      </c>
      <c r="O137">
        <f ca="1">IF($C137-O$1&lt;År1,0,N136*(1-VLOOKUP($A137,[1]Hugst!$R$5:$W$9,MATCH(ROUNDUP((O$1)/10,0)*10,[1]Hugst!$R$4:$W$4,0))))</f>
        <v>0</v>
      </c>
      <c r="P137">
        <f ca="1">IF($C137-P$1&lt;År1,0,O136*(1-VLOOKUP($A137,[1]Hugst!$R$5:$W$9,MATCH(ROUNDUP((P$1)/10,0)*10,[1]Hugst!$R$4:$W$4,0))))</f>
        <v>0</v>
      </c>
      <c r="Q137">
        <f ca="1">IF($C137-Q$1&lt;År1,0,P136*(1-VLOOKUP($A137,[1]Hugst!$R$5:$W$9,MATCH(ROUNDUP((Q$1)/10,0)*10,[1]Hugst!$R$4:$W$4,0))))</f>
        <v>0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0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>
        <f ca="1">IF($C138-G$1&lt;År1,0,F137*(1-VLOOKUP($A138,[1]Hugst!$R$5:$W$9,MATCH(ROUNDUP((G$1)/10,0)*10,[1]Hugst!$R$4:$W$4,0))))</f>
        <v>0</v>
      </c>
      <c r="H138">
        <f ca="1">IF($C138-H$1&lt;År1,0,G137*(1-VLOOKUP($A138,[1]Hugst!$R$5:$W$9,MATCH(ROUNDUP((H$1)/10,0)*10,[1]Hugst!$R$4:$W$4,0))))</f>
        <v>0</v>
      </c>
      <c r="I138">
        <f ca="1">IF($C138-I$1&lt;År1,0,H137*(1-VLOOKUP($A138,[1]Hugst!$R$5:$W$9,MATCH(ROUNDUP((I$1)/10,0)*10,[1]Hugst!$R$4:$W$4,0))))</f>
        <v>0</v>
      </c>
      <c r="J138">
        <f ca="1">IF($C138-J$1&lt;År1,0,I137*(1-VLOOKUP($A138,[1]Hugst!$R$5:$W$9,MATCH(ROUNDUP((J$1)/10,0)*10,[1]Hugst!$R$4:$W$4,0))))</f>
        <v>0</v>
      </c>
      <c r="K138">
        <f ca="1">IF($C138-K$1&lt;År1,0,J137*(1-VLOOKUP($A138,[1]Hugst!$R$5:$W$9,MATCH(ROUNDUP((K$1)/10,0)*10,[1]Hugst!$R$4:$W$4,0))))</f>
        <v>0</v>
      </c>
      <c r="L138">
        <f ca="1">IF($C138-L$1&lt;År1,0,K137*(1-VLOOKUP($A138,[1]Hugst!$R$5:$W$9,MATCH(ROUNDUP((L$1)/10,0)*10,[1]Hugst!$R$4:$W$4,0))))</f>
        <v>0</v>
      </c>
      <c r="M138">
        <f ca="1">IF($C138-M$1&lt;År1,0,L137*(1-VLOOKUP($A138,[1]Hugst!$R$5:$W$9,MATCH(ROUNDUP((M$1)/10,0)*10,[1]Hugst!$R$4:$W$4,0))))</f>
        <v>0</v>
      </c>
      <c r="N138">
        <f ca="1">IF($C138-N$1&lt;År1,0,M137*(1-VLOOKUP($A138,[1]Hugst!$R$5:$W$9,MATCH(ROUNDUP((N$1)/10,0)*10,[1]Hugst!$R$4:$W$4,0))))</f>
        <v>0</v>
      </c>
      <c r="O138">
        <f ca="1">IF($C138-O$1&lt;År1,0,N137*(1-VLOOKUP($A138,[1]Hugst!$R$5:$W$9,MATCH(ROUNDUP((O$1)/10,0)*10,[1]Hugst!$R$4:$W$4,0))))</f>
        <v>0</v>
      </c>
      <c r="P138">
        <f ca="1">IF($C138-P$1&lt;År1,0,O137*(1-VLOOKUP($A138,[1]Hugst!$R$5:$W$9,MATCH(ROUNDUP((P$1)/10,0)*10,[1]Hugst!$R$4:$W$4,0))))</f>
        <v>0</v>
      </c>
      <c r="Q138">
        <f ca="1">IF($C138-Q$1&lt;År1,0,P137*(1-VLOOKUP($A138,[1]Hugst!$R$5:$W$9,MATCH(ROUNDUP((Q$1)/10,0)*10,[1]Hugst!$R$4:$W$4,0))))</f>
        <v>0</v>
      </c>
      <c r="R138">
        <f ca="1">IF($C138-R$1&lt;År1,0,Q137*(1-VLOOKUP($A138,[1]Hugst!$R$5:$W$9,MATCH(ROUNDUP((R$1)/10,0)*10,[1]Hugst!$R$4:$W$4,0))))</f>
        <v>0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0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>
        <f ca="1">IF($C139-G$1&lt;År1,0,F138*(1-VLOOKUP($A139,[1]Hugst!$R$5:$W$9,MATCH(ROUNDUP((G$1)/10,0)*10,[1]Hugst!$R$4:$W$4,0))))</f>
        <v>0</v>
      </c>
      <c r="H139">
        <f ca="1">IF($C139-H$1&lt;År1,0,G138*(1-VLOOKUP($A139,[1]Hugst!$R$5:$W$9,MATCH(ROUNDUP((H$1)/10,0)*10,[1]Hugst!$R$4:$W$4,0))))</f>
        <v>0</v>
      </c>
      <c r="I139">
        <f ca="1">IF($C139-I$1&lt;År1,0,H138*(1-VLOOKUP($A139,[1]Hugst!$R$5:$W$9,MATCH(ROUNDUP((I$1)/10,0)*10,[1]Hugst!$R$4:$W$4,0))))</f>
        <v>0</v>
      </c>
      <c r="J139">
        <f ca="1">IF($C139-J$1&lt;År1,0,I138*(1-VLOOKUP($A139,[1]Hugst!$R$5:$W$9,MATCH(ROUNDUP((J$1)/10,0)*10,[1]Hugst!$R$4:$W$4,0))))</f>
        <v>0</v>
      </c>
      <c r="K139">
        <f ca="1">IF($C139-K$1&lt;År1,0,J138*(1-VLOOKUP($A139,[1]Hugst!$R$5:$W$9,MATCH(ROUNDUP((K$1)/10,0)*10,[1]Hugst!$R$4:$W$4,0))))</f>
        <v>0</v>
      </c>
      <c r="L139">
        <f ca="1">IF($C139-L$1&lt;År1,0,K138*(1-VLOOKUP($A139,[1]Hugst!$R$5:$W$9,MATCH(ROUNDUP((L$1)/10,0)*10,[1]Hugst!$R$4:$W$4,0))))</f>
        <v>0</v>
      </c>
      <c r="M139">
        <f ca="1">IF($C139-M$1&lt;År1,0,L138*(1-VLOOKUP($A139,[1]Hugst!$R$5:$W$9,MATCH(ROUNDUP((M$1)/10,0)*10,[1]Hugst!$R$4:$W$4,0))))</f>
        <v>0</v>
      </c>
      <c r="N139">
        <f ca="1">IF($C139-N$1&lt;År1,0,M138*(1-VLOOKUP($A139,[1]Hugst!$R$5:$W$9,MATCH(ROUNDUP((N$1)/10,0)*10,[1]Hugst!$R$4:$W$4,0))))</f>
        <v>0</v>
      </c>
      <c r="O139">
        <f ca="1">IF($C139-O$1&lt;År1,0,N138*(1-VLOOKUP($A139,[1]Hugst!$R$5:$W$9,MATCH(ROUNDUP((O$1)/10,0)*10,[1]Hugst!$R$4:$W$4,0))))</f>
        <v>0</v>
      </c>
      <c r="P139">
        <f ca="1">IF($C139-P$1&lt;År1,0,O138*(1-VLOOKUP($A139,[1]Hugst!$R$5:$W$9,MATCH(ROUNDUP((P$1)/10,0)*10,[1]Hugst!$R$4:$W$4,0))))</f>
        <v>0</v>
      </c>
      <c r="Q139">
        <f ca="1">IF($C139-Q$1&lt;År1,0,P138*(1-VLOOKUP($A139,[1]Hugst!$R$5:$W$9,MATCH(ROUNDUP((Q$1)/10,0)*10,[1]Hugst!$R$4:$W$4,0))))</f>
        <v>0</v>
      </c>
      <c r="R139">
        <f ca="1">IF($C139-R$1&lt;År1,0,Q138*(1-VLOOKUP($A139,[1]Hugst!$R$5:$W$9,MATCH(ROUNDUP((R$1)/10,0)*10,[1]Hugst!$R$4:$W$4,0))))</f>
        <v>0</v>
      </c>
      <c r="S139">
        <f ca="1">IF($C139-S$1&lt;År1,0,R138*(1-VLOOKUP($A139,[1]Hugst!$R$5:$W$9,MATCH(ROUNDUP((S$1)/10,0)*10,[1]Hugst!$R$4:$W$4,0))))</f>
        <v>0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0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>
        <f ca="1">IF($C140-G$1&lt;År1,0,F139*(1-VLOOKUP($A140,[1]Hugst!$R$5:$W$9,MATCH(ROUNDUP((G$1)/10,0)*10,[1]Hugst!$R$4:$W$4,0))))</f>
        <v>0</v>
      </c>
      <c r="H140">
        <f ca="1">IF($C140-H$1&lt;År1,0,G139*(1-VLOOKUP($A140,[1]Hugst!$R$5:$W$9,MATCH(ROUNDUP((H$1)/10,0)*10,[1]Hugst!$R$4:$W$4,0))))</f>
        <v>0</v>
      </c>
      <c r="I140">
        <f ca="1">IF($C140-I$1&lt;År1,0,H139*(1-VLOOKUP($A140,[1]Hugst!$R$5:$W$9,MATCH(ROUNDUP((I$1)/10,0)*10,[1]Hugst!$R$4:$W$4,0))))</f>
        <v>0</v>
      </c>
      <c r="J140">
        <f ca="1">IF($C140-J$1&lt;År1,0,I139*(1-VLOOKUP($A140,[1]Hugst!$R$5:$W$9,MATCH(ROUNDUP((J$1)/10,0)*10,[1]Hugst!$R$4:$W$4,0))))</f>
        <v>0</v>
      </c>
      <c r="K140">
        <f ca="1">IF($C140-K$1&lt;År1,0,J139*(1-VLOOKUP($A140,[1]Hugst!$R$5:$W$9,MATCH(ROUNDUP((K$1)/10,0)*10,[1]Hugst!$R$4:$W$4,0))))</f>
        <v>0</v>
      </c>
      <c r="L140">
        <f ca="1">IF($C140-L$1&lt;År1,0,K139*(1-VLOOKUP($A140,[1]Hugst!$R$5:$W$9,MATCH(ROUNDUP((L$1)/10,0)*10,[1]Hugst!$R$4:$W$4,0))))</f>
        <v>0</v>
      </c>
      <c r="M140">
        <f ca="1">IF($C140-M$1&lt;År1,0,L139*(1-VLOOKUP($A140,[1]Hugst!$R$5:$W$9,MATCH(ROUNDUP((M$1)/10,0)*10,[1]Hugst!$R$4:$W$4,0))))</f>
        <v>0</v>
      </c>
      <c r="N140">
        <f ca="1">IF($C140-N$1&lt;År1,0,M139*(1-VLOOKUP($A140,[1]Hugst!$R$5:$W$9,MATCH(ROUNDUP((N$1)/10,0)*10,[1]Hugst!$R$4:$W$4,0))))</f>
        <v>0</v>
      </c>
      <c r="O140">
        <f ca="1">IF($C140-O$1&lt;År1,0,N139*(1-VLOOKUP($A140,[1]Hugst!$R$5:$W$9,MATCH(ROUNDUP((O$1)/10,0)*10,[1]Hugst!$R$4:$W$4,0))))</f>
        <v>0</v>
      </c>
      <c r="P140">
        <f ca="1">IF($C140-P$1&lt;År1,0,O139*(1-VLOOKUP($A140,[1]Hugst!$R$5:$W$9,MATCH(ROUNDUP((P$1)/10,0)*10,[1]Hugst!$R$4:$W$4,0))))</f>
        <v>0</v>
      </c>
      <c r="Q140">
        <f ca="1">IF($C140-Q$1&lt;År1,0,P139*(1-VLOOKUP($A140,[1]Hugst!$R$5:$W$9,MATCH(ROUNDUP((Q$1)/10,0)*10,[1]Hugst!$R$4:$W$4,0))))</f>
        <v>0</v>
      </c>
      <c r="R140">
        <f ca="1">IF($C140-R$1&lt;År1,0,Q139*(1-VLOOKUP($A140,[1]Hugst!$R$5:$W$9,MATCH(ROUNDUP((R$1)/10,0)*10,[1]Hugst!$R$4:$W$4,0))))</f>
        <v>0</v>
      </c>
      <c r="S140">
        <f ca="1">IF($C140-S$1&lt;År1,0,R139*(1-VLOOKUP($A140,[1]Hugst!$R$5:$W$9,MATCH(ROUNDUP((S$1)/10,0)*10,[1]Hugst!$R$4:$W$4,0))))</f>
        <v>0</v>
      </c>
      <c r="T140">
        <f ca="1">IF($C140-T$1&lt;År1,0,S139*(1-VLOOKUP($A140,[1]Hugst!$R$5:$W$9,MATCH(ROUNDUP((T$1)/10,0)*10,[1]Hugst!$R$4:$W$4,0))))</f>
        <v>0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0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>
        <f ca="1">IF($C141-G$1&lt;År1,0,F140*(1-VLOOKUP($A141,[1]Hugst!$R$5:$W$9,MATCH(ROUNDUP((G$1)/10,0)*10,[1]Hugst!$R$4:$W$4,0))))</f>
        <v>0</v>
      </c>
      <c r="H141">
        <f ca="1">IF($C141-H$1&lt;År1,0,G140*(1-VLOOKUP($A141,[1]Hugst!$R$5:$W$9,MATCH(ROUNDUP((H$1)/10,0)*10,[1]Hugst!$R$4:$W$4,0))))</f>
        <v>0</v>
      </c>
      <c r="I141">
        <f ca="1">IF($C141-I$1&lt;År1,0,H140*(1-VLOOKUP($A141,[1]Hugst!$R$5:$W$9,MATCH(ROUNDUP((I$1)/10,0)*10,[1]Hugst!$R$4:$W$4,0))))</f>
        <v>0</v>
      </c>
      <c r="J141">
        <f ca="1">IF($C141-J$1&lt;År1,0,I140*(1-VLOOKUP($A141,[1]Hugst!$R$5:$W$9,MATCH(ROUNDUP((J$1)/10,0)*10,[1]Hugst!$R$4:$W$4,0))))</f>
        <v>0</v>
      </c>
      <c r="K141">
        <f ca="1">IF($C141-K$1&lt;År1,0,J140*(1-VLOOKUP($A141,[1]Hugst!$R$5:$W$9,MATCH(ROUNDUP((K$1)/10,0)*10,[1]Hugst!$R$4:$W$4,0))))</f>
        <v>0</v>
      </c>
      <c r="L141">
        <f ca="1">IF($C141-L$1&lt;År1,0,K140*(1-VLOOKUP($A141,[1]Hugst!$R$5:$W$9,MATCH(ROUNDUP((L$1)/10,0)*10,[1]Hugst!$R$4:$W$4,0))))</f>
        <v>0</v>
      </c>
      <c r="M141">
        <f ca="1">IF($C141-M$1&lt;År1,0,L140*(1-VLOOKUP($A141,[1]Hugst!$R$5:$W$9,MATCH(ROUNDUP((M$1)/10,0)*10,[1]Hugst!$R$4:$W$4,0))))</f>
        <v>0</v>
      </c>
      <c r="N141">
        <f ca="1">IF($C141-N$1&lt;År1,0,M140*(1-VLOOKUP($A141,[1]Hugst!$R$5:$W$9,MATCH(ROUNDUP((N$1)/10,0)*10,[1]Hugst!$R$4:$W$4,0))))</f>
        <v>0</v>
      </c>
      <c r="O141">
        <f ca="1">IF($C141-O$1&lt;År1,0,N140*(1-VLOOKUP($A141,[1]Hugst!$R$5:$W$9,MATCH(ROUNDUP((O$1)/10,0)*10,[1]Hugst!$R$4:$W$4,0))))</f>
        <v>0</v>
      </c>
      <c r="P141">
        <f ca="1">IF($C141-P$1&lt;År1,0,O140*(1-VLOOKUP($A141,[1]Hugst!$R$5:$W$9,MATCH(ROUNDUP((P$1)/10,0)*10,[1]Hugst!$R$4:$W$4,0))))</f>
        <v>0</v>
      </c>
      <c r="Q141">
        <f ca="1">IF($C141-Q$1&lt;År1,0,P140*(1-VLOOKUP($A141,[1]Hugst!$R$5:$W$9,MATCH(ROUNDUP((Q$1)/10,0)*10,[1]Hugst!$R$4:$W$4,0))))</f>
        <v>0</v>
      </c>
      <c r="R141">
        <f ca="1">IF($C141-R$1&lt;År1,0,Q140*(1-VLOOKUP($A141,[1]Hugst!$R$5:$W$9,MATCH(ROUNDUP((R$1)/10,0)*10,[1]Hugst!$R$4:$W$4,0))))</f>
        <v>0</v>
      </c>
      <c r="S141">
        <f ca="1">IF($C141-S$1&lt;År1,0,R140*(1-VLOOKUP($A141,[1]Hugst!$R$5:$W$9,MATCH(ROUNDUP((S$1)/10,0)*10,[1]Hugst!$R$4:$W$4,0))))</f>
        <v>0</v>
      </c>
      <c r="T141">
        <f ca="1">IF($C141-T$1&lt;År1,0,S140*(1-VLOOKUP($A141,[1]Hugst!$R$5:$W$9,MATCH(ROUNDUP((T$1)/10,0)*10,[1]Hugst!$R$4:$W$4,0))))</f>
        <v>0</v>
      </c>
      <c r="U141">
        <f ca="1">IF($C141-U$1&lt;År1,0,T140*(1-VLOOKUP($A141,[1]Hugst!$R$5:$W$9,MATCH(ROUNDUP((U$1)/10,0)*10,[1]Hugst!$R$4:$W$4,0))))</f>
        <v>0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0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>
        <f ca="1">IF($C142-G$1&lt;År1,0,F141*(1-VLOOKUP($A142,[1]Hugst!$R$5:$W$9,MATCH(ROUNDUP((G$1)/10,0)*10,[1]Hugst!$R$4:$W$4,0))))</f>
        <v>0</v>
      </c>
      <c r="H142">
        <f ca="1">IF($C142-H$1&lt;År1,0,G141*(1-VLOOKUP($A142,[1]Hugst!$R$5:$W$9,MATCH(ROUNDUP((H$1)/10,0)*10,[1]Hugst!$R$4:$W$4,0))))</f>
        <v>0</v>
      </c>
      <c r="I142">
        <f ca="1">IF($C142-I$1&lt;År1,0,H141*(1-VLOOKUP($A142,[1]Hugst!$R$5:$W$9,MATCH(ROUNDUP((I$1)/10,0)*10,[1]Hugst!$R$4:$W$4,0))))</f>
        <v>0</v>
      </c>
      <c r="J142">
        <f ca="1">IF($C142-J$1&lt;År1,0,I141*(1-VLOOKUP($A142,[1]Hugst!$R$5:$W$9,MATCH(ROUNDUP((J$1)/10,0)*10,[1]Hugst!$R$4:$W$4,0))))</f>
        <v>0</v>
      </c>
      <c r="K142">
        <f ca="1">IF($C142-K$1&lt;År1,0,J141*(1-VLOOKUP($A142,[1]Hugst!$R$5:$W$9,MATCH(ROUNDUP((K$1)/10,0)*10,[1]Hugst!$R$4:$W$4,0))))</f>
        <v>0</v>
      </c>
      <c r="L142">
        <f ca="1">IF($C142-L$1&lt;År1,0,K141*(1-VLOOKUP($A142,[1]Hugst!$R$5:$W$9,MATCH(ROUNDUP((L$1)/10,0)*10,[1]Hugst!$R$4:$W$4,0))))</f>
        <v>0</v>
      </c>
      <c r="M142">
        <f ca="1">IF($C142-M$1&lt;År1,0,L141*(1-VLOOKUP($A142,[1]Hugst!$R$5:$W$9,MATCH(ROUNDUP((M$1)/10,0)*10,[1]Hugst!$R$4:$W$4,0))))</f>
        <v>0</v>
      </c>
      <c r="N142">
        <f ca="1">IF($C142-N$1&lt;År1,0,M141*(1-VLOOKUP($A142,[1]Hugst!$R$5:$W$9,MATCH(ROUNDUP((N$1)/10,0)*10,[1]Hugst!$R$4:$W$4,0))))</f>
        <v>0</v>
      </c>
      <c r="O142">
        <f ca="1">IF($C142-O$1&lt;År1,0,N141*(1-VLOOKUP($A142,[1]Hugst!$R$5:$W$9,MATCH(ROUNDUP((O$1)/10,0)*10,[1]Hugst!$R$4:$W$4,0))))</f>
        <v>0</v>
      </c>
      <c r="P142">
        <f ca="1">IF($C142-P$1&lt;År1,0,O141*(1-VLOOKUP($A142,[1]Hugst!$R$5:$W$9,MATCH(ROUNDUP((P$1)/10,0)*10,[1]Hugst!$R$4:$W$4,0))))</f>
        <v>0</v>
      </c>
      <c r="Q142">
        <f ca="1">IF($C142-Q$1&lt;År1,0,P141*(1-VLOOKUP($A142,[1]Hugst!$R$5:$W$9,MATCH(ROUNDUP((Q$1)/10,0)*10,[1]Hugst!$R$4:$W$4,0))))</f>
        <v>0</v>
      </c>
      <c r="R142">
        <f ca="1">IF($C142-R$1&lt;År1,0,Q141*(1-VLOOKUP($A142,[1]Hugst!$R$5:$W$9,MATCH(ROUNDUP((R$1)/10,0)*10,[1]Hugst!$R$4:$W$4,0))))</f>
        <v>0</v>
      </c>
      <c r="S142">
        <f ca="1">IF($C142-S$1&lt;År1,0,R141*(1-VLOOKUP($A142,[1]Hugst!$R$5:$W$9,MATCH(ROUNDUP((S$1)/10,0)*10,[1]Hugst!$R$4:$W$4,0))))</f>
        <v>0</v>
      </c>
      <c r="T142">
        <f ca="1">IF($C142-T$1&lt;År1,0,S141*(1-VLOOKUP($A142,[1]Hugst!$R$5:$W$9,MATCH(ROUNDUP((T$1)/10,0)*10,[1]Hugst!$R$4:$W$4,0))))</f>
        <v>0</v>
      </c>
      <c r="U142">
        <f ca="1">IF($C142-U$1&lt;År1,0,T141*(1-VLOOKUP($A142,[1]Hugst!$R$5:$W$9,MATCH(ROUNDUP((U$1)/10,0)*10,[1]Hugst!$R$4:$W$4,0))))</f>
        <v>0</v>
      </c>
      <c r="V142">
        <f ca="1">IF($C142-V$1&lt;År1,0,U141*(1-VLOOKUP($A142,[1]Hugst!$R$5:$W$9,MATCH(ROUNDUP((V$1)/10,0)*10,[1]Hugst!$R$4:$W$4,0))))</f>
        <v>0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0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>
        <f ca="1">IF($C143-G$1&lt;År1,0,F142*(1-VLOOKUP($A143,[1]Hugst!$R$5:$W$9,MATCH(ROUNDUP((G$1)/10,0)*10,[1]Hugst!$R$4:$W$4,0))))</f>
        <v>0</v>
      </c>
      <c r="H143">
        <f ca="1">IF($C143-H$1&lt;År1,0,G142*(1-VLOOKUP($A143,[1]Hugst!$R$5:$W$9,MATCH(ROUNDUP((H$1)/10,0)*10,[1]Hugst!$R$4:$W$4,0))))</f>
        <v>0</v>
      </c>
      <c r="I143">
        <f ca="1">IF($C143-I$1&lt;År1,0,H142*(1-VLOOKUP($A143,[1]Hugst!$R$5:$W$9,MATCH(ROUNDUP((I$1)/10,0)*10,[1]Hugst!$R$4:$W$4,0))))</f>
        <v>0</v>
      </c>
      <c r="J143">
        <f ca="1">IF($C143-J$1&lt;År1,0,I142*(1-VLOOKUP($A143,[1]Hugst!$R$5:$W$9,MATCH(ROUNDUP((J$1)/10,0)*10,[1]Hugst!$R$4:$W$4,0))))</f>
        <v>0</v>
      </c>
      <c r="K143">
        <f ca="1">IF($C143-K$1&lt;År1,0,J142*(1-VLOOKUP($A143,[1]Hugst!$R$5:$W$9,MATCH(ROUNDUP((K$1)/10,0)*10,[1]Hugst!$R$4:$W$4,0))))</f>
        <v>0</v>
      </c>
      <c r="L143">
        <f ca="1">IF($C143-L$1&lt;År1,0,K142*(1-VLOOKUP($A143,[1]Hugst!$R$5:$W$9,MATCH(ROUNDUP((L$1)/10,0)*10,[1]Hugst!$R$4:$W$4,0))))</f>
        <v>0</v>
      </c>
      <c r="M143">
        <f ca="1">IF($C143-M$1&lt;År1,0,L142*(1-VLOOKUP($A143,[1]Hugst!$R$5:$W$9,MATCH(ROUNDUP((M$1)/10,0)*10,[1]Hugst!$R$4:$W$4,0))))</f>
        <v>0</v>
      </c>
      <c r="N143">
        <f ca="1">IF($C143-N$1&lt;År1,0,M142*(1-VLOOKUP($A143,[1]Hugst!$R$5:$W$9,MATCH(ROUNDUP((N$1)/10,0)*10,[1]Hugst!$R$4:$W$4,0))))</f>
        <v>0</v>
      </c>
      <c r="O143">
        <f ca="1">IF($C143-O$1&lt;År1,0,N142*(1-VLOOKUP($A143,[1]Hugst!$R$5:$W$9,MATCH(ROUNDUP((O$1)/10,0)*10,[1]Hugst!$R$4:$W$4,0))))</f>
        <v>0</v>
      </c>
      <c r="P143">
        <f ca="1">IF($C143-P$1&lt;År1,0,O142*(1-VLOOKUP($A143,[1]Hugst!$R$5:$W$9,MATCH(ROUNDUP((P$1)/10,0)*10,[1]Hugst!$R$4:$W$4,0))))</f>
        <v>0</v>
      </c>
      <c r="Q143">
        <f ca="1">IF($C143-Q$1&lt;År1,0,P142*(1-VLOOKUP($A143,[1]Hugst!$R$5:$W$9,MATCH(ROUNDUP((Q$1)/10,0)*10,[1]Hugst!$R$4:$W$4,0))))</f>
        <v>0</v>
      </c>
      <c r="R143">
        <f ca="1">IF($C143-R$1&lt;År1,0,Q142*(1-VLOOKUP($A143,[1]Hugst!$R$5:$W$9,MATCH(ROUNDUP((R$1)/10,0)*10,[1]Hugst!$R$4:$W$4,0))))</f>
        <v>0</v>
      </c>
      <c r="S143">
        <f ca="1">IF($C143-S$1&lt;År1,0,R142*(1-VLOOKUP($A143,[1]Hugst!$R$5:$W$9,MATCH(ROUNDUP((S$1)/10,0)*10,[1]Hugst!$R$4:$W$4,0))))</f>
        <v>0</v>
      </c>
      <c r="T143">
        <f ca="1">IF($C143-T$1&lt;År1,0,S142*(1-VLOOKUP($A143,[1]Hugst!$R$5:$W$9,MATCH(ROUNDUP((T$1)/10,0)*10,[1]Hugst!$R$4:$W$4,0))))</f>
        <v>0</v>
      </c>
      <c r="U143">
        <f ca="1">IF($C143-U$1&lt;År1,0,T142*(1-VLOOKUP($A143,[1]Hugst!$R$5:$W$9,MATCH(ROUNDUP((U$1)/10,0)*10,[1]Hugst!$R$4:$W$4,0))))</f>
        <v>0</v>
      </c>
      <c r="V143">
        <f ca="1">IF($C143-V$1&lt;År1,0,U142*(1-VLOOKUP($A143,[1]Hugst!$R$5:$W$9,MATCH(ROUNDUP((V$1)/10,0)*10,[1]Hugst!$R$4:$W$4,0))))</f>
        <v>0</v>
      </c>
      <c r="W143">
        <f ca="1">IF($C143-W$1&lt;År1,0,V142*(1-VLOOKUP($A143,[1]Hugst!$R$5:$W$9,MATCH(ROUNDUP((W$1)/10,0)*10,[1]Hugst!$R$4:$W$4,0))))</f>
        <v>0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0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>
        <f ca="1">IF($C144-G$1&lt;År1,0,F143*(1-VLOOKUP($A144,[1]Hugst!$R$5:$W$9,MATCH(ROUNDUP((G$1)/10,0)*10,[1]Hugst!$R$4:$W$4,0))))</f>
        <v>0</v>
      </c>
      <c r="H144">
        <f ca="1">IF($C144-H$1&lt;År1,0,G143*(1-VLOOKUP($A144,[1]Hugst!$R$5:$W$9,MATCH(ROUNDUP((H$1)/10,0)*10,[1]Hugst!$R$4:$W$4,0))))</f>
        <v>0</v>
      </c>
      <c r="I144">
        <f ca="1">IF($C144-I$1&lt;År1,0,H143*(1-VLOOKUP($A144,[1]Hugst!$R$5:$W$9,MATCH(ROUNDUP((I$1)/10,0)*10,[1]Hugst!$R$4:$W$4,0))))</f>
        <v>0</v>
      </c>
      <c r="J144">
        <f ca="1">IF($C144-J$1&lt;År1,0,I143*(1-VLOOKUP($A144,[1]Hugst!$R$5:$W$9,MATCH(ROUNDUP((J$1)/10,0)*10,[1]Hugst!$R$4:$W$4,0))))</f>
        <v>0</v>
      </c>
      <c r="K144">
        <f ca="1">IF($C144-K$1&lt;År1,0,J143*(1-VLOOKUP($A144,[1]Hugst!$R$5:$W$9,MATCH(ROUNDUP((K$1)/10,0)*10,[1]Hugst!$R$4:$W$4,0))))</f>
        <v>0</v>
      </c>
      <c r="L144">
        <f ca="1">IF($C144-L$1&lt;År1,0,K143*(1-VLOOKUP($A144,[1]Hugst!$R$5:$W$9,MATCH(ROUNDUP((L$1)/10,0)*10,[1]Hugst!$R$4:$W$4,0))))</f>
        <v>0</v>
      </c>
      <c r="M144">
        <f ca="1">IF($C144-M$1&lt;År1,0,L143*(1-VLOOKUP($A144,[1]Hugst!$R$5:$W$9,MATCH(ROUNDUP((M$1)/10,0)*10,[1]Hugst!$R$4:$W$4,0))))</f>
        <v>0</v>
      </c>
      <c r="N144">
        <f ca="1">IF($C144-N$1&lt;År1,0,M143*(1-VLOOKUP($A144,[1]Hugst!$R$5:$W$9,MATCH(ROUNDUP((N$1)/10,0)*10,[1]Hugst!$R$4:$W$4,0))))</f>
        <v>0</v>
      </c>
      <c r="O144">
        <f ca="1">IF($C144-O$1&lt;År1,0,N143*(1-VLOOKUP($A144,[1]Hugst!$R$5:$W$9,MATCH(ROUNDUP((O$1)/10,0)*10,[1]Hugst!$R$4:$W$4,0))))</f>
        <v>0</v>
      </c>
      <c r="P144">
        <f ca="1">IF($C144-P$1&lt;År1,0,O143*(1-VLOOKUP($A144,[1]Hugst!$R$5:$W$9,MATCH(ROUNDUP((P$1)/10,0)*10,[1]Hugst!$R$4:$W$4,0))))</f>
        <v>0</v>
      </c>
      <c r="Q144">
        <f ca="1">IF($C144-Q$1&lt;År1,0,P143*(1-VLOOKUP($A144,[1]Hugst!$R$5:$W$9,MATCH(ROUNDUP((Q$1)/10,0)*10,[1]Hugst!$R$4:$W$4,0))))</f>
        <v>0</v>
      </c>
      <c r="R144">
        <f ca="1">IF($C144-R$1&lt;År1,0,Q143*(1-VLOOKUP($A144,[1]Hugst!$R$5:$W$9,MATCH(ROUNDUP((R$1)/10,0)*10,[1]Hugst!$R$4:$W$4,0))))</f>
        <v>0</v>
      </c>
      <c r="S144">
        <f ca="1">IF($C144-S$1&lt;År1,0,R143*(1-VLOOKUP($A144,[1]Hugst!$R$5:$W$9,MATCH(ROUNDUP((S$1)/10,0)*10,[1]Hugst!$R$4:$W$4,0))))</f>
        <v>0</v>
      </c>
      <c r="T144">
        <f ca="1">IF($C144-T$1&lt;År1,0,S143*(1-VLOOKUP($A144,[1]Hugst!$R$5:$W$9,MATCH(ROUNDUP((T$1)/10,0)*10,[1]Hugst!$R$4:$W$4,0))))</f>
        <v>0</v>
      </c>
      <c r="U144">
        <f ca="1">IF($C144-U$1&lt;År1,0,T143*(1-VLOOKUP($A144,[1]Hugst!$R$5:$W$9,MATCH(ROUNDUP((U$1)/10,0)*10,[1]Hugst!$R$4:$W$4,0))))</f>
        <v>0</v>
      </c>
      <c r="V144">
        <f ca="1">IF($C144-V$1&lt;År1,0,U143*(1-VLOOKUP($A144,[1]Hugst!$R$5:$W$9,MATCH(ROUNDUP((V$1)/10,0)*10,[1]Hugst!$R$4:$W$4,0))))</f>
        <v>0</v>
      </c>
      <c r="W144">
        <f ca="1">IF($C144-W$1&lt;År1,0,V143*(1-VLOOKUP($A144,[1]Hugst!$R$5:$W$9,MATCH(ROUNDUP((W$1)/10,0)*10,[1]Hugst!$R$4:$W$4,0))))</f>
        <v>0</v>
      </c>
      <c r="X144">
        <f ca="1">IF($C144-X$1&lt;År1,0,W143*(1-VLOOKUP($A144,[1]Hugst!$R$5:$W$9,MATCH(ROUNDUP((X$1)/10,0)*10,[1]Hugst!$R$4:$W$4,0))))</f>
        <v>0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0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>
        <f ca="1">IF($C145-G$1&lt;År1,0,F144*(1-VLOOKUP($A145,[1]Hugst!$R$5:$W$9,MATCH(ROUNDUP((G$1)/10,0)*10,[1]Hugst!$R$4:$W$4,0))))</f>
        <v>0</v>
      </c>
      <c r="H145">
        <f ca="1">IF($C145-H$1&lt;År1,0,G144*(1-VLOOKUP($A145,[1]Hugst!$R$5:$W$9,MATCH(ROUNDUP((H$1)/10,0)*10,[1]Hugst!$R$4:$W$4,0))))</f>
        <v>0</v>
      </c>
      <c r="I145">
        <f ca="1">IF($C145-I$1&lt;År1,0,H144*(1-VLOOKUP($A145,[1]Hugst!$R$5:$W$9,MATCH(ROUNDUP((I$1)/10,0)*10,[1]Hugst!$R$4:$W$4,0))))</f>
        <v>0</v>
      </c>
      <c r="J145">
        <f ca="1">IF($C145-J$1&lt;År1,0,I144*(1-VLOOKUP($A145,[1]Hugst!$R$5:$W$9,MATCH(ROUNDUP((J$1)/10,0)*10,[1]Hugst!$R$4:$W$4,0))))</f>
        <v>0</v>
      </c>
      <c r="K145">
        <f ca="1">IF($C145-K$1&lt;År1,0,J144*(1-VLOOKUP($A145,[1]Hugst!$R$5:$W$9,MATCH(ROUNDUP((K$1)/10,0)*10,[1]Hugst!$R$4:$W$4,0))))</f>
        <v>0</v>
      </c>
      <c r="L145">
        <f ca="1">IF($C145-L$1&lt;År1,0,K144*(1-VLOOKUP($A145,[1]Hugst!$R$5:$W$9,MATCH(ROUNDUP((L$1)/10,0)*10,[1]Hugst!$R$4:$W$4,0))))</f>
        <v>0</v>
      </c>
      <c r="M145">
        <f ca="1">IF($C145-M$1&lt;År1,0,L144*(1-VLOOKUP($A145,[1]Hugst!$R$5:$W$9,MATCH(ROUNDUP((M$1)/10,0)*10,[1]Hugst!$R$4:$W$4,0))))</f>
        <v>0</v>
      </c>
      <c r="N145">
        <f ca="1">IF($C145-N$1&lt;År1,0,M144*(1-VLOOKUP($A145,[1]Hugst!$R$5:$W$9,MATCH(ROUNDUP((N$1)/10,0)*10,[1]Hugst!$R$4:$W$4,0))))</f>
        <v>0</v>
      </c>
      <c r="O145">
        <f ca="1">IF($C145-O$1&lt;År1,0,N144*(1-VLOOKUP($A145,[1]Hugst!$R$5:$W$9,MATCH(ROUNDUP((O$1)/10,0)*10,[1]Hugst!$R$4:$W$4,0))))</f>
        <v>0</v>
      </c>
      <c r="P145">
        <f ca="1">IF($C145-P$1&lt;År1,0,O144*(1-VLOOKUP($A145,[1]Hugst!$R$5:$W$9,MATCH(ROUNDUP((P$1)/10,0)*10,[1]Hugst!$R$4:$W$4,0))))</f>
        <v>0</v>
      </c>
      <c r="Q145">
        <f ca="1">IF($C145-Q$1&lt;År1,0,P144*(1-VLOOKUP($A145,[1]Hugst!$R$5:$W$9,MATCH(ROUNDUP((Q$1)/10,0)*10,[1]Hugst!$R$4:$W$4,0))))</f>
        <v>0</v>
      </c>
      <c r="R145">
        <f ca="1">IF($C145-R$1&lt;År1,0,Q144*(1-VLOOKUP($A145,[1]Hugst!$R$5:$W$9,MATCH(ROUNDUP((R$1)/10,0)*10,[1]Hugst!$R$4:$W$4,0))))</f>
        <v>0</v>
      </c>
      <c r="S145">
        <f ca="1">IF($C145-S$1&lt;År1,0,R144*(1-VLOOKUP($A145,[1]Hugst!$R$5:$W$9,MATCH(ROUNDUP((S$1)/10,0)*10,[1]Hugst!$R$4:$W$4,0))))</f>
        <v>0</v>
      </c>
      <c r="T145">
        <f ca="1">IF($C145-T$1&lt;År1,0,S144*(1-VLOOKUP($A145,[1]Hugst!$R$5:$W$9,MATCH(ROUNDUP((T$1)/10,0)*10,[1]Hugst!$R$4:$W$4,0))))</f>
        <v>0</v>
      </c>
      <c r="U145">
        <f ca="1">IF($C145-U$1&lt;År1,0,T144*(1-VLOOKUP($A145,[1]Hugst!$R$5:$W$9,MATCH(ROUNDUP((U$1)/10,0)*10,[1]Hugst!$R$4:$W$4,0))))</f>
        <v>0</v>
      </c>
      <c r="V145">
        <f ca="1">IF($C145-V$1&lt;År1,0,U144*(1-VLOOKUP($A145,[1]Hugst!$R$5:$W$9,MATCH(ROUNDUP((V$1)/10,0)*10,[1]Hugst!$R$4:$W$4,0))))</f>
        <v>0</v>
      </c>
      <c r="W145">
        <f ca="1">IF($C145-W$1&lt;År1,0,V144*(1-VLOOKUP($A145,[1]Hugst!$R$5:$W$9,MATCH(ROUNDUP((W$1)/10,0)*10,[1]Hugst!$R$4:$W$4,0))))</f>
        <v>0</v>
      </c>
      <c r="X145">
        <f ca="1">IF($C145-X$1&lt;År1,0,W144*(1-VLOOKUP($A145,[1]Hugst!$R$5:$W$9,MATCH(ROUNDUP((X$1)/10,0)*10,[1]Hugst!$R$4:$W$4,0))))</f>
        <v>0</v>
      </c>
      <c r="Y145">
        <f ca="1">IF($C145-Y$1&lt;År1,0,X144*(1-VLOOKUP($A145,[1]Hugst!$R$5:$W$9,MATCH(ROUNDUP((Y$1)/10,0)*10,[1]Hugst!$R$4:$W$4,0))))</f>
        <v>0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0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>
        <f ca="1">IF($C146-G$1&lt;År1,0,F145*(1-VLOOKUP($A146,[1]Hugst!$R$5:$W$9,MATCH(ROUNDUP((G$1)/10,0)*10,[1]Hugst!$R$4:$W$4,0))))</f>
        <v>0</v>
      </c>
      <c r="H146">
        <f ca="1">IF($C146-H$1&lt;År1,0,G145*(1-VLOOKUP($A146,[1]Hugst!$R$5:$W$9,MATCH(ROUNDUP((H$1)/10,0)*10,[1]Hugst!$R$4:$W$4,0))))</f>
        <v>0</v>
      </c>
      <c r="I146">
        <f ca="1">IF($C146-I$1&lt;År1,0,H145*(1-VLOOKUP($A146,[1]Hugst!$R$5:$W$9,MATCH(ROUNDUP((I$1)/10,0)*10,[1]Hugst!$R$4:$W$4,0))))</f>
        <v>0</v>
      </c>
      <c r="J146">
        <f ca="1">IF($C146-J$1&lt;År1,0,I145*(1-VLOOKUP($A146,[1]Hugst!$R$5:$W$9,MATCH(ROUNDUP((J$1)/10,0)*10,[1]Hugst!$R$4:$W$4,0))))</f>
        <v>0</v>
      </c>
      <c r="K146">
        <f ca="1">IF($C146-K$1&lt;År1,0,J145*(1-VLOOKUP($A146,[1]Hugst!$R$5:$W$9,MATCH(ROUNDUP((K$1)/10,0)*10,[1]Hugst!$R$4:$W$4,0))))</f>
        <v>0</v>
      </c>
      <c r="L146">
        <f ca="1">IF($C146-L$1&lt;År1,0,K145*(1-VLOOKUP($A146,[1]Hugst!$R$5:$W$9,MATCH(ROUNDUP((L$1)/10,0)*10,[1]Hugst!$R$4:$W$4,0))))</f>
        <v>0</v>
      </c>
      <c r="M146">
        <f ca="1">IF($C146-M$1&lt;År1,0,L145*(1-VLOOKUP($A146,[1]Hugst!$R$5:$W$9,MATCH(ROUNDUP((M$1)/10,0)*10,[1]Hugst!$R$4:$W$4,0))))</f>
        <v>0</v>
      </c>
      <c r="N146">
        <f ca="1">IF($C146-N$1&lt;År1,0,M145*(1-VLOOKUP($A146,[1]Hugst!$R$5:$W$9,MATCH(ROUNDUP((N$1)/10,0)*10,[1]Hugst!$R$4:$W$4,0))))</f>
        <v>0</v>
      </c>
      <c r="O146">
        <f ca="1">IF($C146-O$1&lt;År1,0,N145*(1-VLOOKUP($A146,[1]Hugst!$R$5:$W$9,MATCH(ROUNDUP((O$1)/10,0)*10,[1]Hugst!$R$4:$W$4,0))))</f>
        <v>0</v>
      </c>
      <c r="P146">
        <f ca="1">IF($C146-P$1&lt;År1,0,O145*(1-VLOOKUP($A146,[1]Hugst!$R$5:$W$9,MATCH(ROUNDUP((P$1)/10,0)*10,[1]Hugst!$R$4:$W$4,0))))</f>
        <v>0</v>
      </c>
      <c r="Q146">
        <f ca="1">IF($C146-Q$1&lt;År1,0,P145*(1-VLOOKUP($A146,[1]Hugst!$R$5:$W$9,MATCH(ROUNDUP((Q$1)/10,0)*10,[1]Hugst!$R$4:$W$4,0))))</f>
        <v>0</v>
      </c>
      <c r="R146">
        <f ca="1">IF($C146-R$1&lt;År1,0,Q145*(1-VLOOKUP($A146,[1]Hugst!$R$5:$W$9,MATCH(ROUNDUP((R$1)/10,0)*10,[1]Hugst!$R$4:$W$4,0))))</f>
        <v>0</v>
      </c>
      <c r="S146">
        <f ca="1">IF($C146-S$1&lt;År1,0,R145*(1-VLOOKUP($A146,[1]Hugst!$R$5:$W$9,MATCH(ROUNDUP((S$1)/10,0)*10,[1]Hugst!$R$4:$W$4,0))))</f>
        <v>0</v>
      </c>
      <c r="T146">
        <f ca="1">IF($C146-T$1&lt;År1,0,S145*(1-VLOOKUP($A146,[1]Hugst!$R$5:$W$9,MATCH(ROUNDUP((T$1)/10,0)*10,[1]Hugst!$R$4:$W$4,0))))</f>
        <v>0</v>
      </c>
      <c r="U146">
        <f ca="1">IF($C146-U$1&lt;År1,0,T145*(1-VLOOKUP($A146,[1]Hugst!$R$5:$W$9,MATCH(ROUNDUP((U$1)/10,0)*10,[1]Hugst!$R$4:$W$4,0))))</f>
        <v>0</v>
      </c>
      <c r="V146">
        <f ca="1">IF($C146-V$1&lt;År1,0,U145*(1-VLOOKUP($A146,[1]Hugst!$R$5:$W$9,MATCH(ROUNDUP((V$1)/10,0)*10,[1]Hugst!$R$4:$W$4,0))))</f>
        <v>0</v>
      </c>
      <c r="W146">
        <f ca="1">IF($C146-W$1&lt;År1,0,V145*(1-VLOOKUP($A146,[1]Hugst!$R$5:$W$9,MATCH(ROUNDUP((W$1)/10,0)*10,[1]Hugst!$R$4:$W$4,0))))</f>
        <v>0</v>
      </c>
      <c r="X146">
        <f ca="1">IF($C146-X$1&lt;År1,0,W145*(1-VLOOKUP($A146,[1]Hugst!$R$5:$W$9,MATCH(ROUNDUP((X$1)/10,0)*10,[1]Hugst!$R$4:$W$4,0))))</f>
        <v>0</v>
      </c>
      <c r="Y146">
        <f ca="1">IF($C146-Y$1&lt;År1,0,X145*(1-VLOOKUP($A146,[1]Hugst!$R$5:$W$9,MATCH(ROUNDUP((Y$1)/10,0)*10,[1]Hugst!$R$4:$W$4,0))))</f>
        <v>0</v>
      </c>
      <c r="Z146">
        <f ca="1">IF($C146-Z$1&lt;År1,0,Y145*(1-VLOOKUP($A146,[1]Hugst!$R$5:$W$9,MATCH(ROUNDUP((Z$1)/10,0)*10,[1]Hugst!$R$4:$W$4,0))))</f>
        <v>0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0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>
        <f ca="1">IF($C147-G$1&lt;År1,0,F146*(1-VLOOKUP($A147,[1]Hugst!$R$5:$W$9,MATCH(ROUNDUP((G$1)/10,0)*10,[1]Hugst!$R$4:$W$4,0))))</f>
        <v>0</v>
      </c>
      <c r="H147">
        <f ca="1">IF($C147-H$1&lt;År1,0,G146*(1-VLOOKUP($A147,[1]Hugst!$R$5:$W$9,MATCH(ROUNDUP((H$1)/10,0)*10,[1]Hugst!$R$4:$W$4,0))))</f>
        <v>0</v>
      </c>
      <c r="I147">
        <f ca="1">IF($C147-I$1&lt;År1,0,H146*(1-VLOOKUP($A147,[1]Hugst!$R$5:$W$9,MATCH(ROUNDUP((I$1)/10,0)*10,[1]Hugst!$R$4:$W$4,0))))</f>
        <v>0</v>
      </c>
      <c r="J147">
        <f ca="1">IF($C147-J$1&lt;År1,0,I146*(1-VLOOKUP($A147,[1]Hugst!$R$5:$W$9,MATCH(ROUNDUP((J$1)/10,0)*10,[1]Hugst!$R$4:$W$4,0))))</f>
        <v>0</v>
      </c>
      <c r="K147">
        <f ca="1">IF($C147-K$1&lt;År1,0,J146*(1-VLOOKUP($A147,[1]Hugst!$R$5:$W$9,MATCH(ROUNDUP((K$1)/10,0)*10,[1]Hugst!$R$4:$W$4,0))))</f>
        <v>0</v>
      </c>
      <c r="L147">
        <f ca="1">IF($C147-L$1&lt;År1,0,K146*(1-VLOOKUP($A147,[1]Hugst!$R$5:$W$9,MATCH(ROUNDUP((L$1)/10,0)*10,[1]Hugst!$R$4:$W$4,0))))</f>
        <v>0</v>
      </c>
      <c r="M147">
        <f ca="1">IF($C147-M$1&lt;År1,0,L146*(1-VLOOKUP($A147,[1]Hugst!$R$5:$W$9,MATCH(ROUNDUP((M$1)/10,0)*10,[1]Hugst!$R$4:$W$4,0))))</f>
        <v>0</v>
      </c>
      <c r="N147">
        <f ca="1">IF($C147-N$1&lt;År1,0,M146*(1-VLOOKUP($A147,[1]Hugst!$R$5:$W$9,MATCH(ROUNDUP((N$1)/10,0)*10,[1]Hugst!$R$4:$W$4,0))))</f>
        <v>0</v>
      </c>
      <c r="O147">
        <f ca="1">IF($C147-O$1&lt;År1,0,N146*(1-VLOOKUP($A147,[1]Hugst!$R$5:$W$9,MATCH(ROUNDUP((O$1)/10,0)*10,[1]Hugst!$R$4:$W$4,0))))</f>
        <v>0</v>
      </c>
      <c r="P147">
        <f ca="1">IF($C147-P$1&lt;År1,0,O146*(1-VLOOKUP($A147,[1]Hugst!$R$5:$W$9,MATCH(ROUNDUP((P$1)/10,0)*10,[1]Hugst!$R$4:$W$4,0))))</f>
        <v>0</v>
      </c>
      <c r="Q147">
        <f ca="1">IF($C147-Q$1&lt;År1,0,P146*(1-VLOOKUP($A147,[1]Hugst!$R$5:$W$9,MATCH(ROUNDUP((Q$1)/10,0)*10,[1]Hugst!$R$4:$W$4,0))))</f>
        <v>0</v>
      </c>
      <c r="R147">
        <f ca="1">IF($C147-R$1&lt;År1,0,Q146*(1-VLOOKUP($A147,[1]Hugst!$R$5:$W$9,MATCH(ROUNDUP((R$1)/10,0)*10,[1]Hugst!$R$4:$W$4,0))))</f>
        <v>0</v>
      </c>
      <c r="S147">
        <f ca="1">IF($C147-S$1&lt;År1,0,R146*(1-VLOOKUP($A147,[1]Hugst!$R$5:$W$9,MATCH(ROUNDUP((S$1)/10,0)*10,[1]Hugst!$R$4:$W$4,0))))</f>
        <v>0</v>
      </c>
      <c r="T147">
        <f ca="1">IF($C147-T$1&lt;År1,0,S146*(1-VLOOKUP($A147,[1]Hugst!$R$5:$W$9,MATCH(ROUNDUP((T$1)/10,0)*10,[1]Hugst!$R$4:$W$4,0))))</f>
        <v>0</v>
      </c>
      <c r="U147">
        <f ca="1">IF($C147-U$1&lt;År1,0,T146*(1-VLOOKUP($A147,[1]Hugst!$R$5:$W$9,MATCH(ROUNDUP((U$1)/10,0)*10,[1]Hugst!$R$4:$W$4,0))))</f>
        <v>0</v>
      </c>
      <c r="V147">
        <f ca="1">IF($C147-V$1&lt;År1,0,U146*(1-VLOOKUP($A147,[1]Hugst!$R$5:$W$9,MATCH(ROUNDUP((V$1)/10,0)*10,[1]Hugst!$R$4:$W$4,0))))</f>
        <v>0</v>
      </c>
      <c r="W147">
        <f ca="1">IF($C147-W$1&lt;År1,0,V146*(1-VLOOKUP($A147,[1]Hugst!$R$5:$W$9,MATCH(ROUNDUP((W$1)/10,0)*10,[1]Hugst!$R$4:$W$4,0))))</f>
        <v>0</v>
      </c>
      <c r="X147">
        <f ca="1">IF($C147-X$1&lt;År1,0,W146*(1-VLOOKUP($A147,[1]Hugst!$R$5:$W$9,MATCH(ROUNDUP((X$1)/10,0)*10,[1]Hugst!$R$4:$W$4,0))))</f>
        <v>0</v>
      </c>
      <c r="Y147">
        <f ca="1">IF($C147-Y$1&lt;År1,0,X146*(1-VLOOKUP($A147,[1]Hugst!$R$5:$W$9,MATCH(ROUNDUP((Y$1)/10,0)*10,[1]Hugst!$R$4:$W$4,0))))</f>
        <v>0</v>
      </c>
      <c r="Z147">
        <f ca="1">IF($C147-Z$1&lt;År1,0,Y146*(1-VLOOKUP($A147,[1]Hugst!$R$5:$W$9,MATCH(ROUNDUP((Z$1)/10,0)*10,[1]Hugst!$R$4:$W$4,0))))</f>
        <v>0</v>
      </c>
      <c r="AA147">
        <f ca="1">IF($C147-AA$1&lt;År1,0,Z146*(1-VLOOKUP($A147,[1]Hugst!$R$5:$W$9,MATCH(ROUNDUP((AA$1)/10,0)*10,[1]Hugst!$R$4:$W$4,0))))</f>
        <v>0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0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>
        <f ca="1">IF($C148-G$1&lt;År1,0,F147*(1-VLOOKUP($A148,[1]Hugst!$R$5:$W$9,MATCH(ROUNDUP((G$1)/10,0)*10,[1]Hugst!$R$4:$W$4,0))))</f>
        <v>0</v>
      </c>
      <c r="H148">
        <f ca="1">IF($C148-H$1&lt;År1,0,G147*(1-VLOOKUP($A148,[1]Hugst!$R$5:$W$9,MATCH(ROUNDUP((H$1)/10,0)*10,[1]Hugst!$R$4:$W$4,0))))</f>
        <v>0</v>
      </c>
      <c r="I148">
        <f ca="1">IF($C148-I$1&lt;År1,0,H147*(1-VLOOKUP($A148,[1]Hugst!$R$5:$W$9,MATCH(ROUNDUP((I$1)/10,0)*10,[1]Hugst!$R$4:$W$4,0))))</f>
        <v>0</v>
      </c>
      <c r="J148">
        <f ca="1">IF($C148-J$1&lt;År1,0,I147*(1-VLOOKUP($A148,[1]Hugst!$R$5:$W$9,MATCH(ROUNDUP((J$1)/10,0)*10,[1]Hugst!$R$4:$W$4,0))))</f>
        <v>0</v>
      </c>
      <c r="K148">
        <f ca="1">IF($C148-K$1&lt;År1,0,J147*(1-VLOOKUP($A148,[1]Hugst!$R$5:$W$9,MATCH(ROUNDUP((K$1)/10,0)*10,[1]Hugst!$R$4:$W$4,0))))</f>
        <v>0</v>
      </c>
      <c r="L148">
        <f ca="1">IF($C148-L$1&lt;År1,0,K147*(1-VLOOKUP($A148,[1]Hugst!$R$5:$W$9,MATCH(ROUNDUP((L$1)/10,0)*10,[1]Hugst!$R$4:$W$4,0))))</f>
        <v>0</v>
      </c>
      <c r="M148">
        <f ca="1">IF($C148-M$1&lt;År1,0,L147*(1-VLOOKUP($A148,[1]Hugst!$R$5:$W$9,MATCH(ROUNDUP((M$1)/10,0)*10,[1]Hugst!$R$4:$W$4,0))))</f>
        <v>0</v>
      </c>
      <c r="N148">
        <f ca="1">IF($C148-N$1&lt;År1,0,M147*(1-VLOOKUP($A148,[1]Hugst!$R$5:$W$9,MATCH(ROUNDUP((N$1)/10,0)*10,[1]Hugst!$R$4:$W$4,0))))</f>
        <v>0</v>
      </c>
      <c r="O148">
        <f ca="1">IF($C148-O$1&lt;År1,0,N147*(1-VLOOKUP($A148,[1]Hugst!$R$5:$W$9,MATCH(ROUNDUP((O$1)/10,0)*10,[1]Hugst!$R$4:$W$4,0))))</f>
        <v>0</v>
      </c>
      <c r="P148">
        <f ca="1">IF($C148-P$1&lt;År1,0,O147*(1-VLOOKUP($A148,[1]Hugst!$R$5:$W$9,MATCH(ROUNDUP((P$1)/10,0)*10,[1]Hugst!$R$4:$W$4,0))))</f>
        <v>0</v>
      </c>
      <c r="Q148">
        <f ca="1">IF($C148-Q$1&lt;År1,0,P147*(1-VLOOKUP($A148,[1]Hugst!$R$5:$W$9,MATCH(ROUNDUP((Q$1)/10,0)*10,[1]Hugst!$R$4:$W$4,0))))</f>
        <v>0</v>
      </c>
      <c r="R148">
        <f ca="1">IF($C148-R$1&lt;År1,0,Q147*(1-VLOOKUP($A148,[1]Hugst!$R$5:$W$9,MATCH(ROUNDUP((R$1)/10,0)*10,[1]Hugst!$R$4:$W$4,0))))</f>
        <v>0</v>
      </c>
      <c r="S148">
        <f ca="1">IF($C148-S$1&lt;År1,0,R147*(1-VLOOKUP($A148,[1]Hugst!$R$5:$W$9,MATCH(ROUNDUP((S$1)/10,0)*10,[1]Hugst!$R$4:$W$4,0))))</f>
        <v>0</v>
      </c>
      <c r="T148">
        <f ca="1">IF($C148-T$1&lt;År1,0,S147*(1-VLOOKUP($A148,[1]Hugst!$R$5:$W$9,MATCH(ROUNDUP((T$1)/10,0)*10,[1]Hugst!$R$4:$W$4,0))))</f>
        <v>0</v>
      </c>
      <c r="U148">
        <f ca="1">IF($C148-U$1&lt;År1,0,T147*(1-VLOOKUP($A148,[1]Hugst!$R$5:$W$9,MATCH(ROUNDUP((U$1)/10,0)*10,[1]Hugst!$R$4:$W$4,0))))</f>
        <v>0</v>
      </c>
      <c r="V148">
        <f ca="1">IF($C148-V$1&lt;År1,0,U147*(1-VLOOKUP($A148,[1]Hugst!$R$5:$W$9,MATCH(ROUNDUP((V$1)/10,0)*10,[1]Hugst!$R$4:$W$4,0))))</f>
        <v>0</v>
      </c>
      <c r="W148">
        <f ca="1">IF($C148-W$1&lt;År1,0,V147*(1-VLOOKUP($A148,[1]Hugst!$R$5:$W$9,MATCH(ROUNDUP((W$1)/10,0)*10,[1]Hugst!$R$4:$W$4,0))))</f>
        <v>0</v>
      </c>
      <c r="X148">
        <f ca="1">IF($C148-X$1&lt;År1,0,W147*(1-VLOOKUP($A148,[1]Hugst!$R$5:$W$9,MATCH(ROUNDUP((X$1)/10,0)*10,[1]Hugst!$R$4:$W$4,0))))</f>
        <v>0</v>
      </c>
      <c r="Y148">
        <f ca="1">IF($C148-Y$1&lt;År1,0,X147*(1-VLOOKUP($A148,[1]Hugst!$R$5:$W$9,MATCH(ROUNDUP((Y$1)/10,0)*10,[1]Hugst!$R$4:$W$4,0))))</f>
        <v>0</v>
      </c>
      <c r="Z148">
        <f ca="1">IF($C148-Z$1&lt;År1,0,Y147*(1-VLOOKUP($A148,[1]Hugst!$R$5:$W$9,MATCH(ROUNDUP((Z$1)/10,0)*10,[1]Hugst!$R$4:$W$4,0))))</f>
        <v>0</v>
      </c>
      <c r="AA148">
        <f ca="1">IF($C148-AA$1&lt;År1,0,Z147*(1-VLOOKUP($A148,[1]Hugst!$R$5:$W$9,MATCH(ROUNDUP((AA$1)/10,0)*10,[1]Hugst!$R$4:$W$4,0))))</f>
        <v>0</v>
      </c>
      <c r="AB148">
        <f ca="1">IF($C148-AB$1&lt;År1,0,AA147*(1-VLOOKUP($A148,[1]Hugst!$R$5:$W$9,MATCH(ROUNDUP((AB$1)/10,0)*10,[1]Hugst!$R$4:$W$4,0))))</f>
        <v>0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0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>
        <f ca="1">IF($C149-G$1&lt;År1,0,F148*(1-VLOOKUP($A149,[1]Hugst!$R$5:$W$9,MATCH(ROUNDUP((G$1)/10,0)*10,[1]Hugst!$R$4:$W$4,0))))</f>
        <v>0</v>
      </c>
      <c r="H149">
        <f ca="1">IF($C149-H$1&lt;År1,0,G148*(1-VLOOKUP($A149,[1]Hugst!$R$5:$W$9,MATCH(ROUNDUP((H$1)/10,0)*10,[1]Hugst!$R$4:$W$4,0))))</f>
        <v>0</v>
      </c>
      <c r="I149">
        <f ca="1">IF($C149-I$1&lt;År1,0,H148*(1-VLOOKUP($A149,[1]Hugst!$R$5:$W$9,MATCH(ROUNDUP((I$1)/10,0)*10,[1]Hugst!$R$4:$W$4,0))))</f>
        <v>0</v>
      </c>
      <c r="J149">
        <f ca="1">IF($C149-J$1&lt;År1,0,I148*(1-VLOOKUP($A149,[1]Hugst!$R$5:$W$9,MATCH(ROUNDUP((J$1)/10,0)*10,[1]Hugst!$R$4:$W$4,0))))</f>
        <v>0</v>
      </c>
      <c r="K149">
        <f ca="1">IF($C149-K$1&lt;År1,0,J148*(1-VLOOKUP($A149,[1]Hugst!$R$5:$W$9,MATCH(ROUNDUP((K$1)/10,0)*10,[1]Hugst!$R$4:$W$4,0))))</f>
        <v>0</v>
      </c>
      <c r="L149">
        <f ca="1">IF($C149-L$1&lt;År1,0,K148*(1-VLOOKUP($A149,[1]Hugst!$R$5:$W$9,MATCH(ROUNDUP((L$1)/10,0)*10,[1]Hugst!$R$4:$W$4,0))))</f>
        <v>0</v>
      </c>
      <c r="M149">
        <f ca="1">IF($C149-M$1&lt;År1,0,L148*(1-VLOOKUP($A149,[1]Hugst!$R$5:$W$9,MATCH(ROUNDUP((M$1)/10,0)*10,[1]Hugst!$R$4:$W$4,0))))</f>
        <v>0</v>
      </c>
      <c r="N149">
        <f ca="1">IF($C149-N$1&lt;År1,0,M148*(1-VLOOKUP($A149,[1]Hugst!$R$5:$W$9,MATCH(ROUNDUP((N$1)/10,0)*10,[1]Hugst!$R$4:$W$4,0))))</f>
        <v>0</v>
      </c>
      <c r="O149">
        <f ca="1">IF($C149-O$1&lt;År1,0,N148*(1-VLOOKUP($A149,[1]Hugst!$R$5:$W$9,MATCH(ROUNDUP((O$1)/10,0)*10,[1]Hugst!$R$4:$W$4,0))))</f>
        <v>0</v>
      </c>
      <c r="P149">
        <f ca="1">IF($C149-P$1&lt;År1,0,O148*(1-VLOOKUP($A149,[1]Hugst!$R$5:$W$9,MATCH(ROUNDUP((P$1)/10,0)*10,[1]Hugst!$R$4:$W$4,0))))</f>
        <v>0</v>
      </c>
      <c r="Q149">
        <f ca="1">IF($C149-Q$1&lt;År1,0,P148*(1-VLOOKUP($A149,[1]Hugst!$R$5:$W$9,MATCH(ROUNDUP((Q$1)/10,0)*10,[1]Hugst!$R$4:$W$4,0))))</f>
        <v>0</v>
      </c>
      <c r="R149">
        <f ca="1">IF($C149-R$1&lt;År1,0,Q148*(1-VLOOKUP($A149,[1]Hugst!$R$5:$W$9,MATCH(ROUNDUP((R$1)/10,0)*10,[1]Hugst!$R$4:$W$4,0))))</f>
        <v>0</v>
      </c>
      <c r="S149">
        <f ca="1">IF($C149-S$1&lt;År1,0,R148*(1-VLOOKUP($A149,[1]Hugst!$R$5:$W$9,MATCH(ROUNDUP((S$1)/10,0)*10,[1]Hugst!$R$4:$W$4,0))))</f>
        <v>0</v>
      </c>
      <c r="T149">
        <f ca="1">IF($C149-T$1&lt;År1,0,S148*(1-VLOOKUP($A149,[1]Hugst!$R$5:$W$9,MATCH(ROUNDUP((T$1)/10,0)*10,[1]Hugst!$R$4:$W$4,0))))</f>
        <v>0</v>
      </c>
      <c r="U149">
        <f ca="1">IF($C149-U$1&lt;År1,0,T148*(1-VLOOKUP($A149,[1]Hugst!$R$5:$W$9,MATCH(ROUNDUP((U$1)/10,0)*10,[1]Hugst!$R$4:$W$4,0))))</f>
        <v>0</v>
      </c>
      <c r="V149">
        <f ca="1">IF($C149-V$1&lt;År1,0,U148*(1-VLOOKUP($A149,[1]Hugst!$R$5:$W$9,MATCH(ROUNDUP((V$1)/10,0)*10,[1]Hugst!$R$4:$W$4,0))))</f>
        <v>0</v>
      </c>
      <c r="W149">
        <f ca="1">IF($C149-W$1&lt;År1,0,V148*(1-VLOOKUP($A149,[1]Hugst!$R$5:$W$9,MATCH(ROUNDUP((W$1)/10,0)*10,[1]Hugst!$R$4:$W$4,0))))</f>
        <v>0</v>
      </c>
      <c r="X149">
        <f ca="1">IF($C149-X$1&lt;År1,0,W148*(1-VLOOKUP($A149,[1]Hugst!$R$5:$W$9,MATCH(ROUNDUP((X$1)/10,0)*10,[1]Hugst!$R$4:$W$4,0))))</f>
        <v>0</v>
      </c>
      <c r="Y149">
        <f ca="1">IF($C149-Y$1&lt;År1,0,X148*(1-VLOOKUP($A149,[1]Hugst!$R$5:$W$9,MATCH(ROUNDUP((Y$1)/10,0)*10,[1]Hugst!$R$4:$W$4,0))))</f>
        <v>0</v>
      </c>
      <c r="Z149">
        <f ca="1">IF($C149-Z$1&lt;År1,0,Y148*(1-VLOOKUP($A149,[1]Hugst!$R$5:$W$9,MATCH(ROUNDUP((Z$1)/10,0)*10,[1]Hugst!$R$4:$W$4,0))))</f>
        <v>0</v>
      </c>
      <c r="AA149">
        <f ca="1">IF($C149-AA$1&lt;År1,0,Z148*(1-VLOOKUP($A149,[1]Hugst!$R$5:$W$9,MATCH(ROUNDUP((AA$1)/10,0)*10,[1]Hugst!$R$4:$W$4,0))))</f>
        <v>0</v>
      </c>
      <c r="AB149">
        <f ca="1">IF($C149-AB$1&lt;År1,0,AA148*(1-VLOOKUP($A149,[1]Hugst!$R$5:$W$9,MATCH(ROUNDUP((AB$1)/10,0)*10,[1]Hugst!$R$4:$W$4,0))))</f>
        <v>0</v>
      </c>
      <c r="AC149">
        <f ca="1">IF($C149-AC$1&lt;År1,0,AB148*(1-VLOOKUP($A149,[1]Hugst!$R$5:$W$9,MATCH(ROUNDUP((AC$1)/10,0)*10,[1]Hugst!$R$4:$W$4,0))))</f>
        <v>0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0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>
        <f ca="1">IF($C150-G$1&lt;År1,0,F149*(1-VLOOKUP($A150,[1]Hugst!$R$5:$W$9,MATCH(ROUNDUP((G$1)/10,0)*10,[1]Hugst!$R$4:$W$4,0))))</f>
        <v>0</v>
      </c>
      <c r="H150">
        <f ca="1">IF($C150-H$1&lt;År1,0,G149*(1-VLOOKUP($A150,[1]Hugst!$R$5:$W$9,MATCH(ROUNDUP((H$1)/10,0)*10,[1]Hugst!$R$4:$W$4,0))))</f>
        <v>0</v>
      </c>
      <c r="I150">
        <f ca="1">IF($C150-I$1&lt;År1,0,H149*(1-VLOOKUP($A150,[1]Hugst!$R$5:$W$9,MATCH(ROUNDUP((I$1)/10,0)*10,[1]Hugst!$R$4:$W$4,0))))</f>
        <v>0</v>
      </c>
      <c r="J150">
        <f ca="1">IF($C150-J$1&lt;År1,0,I149*(1-VLOOKUP($A150,[1]Hugst!$R$5:$W$9,MATCH(ROUNDUP((J$1)/10,0)*10,[1]Hugst!$R$4:$W$4,0))))</f>
        <v>0</v>
      </c>
      <c r="K150">
        <f ca="1">IF($C150-K$1&lt;År1,0,J149*(1-VLOOKUP($A150,[1]Hugst!$R$5:$W$9,MATCH(ROUNDUP((K$1)/10,0)*10,[1]Hugst!$R$4:$W$4,0))))</f>
        <v>0</v>
      </c>
      <c r="L150">
        <f ca="1">IF($C150-L$1&lt;År1,0,K149*(1-VLOOKUP($A150,[1]Hugst!$R$5:$W$9,MATCH(ROUNDUP((L$1)/10,0)*10,[1]Hugst!$R$4:$W$4,0))))</f>
        <v>0</v>
      </c>
      <c r="M150">
        <f ca="1">IF($C150-M$1&lt;År1,0,L149*(1-VLOOKUP($A150,[1]Hugst!$R$5:$W$9,MATCH(ROUNDUP((M$1)/10,0)*10,[1]Hugst!$R$4:$W$4,0))))</f>
        <v>0</v>
      </c>
      <c r="N150">
        <f ca="1">IF($C150-N$1&lt;År1,0,M149*(1-VLOOKUP($A150,[1]Hugst!$R$5:$W$9,MATCH(ROUNDUP((N$1)/10,0)*10,[1]Hugst!$R$4:$W$4,0))))</f>
        <v>0</v>
      </c>
      <c r="O150">
        <f ca="1">IF($C150-O$1&lt;År1,0,N149*(1-VLOOKUP($A150,[1]Hugst!$R$5:$W$9,MATCH(ROUNDUP((O$1)/10,0)*10,[1]Hugst!$R$4:$W$4,0))))</f>
        <v>0</v>
      </c>
      <c r="P150">
        <f ca="1">IF($C150-P$1&lt;År1,0,O149*(1-VLOOKUP($A150,[1]Hugst!$R$5:$W$9,MATCH(ROUNDUP((P$1)/10,0)*10,[1]Hugst!$R$4:$W$4,0))))</f>
        <v>0</v>
      </c>
      <c r="Q150">
        <f ca="1">IF($C150-Q$1&lt;År1,0,P149*(1-VLOOKUP($A150,[1]Hugst!$R$5:$W$9,MATCH(ROUNDUP((Q$1)/10,0)*10,[1]Hugst!$R$4:$W$4,0))))</f>
        <v>0</v>
      </c>
      <c r="R150">
        <f ca="1">IF($C150-R$1&lt;År1,0,Q149*(1-VLOOKUP($A150,[1]Hugst!$R$5:$W$9,MATCH(ROUNDUP((R$1)/10,0)*10,[1]Hugst!$R$4:$W$4,0))))</f>
        <v>0</v>
      </c>
      <c r="S150">
        <f ca="1">IF($C150-S$1&lt;År1,0,R149*(1-VLOOKUP($A150,[1]Hugst!$R$5:$W$9,MATCH(ROUNDUP((S$1)/10,0)*10,[1]Hugst!$R$4:$W$4,0))))</f>
        <v>0</v>
      </c>
      <c r="T150">
        <f ca="1">IF($C150-T$1&lt;År1,0,S149*(1-VLOOKUP($A150,[1]Hugst!$R$5:$W$9,MATCH(ROUNDUP((T$1)/10,0)*10,[1]Hugst!$R$4:$W$4,0))))</f>
        <v>0</v>
      </c>
      <c r="U150">
        <f ca="1">IF($C150-U$1&lt;År1,0,T149*(1-VLOOKUP($A150,[1]Hugst!$R$5:$W$9,MATCH(ROUNDUP((U$1)/10,0)*10,[1]Hugst!$R$4:$W$4,0))))</f>
        <v>0</v>
      </c>
      <c r="V150">
        <f ca="1">IF($C150-V$1&lt;År1,0,U149*(1-VLOOKUP($A150,[1]Hugst!$R$5:$W$9,MATCH(ROUNDUP((V$1)/10,0)*10,[1]Hugst!$R$4:$W$4,0))))</f>
        <v>0</v>
      </c>
      <c r="W150">
        <f ca="1">IF($C150-W$1&lt;År1,0,V149*(1-VLOOKUP($A150,[1]Hugst!$R$5:$W$9,MATCH(ROUNDUP((W$1)/10,0)*10,[1]Hugst!$R$4:$W$4,0))))</f>
        <v>0</v>
      </c>
      <c r="X150">
        <f ca="1">IF($C150-X$1&lt;År1,0,W149*(1-VLOOKUP($A150,[1]Hugst!$R$5:$W$9,MATCH(ROUNDUP((X$1)/10,0)*10,[1]Hugst!$R$4:$W$4,0))))</f>
        <v>0</v>
      </c>
      <c r="Y150">
        <f ca="1">IF($C150-Y$1&lt;År1,0,X149*(1-VLOOKUP($A150,[1]Hugst!$R$5:$W$9,MATCH(ROUNDUP((Y$1)/10,0)*10,[1]Hugst!$R$4:$W$4,0))))</f>
        <v>0</v>
      </c>
      <c r="Z150">
        <f ca="1">IF($C150-Z$1&lt;År1,0,Y149*(1-VLOOKUP($A150,[1]Hugst!$R$5:$W$9,MATCH(ROUNDUP((Z$1)/10,0)*10,[1]Hugst!$R$4:$W$4,0))))</f>
        <v>0</v>
      </c>
      <c r="AA150">
        <f ca="1">IF($C150-AA$1&lt;År1,0,Z149*(1-VLOOKUP($A150,[1]Hugst!$R$5:$W$9,MATCH(ROUNDUP((AA$1)/10,0)*10,[1]Hugst!$R$4:$W$4,0))))</f>
        <v>0</v>
      </c>
      <c r="AB150">
        <f ca="1">IF($C150-AB$1&lt;År1,0,AA149*(1-VLOOKUP($A150,[1]Hugst!$R$5:$W$9,MATCH(ROUNDUP((AB$1)/10,0)*10,[1]Hugst!$R$4:$W$4,0))))</f>
        <v>0</v>
      </c>
      <c r="AC150">
        <f ca="1">IF($C150-AC$1&lt;År1,0,AB149*(1-VLOOKUP($A150,[1]Hugst!$R$5:$W$9,MATCH(ROUNDUP((AC$1)/10,0)*10,[1]Hugst!$R$4:$W$4,0))))</f>
        <v>0</v>
      </c>
      <c r="AD150">
        <f ca="1">IF($C150-AD$1&lt;År1,0,AC149*(1-VLOOKUP($A150,[1]Hugst!$R$5:$W$9,MATCH(ROUNDUP((AD$1)/10,0)*10,[1]Hugst!$R$4:$W$4,0))))</f>
        <v>0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0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>
        <f ca="1">IF($C151-G$1&lt;År1,0,F150*(1-VLOOKUP($A151,[1]Hugst!$R$5:$W$9,MATCH(ROUNDUP((G$1)/10,0)*10,[1]Hugst!$R$4:$W$4,0))))</f>
        <v>0</v>
      </c>
      <c r="H151">
        <f ca="1">IF($C151-H$1&lt;År1,0,G150*(1-VLOOKUP($A151,[1]Hugst!$R$5:$W$9,MATCH(ROUNDUP((H$1)/10,0)*10,[1]Hugst!$R$4:$W$4,0))))</f>
        <v>0</v>
      </c>
      <c r="I151">
        <f ca="1">IF($C151-I$1&lt;År1,0,H150*(1-VLOOKUP($A151,[1]Hugst!$R$5:$W$9,MATCH(ROUNDUP((I$1)/10,0)*10,[1]Hugst!$R$4:$W$4,0))))</f>
        <v>0</v>
      </c>
      <c r="J151">
        <f ca="1">IF($C151-J$1&lt;År1,0,I150*(1-VLOOKUP($A151,[1]Hugst!$R$5:$W$9,MATCH(ROUNDUP((J$1)/10,0)*10,[1]Hugst!$R$4:$W$4,0))))</f>
        <v>0</v>
      </c>
      <c r="K151">
        <f ca="1">IF($C151-K$1&lt;År1,0,J150*(1-VLOOKUP($A151,[1]Hugst!$R$5:$W$9,MATCH(ROUNDUP((K$1)/10,0)*10,[1]Hugst!$R$4:$W$4,0))))</f>
        <v>0</v>
      </c>
      <c r="L151">
        <f ca="1">IF($C151-L$1&lt;År1,0,K150*(1-VLOOKUP($A151,[1]Hugst!$R$5:$W$9,MATCH(ROUNDUP((L$1)/10,0)*10,[1]Hugst!$R$4:$W$4,0))))</f>
        <v>0</v>
      </c>
      <c r="M151">
        <f ca="1">IF($C151-M$1&lt;År1,0,L150*(1-VLOOKUP($A151,[1]Hugst!$R$5:$W$9,MATCH(ROUNDUP((M$1)/10,0)*10,[1]Hugst!$R$4:$W$4,0))))</f>
        <v>0</v>
      </c>
      <c r="N151">
        <f ca="1">IF($C151-N$1&lt;År1,0,M150*(1-VLOOKUP($A151,[1]Hugst!$R$5:$W$9,MATCH(ROUNDUP((N$1)/10,0)*10,[1]Hugst!$R$4:$W$4,0))))</f>
        <v>0</v>
      </c>
      <c r="O151">
        <f ca="1">IF($C151-O$1&lt;År1,0,N150*(1-VLOOKUP($A151,[1]Hugst!$R$5:$W$9,MATCH(ROUNDUP((O$1)/10,0)*10,[1]Hugst!$R$4:$W$4,0))))</f>
        <v>0</v>
      </c>
      <c r="P151">
        <f ca="1">IF($C151-P$1&lt;År1,0,O150*(1-VLOOKUP($A151,[1]Hugst!$R$5:$W$9,MATCH(ROUNDUP((P$1)/10,0)*10,[1]Hugst!$R$4:$W$4,0))))</f>
        <v>0</v>
      </c>
      <c r="Q151">
        <f ca="1">IF($C151-Q$1&lt;År1,0,P150*(1-VLOOKUP($A151,[1]Hugst!$R$5:$W$9,MATCH(ROUNDUP((Q$1)/10,0)*10,[1]Hugst!$R$4:$W$4,0))))</f>
        <v>0</v>
      </c>
      <c r="R151">
        <f ca="1">IF($C151-R$1&lt;År1,0,Q150*(1-VLOOKUP($A151,[1]Hugst!$R$5:$W$9,MATCH(ROUNDUP((R$1)/10,0)*10,[1]Hugst!$R$4:$W$4,0))))</f>
        <v>0</v>
      </c>
      <c r="S151">
        <f ca="1">IF($C151-S$1&lt;År1,0,R150*(1-VLOOKUP($A151,[1]Hugst!$R$5:$W$9,MATCH(ROUNDUP((S$1)/10,0)*10,[1]Hugst!$R$4:$W$4,0))))</f>
        <v>0</v>
      </c>
      <c r="T151">
        <f ca="1">IF($C151-T$1&lt;År1,0,S150*(1-VLOOKUP($A151,[1]Hugst!$R$5:$W$9,MATCH(ROUNDUP((T$1)/10,0)*10,[1]Hugst!$R$4:$W$4,0))))</f>
        <v>0</v>
      </c>
      <c r="U151">
        <f ca="1">IF($C151-U$1&lt;År1,0,T150*(1-VLOOKUP($A151,[1]Hugst!$R$5:$W$9,MATCH(ROUNDUP((U$1)/10,0)*10,[1]Hugst!$R$4:$W$4,0))))</f>
        <v>0</v>
      </c>
      <c r="V151">
        <f ca="1">IF($C151-V$1&lt;År1,0,U150*(1-VLOOKUP($A151,[1]Hugst!$R$5:$W$9,MATCH(ROUNDUP((V$1)/10,0)*10,[1]Hugst!$R$4:$W$4,0))))</f>
        <v>0</v>
      </c>
      <c r="W151">
        <f ca="1">IF($C151-W$1&lt;År1,0,V150*(1-VLOOKUP($A151,[1]Hugst!$R$5:$W$9,MATCH(ROUNDUP((W$1)/10,0)*10,[1]Hugst!$R$4:$W$4,0))))</f>
        <v>0</v>
      </c>
      <c r="X151">
        <f ca="1">IF($C151-X$1&lt;År1,0,W150*(1-VLOOKUP($A151,[1]Hugst!$R$5:$W$9,MATCH(ROUNDUP((X$1)/10,0)*10,[1]Hugst!$R$4:$W$4,0))))</f>
        <v>0</v>
      </c>
      <c r="Y151">
        <f ca="1">IF($C151-Y$1&lt;År1,0,X150*(1-VLOOKUP($A151,[1]Hugst!$R$5:$W$9,MATCH(ROUNDUP((Y$1)/10,0)*10,[1]Hugst!$R$4:$W$4,0))))</f>
        <v>0</v>
      </c>
      <c r="Z151">
        <f ca="1">IF($C151-Z$1&lt;År1,0,Y150*(1-VLOOKUP($A151,[1]Hugst!$R$5:$W$9,MATCH(ROUNDUP((Z$1)/10,0)*10,[1]Hugst!$R$4:$W$4,0))))</f>
        <v>0</v>
      </c>
      <c r="AA151">
        <f ca="1">IF($C151-AA$1&lt;År1,0,Z150*(1-VLOOKUP($A151,[1]Hugst!$R$5:$W$9,MATCH(ROUNDUP((AA$1)/10,0)*10,[1]Hugst!$R$4:$W$4,0))))</f>
        <v>0</v>
      </c>
      <c r="AB151">
        <f ca="1">IF($C151-AB$1&lt;År1,0,AA150*(1-VLOOKUP($A151,[1]Hugst!$R$5:$W$9,MATCH(ROUNDUP((AB$1)/10,0)*10,[1]Hugst!$R$4:$W$4,0))))</f>
        <v>0</v>
      </c>
      <c r="AC151">
        <f ca="1">IF($C151-AC$1&lt;År1,0,AB150*(1-VLOOKUP($A151,[1]Hugst!$R$5:$W$9,MATCH(ROUNDUP((AC$1)/10,0)*10,[1]Hugst!$R$4:$W$4,0))))</f>
        <v>0</v>
      </c>
      <c r="AD151">
        <f ca="1">IF($C151-AD$1&lt;År1,0,AC150*(1-VLOOKUP($A151,[1]Hugst!$R$5:$W$9,MATCH(ROUNDUP((AD$1)/10,0)*10,[1]Hugst!$R$4:$W$4,0))))</f>
        <v>0</v>
      </c>
      <c r="AE151">
        <f ca="1">IF($C151-AE$1&lt;År1,0,AD150*(1-VLOOKUP($A151,[1]Hugst!$R$5:$W$9,MATCH(ROUNDUP((AE$1)/10,0)*10,[1]Hugst!$R$4:$W$4,0))))</f>
        <v>0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0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>
        <f ca="1">IF($C152-G$1&lt;År1,0,F151*(1-VLOOKUP($A152,[1]Hugst!$R$5:$W$9,MATCH(ROUNDUP((G$1)/10,0)*10,[1]Hugst!$R$4:$W$4,0))))</f>
        <v>0</v>
      </c>
      <c r="H152">
        <f ca="1">IF($C152-H$1&lt;År1,0,G151*(1-VLOOKUP($A152,[1]Hugst!$R$5:$W$9,MATCH(ROUNDUP((H$1)/10,0)*10,[1]Hugst!$R$4:$W$4,0))))</f>
        <v>0</v>
      </c>
      <c r="I152">
        <f ca="1">IF($C152-I$1&lt;År1,0,H151*(1-VLOOKUP($A152,[1]Hugst!$R$5:$W$9,MATCH(ROUNDUP((I$1)/10,0)*10,[1]Hugst!$R$4:$W$4,0))))</f>
        <v>0</v>
      </c>
      <c r="J152">
        <f ca="1">IF($C152-J$1&lt;År1,0,I151*(1-VLOOKUP($A152,[1]Hugst!$R$5:$W$9,MATCH(ROUNDUP((J$1)/10,0)*10,[1]Hugst!$R$4:$W$4,0))))</f>
        <v>0</v>
      </c>
      <c r="K152">
        <f ca="1">IF($C152-K$1&lt;År1,0,J151*(1-VLOOKUP($A152,[1]Hugst!$R$5:$W$9,MATCH(ROUNDUP((K$1)/10,0)*10,[1]Hugst!$R$4:$W$4,0))))</f>
        <v>0</v>
      </c>
      <c r="L152">
        <f ca="1">IF($C152-L$1&lt;År1,0,K151*(1-VLOOKUP($A152,[1]Hugst!$R$5:$W$9,MATCH(ROUNDUP((L$1)/10,0)*10,[1]Hugst!$R$4:$W$4,0))))</f>
        <v>0</v>
      </c>
      <c r="M152">
        <f ca="1">IF($C152-M$1&lt;År1,0,L151*(1-VLOOKUP($A152,[1]Hugst!$R$5:$W$9,MATCH(ROUNDUP((M$1)/10,0)*10,[1]Hugst!$R$4:$W$4,0))))</f>
        <v>0</v>
      </c>
      <c r="N152">
        <f ca="1">IF($C152-N$1&lt;År1,0,M151*(1-VLOOKUP($A152,[1]Hugst!$R$5:$W$9,MATCH(ROUNDUP((N$1)/10,0)*10,[1]Hugst!$R$4:$W$4,0))))</f>
        <v>0</v>
      </c>
      <c r="O152">
        <f ca="1">IF($C152-O$1&lt;År1,0,N151*(1-VLOOKUP($A152,[1]Hugst!$R$5:$W$9,MATCH(ROUNDUP((O$1)/10,0)*10,[1]Hugst!$R$4:$W$4,0))))</f>
        <v>0</v>
      </c>
      <c r="P152">
        <f ca="1">IF($C152-P$1&lt;År1,0,O151*(1-VLOOKUP($A152,[1]Hugst!$R$5:$W$9,MATCH(ROUNDUP((P$1)/10,0)*10,[1]Hugst!$R$4:$W$4,0))))</f>
        <v>0</v>
      </c>
      <c r="Q152">
        <f ca="1">IF($C152-Q$1&lt;År1,0,P151*(1-VLOOKUP($A152,[1]Hugst!$R$5:$W$9,MATCH(ROUNDUP((Q$1)/10,0)*10,[1]Hugst!$R$4:$W$4,0))))</f>
        <v>0</v>
      </c>
      <c r="R152">
        <f ca="1">IF($C152-R$1&lt;År1,0,Q151*(1-VLOOKUP($A152,[1]Hugst!$R$5:$W$9,MATCH(ROUNDUP((R$1)/10,0)*10,[1]Hugst!$R$4:$W$4,0))))</f>
        <v>0</v>
      </c>
      <c r="S152">
        <f ca="1">IF($C152-S$1&lt;År1,0,R151*(1-VLOOKUP($A152,[1]Hugst!$R$5:$W$9,MATCH(ROUNDUP((S$1)/10,0)*10,[1]Hugst!$R$4:$W$4,0))))</f>
        <v>0</v>
      </c>
      <c r="T152">
        <f ca="1">IF($C152-T$1&lt;År1,0,S151*(1-VLOOKUP($A152,[1]Hugst!$R$5:$W$9,MATCH(ROUNDUP((T$1)/10,0)*10,[1]Hugst!$R$4:$W$4,0))))</f>
        <v>0</v>
      </c>
      <c r="U152">
        <f ca="1">IF($C152-U$1&lt;År1,0,T151*(1-VLOOKUP($A152,[1]Hugst!$R$5:$W$9,MATCH(ROUNDUP((U$1)/10,0)*10,[1]Hugst!$R$4:$W$4,0))))</f>
        <v>0</v>
      </c>
      <c r="V152">
        <f ca="1">IF($C152-V$1&lt;År1,0,U151*(1-VLOOKUP($A152,[1]Hugst!$R$5:$W$9,MATCH(ROUNDUP((V$1)/10,0)*10,[1]Hugst!$R$4:$W$4,0))))</f>
        <v>0</v>
      </c>
      <c r="W152">
        <f ca="1">IF($C152-W$1&lt;År1,0,V151*(1-VLOOKUP($A152,[1]Hugst!$R$5:$W$9,MATCH(ROUNDUP((W$1)/10,0)*10,[1]Hugst!$R$4:$W$4,0))))</f>
        <v>0</v>
      </c>
      <c r="X152">
        <f ca="1">IF($C152-X$1&lt;År1,0,W151*(1-VLOOKUP($A152,[1]Hugst!$R$5:$W$9,MATCH(ROUNDUP((X$1)/10,0)*10,[1]Hugst!$R$4:$W$4,0))))</f>
        <v>0</v>
      </c>
      <c r="Y152">
        <f ca="1">IF($C152-Y$1&lt;År1,0,X151*(1-VLOOKUP($A152,[1]Hugst!$R$5:$W$9,MATCH(ROUNDUP((Y$1)/10,0)*10,[1]Hugst!$R$4:$W$4,0))))</f>
        <v>0</v>
      </c>
      <c r="Z152">
        <f ca="1">IF($C152-Z$1&lt;År1,0,Y151*(1-VLOOKUP($A152,[1]Hugst!$R$5:$W$9,MATCH(ROUNDUP((Z$1)/10,0)*10,[1]Hugst!$R$4:$W$4,0))))</f>
        <v>0</v>
      </c>
      <c r="AA152">
        <f ca="1">IF($C152-AA$1&lt;År1,0,Z151*(1-VLOOKUP($A152,[1]Hugst!$R$5:$W$9,MATCH(ROUNDUP((AA$1)/10,0)*10,[1]Hugst!$R$4:$W$4,0))))</f>
        <v>0</v>
      </c>
      <c r="AB152">
        <f ca="1">IF($C152-AB$1&lt;År1,0,AA151*(1-VLOOKUP($A152,[1]Hugst!$R$5:$W$9,MATCH(ROUNDUP((AB$1)/10,0)*10,[1]Hugst!$R$4:$W$4,0))))</f>
        <v>0</v>
      </c>
      <c r="AC152">
        <f ca="1">IF($C152-AC$1&lt;År1,0,AB151*(1-VLOOKUP($A152,[1]Hugst!$R$5:$W$9,MATCH(ROUNDUP((AC$1)/10,0)*10,[1]Hugst!$R$4:$W$4,0))))</f>
        <v>0</v>
      </c>
      <c r="AD152">
        <f ca="1">IF($C152-AD$1&lt;År1,0,AC151*(1-VLOOKUP($A152,[1]Hugst!$R$5:$W$9,MATCH(ROUNDUP((AD$1)/10,0)*10,[1]Hugst!$R$4:$W$4,0))))</f>
        <v>0</v>
      </c>
      <c r="AE152">
        <f ca="1">IF($C152-AE$1&lt;År1,0,AD151*(1-VLOOKUP($A152,[1]Hugst!$R$5:$W$9,MATCH(ROUNDUP((AE$1)/10,0)*10,[1]Hugst!$R$4:$W$4,0))))</f>
        <v>0</v>
      </c>
      <c r="AF152">
        <f ca="1">IF($C152-AF$1&lt;År1,0,AE151*(1-VLOOKUP($A152,[1]Hugst!$R$5:$W$9,MATCH(ROUNDUP((AF$1)/10,0)*10,[1]Hugst!$R$4:$W$4,0))))</f>
        <v>0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0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>
        <f ca="1">IF($C153-G$1&lt;År1,0,F152*(1-VLOOKUP($A153,[1]Hugst!$R$5:$W$9,MATCH(ROUNDUP((G$1)/10,0)*10,[1]Hugst!$R$4:$W$4,0))))</f>
        <v>0</v>
      </c>
      <c r="H153">
        <f ca="1">IF($C153-H$1&lt;År1,0,G152*(1-VLOOKUP($A153,[1]Hugst!$R$5:$W$9,MATCH(ROUNDUP((H$1)/10,0)*10,[1]Hugst!$R$4:$W$4,0))))</f>
        <v>0</v>
      </c>
      <c r="I153">
        <f ca="1">IF($C153-I$1&lt;År1,0,H152*(1-VLOOKUP($A153,[1]Hugst!$R$5:$W$9,MATCH(ROUNDUP((I$1)/10,0)*10,[1]Hugst!$R$4:$W$4,0))))</f>
        <v>0</v>
      </c>
      <c r="J153">
        <f ca="1">IF($C153-J$1&lt;År1,0,I152*(1-VLOOKUP($A153,[1]Hugst!$R$5:$W$9,MATCH(ROUNDUP((J$1)/10,0)*10,[1]Hugst!$R$4:$W$4,0))))</f>
        <v>0</v>
      </c>
      <c r="K153">
        <f ca="1">IF($C153-K$1&lt;År1,0,J152*(1-VLOOKUP($A153,[1]Hugst!$R$5:$W$9,MATCH(ROUNDUP((K$1)/10,0)*10,[1]Hugst!$R$4:$W$4,0))))</f>
        <v>0</v>
      </c>
      <c r="L153">
        <f ca="1">IF($C153-L$1&lt;År1,0,K152*(1-VLOOKUP($A153,[1]Hugst!$R$5:$W$9,MATCH(ROUNDUP((L$1)/10,0)*10,[1]Hugst!$R$4:$W$4,0))))</f>
        <v>0</v>
      </c>
      <c r="M153">
        <f ca="1">IF($C153-M$1&lt;År1,0,L152*(1-VLOOKUP($A153,[1]Hugst!$R$5:$W$9,MATCH(ROUNDUP((M$1)/10,0)*10,[1]Hugst!$R$4:$W$4,0))))</f>
        <v>0</v>
      </c>
      <c r="N153">
        <f ca="1">IF($C153-N$1&lt;År1,0,M152*(1-VLOOKUP($A153,[1]Hugst!$R$5:$W$9,MATCH(ROUNDUP((N$1)/10,0)*10,[1]Hugst!$R$4:$W$4,0))))</f>
        <v>0</v>
      </c>
      <c r="O153">
        <f ca="1">IF($C153-O$1&lt;År1,0,N152*(1-VLOOKUP($A153,[1]Hugst!$R$5:$W$9,MATCH(ROUNDUP((O$1)/10,0)*10,[1]Hugst!$R$4:$W$4,0))))</f>
        <v>0</v>
      </c>
      <c r="P153">
        <f ca="1">IF($C153-P$1&lt;År1,0,O152*(1-VLOOKUP($A153,[1]Hugst!$R$5:$W$9,MATCH(ROUNDUP((P$1)/10,0)*10,[1]Hugst!$R$4:$W$4,0))))</f>
        <v>0</v>
      </c>
      <c r="Q153">
        <f ca="1">IF($C153-Q$1&lt;År1,0,P152*(1-VLOOKUP($A153,[1]Hugst!$R$5:$W$9,MATCH(ROUNDUP((Q$1)/10,0)*10,[1]Hugst!$R$4:$W$4,0))))</f>
        <v>0</v>
      </c>
      <c r="R153">
        <f ca="1">IF($C153-R$1&lt;År1,0,Q152*(1-VLOOKUP($A153,[1]Hugst!$R$5:$W$9,MATCH(ROUNDUP((R$1)/10,0)*10,[1]Hugst!$R$4:$W$4,0))))</f>
        <v>0</v>
      </c>
      <c r="S153">
        <f ca="1">IF($C153-S$1&lt;År1,0,R152*(1-VLOOKUP($A153,[1]Hugst!$R$5:$W$9,MATCH(ROUNDUP((S$1)/10,0)*10,[1]Hugst!$R$4:$W$4,0))))</f>
        <v>0</v>
      </c>
      <c r="T153">
        <f ca="1">IF($C153-T$1&lt;År1,0,S152*(1-VLOOKUP($A153,[1]Hugst!$R$5:$W$9,MATCH(ROUNDUP((T$1)/10,0)*10,[1]Hugst!$R$4:$W$4,0))))</f>
        <v>0</v>
      </c>
      <c r="U153">
        <f ca="1">IF($C153-U$1&lt;År1,0,T152*(1-VLOOKUP($A153,[1]Hugst!$R$5:$W$9,MATCH(ROUNDUP((U$1)/10,0)*10,[1]Hugst!$R$4:$W$4,0))))</f>
        <v>0</v>
      </c>
      <c r="V153">
        <f ca="1">IF($C153-V$1&lt;År1,0,U152*(1-VLOOKUP($A153,[1]Hugst!$R$5:$W$9,MATCH(ROUNDUP((V$1)/10,0)*10,[1]Hugst!$R$4:$W$4,0))))</f>
        <v>0</v>
      </c>
      <c r="W153">
        <f ca="1">IF($C153-W$1&lt;År1,0,V152*(1-VLOOKUP($A153,[1]Hugst!$R$5:$W$9,MATCH(ROUNDUP((W$1)/10,0)*10,[1]Hugst!$R$4:$W$4,0))))</f>
        <v>0</v>
      </c>
      <c r="X153">
        <f ca="1">IF($C153-X$1&lt;År1,0,W152*(1-VLOOKUP($A153,[1]Hugst!$R$5:$W$9,MATCH(ROUNDUP((X$1)/10,0)*10,[1]Hugst!$R$4:$W$4,0))))</f>
        <v>0</v>
      </c>
      <c r="Y153">
        <f ca="1">IF($C153-Y$1&lt;År1,0,X152*(1-VLOOKUP($A153,[1]Hugst!$R$5:$W$9,MATCH(ROUNDUP((Y$1)/10,0)*10,[1]Hugst!$R$4:$W$4,0))))</f>
        <v>0</v>
      </c>
      <c r="Z153">
        <f ca="1">IF($C153-Z$1&lt;År1,0,Y152*(1-VLOOKUP($A153,[1]Hugst!$R$5:$W$9,MATCH(ROUNDUP((Z$1)/10,0)*10,[1]Hugst!$R$4:$W$4,0))))</f>
        <v>0</v>
      </c>
      <c r="AA153">
        <f ca="1">IF($C153-AA$1&lt;År1,0,Z152*(1-VLOOKUP($A153,[1]Hugst!$R$5:$W$9,MATCH(ROUNDUP((AA$1)/10,0)*10,[1]Hugst!$R$4:$W$4,0))))</f>
        <v>0</v>
      </c>
      <c r="AB153">
        <f ca="1">IF($C153-AB$1&lt;År1,0,AA152*(1-VLOOKUP($A153,[1]Hugst!$R$5:$W$9,MATCH(ROUNDUP((AB$1)/10,0)*10,[1]Hugst!$R$4:$W$4,0))))</f>
        <v>0</v>
      </c>
      <c r="AC153">
        <f ca="1">IF($C153-AC$1&lt;År1,0,AB152*(1-VLOOKUP($A153,[1]Hugst!$R$5:$W$9,MATCH(ROUNDUP((AC$1)/10,0)*10,[1]Hugst!$R$4:$W$4,0))))</f>
        <v>0</v>
      </c>
      <c r="AD153">
        <f ca="1">IF($C153-AD$1&lt;År1,0,AC152*(1-VLOOKUP($A153,[1]Hugst!$R$5:$W$9,MATCH(ROUNDUP((AD$1)/10,0)*10,[1]Hugst!$R$4:$W$4,0))))</f>
        <v>0</v>
      </c>
      <c r="AE153">
        <f ca="1">IF($C153-AE$1&lt;År1,0,AD152*(1-VLOOKUP($A153,[1]Hugst!$R$5:$W$9,MATCH(ROUNDUP((AE$1)/10,0)*10,[1]Hugst!$R$4:$W$4,0))))</f>
        <v>0</v>
      </c>
      <c r="AF153">
        <f ca="1">IF($C153-AF$1&lt;År1,0,AE152*(1-VLOOKUP($A153,[1]Hugst!$R$5:$W$9,MATCH(ROUNDUP((AF$1)/10,0)*10,[1]Hugst!$R$4:$W$4,0))))</f>
        <v>0</v>
      </c>
      <c r="AG153">
        <f ca="1">IF($C153-AG$1&lt;År1,0,AF152*(1-VLOOKUP($A153,[1]Hugst!$R$5:$W$9,MATCH(ROUNDUP((AG$1)/10,0)*10,[1]Hugst!$R$4:$W$4,0))))</f>
        <v>0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0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>
        <f ca="1">IF($C154-G$1&lt;År1,0,F153*(1-VLOOKUP($A154,[1]Hugst!$R$5:$W$9,MATCH(ROUNDUP((G$1)/10,0)*10,[1]Hugst!$R$4:$W$4,0))))</f>
        <v>0</v>
      </c>
      <c r="H154">
        <f ca="1">IF($C154-H$1&lt;År1,0,G153*(1-VLOOKUP($A154,[1]Hugst!$R$5:$W$9,MATCH(ROUNDUP((H$1)/10,0)*10,[1]Hugst!$R$4:$W$4,0))))</f>
        <v>0</v>
      </c>
      <c r="I154">
        <f ca="1">IF($C154-I$1&lt;År1,0,H153*(1-VLOOKUP($A154,[1]Hugst!$R$5:$W$9,MATCH(ROUNDUP((I$1)/10,0)*10,[1]Hugst!$R$4:$W$4,0))))</f>
        <v>0</v>
      </c>
      <c r="J154">
        <f ca="1">IF($C154-J$1&lt;År1,0,I153*(1-VLOOKUP($A154,[1]Hugst!$R$5:$W$9,MATCH(ROUNDUP((J$1)/10,0)*10,[1]Hugst!$R$4:$W$4,0))))</f>
        <v>0</v>
      </c>
      <c r="K154">
        <f ca="1">IF($C154-K$1&lt;År1,0,J153*(1-VLOOKUP($A154,[1]Hugst!$R$5:$W$9,MATCH(ROUNDUP((K$1)/10,0)*10,[1]Hugst!$R$4:$W$4,0))))</f>
        <v>0</v>
      </c>
      <c r="L154">
        <f ca="1">IF($C154-L$1&lt;År1,0,K153*(1-VLOOKUP($A154,[1]Hugst!$R$5:$W$9,MATCH(ROUNDUP((L$1)/10,0)*10,[1]Hugst!$R$4:$W$4,0))))</f>
        <v>0</v>
      </c>
      <c r="M154">
        <f ca="1">IF($C154-M$1&lt;År1,0,L153*(1-VLOOKUP($A154,[1]Hugst!$R$5:$W$9,MATCH(ROUNDUP((M$1)/10,0)*10,[1]Hugst!$R$4:$W$4,0))))</f>
        <v>0</v>
      </c>
      <c r="N154">
        <f ca="1">IF($C154-N$1&lt;År1,0,M153*(1-VLOOKUP($A154,[1]Hugst!$R$5:$W$9,MATCH(ROUNDUP((N$1)/10,0)*10,[1]Hugst!$R$4:$W$4,0))))</f>
        <v>0</v>
      </c>
      <c r="O154">
        <f ca="1">IF($C154-O$1&lt;År1,0,N153*(1-VLOOKUP($A154,[1]Hugst!$R$5:$W$9,MATCH(ROUNDUP((O$1)/10,0)*10,[1]Hugst!$R$4:$W$4,0))))</f>
        <v>0</v>
      </c>
      <c r="P154">
        <f ca="1">IF($C154-P$1&lt;År1,0,O153*(1-VLOOKUP($A154,[1]Hugst!$R$5:$W$9,MATCH(ROUNDUP((P$1)/10,0)*10,[1]Hugst!$R$4:$W$4,0))))</f>
        <v>0</v>
      </c>
      <c r="Q154">
        <f ca="1">IF($C154-Q$1&lt;År1,0,P153*(1-VLOOKUP($A154,[1]Hugst!$R$5:$W$9,MATCH(ROUNDUP((Q$1)/10,0)*10,[1]Hugst!$R$4:$W$4,0))))</f>
        <v>0</v>
      </c>
      <c r="R154">
        <f ca="1">IF($C154-R$1&lt;År1,0,Q153*(1-VLOOKUP($A154,[1]Hugst!$R$5:$W$9,MATCH(ROUNDUP((R$1)/10,0)*10,[1]Hugst!$R$4:$W$4,0))))</f>
        <v>0</v>
      </c>
      <c r="S154">
        <f ca="1">IF($C154-S$1&lt;År1,0,R153*(1-VLOOKUP($A154,[1]Hugst!$R$5:$W$9,MATCH(ROUNDUP((S$1)/10,0)*10,[1]Hugst!$R$4:$W$4,0))))</f>
        <v>0</v>
      </c>
      <c r="T154">
        <f ca="1">IF($C154-T$1&lt;År1,0,S153*(1-VLOOKUP($A154,[1]Hugst!$R$5:$W$9,MATCH(ROUNDUP((T$1)/10,0)*10,[1]Hugst!$R$4:$W$4,0))))</f>
        <v>0</v>
      </c>
      <c r="U154">
        <f ca="1">IF($C154-U$1&lt;År1,0,T153*(1-VLOOKUP($A154,[1]Hugst!$R$5:$W$9,MATCH(ROUNDUP((U$1)/10,0)*10,[1]Hugst!$R$4:$W$4,0))))</f>
        <v>0</v>
      </c>
      <c r="V154">
        <f ca="1">IF($C154-V$1&lt;År1,0,U153*(1-VLOOKUP($A154,[1]Hugst!$R$5:$W$9,MATCH(ROUNDUP((V$1)/10,0)*10,[1]Hugst!$R$4:$W$4,0))))</f>
        <v>0</v>
      </c>
      <c r="W154">
        <f ca="1">IF($C154-W$1&lt;År1,0,V153*(1-VLOOKUP($A154,[1]Hugst!$R$5:$W$9,MATCH(ROUNDUP((W$1)/10,0)*10,[1]Hugst!$R$4:$W$4,0))))</f>
        <v>0</v>
      </c>
      <c r="X154">
        <f ca="1">IF($C154-X$1&lt;År1,0,W153*(1-VLOOKUP($A154,[1]Hugst!$R$5:$W$9,MATCH(ROUNDUP((X$1)/10,0)*10,[1]Hugst!$R$4:$W$4,0))))</f>
        <v>0</v>
      </c>
      <c r="Y154">
        <f ca="1">IF($C154-Y$1&lt;År1,0,X153*(1-VLOOKUP($A154,[1]Hugst!$R$5:$W$9,MATCH(ROUNDUP((Y$1)/10,0)*10,[1]Hugst!$R$4:$W$4,0))))</f>
        <v>0</v>
      </c>
      <c r="Z154">
        <f ca="1">IF($C154-Z$1&lt;År1,0,Y153*(1-VLOOKUP($A154,[1]Hugst!$R$5:$W$9,MATCH(ROUNDUP((Z$1)/10,0)*10,[1]Hugst!$R$4:$W$4,0))))</f>
        <v>0</v>
      </c>
      <c r="AA154">
        <f ca="1">IF($C154-AA$1&lt;År1,0,Z153*(1-VLOOKUP($A154,[1]Hugst!$R$5:$W$9,MATCH(ROUNDUP((AA$1)/10,0)*10,[1]Hugst!$R$4:$W$4,0))))</f>
        <v>0</v>
      </c>
      <c r="AB154">
        <f ca="1">IF($C154-AB$1&lt;År1,0,AA153*(1-VLOOKUP($A154,[1]Hugst!$R$5:$W$9,MATCH(ROUNDUP((AB$1)/10,0)*10,[1]Hugst!$R$4:$W$4,0))))</f>
        <v>0</v>
      </c>
      <c r="AC154">
        <f ca="1">IF($C154-AC$1&lt;År1,0,AB153*(1-VLOOKUP($A154,[1]Hugst!$R$5:$W$9,MATCH(ROUNDUP((AC$1)/10,0)*10,[1]Hugst!$R$4:$W$4,0))))</f>
        <v>0</v>
      </c>
      <c r="AD154">
        <f ca="1">IF($C154-AD$1&lt;År1,0,AC153*(1-VLOOKUP($A154,[1]Hugst!$R$5:$W$9,MATCH(ROUNDUP((AD$1)/10,0)*10,[1]Hugst!$R$4:$W$4,0))))</f>
        <v>0</v>
      </c>
      <c r="AE154">
        <f ca="1">IF($C154-AE$1&lt;År1,0,AD153*(1-VLOOKUP($A154,[1]Hugst!$R$5:$W$9,MATCH(ROUNDUP((AE$1)/10,0)*10,[1]Hugst!$R$4:$W$4,0))))</f>
        <v>0</v>
      </c>
      <c r="AF154">
        <f ca="1">IF($C154-AF$1&lt;År1,0,AE153*(1-VLOOKUP($A154,[1]Hugst!$R$5:$W$9,MATCH(ROUNDUP((AF$1)/10,0)*10,[1]Hugst!$R$4:$W$4,0))))</f>
        <v>0</v>
      </c>
      <c r="AG154">
        <f ca="1">IF($C154-AG$1&lt;År1,0,AF153*(1-VLOOKUP($A154,[1]Hugst!$R$5:$W$9,MATCH(ROUNDUP((AG$1)/10,0)*10,[1]Hugst!$R$4:$W$4,0))))</f>
        <v>0</v>
      </c>
      <c r="AH154">
        <f ca="1">IF($C154-AH$1&lt;År1,0,AG153*(1-VLOOKUP($A154,[1]Hugst!$R$5:$W$9,MATCH(ROUNDUP((AH$1)/10,0)*10,[1]Hugst!$R$4:$W$4,0))))</f>
        <v>0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0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>
        <f ca="1">IF($C155-G$1&lt;År1,0,F154*(1-VLOOKUP($A155,[1]Hugst!$R$5:$W$9,MATCH(ROUNDUP((G$1)/10,0)*10,[1]Hugst!$R$4:$W$4,0))))</f>
        <v>0</v>
      </c>
      <c r="H155">
        <f ca="1">IF($C155-H$1&lt;År1,0,G154*(1-VLOOKUP($A155,[1]Hugst!$R$5:$W$9,MATCH(ROUNDUP((H$1)/10,0)*10,[1]Hugst!$R$4:$W$4,0))))</f>
        <v>0</v>
      </c>
      <c r="I155">
        <f ca="1">IF($C155-I$1&lt;År1,0,H154*(1-VLOOKUP($A155,[1]Hugst!$R$5:$W$9,MATCH(ROUNDUP((I$1)/10,0)*10,[1]Hugst!$R$4:$W$4,0))))</f>
        <v>0</v>
      </c>
      <c r="J155">
        <f ca="1">IF($C155-J$1&lt;År1,0,I154*(1-VLOOKUP($A155,[1]Hugst!$R$5:$W$9,MATCH(ROUNDUP((J$1)/10,0)*10,[1]Hugst!$R$4:$W$4,0))))</f>
        <v>0</v>
      </c>
      <c r="K155">
        <f ca="1">IF($C155-K$1&lt;År1,0,J154*(1-VLOOKUP($A155,[1]Hugst!$R$5:$W$9,MATCH(ROUNDUP((K$1)/10,0)*10,[1]Hugst!$R$4:$W$4,0))))</f>
        <v>0</v>
      </c>
      <c r="L155">
        <f ca="1">IF($C155-L$1&lt;År1,0,K154*(1-VLOOKUP($A155,[1]Hugst!$R$5:$W$9,MATCH(ROUNDUP((L$1)/10,0)*10,[1]Hugst!$R$4:$W$4,0))))</f>
        <v>0</v>
      </c>
      <c r="M155">
        <f ca="1">IF($C155-M$1&lt;År1,0,L154*(1-VLOOKUP($A155,[1]Hugst!$R$5:$W$9,MATCH(ROUNDUP((M$1)/10,0)*10,[1]Hugst!$R$4:$W$4,0))))</f>
        <v>0</v>
      </c>
      <c r="N155">
        <f ca="1">IF($C155-N$1&lt;År1,0,M154*(1-VLOOKUP($A155,[1]Hugst!$R$5:$W$9,MATCH(ROUNDUP((N$1)/10,0)*10,[1]Hugst!$R$4:$W$4,0))))</f>
        <v>0</v>
      </c>
      <c r="O155">
        <f ca="1">IF($C155-O$1&lt;År1,0,N154*(1-VLOOKUP($A155,[1]Hugst!$R$5:$W$9,MATCH(ROUNDUP((O$1)/10,0)*10,[1]Hugst!$R$4:$W$4,0))))</f>
        <v>0</v>
      </c>
      <c r="P155">
        <f ca="1">IF($C155-P$1&lt;År1,0,O154*(1-VLOOKUP($A155,[1]Hugst!$R$5:$W$9,MATCH(ROUNDUP((P$1)/10,0)*10,[1]Hugst!$R$4:$W$4,0))))</f>
        <v>0</v>
      </c>
      <c r="Q155">
        <f ca="1">IF($C155-Q$1&lt;År1,0,P154*(1-VLOOKUP($A155,[1]Hugst!$R$5:$W$9,MATCH(ROUNDUP((Q$1)/10,0)*10,[1]Hugst!$R$4:$W$4,0))))</f>
        <v>0</v>
      </c>
      <c r="R155">
        <f ca="1">IF($C155-R$1&lt;År1,0,Q154*(1-VLOOKUP($A155,[1]Hugst!$R$5:$W$9,MATCH(ROUNDUP((R$1)/10,0)*10,[1]Hugst!$R$4:$W$4,0))))</f>
        <v>0</v>
      </c>
      <c r="S155">
        <f ca="1">IF($C155-S$1&lt;År1,0,R154*(1-VLOOKUP($A155,[1]Hugst!$R$5:$W$9,MATCH(ROUNDUP((S$1)/10,0)*10,[1]Hugst!$R$4:$W$4,0))))</f>
        <v>0</v>
      </c>
      <c r="T155">
        <f ca="1">IF($C155-T$1&lt;År1,0,S154*(1-VLOOKUP($A155,[1]Hugst!$R$5:$W$9,MATCH(ROUNDUP((T$1)/10,0)*10,[1]Hugst!$R$4:$W$4,0))))</f>
        <v>0</v>
      </c>
      <c r="U155">
        <f ca="1">IF($C155-U$1&lt;År1,0,T154*(1-VLOOKUP($A155,[1]Hugst!$R$5:$W$9,MATCH(ROUNDUP((U$1)/10,0)*10,[1]Hugst!$R$4:$W$4,0))))</f>
        <v>0</v>
      </c>
      <c r="V155">
        <f ca="1">IF($C155-V$1&lt;År1,0,U154*(1-VLOOKUP($A155,[1]Hugst!$R$5:$W$9,MATCH(ROUNDUP((V$1)/10,0)*10,[1]Hugst!$R$4:$W$4,0))))</f>
        <v>0</v>
      </c>
      <c r="W155">
        <f ca="1">IF($C155-W$1&lt;År1,0,V154*(1-VLOOKUP($A155,[1]Hugst!$R$5:$W$9,MATCH(ROUNDUP((W$1)/10,0)*10,[1]Hugst!$R$4:$W$4,0))))</f>
        <v>0</v>
      </c>
      <c r="X155">
        <f ca="1">IF($C155-X$1&lt;År1,0,W154*(1-VLOOKUP($A155,[1]Hugst!$R$5:$W$9,MATCH(ROUNDUP((X$1)/10,0)*10,[1]Hugst!$R$4:$W$4,0))))</f>
        <v>0</v>
      </c>
      <c r="Y155">
        <f ca="1">IF($C155-Y$1&lt;År1,0,X154*(1-VLOOKUP($A155,[1]Hugst!$R$5:$W$9,MATCH(ROUNDUP((Y$1)/10,0)*10,[1]Hugst!$R$4:$W$4,0))))</f>
        <v>0</v>
      </c>
      <c r="Z155">
        <f ca="1">IF($C155-Z$1&lt;År1,0,Y154*(1-VLOOKUP($A155,[1]Hugst!$R$5:$W$9,MATCH(ROUNDUP((Z$1)/10,0)*10,[1]Hugst!$R$4:$W$4,0))))</f>
        <v>0</v>
      </c>
      <c r="AA155">
        <f ca="1">IF($C155-AA$1&lt;År1,0,Z154*(1-VLOOKUP($A155,[1]Hugst!$R$5:$W$9,MATCH(ROUNDUP((AA$1)/10,0)*10,[1]Hugst!$R$4:$W$4,0))))</f>
        <v>0</v>
      </c>
      <c r="AB155">
        <f ca="1">IF($C155-AB$1&lt;År1,0,AA154*(1-VLOOKUP($A155,[1]Hugst!$R$5:$W$9,MATCH(ROUNDUP((AB$1)/10,0)*10,[1]Hugst!$R$4:$W$4,0))))</f>
        <v>0</v>
      </c>
      <c r="AC155">
        <f ca="1">IF($C155-AC$1&lt;År1,0,AB154*(1-VLOOKUP($A155,[1]Hugst!$R$5:$W$9,MATCH(ROUNDUP((AC$1)/10,0)*10,[1]Hugst!$R$4:$W$4,0))))</f>
        <v>0</v>
      </c>
      <c r="AD155">
        <f ca="1">IF($C155-AD$1&lt;År1,0,AC154*(1-VLOOKUP($A155,[1]Hugst!$R$5:$W$9,MATCH(ROUNDUP((AD$1)/10,0)*10,[1]Hugst!$R$4:$W$4,0))))</f>
        <v>0</v>
      </c>
      <c r="AE155">
        <f ca="1">IF($C155-AE$1&lt;År1,0,AD154*(1-VLOOKUP($A155,[1]Hugst!$R$5:$W$9,MATCH(ROUNDUP((AE$1)/10,0)*10,[1]Hugst!$R$4:$W$4,0))))</f>
        <v>0</v>
      </c>
      <c r="AF155">
        <f ca="1">IF($C155-AF$1&lt;År1,0,AE154*(1-VLOOKUP($A155,[1]Hugst!$R$5:$W$9,MATCH(ROUNDUP((AF$1)/10,0)*10,[1]Hugst!$R$4:$W$4,0))))</f>
        <v>0</v>
      </c>
      <c r="AG155">
        <f ca="1">IF($C155-AG$1&lt;År1,0,AF154*(1-VLOOKUP($A155,[1]Hugst!$R$5:$W$9,MATCH(ROUNDUP((AG$1)/10,0)*10,[1]Hugst!$R$4:$W$4,0))))</f>
        <v>0</v>
      </c>
      <c r="AH155">
        <f ca="1">IF($C155-AH$1&lt;År1,0,AG154*(1-VLOOKUP($A155,[1]Hugst!$R$5:$W$9,MATCH(ROUNDUP((AH$1)/10,0)*10,[1]Hugst!$R$4:$W$4,0))))</f>
        <v>0</v>
      </c>
      <c r="AI155">
        <f ca="1">IF($C155-AI$1&lt;År1,0,AH154*(1-VLOOKUP($A155,[1]Hugst!$R$5:$W$9,MATCH(ROUNDUP((AI$1)/10,0)*10,[1]Hugst!$R$4:$W$4,0))))</f>
        <v>0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0</v>
      </c>
      <c r="E156">
        <f t="shared" ca="1" si="3"/>
        <v>0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>
        <f ca="1">IF($C156-G$1&lt;År1,0,F155*(1-VLOOKUP($A156,[1]Hugst!$R$5:$W$9,MATCH(ROUNDUP((G$1)/10,0)*10,[1]Hugst!$R$4:$W$4,0))))</f>
        <v>0</v>
      </c>
      <c r="H156">
        <f ca="1">IF($C156-H$1&lt;År1,0,G155*(1-VLOOKUP($A156,[1]Hugst!$R$5:$W$9,MATCH(ROUNDUP((H$1)/10,0)*10,[1]Hugst!$R$4:$W$4,0))))</f>
        <v>0</v>
      </c>
      <c r="I156">
        <f ca="1">IF($C156-I$1&lt;År1,0,H155*(1-VLOOKUP($A156,[1]Hugst!$R$5:$W$9,MATCH(ROUNDUP((I$1)/10,0)*10,[1]Hugst!$R$4:$W$4,0))))</f>
        <v>0</v>
      </c>
      <c r="J156">
        <f ca="1">IF($C156-J$1&lt;År1,0,I155*(1-VLOOKUP($A156,[1]Hugst!$R$5:$W$9,MATCH(ROUNDUP((J$1)/10,0)*10,[1]Hugst!$R$4:$W$4,0))))</f>
        <v>0</v>
      </c>
      <c r="K156">
        <f ca="1">IF($C156-K$1&lt;År1,0,J155*(1-VLOOKUP($A156,[1]Hugst!$R$5:$W$9,MATCH(ROUNDUP((K$1)/10,0)*10,[1]Hugst!$R$4:$W$4,0))))</f>
        <v>0</v>
      </c>
      <c r="L156">
        <f ca="1">IF($C156-L$1&lt;År1,0,K155*(1-VLOOKUP($A156,[1]Hugst!$R$5:$W$9,MATCH(ROUNDUP((L$1)/10,0)*10,[1]Hugst!$R$4:$W$4,0))))</f>
        <v>0</v>
      </c>
      <c r="M156">
        <f ca="1">IF($C156-M$1&lt;År1,0,L155*(1-VLOOKUP($A156,[1]Hugst!$R$5:$W$9,MATCH(ROUNDUP((M$1)/10,0)*10,[1]Hugst!$R$4:$W$4,0))))</f>
        <v>0</v>
      </c>
      <c r="N156">
        <f ca="1">IF($C156-N$1&lt;År1,0,M155*(1-VLOOKUP($A156,[1]Hugst!$R$5:$W$9,MATCH(ROUNDUP((N$1)/10,0)*10,[1]Hugst!$R$4:$W$4,0))))</f>
        <v>0</v>
      </c>
      <c r="O156">
        <f ca="1">IF($C156-O$1&lt;År1,0,N155*(1-VLOOKUP($A156,[1]Hugst!$R$5:$W$9,MATCH(ROUNDUP((O$1)/10,0)*10,[1]Hugst!$R$4:$W$4,0))))</f>
        <v>0</v>
      </c>
      <c r="P156">
        <f ca="1">IF($C156-P$1&lt;År1,0,O155*(1-VLOOKUP($A156,[1]Hugst!$R$5:$W$9,MATCH(ROUNDUP((P$1)/10,0)*10,[1]Hugst!$R$4:$W$4,0))))</f>
        <v>0</v>
      </c>
      <c r="Q156">
        <f ca="1">IF($C156-Q$1&lt;År1,0,P155*(1-VLOOKUP($A156,[1]Hugst!$R$5:$W$9,MATCH(ROUNDUP((Q$1)/10,0)*10,[1]Hugst!$R$4:$W$4,0))))</f>
        <v>0</v>
      </c>
      <c r="R156">
        <f ca="1">IF($C156-R$1&lt;År1,0,Q155*(1-VLOOKUP($A156,[1]Hugst!$R$5:$W$9,MATCH(ROUNDUP((R$1)/10,0)*10,[1]Hugst!$R$4:$W$4,0))))</f>
        <v>0</v>
      </c>
      <c r="S156">
        <f ca="1">IF($C156-S$1&lt;År1,0,R155*(1-VLOOKUP($A156,[1]Hugst!$R$5:$W$9,MATCH(ROUNDUP((S$1)/10,0)*10,[1]Hugst!$R$4:$W$4,0))))</f>
        <v>0</v>
      </c>
      <c r="T156">
        <f ca="1">IF($C156-T$1&lt;År1,0,S155*(1-VLOOKUP($A156,[1]Hugst!$R$5:$W$9,MATCH(ROUNDUP((T$1)/10,0)*10,[1]Hugst!$R$4:$W$4,0))))</f>
        <v>0</v>
      </c>
      <c r="U156">
        <f ca="1">IF($C156-U$1&lt;År1,0,T155*(1-VLOOKUP($A156,[1]Hugst!$R$5:$W$9,MATCH(ROUNDUP((U$1)/10,0)*10,[1]Hugst!$R$4:$W$4,0))))</f>
        <v>0</v>
      </c>
      <c r="V156">
        <f ca="1">IF($C156-V$1&lt;År1,0,U155*(1-VLOOKUP($A156,[1]Hugst!$R$5:$W$9,MATCH(ROUNDUP((V$1)/10,0)*10,[1]Hugst!$R$4:$W$4,0))))</f>
        <v>0</v>
      </c>
      <c r="W156">
        <f ca="1">IF($C156-W$1&lt;År1,0,V155*(1-VLOOKUP($A156,[1]Hugst!$R$5:$W$9,MATCH(ROUNDUP((W$1)/10,0)*10,[1]Hugst!$R$4:$W$4,0))))</f>
        <v>0</v>
      </c>
      <c r="X156">
        <f ca="1">IF($C156-X$1&lt;År1,0,W155*(1-VLOOKUP($A156,[1]Hugst!$R$5:$W$9,MATCH(ROUNDUP((X$1)/10,0)*10,[1]Hugst!$R$4:$W$4,0))))</f>
        <v>0</v>
      </c>
      <c r="Y156">
        <f ca="1">IF($C156-Y$1&lt;År1,0,X155*(1-VLOOKUP($A156,[1]Hugst!$R$5:$W$9,MATCH(ROUNDUP((Y$1)/10,0)*10,[1]Hugst!$R$4:$W$4,0))))</f>
        <v>0</v>
      </c>
      <c r="Z156">
        <f ca="1">IF($C156-Z$1&lt;År1,0,Y155*(1-VLOOKUP($A156,[1]Hugst!$R$5:$W$9,MATCH(ROUNDUP((Z$1)/10,0)*10,[1]Hugst!$R$4:$W$4,0))))</f>
        <v>0</v>
      </c>
      <c r="AA156">
        <f ca="1">IF($C156-AA$1&lt;År1,0,Z155*(1-VLOOKUP($A156,[1]Hugst!$R$5:$W$9,MATCH(ROUNDUP((AA$1)/10,0)*10,[1]Hugst!$R$4:$W$4,0))))</f>
        <v>0</v>
      </c>
      <c r="AB156">
        <f ca="1">IF($C156-AB$1&lt;År1,0,AA155*(1-VLOOKUP($A156,[1]Hugst!$R$5:$W$9,MATCH(ROUNDUP((AB$1)/10,0)*10,[1]Hugst!$R$4:$W$4,0))))</f>
        <v>0</v>
      </c>
      <c r="AC156">
        <f ca="1">IF($C156-AC$1&lt;År1,0,AB155*(1-VLOOKUP($A156,[1]Hugst!$R$5:$W$9,MATCH(ROUNDUP((AC$1)/10,0)*10,[1]Hugst!$R$4:$W$4,0))))</f>
        <v>0</v>
      </c>
      <c r="AD156">
        <f ca="1">IF($C156-AD$1&lt;År1,0,AC155*(1-VLOOKUP($A156,[1]Hugst!$R$5:$W$9,MATCH(ROUNDUP((AD$1)/10,0)*10,[1]Hugst!$R$4:$W$4,0))))</f>
        <v>0</v>
      </c>
      <c r="AE156">
        <f ca="1">IF($C156-AE$1&lt;År1,0,AD155*(1-VLOOKUP($A156,[1]Hugst!$R$5:$W$9,MATCH(ROUNDUP((AE$1)/10,0)*10,[1]Hugst!$R$4:$W$4,0))))</f>
        <v>0</v>
      </c>
      <c r="AF156">
        <f ca="1">IF($C156-AF$1&lt;År1,0,AE155*(1-VLOOKUP($A156,[1]Hugst!$R$5:$W$9,MATCH(ROUNDUP((AF$1)/10,0)*10,[1]Hugst!$R$4:$W$4,0))))</f>
        <v>0</v>
      </c>
      <c r="AG156">
        <f ca="1">IF($C156-AG$1&lt;År1,0,AF155*(1-VLOOKUP($A156,[1]Hugst!$R$5:$W$9,MATCH(ROUNDUP((AG$1)/10,0)*10,[1]Hugst!$R$4:$W$4,0))))</f>
        <v>0</v>
      </c>
      <c r="AH156">
        <f ca="1">IF($C156-AH$1&lt;År1,0,AG155*(1-VLOOKUP($A156,[1]Hugst!$R$5:$W$9,MATCH(ROUNDUP((AH$1)/10,0)*10,[1]Hugst!$R$4:$W$4,0))))</f>
        <v>0</v>
      </c>
      <c r="AI156">
        <f ca="1">IF($C156-AI$1&lt;År1,0,AH155*(1-VLOOKUP($A156,[1]Hugst!$R$5:$W$9,MATCH(ROUNDUP((AI$1)/10,0)*10,[1]Hugst!$R$4:$W$4,0))))</f>
        <v>0</v>
      </c>
      <c r="AJ156">
        <f ca="1">IF($C156-AJ$1&lt;År1,0,AI155*(1-VLOOKUP($A156,[1]Hugst!$R$5:$W$9,MATCH(ROUNDUP((AJ$1)/10,0)*10,[1]Hugst!$R$4:$W$4,0))))</f>
        <v>0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0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0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>
        <f ca="1">IF($C158-G$1&lt;År1,0,F157*(1-VLOOKUP($A158,[1]Hugst!$R$5:$W$9,MATCH(ROUNDUP((G$1)/10,0)*10,[1]Hugst!$R$4:$W$4,0))))</f>
        <v>0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0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>
        <f ca="1">IF($C159-G$1&lt;År1,0,F158*(1-VLOOKUP($A159,[1]Hugst!$R$5:$W$9,MATCH(ROUNDUP((G$1)/10,0)*10,[1]Hugst!$R$4:$W$4,0))))</f>
        <v>0</v>
      </c>
      <c r="H159">
        <f ca="1">IF($C159-H$1&lt;År1,0,G158*(1-VLOOKUP($A159,[1]Hugst!$R$5:$W$9,MATCH(ROUNDUP((H$1)/10,0)*10,[1]Hugst!$R$4:$W$4,0))))</f>
        <v>0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0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>
        <f ca="1">IF($C160-G$1&lt;År1,0,F159*(1-VLOOKUP($A160,[1]Hugst!$R$5:$W$9,MATCH(ROUNDUP((G$1)/10,0)*10,[1]Hugst!$R$4:$W$4,0))))</f>
        <v>0</v>
      </c>
      <c r="H160">
        <f ca="1">IF($C160-H$1&lt;År1,0,G159*(1-VLOOKUP($A160,[1]Hugst!$R$5:$W$9,MATCH(ROUNDUP((H$1)/10,0)*10,[1]Hugst!$R$4:$W$4,0))))</f>
        <v>0</v>
      </c>
      <c r="I160">
        <f ca="1">IF($C160-I$1&lt;År1,0,H159*(1-VLOOKUP($A160,[1]Hugst!$R$5:$W$9,MATCH(ROUNDUP((I$1)/10,0)*10,[1]Hugst!$R$4:$W$4,0))))</f>
        <v>0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0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>
        <f ca="1">IF($C161-G$1&lt;År1,0,F160*(1-VLOOKUP($A161,[1]Hugst!$R$5:$W$9,MATCH(ROUNDUP((G$1)/10,0)*10,[1]Hugst!$R$4:$W$4,0))))</f>
        <v>0</v>
      </c>
      <c r="H161">
        <f ca="1">IF($C161-H$1&lt;År1,0,G160*(1-VLOOKUP($A161,[1]Hugst!$R$5:$W$9,MATCH(ROUNDUP((H$1)/10,0)*10,[1]Hugst!$R$4:$W$4,0))))</f>
        <v>0</v>
      </c>
      <c r="I161">
        <f ca="1">IF($C161-I$1&lt;År1,0,H160*(1-VLOOKUP($A161,[1]Hugst!$R$5:$W$9,MATCH(ROUNDUP((I$1)/10,0)*10,[1]Hugst!$R$4:$W$4,0))))</f>
        <v>0</v>
      </c>
      <c r="J161">
        <f ca="1">IF($C161-J$1&lt;År1,0,I160*(1-VLOOKUP($A161,[1]Hugst!$R$5:$W$9,MATCH(ROUNDUP((J$1)/10,0)*10,[1]Hugst!$R$4:$W$4,0))))</f>
        <v>0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0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>
        <f ca="1">IF($C162-G$1&lt;År1,0,F161*(1-VLOOKUP($A162,[1]Hugst!$R$5:$W$9,MATCH(ROUNDUP((G$1)/10,0)*10,[1]Hugst!$R$4:$W$4,0))))</f>
        <v>0</v>
      </c>
      <c r="H162">
        <f ca="1">IF($C162-H$1&lt;År1,0,G161*(1-VLOOKUP($A162,[1]Hugst!$R$5:$W$9,MATCH(ROUNDUP((H$1)/10,0)*10,[1]Hugst!$R$4:$W$4,0))))</f>
        <v>0</v>
      </c>
      <c r="I162">
        <f ca="1">IF($C162-I$1&lt;År1,0,H161*(1-VLOOKUP($A162,[1]Hugst!$R$5:$W$9,MATCH(ROUNDUP((I$1)/10,0)*10,[1]Hugst!$R$4:$W$4,0))))</f>
        <v>0</v>
      </c>
      <c r="J162">
        <f ca="1">IF($C162-J$1&lt;År1,0,I161*(1-VLOOKUP($A162,[1]Hugst!$R$5:$W$9,MATCH(ROUNDUP((J$1)/10,0)*10,[1]Hugst!$R$4:$W$4,0))))</f>
        <v>0</v>
      </c>
      <c r="K162">
        <f ca="1">IF($C162-K$1&lt;År1,0,J161*(1-VLOOKUP($A162,[1]Hugst!$R$5:$W$9,MATCH(ROUNDUP((K$1)/10,0)*10,[1]Hugst!$R$4:$W$4,0))))</f>
        <v>0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0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>
        <f ca="1">IF($C163-G$1&lt;År1,0,F162*(1-VLOOKUP($A163,[1]Hugst!$R$5:$W$9,MATCH(ROUNDUP((G$1)/10,0)*10,[1]Hugst!$R$4:$W$4,0))))</f>
        <v>0</v>
      </c>
      <c r="H163">
        <f ca="1">IF($C163-H$1&lt;År1,0,G162*(1-VLOOKUP($A163,[1]Hugst!$R$5:$W$9,MATCH(ROUNDUP((H$1)/10,0)*10,[1]Hugst!$R$4:$W$4,0))))</f>
        <v>0</v>
      </c>
      <c r="I163">
        <f ca="1">IF($C163-I$1&lt;År1,0,H162*(1-VLOOKUP($A163,[1]Hugst!$R$5:$W$9,MATCH(ROUNDUP((I$1)/10,0)*10,[1]Hugst!$R$4:$W$4,0))))</f>
        <v>0</v>
      </c>
      <c r="J163">
        <f ca="1">IF($C163-J$1&lt;År1,0,I162*(1-VLOOKUP($A163,[1]Hugst!$R$5:$W$9,MATCH(ROUNDUP((J$1)/10,0)*10,[1]Hugst!$R$4:$W$4,0))))</f>
        <v>0</v>
      </c>
      <c r="K163">
        <f ca="1">IF($C163-K$1&lt;År1,0,J162*(1-VLOOKUP($A163,[1]Hugst!$R$5:$W$9,MATCH(ROUNDUP((K$1)/10,0)*10,[1]Hugst!$R$4:$W$4,0))))</f>
        <v>0</v>
      </c>
      <c r="L163">
        <f ca="1">IF($C163-L$1&lt;År1,0,K162*(1-VLOOKUP($A163,[1]Hugst!$R$5:$W$9,MATCH(ROUNDUP((L$1)/10,0)*10,[1]Hugst!$R$4:$W$4,0))))</f>
        <v>0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0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>
        <f ca="1">IF($C164-G$1&lt;År1,0,F163*(1-VLOOKUP($A164,[1]Hugst!$R$5:$W$9,MATCH(ROUNDUP((G$1)/10,0)*10,[1]Hugst!$R$4:$W$4,0))))</f>
        <v>0</v>
      </c>
      <c r="H164">
        <f ca="1">IF($C164-H$1&lt;År1,0,G163*(1-VLOOKUP($A164,[1]Hugst!$R$5:$W$9,MATCH(ROUNDUP((H$1)/10,0)*10,[1]Hugst!$R$4:$W$4,0))))</f>
        <v>0</v>
      </c>
      <c r="I164">
        <f ca="1">IF($C164-I$1&lt;År1,0,H163*(1-VLOOKUP($A164,[1]Hugst!$R$5:$W$9,MATCH(ROUNDUP((I$1)/10,0)*10,[1]Hugst!$R$4:$W$4,0))))</f>
        <v>0</v>
      </c>
      <c r="J164">
        <f ca="1">IF($C164-J$1&lt;År1,0,I163*(1-VLOOKUP($A164,[1]Hugst!$R$5:$W$9,MATCH(ROUNDUP((J$1)/10,0)*10,[1]Hugst!$R$4:$W$4,0))))</f>
        <v>0</v>
      </c>
      <c r="K164">
        <f ca="1">IF($C164-K$1&lt;År1,0,J163*(1-VLOOKUP($A164,[1]Hugst!$R$5:$W$9,MATCH(ROUNDUP((K$1)/10,0)*10,[1]Hugst!$R$4:$W$4,0))))</f>
        <v>0</v>
      </c>
      <c r="L164">
        <f ca="1">IF($C164-L$1&lt;År1,0,K163*(1-VLOOKUP($A164,[1]Hugst!$R$5:$W$9,MATCH(ROUNDUP((L$1)/10,0)*10,[1]Hugst!$R$4:$W$4,0))))</f>
        <v>0</v>
      </c>
      <c r="M164">
        <f ca="1">IF($C164-M$1&lt;År1,0,L163*(1-VLOOKUP($A164,[1]Hugst!$R$5:$W$9,MATCH(ROUNDUP((M$1)/10,0)*10,[1]Hugst!$R$4:$W$4,0))))</f>
        <v>0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0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>
        <f ca="1">IF($C165-G$1&lt;År1,0,F164*(1-VLOOKUP($A165,[1]Hugst!$R$5:$W$9,MATCH(ROUNDUP((G$1)/10,0)*10,[1]Hugst!$R$4:$W$4,0))))</f>
        <v>0</v>
      </c>
      <c r="H165">
        <f ca="1">IF($C165-H$1&lt;År1,0,G164*(1-VLOOKUP($A165,[1]Hugst!$R$5:$W$9,MATCH(ROUNDUP((H$1)/10,0)*10,[1]Hugst!$R$4:$W$4,0))))</f>
        <v>0</v>
      </c>
      <c r="I165">
        <f ca="1">IF($C165-I$1&lt;År1,0,H164*(1-VLOOKUP($A165,[1]Hugst!$R$5:$W$9,MATCH(ROUNDUP((I$1)/10,0)*10,[1]Hugst!$R$4:$W$4,0))))</f>
        <v>0</v>
      </c>
      <c r="J165">
        <f ca="1">IF($C165-J$1&lt;År1,0,I164*(1-VLOOKUP($A165,[1]Hugst!$R$5:$W$9,MATCH(ROUNDUP((J$1)/10,0)*10,[1]Hugst!$R$4:$W$4,0))))</f>
        <v>0</v>
      </c>
      <c r="K165">
        <f ca="1">IF($C165-K$1&lt;År1,0,J164*(1-VLOOKUP($A165,[1]Hugst!$R$5:$W$9,MATCH(ROUNDUP((K$1)/10,0)*10,[1]Hugst!$R$4:$W$4,0))))</f>
        <v>0</v>
      </c>
      <c r="L165">
        <f ca="1">IF($C165-L$1&lt;År1,0,K164*(1-VLOOKUP($A165,[1]Hugst!$R$5:$W$9,MATCH(ROUNDUP((L$1)/10,0)*10,[1]Hugst!$R$4:$W$4,0))))</f>
        <v>0</v>
      </c>
      <c r="M165">
        <f ca="1">IF($C165-M$1&lt;År1,0,L164*(1-VLOOKUP($A165,[1]Hugst!$R$5:$W$9,MATCH(ROUNDUP((M$1)/10,0)*10,[1]Hugst!$R$4:$W$4,0))))</f>
        <v>0</v>
      </c>
      <c r="N165">
        <f ca="1">IF($C165-N$1&lt;År1,0,M164*(1-VLOOKUP($A165,[1]Hugst!$R$5:$W$9,MATCH(ROUNDUP((N$1)/10,0)*10,[1]Hugst!$R$4:$W$4,0))))</f>
        <v>0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0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>
        <f ca="1">IF($C166-G$1&lt;År1,0,F165*(1-VLOOKUP($A166,[1]Hugst!$R$5:$W$9,MATCH(ROUNDUP((G$1)/10,0)*10,[1]Hugst!$R$4:$W$4,0))))</f>
        <v>0</v>
      </c>
      <c r="H166">
        <f ca="1">IF($C166-H$1&lt;År1,0,G165*(1-VLOOKUP($A166,[1]Hugst!$R$5:$W$9,MATCH(ROUNDUP((H$1)/10,0)*10,[1]Hugst!$R$4:$W$4,0))))</f>
        <v>0</v>
      </c>
      <c r="I166">
        <f ca="1">IF($C166-I$1&lt;År1,0,H165*(1-VLOOKUP($A166,[1]Hugst!$R$5:$W$9,MATCH(ROUNDUP((I$1)/10,0)*10,[1]Hugst!$R$4:$W$4,0))))</f>
        <v>0</v>
      </c>
      <c r="J166">
        <f ca="1">IF($C166-J$1&lt;År1,0,I165*(1-VLOOKUP($A166,[1]Hugst!$R$5:$W$9,MATCH(ROUNDUP((J$1)/10,0)*10,[1]Hugst!$R$4:$W$4,0))))</f>
        <v>0</v>
      </c>
      <c r="K166">
        <f ca="1">IF($C166-K$1&lt;År1,0,J165*(1-VLOOKUP($A166,[1]Hugst!$R$5:$W$9,MATCH(ROUNDUP((K$1)/10,0)*10,[1]Hugst!$R$4:$W$4,0))))</f>
        <v>0</v>
      </c>
      <c r="L166">
        <f ca="1">IF($C166-L$1&lt;År1,0,K165*(1-VLOOKUP($A166,[1]Hugst!$R$5:$W$9,MATCH(ROUNDUP((L$1)/10,0)*10,[1]Hugst!$R$4:$W$4,0))))</f>
        <v>0</v>
      </c>
      <c r="M166">
        <f ca="1">IF($C166-M$1&lt;År1,0,L165*(1-VLOOKUP($A166,[1]Hugst!$R$5:$W$9,MATCH(ROUNDUP((M$1)/10,0)*10,[1]Hugst!$R$4:$W$4,0))))</f>
        <v>0</v>
      </c>
      <c r="N166">
        <f ca="1">IF($C166-N$1&lt;År1,0,M165*(1-VLOOKUP($A166,[1]Hugst!$R$5:$W$9,MATCH(ROUNDUP((N$1)/10,0)*10,[1]Hugst!$R$4:$W$4,0))))</f>
        <v>0</v>
      </c>
      <c r="O166">
        <f ca="1">IF($C166-O$1&lt;År1,0,N165*(1-VLOOKUP($A166,[1]Hugst!$R$5:$W$9,MATCH(ROUNDUP((O$1)/10,0)*10,[1]Hugst!$R$4:$W$4,0))))</f>
        <v>0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0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>
        <f ca="1">IF($C167-G$1&lt;År1,0,F166*(1-VLOOKUP($A167,[1]Hugst!$R$5:$W$9,MATCH(ROUNDUP((G$1)/10,0)*10,[1]Hugst!$R$4:$W$4,0))))</f>
        <v>0</v>
      </c>
      <c r="H167">
        <f ca="1">IF($C167-H$1&lt;År1,0,G166*(1-VLOOKUP($A167,[1]Hugst!$R$5:$W$9,MATCH(ROUNDUP((H$1)/10,0)*10,[1]Hugst!$R$4:$W$4,0))))</f>
        <v>0</v>
      </c>
      <c r="I167">
        <f ca="1">IF($C167-I$1&lt;År1,0,H166*(1-VLOOKUP($A167,[1]Hugst!$R$5:$W$9,MATCH(ROUNDUP((I$1)/10,0)*10,[1]Hugst!$R$4:$W$4,0))))</f>
        <v>0</v>
      </c>
      <c r="J167">
        <f ca="1">IF($C167-J$1&lt;År1,0,I166*(1-VLOOKUP($A167,[1]Hugst!$R$5:$W$9,MATCH(ROUNDUP((J$1)/10,0)*10,[1]Hugst!$R$4:$W$4,0))))</f>
        <v>0</v>
      </c>
      <c r="K167">
        <f ca="1">IF($C167-K$1&lt;År1,0,J166*(1-VLOOKUP($A167,[1]Hugst!$R$5:$W$9,MATCH(ROUNDUP((K$1)/10,0)*10,[1]Hugst!$R$4:$W$4,0))))</f>
        <v>0</v>
      </c>
      <c r="L167">
        <f ca="1">IF($C167-L$1&lt;År1,0,K166*(1-VLOOKUP($A167,[1]Hugst!$R$5:$W$9,MATCH(ROUNDUP((L$1)/10,0)*10,[1]Hugst!$R$4:$W$4,0))))</f>
        <v>0</v>
      </c>
      <c r="M167">
        <f ca="1">IF($C167-M$1&lt;År1,0,L166*(1-VLOOKUP($A167,[1]Hugst!$R$5:$W$9,MATCH(ROUNDUP((M$1)/10,0)*10,[1]Hugst!$R$4:$W$4,0))))</f>
        <v>0</v>
      </c>
      <c r="N167">
        <f ca="1">IF($C167-N$1&lt;År1,0,M166*(1-VLOOKUP($A167,[1]Hugst!$R$5:$W$9,MATCH(ROUNDUP((N$1)/10,0)*10,[1]Hugst!$R$4:$W$4,0))))</f>
        <v>0</v>
      </c>
      <c r="O167">
        <f ca="1">IF($C167-O$1&lt;År1,0,N166*(1-VLOOKUP($A167,[1]Hugst!$R$5:$W$9,MATCH(ROUNDUP((O$1)/10,0)*10,[1]Hugst!$R$4:$W$4,0))))</f>
        <v>0</v>
      </c>
      <c r="P167">
        <f ca="1">IF($C167-P$1&lt;År1,0,O166*(1-VLOOKUP($A167,[1]Hugst!$R$5:$W$9,MATCH(ROUNDUP((P$1)/10,0)*10,[1]Hugst!$R$4:$W$4,0))))</f>
        <v>0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0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>
        <f ca="1">IF($C168-G$1&lt;År1,0,F167*(1-VLOOKUP($A168,[1]Hugst!$R$5:$W$9,MATCH(ROUNDUP((G$1)/10,0)*10,[1]Hugst!$R$4:$W$4,0))))</f>
        <v>0</v>
      </c>
      <c r="H168">
        <f ca="1">IF($C168-H$1&lt;År1,0,G167*(1-VLOOKUP($A168,[1]Hugst!$R$5:$W$9,MATCH(ROUNDUP((H$1)/10,0)*10,[1]Hugst!$R$4:$W$4,0))))</f>
        <v>0</v>
      </c>
      <c r="I168">
        <f ca="1">IF($C168-I$1&lt;År1,0,H167*(1-VLOOKUP($A168,[1]Hugst!$R$5:$W$9,MATCH(ROUNDUP((I$1)/10,0)*10,[1]Hugst!$R$4:$W$4,0))))</f>
        <v>0</v>
      </c>
      <c r="J168">
        <f ca="1">IF($C168-J$1&lt;År1,0,I167*(1-VLOOKUP($A168,[1]Hugst!$R$5:$W$9,MATCH(ROUNDUP((J$1)/10,0)*10,[1]Hugst!$R$4:$W$4,0))))</f>
        <v>0</v>
      </c>
      <c r="K168">
        <f ca="1">IF($C168-K$1&lt;År1,0,J167*(1-VLOOKUP($A168,[1]Hugst!$R$5:$W$9,MATCH(ROUNDUP((K$1)/10,0)*10,[1]Hugst!$R$4:$W$4,0))))</f>
        <v>0</v>
      </c>
      <c r="L168">
        <f ca="1">IF($C168-L$1&lt;År1,0,K167*(1-VLOOKUP($A168,[1]Hugst!$R$5:$W$9,MATCH(ROUNDUP((L$1)/10,0)*10,[1]Hugst!$R$4:$W$4,0))))</f>
        <v>0</v>
      </c>
      <c r="M168">
        <f ca="1">IF($C168-M$1&lt;År1,0,L167*(1-VLOOKUP($A168,[1]Hugst!$R$5:$W$9,MATCH(ROUNDUP((M$1)/10,0)*10,[1]Hugst!$R$4:$W$4,0))))</f>
        <v>0</v>
      </c>
      <c r="N168">
        <f ca="1">IF($C168-N$1&lt;År1,0,M167*(1-VLOOKUP($A168,[1]Hugst!$R$5:$W$9,MATCH(ROUNDUP((N$1)/10,0)*10,[1]Hugst!$R$4:$W$4,0))))</f>
        <v>0</v>
      </c>
      <c r="O168">
        <f ca="1">IF($C168-O$1&lt;År1,0,N167*(1-VLOOKUP($A168,[1]Hugst!$R$5:$W$9,MATCH(ROUNDUP((O$1)/10,0)*10,[1]Hugst!$R$4:$W$4,0))))</f>
        <v>0</v>
      </c>
      <c r="P168">
        <f ca="1">IF($C168-P$1&lt;År1,0,O167*(1-VLOOKUP($A168,[1]Hugst!$R$5:$W$9,MATCH(ROUNDUP((P$1)/10,0)*10,[1]Hugst!$R$4:$W$4,0))))</f>
        <v>0</v>
      </c>
      <c r="Q168">
        <f ca="1">IF($C168-Q$1&lt;År1,0,P167*(1-VLOOKUP($A168,[1]Hugst!$R$5:$W$9,MATCH(ROUNDUP((Q$1)/10,0)*10,[1]Hugst!$R$4:$W$4,0))))</f>
        <v>0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0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>
        <f ca="1">IF($C169-G$1&lt;År1,0,F168*(1-VLOOKUP($A169,[1]Hugst!$R$5:$W$9,MATCH(ROUNDUP((G$1)/10,0)*10,[1]Hugst!$R$4:$W$4,0))))</f>
        <v>0</v>
      </c>
      <c r="H169">
        <f ca="1">IF($C169-H$1&lt;År1,0,G168*(1-VLOOKUP($A169,[1]Hugst!$R$5:$W$9,MATCH(ROUNDUP((H$1)/10,0)*10,[1]Hugst!$R$4:$W$4,0))))</f>
        <v>0</v>
      </c>
      <c r="I169">
        <f ca="1">IF($C169-I$1&lt;År1,0,H168*(1-VLOOKUP($A169,[1]Hugst!$R$5:$W$9,MATCH(ROUNDUP((I$1)/10,0)*10,[1]Hugst!$R$4:$W$4,0))))</f>
        <v>0</v>
      </c>
      <c r="J169">
        <f ca="1">IF($C169-J$1&lt;År1,0,I168*(1-VLOOKUP($A169,[1]Hugst!$R$5:$W$9,MATCH(ROUNDUP((J$1)/10,0)*10,[1]Hugst!$R$4:$W$4,0))))</f>
        <v>0</v>
      </c>
      <c r="K169">
        <f ca="1">IF($C169-K$1&lt;År1,0,J168*(1-VLOOKUP($A169,[1]Hugst!$R$5:$W$9,MATCH(ROUNDUP((K$1)/10,0)*10,[1]Hugst!$R$4:$W$4,0))))</f>
        <v>0</v>
      </c>
      <c r="L169">
        <f ca="1">IF($C169-L$1&lt;År1,0,K168*(1-VLOOKUP($A169,[1]Hugst!$R$5:$W$9,MATCH(ROUNDUP((L$1)/10,0)*10,[1]Hugst!$R$4:$W$4,0))))</f>
        <v>0</v>
      </c>
      <c r="M169">
        <f ca="1">IF($C169-M$1&lt;År1,0,L168*(1-VLOOKUP($A169,[1]Hugst!$R$5:$W$9,MATCH(ROUNDUP((M$1)/10,0)*10,[1]Hugst!$R$4:$W$4,0))))</f>
        <v>0</v>
      </c>
      <c r="N169">
        <f ca="1">IF($C169-N$1&lt;År1,0,M168*(1-VLOOKUP($A169,[1]Hugst!$R$5:$W$9,MATCH(ROUNDUP((N$1)/10,0)*10,[1]Hugst!$R$4:$W$4,0))))</f>
        <v>0</v>
      </c>
      <c r="O169">
        <f ca="1">IF($C169-O$1&lt;År1,0,N168*(1-VLOOKUP($A169,[1]Hugst!$R$5:$W$9,MATCH(ROUNDUP((O$1)/10,0)*10,[1]Hugst!$R$4:$W$4,0))))</f>
        <v>0</v>
      </c>
      <c r="P169">
        <f ca="1">IF($C169-P$1&lt;År1,0,O168*(1-VLOOKUP($A169,[1]Hugst!$R$5:$W$9,MATCH(ROUNDUP((P$1)/10,0)*10,[1]Hugst!$R$4:$W$4,0))))</f>
        <v>0</v>
      </c>
      <c r="Q169">
        <f ca="1">IF($C169-Q$1&lt;År1,0,P168*(1-VLOOKUP($A169,[1]Hugst!$R$5:$W$9,MATCH(ROUNDUP((Q$1)/10,0)*10,[1]Hugst!$R$4:$W$4,0))))</f>
        <v>0</v>
      </c>
      <c r="R169">
        <f ca="1">IF($C169-R$1&lt;År1,0,Q168*(1-VLOOKUP($A169,[1]Hugst!$R$5:$W$9,MATCH(ROUNDUP((R$1)/10,0)*10,[1]Hugst!$R$4:$W$4,0))))</f>
        <v>0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0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>
        <f ca="1">IF($C170-G$1&lt;År1,0,F169*(1-VLOOKUP($A170,[1]Hugst!$R$5:$W$9,MATCH(ROUNDUP((G$1)/10,0)*10,[1]Hugst!$R$4:$W$4,0))))</f>
        <v>0</v>
      </c>
      <c r="H170">
        <f ca="1">IF($C170-H$1&lt;År1,0,G169*(1-VLOOKUP($A170,[1]Hugst!$R$5:$W$9,MATCH(ROUNDUP((H$1)/10,0)*10,[1]Hugst!$R$4:$W$4,0))))</f>
        <v>0</v>
      </c>
      <c r="I170">
        <f ca="1">IF($C170-I$1&lt;År1,0,H169*(1-VLOOKUP($A170,[1]Hugst!$R$5:$W$9,MATCH(ROUNDUP((I$1)/10,0)*10,[1]Hugst!$R$4:$W$4,0))))</f>
        <v>0</v>
      </c>
      <c r="J170">
        <f ca="1">IF($C170-J$1&lt;År1,0,I169*(1-VLOOKUP($A170,[1]Hugst!$R$5:$W$9,MATCH(ROUNDUP((J$1)/10,0)*10,[1]Hugst!$R$4:$W$4,0))))</f>
        <v>0</v>
      </c>
      <c r="K170">
        <f ca="1">IF($C170-K$1&lt;År1,0,J169*(1-VLOOKUP($A170,[1]Hugst!$R$5:$W$9,MATCH(ROUNDUP((K$1)/10,0)*10,[1]Hugst!$R$4:$W$4,0))))</f>
        <v>0</v>
      </c>
      <c r="L170">
        <f ca="1">IF($C170-L$1&lt;År1,0,K169*(1-VLOOKUP($A170,[1]Hugst!$R$5:$W$9,MATCH(ROUNDUP((L$1)/10,0)*10,[1]Hugst!$R$4:$W$4,0))))</f>
        <v>0</v>
      </c>
      <c r="M170">
        <f ca="1">IF($C170-M$1&lt;År1,0,L169*(1-VLOOKUP($A170,[1]Hugst!$R$5:$W$9,MATCH(ROUNDUP((M$1)/10,0)*10,[1]Hugst!$R$4:$W$4,0))))</f>
        <v>0</v>
      </c>
      <c r="N170">
        <f ca="1">IF($C170-N$1&lt;År1,0,M169*(1-VLOOKUP($A170,[1]Hugst!$R$5:$W$9,MATCH(ROUNDUP((N$1)/10,0)*10,[1]Hugst!$R$4:$W$4,0))))</f>
        <v>0</v>
      </c>
      <c r="O170">
        <f ca="1">IF($C170-O$1&lt;År1,0,N169*(1-VLOOKUP($A170,[1]Hugst!$R$5:$W$9,MATCH(ROUNDUP((O$1)/10,0)*10,[1]Hugst!$R$4:$W$4,0))))</f>
        <v>0</v>
      </c>
      <c r="P170">
        <f ca="1">IF($C170-P$1&lt;År1,0,O169*(1-VLOOKUP($A170,[1]Hugst!$R$5:$W$9,MATCH(ROUNDUP((P$1)/10,0)*10,[1]Hugst!$R$4:$W$4,0))))</f>
        <v>0</v>
      </c>
      <c r="Q170">
        <f ca="1">IF($C170-Q$1&lt;År1,0,P169*(1-VLOOKUP($A170,[1]Hugst!$R$5:$W$9,MATCH(ROUNDUP((Q$1)/10,0)*10,[1]Hugst!$R$4:$W$4,0))))</f>
        <v>0</v>
      </c>
      <c r="R170">
        <f ca="1">IF($C170-R$1&lt;År1,0,Q169*(1-VLOOKUP($A170,[1]Hugst!$R$5:$W$9,MATCH(ROUNDUP((R$1)/10,0)*10,[1]Hugst!$R$4:$W$4,0))))</f>
        <v>0</v>
      </c>
      <c r="S170">
        <f ca="1">IF($C170-S$1&lt;År1,0,R169*(1-VLOOKUP($A170,[1]Hugst!$R$5:$W$9,MATCH(ROUNDUP((S$1)/10,0)*10,[1]Hugst!$R$4:$W$4,0))))</f>
        <v>0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0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>
        <f ca="1">IF($C171-G$1&lt;År1,0,F170*(1-VLOOKUP($A171,[1]Hugst!$R$5:$W$9,MATCH(ROUNDUP((G$1)/10,0)*10,[1]Hugst!$R$4:$W$4,0))))</f>
        <v>0</v>
      </c>
      <c r="H171">
        <f ca="1">IF($C171-H$1&lt;År1,0,G170*(1-VLOOKUP($A171,[1]Hugst!$R$5:$W$9,MATCH(ROUNDUP((H$1)/10,0)*10,[1]Hugst!$R$4:$W$4,0))))</f>
        <v>0</v>
      </c>
      <c r="I171">
        <f ca="1">IF($C171-I$1&lt;År1,0,H170*(1-VLOOKUP($A171,[1]Hugst!$R$5:$W$9,MATCH(ROUNDUP((I$1)/10,0)*10,[1]Hugst!$R$4:$W$4,0))))</f>
        <v>0</v>
      </c>
      <c r="J171">
        <f ca="1">IF($C171-J$1&lt;År1,0,I170*(1-VLOOKUP($A171,[1]Hugst!$R$5:$W$9,MATCH(ROUNDUP((J$1)/10,0)*10,[1]Hugst!$R$4:$W$4,0))))</f>
        <v>0</v>
      </c>
      <c r="K171">
        <f ca="1">IF($C171-K$1&lt;År1,0,J170*(1-VLOOKUP($A171,[1]Hugst!$R$5:$W$9,MATCH(ROUNDUP((K$1)/10,0)*10,[1]Hugst!$R$4:$W$4,0))))</f>
        <v>0</v>
      </c>
      <c r="L171">
        <f ca="1">IF($C171-L$1&lt;År1,0,K170*(1-VLOOKUP($A171,[1]Hugst!$R$5:$W$9,MATCH(ROUNDUP((L$1)/10,0)*10,[1]Hugst!$R$4:$W$4,0))))</f>
        <v>0</v>
      </c>
      <c r="M171">
        <f ca="1">IF($C171-M$1&lt;År1,0,L170*(1-VLOOKUP($A171,[1]Hugst!$R$5:$W$9,MATCH(ROUNDUP((M$1)/10,0)*10,[1]Hugst!$R$4:$W$4,0))))</f>
        <v>0</v>
      </c>
      <c r="N171">
        <f ca="1">IF($C171-N$1&lt;År1,0,M170*(1-VLOOKUP($A171,[1]Hugst!$R$5:$W$9,MATCH(ROUNDUP((N$1)/10,0)*10,[1]Hugst!$R$4:$W$4,0))))</f>
        <v>0</v>
      </c>
      <c r="O171">
        <f ca="1">IF($C171-O$1&lt;År1,0,N170*(1-VLOOKUP($A171,[1]Hugst!$R$5:$W$9,MATCH(ROUNDUP((O$1)/10,0)*10,[1]Hugst!$R$4:$W$4,0))))</f>
        <v>0</v>
      </c>
      <c r="P171">
        <f ca="1">IF($C171-P$1&lt;År1,0,O170*(1-VLOOKUP($A171,[1]Hugst!$R$5:$W$9,MATCH(ROUNDUP((P$1)/10,0)*10,[1]Hugst!$R$4:$W$4,0))))</f>
        <v>0</v>
      </c>
      <c r="Q171">
        <f ca="1">IF($C171-Q$1&lt;År1,0,P170*(1-VLOOKUP($A171,[1]Hugst!$R$5:$W$9,MATCH(ROUNDUP((Q$1)/10,0)*10,[1]Hugst!$R$4:$W$4,0))))</f>
        <v>0</v>
      </c>
      <c r="R171">
        <f ca="1">IF($C171-R$1&lt;År1,0,Q170*(1-VLOOKUP($A171,[1]Hugst!$R$5:$W$9,MATCH(ROUNDUP((R$1)/10,0)*10,[1]Hugst!$R$4:$W$4,0))))</f>
        <v>0</v>
      </c>
      <c r="S171">
        <f ca="1">IF($C171-S$1&lt;År1,0,R170*(1-VLOOKUP($A171,[1]Hugst!$R$5:$W$9,MATCH(ROUNDUP((S$1)/10,0)*10,[1]Hugst!$R$4:$W$4,0))))</f>
        <v>0</v>
      </c>
      <c r="T171">
        <f ca="1">IF($C171-T$1&lt;År1,0,S170*(1-VLOOKUP($A171,[1]Hugst!$R$5:$W$9,MATCH(ROUNDUP((T$1)/10,0)*10,[1]Hugst!$R$4:$W$4,0))))</f>
        <v>0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0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>
        <f ca="1">IF($C172-G$1&lt;År1,0,F171*(1-VLOOKUP($A172,[1]Hugst!$R$5:$W$9,MATCH(ROUNDUP((G$1)/10,0)*10,[1]Hugst!$R$4:$W$4,0))))</f>
        <v>0</v>
      </c>
      <c r="H172">
        <f ca="1">IF($C172-H$1&lt;År1,0,G171*(1-VLOOKUP($A172,[1]Hugst!$R$5:$W$9,MATCH(ROUNDUP((H$1)/10,0)*10,[1]Hugst!$R$4:$W$4,0))))</f>
        <v>0</v>
      </c>
      <c r="I172">
        <f ca="1">IF($C172-I$1&lt;År1,0,H171*(1-VLOOKUP($A172,[1]Hugst!$R$5:$W$9,MATCH(ROUNDUP((I$1)/10,0)*10,[1]Hugst!$R$4:$W$4,0))))</f>
        <v>0</v>
      </c>
      <c r="J172">
        <f ca="1">IF($C172-J$1&lt;År1,0,I171*(1-VLOOKUP($A172,[1]Hugst!$R$5:$W$9,MATCH(ROUNDUP((J$1)/10,0)*10,[1]Hugst!$R$4:$W$4,0))))</f>
        <v>0</v>
      </c>
      <c r="K172">
        <f ca="1">IF($C172-K$1&lt;År1,0,J171*(1-VLOOKUP($A172,[1]Hugst!$R$5:$W$9,MATCH(ROUNDUP((K$1)/10,0)*10,[1]Hugst!$R$4:$W$4,0))))</f>
        <v>0</v>
      </c>
      <c r="L172">
        <f ca="1">IF($C172-L$1&lt;År1,0,K171*(1-VLOOKUP($A172,[1]Hugst!$R$5:$W$9,MATCH(ROUNDUP((L$1)/10,0)*10,[1]Hugst!$R$4:$W$4,0))))</f>
        <v>0</v>
      </c>
      <c r="M172">
        <f ca="1">IF($C172-M$1&lt;År1,0,L171*(1-VLOOKUP($A172,[1]Hugst!$R$5:$W$9,MATCH(ROUNDUP((M$1)/10,0)*10,[1]Hugst!$R$4:$W$4,0))))</f>
        <v>0</v>
      </c>
      <c r="N172">
        <f ca="1">IF($C172-N$1&lt;År1,0,M171*(1-VLOOKUP($A172,[1]Hugst!$R$5:$W$9,MATCH(ROUNDUP((N$1)/10,0)*10,[1]Hugst!$R$4:$W$4,0))))</f>
        <v>0</v>
      </c>
      <c r="O172">
        <f ca="1">IF($C172-O$1&lt;År1,0,N171*(1-VLOOKUP($A172,[1]Hugst!$R$5:$W$9,MATCH(ROUNDUP((O$1)/10,0)*10,[1]Hugst!$R$4:$W$4,0))))</f>
        <v>0</v>
      </c>
      <c r="P172">
        <f ca="1">IF($C172-P$1&lt;År1,0,O171*(1-VLOOKUP($A172,[1]Hugst!$R$5:$W$9,MATCH(ROUNDUP((P$1)/10,0)*10,[1]Hugst!$R$4:$W$4,0))))</f>
        <v>0</v>
      </c>
      <c r="Q172">
        <f ca="1">IF($C172-Q$1&lt;År1,0,P171*(1-VLOOKUP($A172,[1]Hugst!$R$5:$W$9,MATCH(ROUNDUP((Q$1)/10,0)*10,[1]Hugst!$R$4:$W$4,0))))</f>
        <v>0</v>
      </c>
      <c r="R172">
        <f ca="1">IF($C172-R$1&lt;År1,0,Q171*(1-VLOOKUP($A172,[1]Hugst!$R$5:$W$9,MATCH(ROUNDUP((R$1)/10,0)*10,[1]Hugst!$R$4:$W$4,0))))</f>
        <v>0</v>
      </c>
      <c r="S172">
        <f ca="1">IF($C172-S$1&lt;År1,0,R171*(1-VLOOKUP($A172,[1]Hugst!$R$5:$W$9,MATCH(ROUNDUP((S$1)/10,0)*10,[1]Hugst!$R$4:$W$4,0))))</f>
        <v>0</v>
      </c>
      <c r="T172">
        <f ca="1">IF($C172-T$1&lt;År1,0,S171*(1-VLOOKUP($A172,[1]Hugst!$R$5:$W$9,MATCH(ROUNDUP((T$1)/10,0)*10,[1]Hugst!$R$4:$W$4,0))))</f>
        <v>0</v>
      </c>
      <c r="U172">
        <f ca="1">IF($C172-U$1&lt;År1,0,T171*(1-VLOOKUP($A172,[1]Hugst!$R$5:$W$9,MATCH(ROUNDUP((U$1)/10,0)*10,[1]Hugst!$R$4:$W$4,0))))</f>
        <v>0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0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>
        <f ca="1">IF($C173-G$1&lt;År1,0,F172*(1-VLOOKUP($A173,[1]Hugst!$R$5:$W$9,MATCH(ROUNDUP((G$1)/10,0)*10,[1]Hugst!$R$4:$W$4,0))))</f>
        <v>0</v>
      </c>
      <c r="H173">
        <f ca="1">IF($C173-H$1&lt;År1,0,G172*(1-VLOOKUP($A173,[1]Hugst!$R$5:$W$9,MATCH(ROUNDUP((H$1)/10,0)*10,[1]Hugst!$R$4:$W$4,0))))</f>
        <v>0</v>
      </c>
      <c r="I173">
        <f ca="1">IF($C173-I$1&lt;År1,0,H172*(1-VLOOKUP($A173,[1]Hugst!$R$5:$W$9,MATCH(ROUNDUP((I$1)/10,0)*10,[1]Hugst!$R$4:$W$4,0))))</f>
        <v>0</v>
      </c>
      <c r="J173">
        <f ca="1">IF($C173-J$1&lt;År1,0,I172*(1-VLOOKUP($A173,[1]Hugst!$R$5:$W$9,MATCH(ROUNDUP((J$1)/10,0)*10,[1]Hugst!$R$4:$W$4,0))))</f>
        <v>0</v>
      </c>
      <c r="K173">
        <f ca="1">IF($C173-K$1&lt;År1,0,J172*(1-VLOOKUP($A173,[1]Hugst!$R$5:$W$9,MATCH(ROUNDUP((K$1)/10,0)*10,[1]Hugst!$R$4:$W$4,0))))</f>
        <v>0</v>
      </c>
      <c r="L173">
        <f ca="1">IF($C173-L$1&lt;År1,0,K172*(1-VLOOKUP($A173,[1]Hugst!$R$5:$W$9,MATCH(ROUNDUP((L$1)/10,0)*10,[1]Hugst!$R$4:$W$4,0))))</f>
        <v>0</v>
      </c>
      <c r="M173">
        <f ca="1">IF($C173-M$1&lt;År1,0,L172*(1-VLOOKUP($A173,[1]Hugst!$R$5:$W$9,MATCH(ROUNDUP((M$1)/10,0)*10,[1]Hugst!$R$4:$W$4,0))))</f>
        <v>0</v>
      </c>
      <c r="N173">
        <f ca="1">IF($C173-N$1&lt;År1,0,M172*(1-VLOOKUP($A173,[1]Hugst!$R$5:$W$9,MATCH(ROUNDUP((N$1)/10,0)*10,[1]Hugst!$R$4:$W$4,0))))</f>
        <v>0</v>
      </c>
      <c r="O173">
        <f ca="1">IF($C173-O$1&lt;År1,0,N172*(1-VLOOKUP($A173,[1]Hugst!$R$5:$W$9,MATCH(ROUNDUP((O$1)/10,0)*10,[1]Hugst!$R$4:$W$4,0))))</f>
        <v>0</v>
      </c>
      <c r="P173">
        <f ca="1">IF($C173-P$1&lt;År1,0,O172*(1-VLOOKUP($A173,[1]Hugst!$R$5:$W$9,MATCH(ROUNDUP((P$1)/10,0)*10,[1]Hugst!$R$4:$W$4,0))))</f>
        <v>0</v>
      </c>
      <c r="Q173">
        <f ca="1">IF($C173-Q$1&lt;År1,0,P172*(1-VLOOKUP($A173,[1]Hugst!$R$5:$W$9,MATCH(ROUNDUP((Q$1)/10,0)*10,[1]Hugst!$R$4:$W$4,0))))</f>
        <v>0</v>
      </c>
      <c r="R173">
        <f ca="1">IF($C173-R$1&lt;År1,0,Q172*(1-VLOOKUP($A173,[1]Hugst!$R$5:$W$9,MATCH(ROUNDUP((R$1)/10,0)*10,[1]Hugst!$R$4:$W$4,0))))</f>
        <v>0</v>
      </c>
      <c r="S173">
        <f ca="1">IF($C173-S$1&lt;År1,0,R172*(1-VLOOKUP($A173,[1]Hugst!$R$5:$W$9,MATCH(ROUNDUP((S$1)/10,0)*10,[1]Hugst!$R$4:$W$4,0))))</f>
        <v>0</v>
      </c>
      <c r="T173">
        <f ca="1">IF($C173-T$1&lt;År1,0,S172*(1-VLOOKUP($A173,[1]Hugst!$R$5:$W$9,MATCH(ROUNDUP((T$1)/10,0)*10,[1]Hugst!$R$4:$W$4,0))))</f>
        <v>0</v>
      </c>
      <c r="U173">
        <f ca="1">IF($C173-U$1&lt;År1,0,T172*(1-VLOOKUP($A173,[1]Hugst!$R$5:$W$9,MATCH(ROUNDUP((U$1)/10,0)*10,[1]Hugst!$R$4:$W$4,0))))</f>
        <v>0</v>
      </c>
      <c r="V173">
        <f ca="1">IF($C173-V$1&lt;År1,0,U172*(1-VLOOKUP($A173,[1]Hugst!$R$5:$W$9,MATCH(ROUNDUP((V$1)/10,0)*10,[1]Hugst!$R$4:$W$4,0))))</f>
        <v>0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0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>
        <f ca="1">IF($C174-G$1&lt;År1,0,F173*(1-VLOOKUP($A174,[1]Hugst!$R$5:$W$9,MATCH(ROUNDUP((G$1)/10,0)*10,[1]Hugst!$R$4:$W$4,0))))</f>
        <v>0</v>
      </c>
      <c r="H174">
        <f ca="1">IF($C174-H$1&lt;År1,0,G173*(1-VLOOKUP($A174,[1]Hugst!$R$5:$W$9,MATCH(ROUNDUP((H$1)/10,0)*10,[1]Hugst!$R$4:$W$4,0))))</f>
        <v>0</v>
      </c>
      <c r="I174">
        <f ca="1">IF($C174-I$1&lt;År1,0,H173*(1-VLOOKUP($A174,[1]Hugst!$R$5:$W$9,MATCH(ROUNDUP((I$1)/10,0)*10,[1]Hugst!$R$4:$W$4,0))))</f>
        <v>0</v>
      </c>
      <c r="J174">
        <f ca="1">IF($C174-J$1&lt;År1,0,I173*(1-VLOOKUP($A174,[1]Hugst!$R$5:$W$9,MATCH(ROUNDUP((J$1)/10,0)*10,[1]Hugst!$R$4:$W$4,0))))</f>
        <v>0</v>
      </c>
      <c r="K174">
        <f ca="1">IF($C174-K$1&lt;År1,0,J173*(1-VLOOKUP($A174,[1]Hugst!$R$5:$W$9,MATCH(ROUNDUP((K$1)/10,0)*10,[1]Hugst!$R$4:$W$4,0))))</f>
        <v>0</v>
      </c>
      <c r="L174">
        <f ca="1">IF($C174-L$1&lt;År1,0,K173*(1-VLOOKUP($A174,[1]Hugst!$R$5:$W$9,MATCH(ROUNDUP((L$1)/10,0)*10,[1]Hugst!$R$4:$W$4,0))))</f>
        <v>0</v>
      </c>
      <c r="M174">
        <f ca="1">IF($C174-M$1&lt;År1,0,L173*(1-VLOOKUP($A174,[1]Hugst!$R$5:$W$9,MATCH(ROUNDUP((M$1)/10,0)*10,[1]Hugst!$R$4:$W$4,0))))</f>
        <v>0</v>
      </c>
      <c r="N174">
        <f ca="1">IF($C174-N$1&lt;År1,0,M173*(1-VLOOKUP($A174,[1]Hugst!$R$5:$W$9,MATCH(ROUNDUP((N$1)/10,0)*10,[1]Hugst!$R$4:$W$4,0))))</f>
        <v>0</v>
      </c>
      <c r="O174">
        <f ca="1">IF($C174-O$1&lt;År1,0,N173*(1-VLOOKUP($A174,[1]Hugst!$R$5:$W$9,MATCH(ROUNDUP((O$1)/10,0)*10,[1]Hugst!$R$4:$W$4,0))))</f>
        <v>0</v>
      </c>
      <c r="P174">
        <f ca="1">IF($C174-P$1&lt;År1,0,O173*(1-VLOOKUP($A174,[1]Hugst!$R$5:$W$9,MATCH(ROUNDUP((P$1)/10,0)*10,[1]Hugst!$R$4:$W$4,0))))</f>
        <v>0</v>
      </c>
      <c r="Q174">
        <f ca="1">IF($C174-Q$1&lt;År1,0,P173*(1-VLOOKUP($A174,[1]Hugst!$R$5:$W$9,MATCH(ROUNDUP((Q$1)/10,0)*10,[1]Hugst!$R$4:$W$4,0))))</f>
        <v>0</v>
      </c>
      <c r="R174">
        <f ca="1">IF($C174-R$1&lt;År1,0,Q173*(1-VLOOKUP($A174,[1]Hugst!$R$5:$W$9,MATCH(ROUNDUP((R$1)/10,0)*10,[1]Hugst!$R$4:$W$4,0))))</f>
        <v>0</v>
      </c>
      <c r="S174">
        <f ca="1">IF($C174-S$1&lt;År1,0,R173*(1-VLOOKUP($A174,[1]Hugst!$R$5:$W$9,MATCH(ROUNDUP((S$1)/10,0)*10,[1]Hugst!$R$4:$W$4,0))))</f>
        <v>0</v>
      </c>
      <c r="T174">
        <f ca="1">IF($C174-T$1&lt;År1,0,S173*(1-VLOOKUP($A174,[1]Hugst!$R$5:$W$9,MATCH(ROUNDUP((T$1)/10,0)*10,[1]Hugst!$R$4:$W$4,0))))</f>
        <v>0</v>
      </c>
      <c r="U174">
        <f ca="1">IF($C174-U$1&lt;År1,0,T173*(1-VLOOKUP($A174,[1]Hugst!$R$5:$W$9,MATCH(ROUNDUP((U$1)/10,0)*10,[1]Hugst!$R$4:$W$4,0))))</f>
        <v>0</v>
      </c>
      <c r="V174">
        <f ca="1">IF($C174-V$1&lt;År1,0,U173*(1-VLOOKUP($A174,[1]Hugst!$R$5:$W$9,MATCH(ROUNDUP((V$1)/10,0)*10,[1]Hugst!$R$4:$W$4,0))))</f>
        <v>0</v>
      </c>
      <c r="W174">
        <f ca="1">IF($C174-W$1&lt;År1,0,V173*(1-VLOOKUP($A174,[1]Hugst!$R$5:$W$9,MATCH(ROUNDUP((W$1)/10,0)*10,[1]Hugst!$R$4:$W$4,0))))</f>
        <v>0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0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>
        <f ca="1">IF($C175-G$1&lt;År1,0,F174*(1-VLOOKUP($A175,[1]Hugst!$R$5:$W$9,MATCH(ROUNDUP((G$1)/10,0)*10,[1]Hugst!$R$4:$W$4,0))))</f>
        <v>0</v>
      </c>
      <c r="H175">
        <f ca="1">IF($C175-H$1&lt;År1,0,G174*(1-VLOOKUP($A175,[1]Hugst!$R$5:$W$9,MATCH(ROUNDUP((H$1)/10,0)*10,[1]Hugst!$R$4:$W$4,0))))</f>
        <v>0</v>
      </c>
      <c r="I175">
        <f ca="1">IF($C175-I$1&lt;År1,0,H174*(1-VLOOKUP($A175,[1]Hugst!$R$5:$W$9,MATCH(ROUNDUP((I$1)/10,0)*10,[1]Hugst!$R$4:$W$4,0))))</f>
        <v>0</v>
      </c>
      <c r="J175">
        <f ca="1">IF($C175-J$1&lt;År1,0,I174*(1-VLOOKUP($A175,[1]Hugst!$R$5:$W$9,MATCH(ROUNDUP((J$1)/10,0)*10,[1]Hugst!$R$4:$W$4,0))))</f>
        <v>0</v>
      </c>
      <c r="K175">
        <f ca="1">IF($C175-K$1&lt;År1,0,J174*(1-VLOOKUP($A175,[1]Hugst!$R$5:$W$9,MATCH(ROUNDUP((K$1)/10,0)*10,[1]Hugst!$R$4:$W$4,0))))</f>
        <v>0</v>
      </c>
      <c r="L175">
        <f ca="1">IF($C175-L$1&lt;År1,0,K174*(1-VLOOKUP($A175,[1]Hugst!$R$5:$W$9,MATCH(ROUNDUP((L$1)/10,0)*10,[1]Hugst!$R$4:$W$4,0))))</f>
        <v>0</v>
      </c>
      <c r="M175">
        <f ca="1">IF($C175-M$1&lt;År1,0,L174*(1-VLOOKUP($A175,[1]Hugst!$R$5:$W$9,MATCH(ROUNDUP((M$1)/10,0)*10,[1]Hugst!$R$4:$W$4,0))))</f>
        <v>0</v>
      </c>
      <c r="N175">
        <f ca="1">IF($C175-N$1&lt;År1,0,M174*(1-VLOOKUP($A175,[1]Hugst!$R$5:$W$9,MATCH(ROUNDUP((N$1)/10,0)*10,[1]Hugst!$R$4:$W$4,0))))</f>
        <v>0</v>
      </c>
      <c r="O175">
        <f ca="1">IF($C175-O$1&lt;År1,0,N174*(1-VLOOKUP($A175,[1]Hugst!$R$5:$W$9,MATCH(ROUNDUP((O$1)/10,0)*10,[1]Hugst!$R$4:$W$4,0))))</f>
        <v>0</v>
      </c>
      <c r="P175">
        <f ca="1">IF($C175-P$1&lt;År1,0,O174*(1-VLOOKUP($A175,[1]Hugst!$R$5:$W$9,MATCH(ROUNDUP((P$1)/10,0)*10,[1]Hugst!$R$4:$W$4,0))))</f>
        <v>0</v>
      </c>
      <c r="Q175">
        <f ca="1">IF($C175-Q$1&lt;År1,0,P174*(1-VLOOKUP($A175,[1]Hugst!$R$5:$W$9,MATCH(ROUNDUP((Q$1)/10,0)*10,[1]Hugst!$R$4:$W$4,0))))</f>
        <v>0</v>
      </c>
      <c r="R175">
        <f ca="1">IF($C175-R$1&lt;År1,0,Q174*(1-VLOOKUP($A175,[1]Hugst!$R$5:$W$9,MATCH(ROUNDUP((R$1)/10,0)*10,[1]Hugst!$R$4:$W$4,0))))</f>
        <v>0</v>
      </c>
      <c r="S175">
        <f ca="1">IF($C175-S$1&lt;År1,0,R174*(1-VLOOKUP($A175,[1]Hugst!$R$5:$W$9,MATCH(ROUNDUP((S$1)/10,0)*10,[1]Hugst!$R$4:$W$4,0))))</f>
        <v>0</v>
      </c>
      <c r="T175">
        <f ca="1">IF($C175-T$1&lt;År1,0,S174*(1-VLOOKUP($A175,[1]Hugst!$R$5:$W$9,MATCH(ROUNDUP((T$1)/10,0)*10,[1]Hugst!$R$4:$W$4,0))))</f>
        <v>0</v>
      </c>
      <c r="U175">
        <f ca="1">IF($C175-U$1&lt;År1,0,T174*(1-VLOOKUP($A175,[1]Hugst!$R$5:$W$9,MATCH(ROUNDUP((U$1)/10,0)*10,[1]Hugst!$R$4:$W$4,0))))</f>
        <v>0</v>
      </c>
      <c r="V175">
        <f ca="1">IF($C175-V$1&lt;År1,0,U174*(1-VLOOKUP($A175,[1]Hugst!$R$5:$W$9,MATCH(ROUNDUP((V$1)/10,0)*10,[1]Hugst!$R$4:$W$4,0))))</f>
        <v>0</v>
      </c>
      <c r="W175">
        <f ca="1">IF($C175-W$1&lt;År1,0,V174*(1-VLOOKUP($A175,[1]Hugst!$R$5:$W$9,MATCH(ROUNDUP((W$1)/10,0)*10,[1]Hugst!$R$4:$W$4,0))))</f>
        <v>0</v>
      </c>
      <c r="X175">
        <f ca="1">IF($C175-X$1&lt;År1,0,W174*(1-VLOOKUP($A175,[1]Hugst!$R$5:$W$9,MATCH(ROUNDUP((X$1)/10,0)*10,[1]Hugst!$R$4:$W$4,0))))</f>
        <v>0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0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>
        <f ca="1">IF($C176-G$1&lt;År1,0,F175*(1-VLOOKUP($A176,[1]Hugst!$R$5:$W$9,MATCH(ROUNDUP((G$1)/10,0)*10,[1]Hugst!$R$4:$W$4,0))))</f>
        <v>0</v>
      </c>
      <c r="H176">
        <f ca="1">IF($C176-H$1&lt;År1,0,G175*(1-VLOOKUP($A176,[1]Hugst!$R$5:$W$9,MATCH(ROUNDUP((H$1)/10,0)*10,[1]Hugst!$R$4:$W$4,0))))</f>
        <v>0</v>
      </c>
      <c r="I176">
        <f ca="1">IF($C176-I$1&lt;År1,0,H175*(1-VLOOKUP($A176,[1]Hugst!$R$5:$W$9,MATCH(ROUNDUP((I$1)/10,0)*10,[1]Hugst!$R$4:$W$4,0))))</f>
        <v>0</v>
      </c>
      <c r="J176">
        <f ca="1">IF($C176-J$1&lt;År1,0,I175*(1-VLOOKUP($A176,[1]Hugst!$R$5:$W$9,MATCH(ROUNDUP((J$1)/10,0)*10,[1]Hugst!$R$4:$W$4,0))))</f>
        <v>0</v>
      </c>
      <c r="K176">
        <f ca="1">IF($C176-K$1&lt;År1,0,J175*(1-VLOOKUP($A176,[1]Hugst!$R$5:$W$9,MATCH(ROUNDUP((K$1)/10,0)*10,[1]Hugst!$R$4:$W$4,0))))</f>
        <v>0</v>
      </c>
      <c r="L176">
        <f ca="1">IF($C176-L$1&lt;År1,0,K175*(1-VLOOKUP($A176,[1]Hugst!$R$5:$W$9,MATCH(ROUNDUP((L$1)/10,0)*10,[1]Hugst!$R$4:$W$4,0))))</f>
        <v>0</v>
      </c>
      <c r="M176">
        <f ca="1">IF($C176-M$1&lt;År1,0,L175*(1-VLOOKUP($A176,[1]Hugst!$R$5:$W$9,MATCH(ROUNDUP((M$1)/10,0)*10,[1]Hugst!$R$4:$W$4,0))))</f>
        <v>0</v>
      </c>
      <c r="N176">
        <f ca="1">IF($C176-N$1&lt;År1,0,M175*(1-VLOOKUP($A176,[1]Hugst!$R$5:$W$9,MATCH(ROUNDUP((N$1)/10,0)*10,[1]Hugst!$R$4:$W$4,0))))</f>
        <v>0</v>
      </c>
      <c r="O176">
        <f ca="1">IF($C176-O$1&lt;År1,0,N175*(1-VLOOKUP($A176,[1]Hugst!$R$5:$W$9,MATCH(ROUNDUP((O$1)/10,0)*10,[1]Hugst!$R$4:$W$4,0))))</f>
        <v>0</v>
      </c>
      <c r="P176">
        <f ca="1">IF($C176-P$1&lt;År1,0,O175*(1-VLOOKUP($A176,[1]Hugst!$R$5:$W$9,MATCH(ROUNDUP((P$1)/10,0)*10,[1]Hugst!$R$4:$W$4,0))))</f>
        <v>0</v>
      </c>
      <c r="Q176">
        <f ca="1">IF($C176-Q$1&lt;År1,0,P175*(1-VLOOKUP($A176,[1]Hugst!$R$5:$W$9,MATCH(ROUNDUP((Q$1)/10,0)*10,[1]Hugst!$R$4:$W$4,0))))</f>
        <v>0</v>
      </c>
      <c r="R176">
        <f ca="1">IF($C176-R$1&lt;År1,0,Q175*(1-VLOOKUP($A176,[1]Hugst!$R$5:$W$9,MATCH(ROUNDUP((R$1)/10,0)*10,[1]Hugst!$R$4:$W$4,0))))</f>
        <v>0</v>
      </c>
      <c r="S176">
        <f ca="1">IF($C176-S$1&lt;År1,0,R175*(1-VLOOKUP($A176,[1]Hugst!$R$5:$W$9,MATCH(ROUNDUP((S$1)/10,0)*10,[1]Hugst!$R$4:$W$4,0))))</f>
        <v>0</v>
      </c>
      <c r="T176">
        <f ca="1">IF($C176-T$1&lt;År1,0,S175*(1-VLOOKUP($A176,[1]Hugst!$R$5:$W$9,MATCH(ROUNDUP((T$1)/10,0)*10,[1]Hugst!$R$4:$W$4,0))))</f>
        <v>0</v>
      </c>
      <c r="U176">
        <f ca="1">IF($C176-U$1&lt;År1,0,T175*(1-VLOOKUP($A176,[1]Hugst!$R$5:$W$9,MATCH(ROUNDUP((U$1)/10,0)*10,[1]Hugst!$R$4:$W$4,0))))</f>
        <v>0</v>
      </c>
      <c r="V176">
        <f ca="1">IF($C176-V$1&lt;År1,0,U175*(1-VLOOKUP($A176,[1]Hugst!$R$5:$W$9,MATCH(ROUNDUP((V$1)/10,0)*10,[1]Hugst!$R$4:$W$4,0))))</f>
        <v>0</v>
      </c>
      <c r="W176">
        <f ca="1">IF($C176-W$1&lt;År1,0,V175*(1-VLOOKUP($A176,[1]Hugst!$R$5:$W$9,MATCH(ROUNDUP((W$1)/10,0)*10,[1]Hugst!$R$4:$W$4,0))))</f>
        <v>0</v>
      </c>
      <c r="X176">
        <f ca="1">IF($C176-X$1&lt;År1,0,W175*(1-VLOOKUP($A176,[1]Hugst!$R$5:$W$9,MATCH(ROUNDUP((X$1)/10,0)*10,[1]Hugst!$R$4:$W$4,0))))</f>
        <v>0</v>
      </c>
      <c r="Y176">
        <f ca="1">IF($C176-Y$1&lt;År1,0,X175*(1-VLOOKUP($A176,[1]Hugst!$R$5:$W$9,MATCH(ROUNDUP((Y$1)/10,0)*10,[1]Hugst!$R$4:$W$4,0))))</f>
        <v>0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0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>
        <f ca="1">IF($C177-G$1&lt;År1,0,F176*(1-VLOOKUP($A177,[1]Hugst!$R$5:$W$9,MATCH(ROUNDUP((G$1)/10,0)*10,[1]Hugst!$R$4:$W$4,0))))</f>
        <v>0</v>
      </c>
      <c r="H177">
        <f ca="1">IF($C177-H$1&lt;År1,0,G176*(1-VLOOKUP($A177,[1]Hugst!$R$5:$W$9,MATCH(ROUNDUP((H$1)/10,0)*10,[1]Hugst!$R$4:$W$4,0))))</f>
        <v>0</v>
      </c>
      <c r="I177">
        <f ca="1">IF($C177-I$1&lt;År1,0,H176*(1-VLOOKUP($A177,[1]Hugst!$R$5:$W$9,MATCH(ROUNDUP((I$1)/10,0)*10,[1]Hugst!$R$4:$W$4,0))))</f>
        <v>0</v>
      </c>
      <c r="J177">
        <f ca="1">IF($C177-J$1&lt;År1,0,I176*(1-VLOOKUP($A177,[1]Hugst!$R$5:$W$9,MATCH(ROUNDUP((J$1)/10,0)*10,[1]Hugst!$R$4:$W$4,0))))</f>
        <v>0</v>
      </c>
      <c r="K177">
        <f ca="1">IF($C177-K$1&lt;År1,0,J176*(1-VLOOKUP($A177,[1]Hugst!$R$5:$W$9,MATCH(ROUNDUP((K$1)/10,0)*10,[1]Hugst!$R$4:$W$4,0))))</f>
        <v>0</v>
      </c>
      <c r="L177">
        <f ca="1">IF($C177-L$1&lt;År1,0,K176*(1-VLOOKUP($A177,[1]Hugst!$R$5:$W$9,MATCH(ROUNDUP((L$1)/10,0)*10,[1]Hugst!$R$4:$W$4,0))))</f>
        <v>0</v>
      </c>
      <c r="M177">
        <f ca="1">IF($C177-M$1&lt;År1,0,L176*(1-VLOOKUP($A177,[1]Hugst!$R$5:$W$9,MATCH(ROUNDUP((M$1)/10,0)*10,[1]Hugst!$R$4:$W$4,0))))</f>
        <v>0</v>
      </c>
      <c r="N177">
        <f ca="1">IF($C177-N$1&lt;År1,0,M176*(1-VLOOKUP($A177,[1]Hugst!$R$5:$W$9,MATCH(ROUNDUP((N$1)/10,0)*10,[1]Hugst!$R$4:$W$4,0))))</f>
        <v>0</v>
      </c>
      <c r="O177">
        <f ca="1">IF($C177-O$1&lt;År1,0,N176*(1-VLOOKUP($A177,[1]Hugst!$R$5:$W$9,MATCH(ROUNDUP((O$1)/10,0)*10,[1]Hugst!$R$4:$W$4,0))))</f>
        <v>0</v>
      </c>
      <c r="P177">
        <f ca="1">IF($C177-P$1&lt;År1,0,O176*(1-VLOOKUP($A177,[1]Hugst!$R$5:$W$9,MATCH(ROUNDUP((P$1)/10,0)*10,[1]Hugst!$R$4:$W$4,0))))</f>
        <v>0</v>
      </c>
      <c r="Q177">
        <f ca="1">IF($C177-Q$1&lt;År1,0,P176*(1-VLOOKUP($A177,[1]Hugst!$R$5:$W$9,MATCH(ROUNDUP((Q$1)/10,0)*10,[1]Hugst!$R$4:$W$4,0))))</f>
        <v>0</v>
      </c>
      <c r="R177">
        <f ca="1">IF($C177-R$1&lt;År1,0,Q176*(1-VLOOKUP($A177,[1]Hugst!$R$5:$W$9,MATCH(ROUNDUP((R$1)/10,0)*10,[1]Hugst!$R$4:$W$4,0))))</f>
        <v>0</v>
      </c>
      <c r="S177">
        <f ca="1">IF($C177-S$1&lt;År1,0,R176*(1-VLOOKUP($A177,[1]Hugst!$R$5:$W$9,MATCH(ROUNDUP((S$1)/10,0)*10,[1]Hugst!$R$4:$W$4,0))))</f>
        <v>0</v>
      </c>
      <c r="T177">
        <f ca="1">IF($C177-T$1&lt;År1,0,S176*(1-VLOOKUP($A177,[1]Hugst!$R$5:$W$9,MATCH(ROUNDUP((T$1)/10,0)*10,[1]Hugst!$R$4:$W$4,0))))</f>
        <v>0</v>
      </c>
      <c r="U177">
        <f ca="1">IF($C177-U$1&lt;År1,0,T176*(1-VLOOKUP($A177,[1]Hugst!$R$5:$W$9,MATCH(ROUNDUP((U$1)/10,0)*10,[1]Hugst!$R$4:$W$4,0))))</f>
        <v>0</v>
      </c>
      <c r="V177">
        <f ca="1">IF($C177-V$1&lt;År1,0,U176*(1-VLOOKUP($A177,[1]Hugst!$R$5:$W$9,MATCH(ROUNDUP((V$1)/10,0)*10,[1]Hugst!$R$4:$W$4,0))))</f>
        <v>0</v>
      </c>
      <c r="W177">
        <f ca="1">IF($C177-W$1&lt;År1,0,V176*(1-VLOOKUP($A177,[1]Hugst!$R$5:$W$9,MATCH(ROUNDUP((W$1)/10,0)*10,[1]Hugst!$R$4:$W$4,0))))</f>
        <v>0</v>
      </c>
      <c r="X177">
        <f ca="1">IF($C177-X$1&lt;År1,0,W176*(1-VLOOKUP($A177,[1]Hugst!$R$5:$W$9,MATCH(ROUNDUP((X$1)/10,0)*10,[1]Hugst!$R$4:$W$4,0))))</f>
        <v>0</v>
      </c>
      <c r="Y177">
        <f ca="1">IF($C177-Y$1&lt;År1,0,X176*(1-VLOOKUP($A177,[1]Hugst!$R$5:$W$9,MATCH(ROUNDUP((Y$1)/10,0)*10,[1]Hugst!$R$4:$W$4,0))))</f>
        <v>0</v>
      </c>
      <c r="Z177">
        <f ca="1">IF($C177-Z$1&lt;År1,0,Y176*(1-VLOOKUP($A177,[1]Hugst!$R$5:$W$9,MATCH(ROUNDUP((Z$1)/10,0)*10,[1]Hugst!$R$4:$W$4,0))))</f>
        <v>0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0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>
        <f ca="1">IF($C178-G$1&lt;År1,0,F177*(1-VLOOKUP($A178,[1]Hugst!$R$5:$W$9,MATCH(ROUNDUP((G$1)/10,0)*10,[1]Hugst!$R$4:$W$4,0))))</f>
        <v>0</v>
      </c>
      <c r="H178">
        <f ca="1">IF($C178-H$1&lt;År1,0,G177*(1-VLOOKUP($A178,[1]Hugst!$R$5:$W$9,MATCH(ROUNDUP((H$1)/10,0)*10,[1]Hugst!$R$4:$W$4,0))))</f>
        <v>0</v>
      </c>
      <c r="I178">
        <f ca="1">IF($C178-I$1&lt;År1,0,H177*(1-VLOOKUP($A178,[1]Hugst!$R$5:$W$9,MATCH(ROUNDUP((I$1)/10,0)*10,[1]Hugst!$R$4:$W$4,0))))</f>
        <v>0</v>
      </c>
      <c r="J178">
        <f ca="1">IF($C178-J$1&lt;År1,0,I177*(1-VLOOKUP($A178,[1]Hugst!$R$5:$W$9,MATCH(ROUNDUP((J$1)/10,0)*10,[1]Hugst!$R$4:$W$4,0))))</f>
        <v>0</v>
      </c>
      <c r="K178">
        <f ca="1">IF($C178-K$1&lt;År1,0,J177*(1-VLOOKUP($A178,[1]Hugst!$R$5:$W$9,MATCH(ROUNDUP((K$1)/10,0)*10,[1]Hugst!$R$4:$W$4,0))))</f>
        <v>0</v>
      </c>
      <c r="L178">
        <f ca="1">IF($C178-L$1&lt;År1,0,K177*(1-VLOOKUP($A178,[1]Hugst!$R$5:$W$9,MATCH(ROUNDUP((L$1)/10,0)*10,[1]Hugst!$R$4:$W$4,0))))</f>
        <v>0</v>
      </c>
      <c r="M178">
        <f ca="1">IF($C178-M$1&lt;År1,0,L177*(1-VLOOKUP($A178,[1]Hugst!$R$5:$W$9,MATCH(ROUNDUP((M$1)/10,0)*10,[1]Hugst!$R$4:$W$4,0))))</f>
        <v>0</v>
      </c>
      <c r="N178">
        <f ca="1">IF($C178-N$1&lt;År1,0,M177*(1-VLOOKUP($A178,[1]Hugst!$R$5:$W$9,MATCH(ROUNDUP((N$1)/10,0)*10,[1]Hugst!$R$4:$W$4,0))))</f>
        <v>0</v>
      </c>
      <c r="O178">
        <f ca="1">IF($C178-O$1&lt;År1,0,N177*(1-VLOOKUP($A178,[1]Hugst!$R$5:$W$9,MATCH(ROUNDUP((O$1)/10,0)*10,[1]Hugst!$R$4:$W$4,0))))</f>
        <v>0</v>
      </c>
      <c r="P178">
        <f ca="1">IF($C178-P$1&lt;År1,0,O177*(1-VLOOKUP($A178,[1]Hugst!$R$5:$W$9,MATCH(ROUNDUP((P$1)/10,0)*10,[1]Hugst!$R$4:$W$4,0))))</f>
        <v>0</v>
      </c>
      <c r="Q178">
        <f ca="1">IF($C178-Q$1&lt;År1,0,P177*(1-VLOOKUP($A178,[1]Hugst!$R$5:$W$9,MATCH(ROUNDUP((Q$1)/10,0)*10,[1]Hugst!$R$4:$W$4,0))))</f>
        <v>0</v>
      </c>
      <c r="R178">
        <f ca="1">IF($C178-R$1&lt;År1,0,Q177*(1-VLOOKUP($A178,[1]Hugst!$R$5:$W$9,MATCH(ROUNDUP((R$1)/10,0)*10,[1]Hugst!$R$4:$W$4,0))))</f>
        <v>0</v>
      </c>
      <c r="S178">
        <f ca="1">IF($C178-S$1&lt;År1,0,R177*(1-VLOOKUP($A178,[1]Hugst!$R$5:$W$9,MATCH(ROUNDUP((S$1)/10,0)*10,[1]Hugst!$R$4:$W$4,0))))</f>
        <v>0</v>
      </c>
      <c r="T178">
        <f ca="1">IF($C178-T$1&lt;År1,0,S177*(1-VLOOKUP($A178,[1]Hugst!$R$5:$W$9,MATCH(ROUNDUP((T$1)/10,0)*10,[1]Hugst!$R$4:$W$4,0))))</f>
        <v>0</v>
      </c>
      <c r="U178">
        <f ca="1">IF($C178-U$1&lt;År1,0,T177*(1-VLOOKUP($A178,[1]Hugst!$R$5:$W$9,MATCH(ROUNDUP((U$1)/10,0)*10,[1]Hugst!$R$4:$W$4,0))))</f>
        <v>0</v>
      </c>
      <c r="V178">
        <f ca="1">IF($C178-V$1&lt;År1,0,U177*(1-VLOOKUP($A178,[1]Hugst!$R$5:$W$9,MATCH(ROUNDUP((V$1)/10,0)*10,[1]Hugst!$R$4:$W$4,0))))</f>
        <v>0</v>
      </c>
      <c r="W178">
        <f ca="1">IF($C178-W$1&lt;År1,0,V177*(1-VLOOKUP($A178,[1]Hugst!$R$5:$W$9,MATCH(ROUNDUP((W$1)/10,0)*10,[1]Hugst!$R$4:$W$4,0))))</f>
        <v>0</v>
      </c>
      <c r="X178">
        <f ca="1">IF($C178-X$1&lt;År1,0,W177*(1-VLOOKUP($A178,[1]Hugst!$R$5:$W$9,MATCH(ROUNDUP((X$1)/10,0)*10,[1]Hugst!$R$4:$W$4,0))))</f>
        <v>0</v>
      </c>
      <c r="Y178">
        <f ca="1">IF($C178-Y$1&lt;År1,0,X177*(1-VLOOKUP($A178,[1]Hugst!$R$5:$W$9,MATCH(ROUNDUP((Y$1)/10,0)*10,[1]Hugst!$R$4:$W$4,0))))</f>
        <v>0</v>
      </c>
      <c r="Z178">
        <f ca="1">IF($C178-Z$1&lt;År1,0,Y177*(1-VLOOKUP($A178,[1]Hugst!$R$5:$W$9,MATCH(ROUNDUP((Z$1)/10,0)*10,[1]Hugst!$R$4:$W$4,0))))</f>
        <v>0</v>
      </c>
      <c r="AA178">
        <f ca="1">IF($C178-AA$1&lt;År1,0,Z177*(1-VLOOKUP($A178,[1]Hugst!$R$5:$W$9,MATCH(ROUNDUP((AA$1)/10,0)*10,[1]Hugst!$R$4:$W$4,0))))</f>
        <v>0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0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>
        <f ca="1">IF($C179-G$1&lt;År1,0,F178*(1-VLOOKUP($A179,[1]Hugst!$R$5:$W$9,MATCH(ROUNDUP((G$1)/10,0)*10,[1]Hugst!$R$4:$W$4,0))))</f>
        <v>0</v>
      </c>
      <c r="H179">
        <f ca="1">IF($C179-H$1&lt;År1,0,G178*(1-VLOOKUP($A179,[1]Hugst!$R$5:$W$9,MATCH(ROUNDUP((H$1)/10,0)*10,[1]Hugst!$R$4:$W$4,0))))</f>
        <v>0</v>
      </c>
      <c r="I179">
        <f ca="1">IF($C179-I$1&lt;År1,0,H178*(1-VLOOKUP($A179,[1]Hugst!$R$5:$W$9,MATCH(ROUNDUP((I$1)/10,0)*10,[1]Hugst!$R$4:$W$4,0))))</f>
        <v>0</v>
      </c>
      <c r="J179">
        <f ca="1">IF($C179-J$1&lt;År1,0,I178*(1-VLOOKUP($A179,[1]Hugst!$R$5:$W$9,MATCH(ROUNDUP((J$1)/10,0)*10,[1]Hugst!$R$4:$W$4,0))))</f>
        <v>0</v>
      </c>
      <c r="K179">
        <f ca="1">IF($C179-K$1&lt;År1,0,J178*(1-VLOOKUP($A179,[1]Hugst!$R$5:$W$9,MATCH(ROUNDUP((K$1)/10,0)*10,[1]Hugst!$R$4:$W$4,0))))</f>
        <v>0</v>
      </c>
      <c r="L179">
        <f ca="1">IF($C179-L$1&lt;År1,0,K178*(1-VLOOKUP($A179,[1]Hugst!$R$5:$W$9,MATCH(ROUNDUP((L$1)/10,0)*10,[1]Hugst!$R$4:$W$4,0))))</f>
        <v>0</v>
      </c>
      <c r="M179">
        <f ca="1">IF($C179-M$1&lt;År1,0,L178*(1-VLOOKUP($A179,[1]Hugst!$R$5:$W$9,MATCH(ROUNDUP((M$1)/10,0)*10,[1]Hugst!$R$4:$W$4,0))))</f>
        <v>0</v>
      </c>
      <c r="N179">
        <f ca="1">IF($C179-N$1&lt;År1,0,M178*(1-VLOOKUP($A179,[1]Hugst!$R$5:$W$9,MATCH(ROUNDUP((N$1)/10,0)*10,[1]Hugst!$R$4:$W$4,0))))</f>
        <v>0</v>
      </c>
      <c r="O179">
        <f ca="1">IF($C179-O$1&lt;År1,0,N178*(1-VLOOKUP($A179,[1]Hugst!$R$5:$W$9,MATCH(ROUNDUP((O$1)/10,0)*10,[1]Hugst!$R$4:$W$4,0))))</f>
        <v>0</v>
      </c>
      <c r="P179">
        <f ca="1">IF($C179-P$1&lt;År1,0,O178*(1-VLOOKUP($A179,[1]Hugst!$R$5:$W$9,MATCH(ROUNDUP((P$1)/10,0)*10,[1]Hugst!$R$4:$W$4,0))))</f>
        <v>0</v>
      </c>
      <c r="Q179">
        <f ca="1">IF($C179-Q$1&lt;År1,0,P178*(1-VLOOKUP($A179,[1]Hugst!$R$5:$W$9,MATCH(ROUNDUP((Q$1)/10,0)*10,[1]Hugst!$R$4:$W$4,0))))</f>
        <v>0</v>
      </c>
      <c r="R179">
        <f ca="1">IF($C179-R$1&lt;År1,0,Q178*(1-VLOOKUP($A179,[1]Hugst!$R$5:$W$9,MATCH(ROUNDUP((R$1)/10,0)*10,[1]Hugst!$R$4:$W$4,0))))</f>
        <v>0</v>
      </c>
      <c r="S179">
        <f ca="1">IF($C179-S$1&lt;År1,0,R178*(1-VLOOKUP($A179,[1]Hugst!$R$5:$W$9,MATCH(ROUNDUP((S$1)/10,0)*10,[1]Hugst!$R$4:$W$4,0))))</f>
        <v>0</v>
      </c>
      <c r="T179">
        <f ca="1">IF($C179-T$1&lt;År1,0,S178*(1-VLOOKUP($A179,[1]Hugst!$R$5:$W$9,MATCH(ROUNDUP((T$1)/10,0)*10,[1]Hugst!$R$4:$W$4,0))))</f>
        <v>0</v>
      </c>
      <c r="U179">
        <f ca="1">IF($C179-U$1&lt;År1,0,T178*(1-VLOOKUP($A179,[1]Hugst!$R$5:$W$9,MATCH(ROUNDUP((U$1)/10,0)*10,[1]Hugst!$R$4:$W$4,0))))</f>
        <v>0</v>
      </c>
      <c r="V179">
        <f ca="1">IF($C179-V$1&lt;År1,0,U178*(1-VLOOKUP($A179,[1]Hugst!$R$5:$W$9,MATCH(ROUNDUP((V$1)/10,0)*10,[1]Hugst!$R$4:$W$4,0))))</f>
        <v>0</v>
      </c>
      <c r="W179">
        <f ca="1">IF($C179-W$1&lt;År1,0,V178*(1-VLOOKUP($A179,[1]Hugst!$R$5:$W$9,MATCH(ROUNDUP((W$1)/10,0)*10,[1]Hugst!$R$4:$W$4,0))))</f>
        <v>0</v>
      </c>
      <c r="X179">
        <f ca="1">IF($C179-X$1&lt;År1,0,W178*(1-VLOOKUP($A179,[1]Hugst!$R$5:$W$9,MATCH(ROUNDUP((X$1)/10,0)*10,[1]Hugst!$R$4:$W$4,0))))</f>
        <v>0</v>
      </c>
      <c r="Y179">
        <f ca="1">IF($C179-Y$1&lt;År1,0,X178*(1-VLOOKUP($A179,[1]Hugst!$R$5:$W$9,MATCH(ROUNDUP((Y$1)/10,0)*10,[1]Hugst!$R$4:$W$4,0))))</f>
        <v>0</v>
      </c>
      <c r="Z179">
        <f ca="1">IF($C179-Z$1&lt;År1,0,Y178*(1-VLOOKUP($A179,[1]Hugst!$R$5:$W$9,MATCH(ROUNDUP((Z$1)/10,0)*10,[1]Hugst!$R$4:$W$4,0))))</f>
        <v>0</v>
      </c>
      <c r="AA179">
        <f ca="1">IF($C179-AA$1&lt;År1,0,Z178*(1-VLOOKUP($A179,[1]Hugst!$R$5:$W$9,MATCH(ROUNDUP((AA$1)/10,0)*10,[1]Hugst!$R$4:$W$4,0))))</f>
        <v>0</v>
      </c>
      <c r="AB179">
        <f ca="1">IF($C179-AB$1&lt;År1,0,AA178*(1-VLOOKUP($A179,[1]Hugst!$R$5:$W$9,MATCH(ROUNDUP((AB$1)/10,0)*10,[1]Hugst!$R$4:$W$4,0))))</f>
        <v>0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0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>
        <f ca="1">IF($C180-G$1&lt;År1,0,F179*(1-VLOOKUP($A180,[1]Hugst!$R$5:$W$9,MATCH(ROUNDUP((G$1)/10,0)*10,[1]Hugst!$R$4:$W$4,0))))</f>
        <v>0</v>
      </c>
      <c r="H180">
        <f ca="1">IF($C180-H$1&lt;År1,0,G179*(1-VLOOKUP($A180,[1]Hugst!$R$5:$W$9,MATCH(ROUNDUP((H$1)/10,0)*10,[1]Hugst!$R$4:$W$4,0))))</f>
        <v>0</v>
      </c>
      <c r="I180">
        <f ca="1">IF($C180-I$1&lt;År1,0,H179*(1-VLOOKUP($A180,[1]Hugst!$R$5:$W$9,MATCH(ROUNDUP((I$1)/10,0)*10,[1]Hugst!$R$4:$W$4,0))))</f>
        <v>0</v>
      </c>
      <c r="J180">
        <f ca="1">IF($C180-J$1&lt;År1,0,I179*(1-VLOOKUP($A180,[1]Hugst!$R$5:$W$9,MATCH(ROUNDUP((J$1)/10,0)*10,[1]Hugst!$R$4:$W$4,0))))</f>
        <v>0</v>
      </c>
      <c r="K180">
        <f ca="1">IF($C180-K$1&lt;År1,0,J179*(1-VLOOKUP($A180,[1]Hugst!$R$5:$W$9,MATCH(ROUNDUP((K$1)/10,0)*10,[1]Hugst!$R$4:$W$4,0))))</f>
        <v>0</v>
      </c>
      <c r="L180">
        <f ca="1">IF($C180-L$1&lt;År1,0,K179*(1-VLOOKUP($A180,[1]Hugst!$R$5:$W$9,MATCH(ROUNDUP((L$1)/10,0)*10,[1]Hugst!$R$4:$W$4,0))))</f>
        <v>0</v>
      </c>
      <c r="M180">
        <f ca="1">IF($C180-M$1&lt;År1,0,L179*(1-VLOOKUP($A180,[1]Hugst!$R$5:$W$9,MATCH(ROUNDUP((M$1)/10,0)*10,[1]Hugst!$R$4:$W$4,0))))</f>
        <v>0</v>
      </c>
      <c r="N180">
        <f ca="1">IF($C180-N$1&lt;År1,0,M179*(1-VLOOKUP($A180,[1]Hugst!$R$5:$W$9,MATCH(ROUNDUP((N$1)/10,0)*10,[1]Hugst!$R$4:$W$4,0))))</f>
        <v>0</v>
      </c>
      <c r="O180">
        <f ca="1">IF($C180-O$1&lt;År1,0,N179*(1-VLOOKUP($A180,[1]Hugst!$R$5:$W$9,MATCH(ROUNDUP((O$1)/10,0)*10,[1]Hugst!$R$4:$W$4,0))))</f>
        <v>0</v>
      </c>
      <c r="P180">
        <f ca="1">IF($C180-P$1&lt;År1,0,O179*(1-VLOOKUP($A180,[1]Hugst!$R$5:$W$9,MATCH(ROUNDUP((P$1)/10,0)*10,[1]Hugst!$R$4:$W$4,0))))</f>
        <v>0</v>
      </c>
      <c r="Q180">
        <f ca="1">IF($C180-Q$1&lt;År1,0,P179*(1-VLOOKUP($A180,[1]Hugst!$R$5:$W$9,MATCH(ROUNDUP((Q$1)/10,0)*10,[1]Hugst!$R$4:$W$4,0))))</f>
        <v>0</v>
      </c>
      <c r="R180">
        <f ca="1">IF($C180-R$1&lt;År1,0,Q179*(1-VLOOKUP($A180,[1]Hugst!$R$5:$W$9,MATCH(ROUNDUP((R$1)/10,0)*10,[1]Hugst!$R$4:$W$4,0))))</f>
        <v>0</v>
      </c>
      <c r="S180">
        <f ca="1">IF($C180-S$1&lt;År1,0,R179*(1-VLOOKUP($A180,[1]Hugst!$R$5:$W$9,MATCH(ROUNDUP((S$1)/10,0)*10,[1]Hugst!$R$4:$W$4,0))))</f>
        <v>0</v>
      </c>
      <c r="T180">
        <f ca="1">IF($C180-T$1&lt;År1,0,S179*(1-VLOOKUP($A180,[1]Hugst!$R$5:$W$9,MATCH(ROUNDUP((T$1)/10,0)*10,[1]Hugst!$R$4:$W$4,0))))</f>
        <v>0</v>
      </c>
      <c r="U180">
        <f ca="1">IF($C180-U$1&lt;År1,0,T179*(1-VLOOKUP($A180,[1]Hugst!$R$5:$W$9,MATCH(ROUNDUP((U$1)/10,0)*10,[1]Hugst!$R$4:$W$4,0))))</f>
        <v>0</v>
      </c>
      <c r="V180">
        <f ca="1">IF($C180-V$1&lt;År1,0,U179*(1-VLOOKUP($A180,[1]Hugst!$R$5:$W$9,MATCH(ROUNDUP((V$1)/10,0)*10,[1]Hugst!$R$4:$W$4,0))))</f>
        <v>0</v>
      </c>
      <c r="W180">
        <f ca="1">IF($C180-W$1&lt;År1,0,V179*(1-VLOOKUP($A180,[1]Hugst!$R$5:$W$9,MATCH(ROUNDUP((W$1)/10,0)*10,[1]Hugst!$R$4:$W$4,0))))</f>
        <v>0</v>
      </c>
      <c r="X180">
        <f ca="1">IF($C180-X$1&lt;År1,0,W179*(1-VLOOKUP($A180,[1]Hugst!$R$5:$W$9,MATCH(ROUNDUP((X$1)/10,0)*10,[1]Hugst!$R$4:$W$4,0))))</f>
        <v>0</v>
      </c>
      <c r="Y180">
        <f ca="1">IF($C180-Y$1&lt;År1,0,X179*(1-VLOOKUP($A180,[1]Hugst!$R$5:$W$9,MATCH(ROUNDUP((Y$1)/10,0)*10,[1]Hugst!$R$4:$W$4,0))))</f>
        <v>0</v>
      </c>
      <c r="Z180">
        <f ca="1">IF($C180-Z$1&lt;År1,0,Y179*(1-VLOOKUP($A180,[1]Hugst!$R$5:$W$9,MATCH(ROUNDUP((Z$1)/10,0)*10,[1]Hugst!$R$4:$W$4,0))))</f>
        <v>0</v>
      </c>
      <c r="AA180">
        <f ca="1">IF($C180-AA$1&lt;År1,0,Z179*(1-VLOOKUP($A180,[1]Hugst!$R$5:$W$9,MATCH(ROUNDUP((AA$1)/10,0)*10,[1]Hugst!$R$4:$W$4,0))))</f>
        <v>0</v>
      </c>
      <c r="AB180">
        <f ca="1">IF($C180-AB$1&lt;År1,0,AA179*(1-VLOOKUP($A180,[1]Hugst!$R$5:$W$9,MATCH(ROUNDUP((AB$1)/10,0)*10,[1]Hugst!$R$4:$W$4,0))))</f>
        <v>0</v>
      </c>
      <c r="AC180">
        <f ca="1">IF($C180-AC$1&lt;År1,0,AB179*(1-VLOOKUP($A180,[1]Hugst!$R$5:$W$9,MATCH(ROUNDUP((AC$1)/10,0)*10,[1]Hugst!$R$4:$W$4,0))))</f>
        <v>0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0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>
        <f ca="1">IF($C181-G$1&lt;År1,0,F180*(1-VLOOKUP($A181,[1]Hugst!$R$5:$W$9,MATCH(ROUNDUP((G$1)/10,0)*10,[1]Hugst!$R$4:$W$4,0))))</f>
        <v>0</v>
      </c>
      <c r="H181">
        <f ca="1">IF($C181-H$1&lt;År1,0,G180*(1-VLOOKUP($A181,[1]Hugst!$R$5:$W$9,MATCH(ROUNDUP((H$1)/10,0)*10,[1]Hugst!$R$4:$W$4,0))))</f>
        <v>0</v>
      </c>
      <c r="I181">
        <f ca="1">IF($C181-I$1&lt;År1,0,H180*(1-VLOOKUP($A181,[1]Hugst!$R$5:$W$9,MATCH(ROUNDUP((I$1)/10,0)*10,[1]Hugst!$R$4:$W$4,0))))</f>
        <v>0</v>
      </c>
      <c r="J181">
        <f ca="1">IF($C181-J$1&lt;År1,0,I180*(1-VLOOKUP($A181,[1]Hugst!$R$5:$W$9,MATCH(ROUNDUP((J$1)/10,0)*10,[1]Hugst!$R$4:$W$4,0))))</f>
        <v>0</v>
      </c>
      <c r="K181">
        <f ca="1">IF($C181-K$1&lt;År1,0,J180*(1-VLOOKUP($A181,[1]Hugst!$R$5:$W$9,MATCH(ROUNDUP((K$1)/10,0)*10,[1]Hugst!$R$4:$W$4,0))))</f>
        <v>0</v>
      </c>
      <c r="L181">
        <f ca="1">IF($C181-L$1&lt;År1,0,K180*(1-VLOOKUP($A181,[1]Hugst!$R$5:$W$9,MATCH(ROUNDUP((L$1)/10,0)*10,[1]Hugst!$R$4:$W$4,0))))</f>
        <v>0</v>
      </c>
      <c r="M181">
        <f ca="1">IF($C181-M$1&lt;År1,0,L180*(1-VLOOKUP($A181,[1]Hugst!$R$5:$W$9,MATCH(ROUNDUP((M$1)/10,0)*10,[1]Hugst!$R$4:$W$4,0))))</f>
        <v>0</v>
      </c>
      <c r="N181">
        <f ca="1">IF($C181-N$1&lt;År1,0,M180*(1-VLOOKUP($A181,[1]Hugst!$R$5:$W$9,MATCH(ROUNDUP((N$1)/10,0)*10,[1]Hugst!$R$4:$W$4,0))))</f>
        <v>0</v>
      </c>
      <c r="O181">
        <f ca="1">IF($C181-O$1&lt;År1,0,N180*(1-VLOOKUP($A181,[1]Hugst!$R$5:$W$9,MATCH(ROUNDUP((O$1)/10,0)*10,[1]Hugst!$R$4:$W$4,0))))</f>
        <v>0</v>
      </c>
      <c r="P181">
        <f ca="1">IF($C181-P$1&lt;År1,0,O180*(1-VLOOKUP($A181,[1]Hugst!$R$5:$W$9,MATCH(ROUNDUP((P$1)/10,0)*10,[1]Hugst!$R$4:$W$4,0))))</f>
        <v>0</v>
      </c>
      <c r="Q181">
        <f ca="1">IF($C181-Q$1&lt;År1,0,P180*(1-VLOOKUP($A181,[1]Hugst!$R$5:$W$9,MATCH(ROUNDUP((Q$1)/10,0)*10,[1]Hugst!$R$4:$W$4,0))))</f>
        <v>0</v>
      </c>
      <c r="R181">
        <f ca="1">IF($C181-R$1&lt;År1,0,Q180*(1-VLOOKUP($A181,[1]Hugst!$R$5:$W$9,MATCH(ROUNDUP((R$1)/10,0)*10,[1]Hugst!$R$4:$W$4,0))))</f>
        <v>0</v>
      </c>
      <c r="S181">
        <f ca="1">IF($C181-S$1&lt;År1,0,R180*(1-VLOOKUP($A181,[1]Hugst!$R$5:$W$9,MATCH(ROUNDUP((S$1)/10,0)*10,[1]Hugst!$R$4:$W$4,0))))</f>
        <v>0</v>
      </c>
      <c r="T181">
        <f ca="1">IF($C181-T$1&lt;År1,0,S180*(1-VLOOKUP($A181,[1]Hugst!$R$5:$W$9,MATCH(ROUNDUP((T$1)/10,0)*10,[1]Hugst!$R$4:$W$4,0))))</f>
        <v>0</v>
      </c>
      <c r="U181">
        <f ca="1">IF($C181-U$1&lt;År1,0,T180*(1-VLOOKUP($A181,[1]Hugst!$R$5:$W$9,MATCH(ROUNDUP((U$1)/10,0)*10,[1]Hugst!$R$4:$W$4,0))))</f>
        <v>0</v>
      </c>
      <c r="V181">
        <f ca="1">IF($C181-V$1&lt;År1,0,U180*(1-VLOOKUP($A181,[1]Hugst!$R$5:$W$9,MATCH(ROUNDUP((V$1)/10,0)*10,[1]Hugst!$R$4:$W$4,0))))</f>
        <v>0</v>
      </c>
      <c r="W181">
        <f ca="1">IF($C181-W$1&lt;År1,0,V180*(1-VLOOKUP($A181,[1]Hugst!$R$5:$W$9,MATCH(ROUNDUP((W$1)/10,0)*10,[1]Hugst!$R$4:$W$4,0))))</f>
        <v>0</v>
      </c>
      <c r="X181">
        <f ca="1">IF($C181-X$1&lt;År1,0,W180*(1-VLOOKUP($A181,[1]Hugst!$R$5:$W$9,MATCH(ROUNDUP((X$1)/10,0)*10,[1]Hugst!$R$4:$W$4,0))))</f>
        <v>0</v>
      </c>
      <c r="Y181">
        <f ca="1">IF($C181-Y$1&lt;År1,0,X180*(1-VLOOKUP($A181,[1]Hugst!$R$5:$W$9,MATCH(ROUNDUP((Y$1)/10,0)*10,[1]Hugst!$R$4:$W$4,0))))</f>
        <v>0</v>
      </c>
      <c r="Z181">
        <f ca="1">IF($C181-Z$1&lt;År1,0,Y180*(1-VLOOKUP($A181,[1]Hugst!$R$5:$W$9,MATCH(ROUNDUP((Z$1)/10,0)*10,[1]Hugst!$R$4:$W$4,0))))</f>
        <v>0</v>
      </c>
      <c r="AA181">
        <f ca="1">IF($C181-AA$1&lt;År1,0,Z180*(1-VLOOKUP($A181,[1]Hugst!$R$5:$W$9,MATCH(ROUNDUP((AA$1)/10,0)*10,[1]Hugst!$R$4:$W$4,0))))</f>
        <v>0</v>
      </c>
      <c r="AB181">
        <f ca="1">IF($C181-AB$1&lt;År1,0,AA180*(1-VLOOKUP($A181,[1]Hugst!$R$5:$W$9,MATCH(ROUNDUP((AB$1)/10,0)*10,[1]Hugst!$R$4:$W$4,0))))</f>
        <v>0</v>
      </c>
      <c r="AC181">
        <f ca="1">IF($C181-AC$1&lt;År1,0,AB180*(1-VLOOKUP($A181,[1]Hugst!$R$5:$W$9,MATCH(ROUNDUP((AC$1)/10,0)*10,[1]Hugst!$R$4:$W$4,0))))</f>
        <v>0</v>
      </c>
      <c r="AD181">
        <f ca="1">IF($C181-AD$1&lt;År1,0,AC180*(1-VLOOKUP($A181,[1]Hugst!$R$5:$W$9,MATCH(ROUNDUP((AD$1)/10,0)*10,[1]Hugst!$R$4:$W$4,0))))</f>
        <v>0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0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>
        <f ca="1">IF($C182-G$1&lt;År1,0,F181*(1-VLOOKUP($A182,[1]Hugst!$R$5:$W$9,MATCH(ROUNDUP((G$1)/10,0)*10,[1]Hugst!$R$4:$W$4,0))))</f>
        <v>0</v>
      </c>
      <c r="H182">
        <f ca="1">IF($C182-H$1&lt;År1,0,G181*(1-VLOOKUP($A182,[1]Hugst!$R$5:$W$9,MATCH(ROUNDUP((H$1)/10,0)*10,[1]Hugst!$R$4:$W$4,0))))</f>
        <v>0</v>
      </c>
      <c r="I182">
        <f ca="1">IF($C182-I$1&lt;År1,0,H181*(1-VLOOKUP($A182,[1]Hugst!$R$5:$W$9,MATCH(ROUNDUP((I$1)/10,0)*10,[1]Hugst!$R$4:$W$4,0))))</f>
        <v>0</v>
      </c>
      <c r="J182">
        <f ca="1">IF($C182-J$1&lt;År1,0,I181*(1-VLOOKUP($A182,[1]Hugst!$R$5:$W$9,MATCH(ROUNDUP((J$1)/10,0)*10,[1]Hugst!$R$4:$W$4,0))))</f>
        <v>0</v>
      </c>
      <c r="K182">
        <f ca="1">IF($C182-K$1&lt;År1,0,J181*(1-VLOOKUP($A182,[1]Hugst!$R$5:$W$9,MATCH(ROUNDUP((K$1)/10,0)*10,[1]Hugst!$R$4:$W$4,0))))</f>
        <v>0</v>
      </c>
      <c r="L182">
        <f ca="1">IF($C182-L$1&lt;År1,0,K181*(1-VLOOKUP($A182,[1]Hugst!$R$5:$W$9,MATCH(ROUNDUP((L$1)/10,0)*10,[1]Hugst!$R$4:$W$4,0))))</f>
        <v>0</v>
      </c>
      <c r="M182">
        <f ca="1">IF($C182-M$1&lt;År1,0,L181*(1-VLOOKUP($A182,[1]Hugst!$R$5:$W$9,MATCH(ROUNDUP((M$1)/10,0)*10,[1]Hugst!$R$4:$W$4,0))))</f>
        <v>0</v>
      </c>
      <c r="N182">
        <f ca="1">IF($C182-N$1&lt;År1,0,M181*(1-VLOOKUP($A182,[1]Hugst!$R$5:$W$9,MATCH(ROUNDUP((N$1)/10,0)*10,[1]Hugst!$R$4:$W$4,0))))</f>
        <v>0</v>
      </c>
      <c r="O182">
        <f ca="1">IF($C182-O$1&lt;År1,0,N181*(1-VLOOKUP($A182,[1]Hugst!$R$5:$W$9,MATCH(ROUNDUP((O$1)/10,0)*10,[1]Hugst!$R$4:$W$4,0))))</f>
        <v>0</v>
      </c>
      <c r="P182">
        <f ca="1">IF($C182-P$1&lt;År1,0,O181*(1-VLOOKUP($A182,[1]Hugst!$R$5:$W$9,MATCH(ROUNDUP((P$1)/10,0)*10,[1]Hugst!$R$4:$W$4,0))))</f>
        <v>0</v>
      </c>
      <c r="Q182">
        <f ca="1">IF($C182-Q$1&lt;År1,0,P181*(1-VLOOKUP($A182,[1]Hugst!$R$5:$W$9,MATCH(ROUNDUP((Q$1)/10,0)*10,[1]Hugst!$R$4:$W$4,0))))</f>
        <v>0</v>
      </c>
      <c r="R182">
        <f ca="1">IF($C182-R$1&lt;År1,0,Q181*(1-VLOOKUP($A182,[1]Hugst!$R$5:$W$9,MATCH(ROUNDUP((R$1)/10,0)*10,[1]Hugst!$R$4:$W$4,0))))</f>
        <v>0</v>
      </c>
      <c r="S182">
        <f ca="1">IF($C182-S$1&lt;År1,0,R181*(1-VLOOKUP($A182,[1]Hugst!$R$5:$W$9,MATCH(ROUNDUP((S$1)/10,0)*10,[1]Hugst!$R$4:$W$4,0))))</f>
        <v>0</v>
      </c>
      <c r="T182">
        <f ca="1">IF($C182-T$1&lt;År1,0,S181*(1-VLOOKUP($A182,[1]Hugst!$R$5:$W$9,MATCH(ROUNDUP((T$1)/10,0)*10,[1]Hugst!$R$4:$W$4,0))))</f>
        <v>0</v>
      </c>
      <c r="U182">
        <f ca="1">IF($C182-U$1&lt;År1,0,T181*(1-VLOOKUP($A182,[1]Hugst!$R$5:$W$9,MATCH(ROUNDUP((U$1)/10,0)*10,[1]Hugst!$R$4:$W$4,0))))</f>
        <v>0</v>
      </c>
      <c r="V182">
        <f ca="1">IF($C182-V$1&lt;År1,0,U181*(1-VLOOKUP($A182,[1]Hugst!$R$5:$W$9,MATCH(ROUNDUP((V$1)/10,0)*10,[1]Hugst!$R$4:$W$4,0))))</f>
        <v>0</v>
      </c>
      <c r="W182">
        <f ca="1">IF($C182-W$1&lt;År1,0,V181*(1-VLOOKUP($A182,[1]Hugst!$R$5:$W$9,MATCH(ROUNDUP((W$1)/10,0)*10,[1]Hugst!$R$4:$W$4,0))))</f>
        <v>0</v>
      </c>
      <c r="X182">
        <f ca="1">IF($C182-X$1&lt;År1,0,W181*(1-VLOOKUP($A182,[1]Hugst!$R$5:$W$9,MATCH(ROUNDUP((X$1)/10,0)*10,[1]Hugst!$R$4:$W$4,0))))</f>
        <v>0</v>
      </c>
      <c r="Y182">
        <f ca="1">IF($C182-Y$1&lt;År1,0,X181*(1-VLOOKUP($A182,[1]Hugst!$R$5:$W$9,MATCH(ROUNDUP((Y$1)/10,0)*10,[1]Hugst!$R$4:$W$4,0))))</f>
        <v>0</v>
      </c>
      <c r="Z182">
        <f ca="1">IF($C182-Z$1&lt;År1,0,Y181*(1-VLOOKUP($A182,[1]Hugst!$R$5:$W$9,MATCH(ROUNDUP((Z$1)/10,0)*10,[1]Hugst!$R$4:$W$4,0))))</f>
        <v>0</v>
      </c>
      <c r="AA182">
        <f ca="1">IF($C182-AA$1&lt;År1,0,Z181*(1-VLOOKUP($A182,[1]Hugst!$R$5:$W$9,MATCH(ROUNDUP((AA$1)/10,0)*10,[1]Hugst!$R$4:$W$4,0))))</f>
        <v>0</v>
      </c>
      <c r="AB182">
        <f ca="1">IF($C182-AB$1&lt;År1,0,AA181*(1-VLOOKUP($A182,[1]Hugst!$R$5:$W$9,MATCH(ROUNDUP((AB$1)/10,0)*10,[1]Hugst!$R$4:$W$4,0))))</f>
        <v>0</v>
      </c>
      <c r="AC182">
        <f ca="1">IF($C182-AC$1&lt;År1,0,AB181*(1-VLOOKUP($A182,[1]Hugst!$R$5:$W$9,MATCH(ROUNDUP((AC$1)/10,0)*10,[1]Hugst!$R$4:$W$4,0))))</f>
        <v>0</v>
      </c>
      <c r="AD182">
        <f ca="1">IF($C182-AD$1&lt;År1,0,AC181*(1-VLOOKUP($A182,[1]Hugst!$R$5:$W$9,MATCH(ROUNDUP((AD$1)/10,0)*10,[1]Hugst!$R$4:$W$4,0))))</f>
        <v>0</v>
      </c>
      <c r="AE182">
        <f ca="1">IF($C182-AE$1&lt;År1,0,AD181*(1-VLOOKUP($A182,[1]Hugst!$R$5:$W$9,MATCH(ROUNDUP((AE$1)/10,0)*10,[1]Hugst!$R$4:$W$4,0))))</f>
        <v>0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0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>
        <f ca="1">IF($C183-G$1&lt;År1,0,F182*(1-VLOOKUP($A183,[1]Hugst!$R$5:$W$9,MATCH(ROUNDUP((G$1)/10,0)*10,[1]Hugst!$R$4:$W$4,0))))</f>
        <v>0</v>
      </c>
      <c r="H183">
        <f ca="1">IF($C183-H$1&lt;År1,0,G182*(1-VLOOKUP($A183,[1]Hugst!$R$5:$W$9,MATCH(ROUNDUP((H$1)/10,0)*10,[1]Hugst!$R$4:$W$4,0))))</f>
        <v>0</v>
      </c>
      <c r="I183">
        <f ca="1">IF($C183-I$1&lt;År1,0,H182*(1-VLOOKUP($A183,[1]Hugst!$R$5:$W$9,MATCH(ROUNDUP((I$1)/10,0)*10,[1]Hugst!$R$4:$W$4,0))))</f>
        <v>0</v>
      </c>
      <c r="J183">
        <f ca="1">IF($C183-J$1&lt;År1,0,I182*(1-VLOOKUP($A183,[1]Hugst!$R$5:$W$9,MATCH(ROUNDUP((J$1)/10,0)*10,[1]Hugst!$R$4:$W$4,0))))</f>
        <v>0</v>
      </c>
      <c r="K183">
        <f ca="1">IF($C183-K$1&lt;År1,0,J182*(1-VLOOKUP($A183,[1]Hugst!$R$5:$W$9,MATCH(ROUNDUP((K$1)/10,0)*10,[1]Hugst!$R$4:$W$4,0))))</f>
        <v>0</v>
      </c>
      <c r="L183">
        <f ca="1">IF($C183-L$1&lt;År1,0,K182*(1-VLOOKUP($A183,[1]Hugst!$R$5:$W$9,MATCH(ROUNDUP((L$1)/10,0)*10,[1]Hugst!$R$4:$W$4,0))))</f>
        <v>0</v>
      </c>
      <c r="M183">
        <f ca="1">IF($C183-M$1&lt;År1,0,L182*(1-VLOOKUP($A183,[1]Hugst!$R$5:$W$9,MATCH(ROUNDUP((M$1)/10,0)*10,[1]Hugst!$R$4:$W$4,0))))</f>
        <v>0</v>
      </c>
      <c r="N183">
        <f ca="1">IF($C183-N$1&lt;År1,0,M182*(1-VLOOKUP($A183,[1]Hugst!$R$5:$W$9,MATCH(ROUNDUP((N$1)/10,0)*10,[1]Hugst!$R$4:$W$4,0))))</f>
        <v>0</v>
      </c>
      <c r="O183">
        <f ca="1">IF($C183-O$1&lt;År1,0,N182*(1-VLOOKUP($A183,[1]Hugst!$R$5:$W$9,MATCH(ROUNDUP((O$1)/10,0)*10,[1]Hugst!$R$4:$W$4,0))))</f>
        <v>0</v>
      </c>
      <c r="P183">
        <f ca="1">IF($C183-P$1&lt;År1,0,O182*(1-VLOOKUP($A183,[1]Hugst!$R$5:$W$9,MATCH(ROUNDUP((P$1)/10,0)*10,[1]Hugst!$R$4:$W$4,0))))</f>
        <v>0</v>
      </c>
      <c r="Q183">
        <f ca="1">IF($C183-Q$1&lt;År1,0,P182*(1-VLOOKUP($A183,[1]Hugst!$R$5:$W$9,MATCH(ROUNDUP((Q$1)/10,0)*10,[1]Hugst!$R$4:$W$4,0))))</f>
        <v>0</v>
      </c>
      <c r="R183">
        <f ca="1">IF($C183-R$1&lt;År1,0,Q182*(1-VLOOKUP($A183,[1]Hugst!$R$5:$W$9,MATCH(ROUNDUP((R$1)/10,0)*10,[1]Hugst!$R$4:$W$4,0))))</f>
        <v>0</v>
      </c>
      <c r="S183">
        <f ca="1">IF($C183-S$1&lt;År1,0,R182*(1-VLOOKUP($A183,[1]Hugst!$R$5:$W$9,MATCH(ROUNDUP((S$1)/10,0)*10,[1]Hugst!$R$4:$W$4,0))))</f>
        <v>0</v>
      </c>
      <c r="T183">
        <f ca="1">IF($C183-T$1&lt;År1,0,S182*(1-VLOOKUP($A183,[1]Hugst!$R$5:$W$9,MATCH(ROUNDUP((T$1)/10,0)*10,[1]Hugst!$R$4:$W$4,0))))</f>
        <v>0</v>
      </c>
      <c r="U183">
        <f ca="1">IF($C183-U$1&lt;År1,0,T182*(1-VLOOKUP($A183,[1]Hugst!$R$5:$W$9,MATCH(ROUNDUP((U$1)/10,0)*10,[1]Hugst!$R$4:$W$4,0))))</f>
        <v>0</v>
      </c>
      <c r="V183">
        <f ca="1">IF($C183-V$1&lt;År1,0,U182*(1-VLOOKUP($A183,[1]Hugst!$R$5:$W$9,MATCH(ROUNDUP((V$1)/10,0)*10,[1]Hugst!$R$4:$W$4,0))))</f>
        <v>0</v>
      </c>
      <c r="W183">
        <f ca="1">IF($C183-W$1&lt;År1,0,V182*(1-VLOOKUP($A183,[1]Hugst!$R$5:$W$9,MATCH(ROUNDUP((W$1)/10,0)*10,[1]Hugst!$R$4:$W$4,0))))</f>
        <v>0</v>
      </c>
      <c r="X183">
        <f ca="1">IF($C183-X$1&lt;År1,0,W182*(1-VLOOKUP($A183,[1]Hugst!$R$5:$W$9,MATCH(ROUNDUP((X$1)/10,0)*10,[1]Hugst!$R$4:$W$4,0))))</f>
        <v>0</v>
      </c>
      <c r="Y183">
        <f ca="1">IF($C183-Y$1&lt;År1,0,X182*(1-VLOOKUP($A183,[1]Hugst!$R$5:$W$9,MATCH(ROUNDUP((Y$1)/10,0)*10,[1]Hugst!$R$4:$W$4,0))))</f>
        <v>0</v>
      </c>
      <c r="Z183">
        <f ca="1">IF($C183-Z$1&lt;År1,0,Y182*(1-VLOOKUP($A183,[1]Hugst!$R$5:$W$9,MATCH(ROUNDUP((Z$1)/10,0)*10,[1]Hugst!$R$4:$W$4,0))))</f>
        <v>0</v>
      </c>
      <c r="AA183">
        <f ca="1">IF($C183-AA$1&lt;År1,0,Z182*(1-VLOOKUP($A183,[1]Hugst!$R$5:$W$9,MATCH(ROUNDUP((AA$1)/10,0)*10,[1]Hugst!$R$4:$W$4,0))))</f>
        <v>0</v>
      </c>
      <c r="AB183">
        <f ca="1">IF($C183-AB$1&lt;År1,0,AA182*(1-VLOOKUP($A183,[1]Hugst!$R$5:$W$9,MATCH(ROUNDUP((AB$1)/10,0)*10,[1]Hugst!$R$4:$W$4,0))))</f>
        <v>0</v>
      </c>
      <c r="AC183">
        <f ca="1">IF($C183-AC$1&lt;År1,0,AB182*(1-VLOOKUP($A183,[1]Hugst!$R$5:$W$9,MATCH(ROUNDUP((AC$1)/10,0)*10,[1]Hugst!$R$4:$W$4,0))))</f>
        <v>0</v>
      </c>
      <c r="AD183">
        <f ca="1">IF($C183-AD$1&lt;År1,0,AC182*(1-VLOOKUP($A183,[1]Hugst!$R$5:$W$9,MATCH(ROUNDUP((AD$1)/10,0)*10,[1]Hugst!$R$4:$W$4,0))))</f>
        <v>0</v>
      </c>
      <c r="AE183">
        <f ca="1">IF($C183-AE$1&lt;År1,0,AD182*(1-VLOOKUP($A183,[1]Hugst!$R$5:$W$9,MATCH(ROUNDUP((AE$1)/10,0)*10,[1]Hugst!$R$4:$W$4,0))))</f>
        <v>0</v>
      </c>
      <c r="AF183">
        <f ca="1">IF($C183-AF$1&lt;År1,0,AE182*(1-VLOOKUP($A183,[1]Hugst!$R$5:$W$9,MATCH(ROUNDUP((AF$1)/10,0)*10,[1]Hugst!$R$4:$W$4,0))))</f>
        <v>0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0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>
        <f ca="1">IF($C184-G$1&lt;År1,0,F183*(1-VLOOKUP($A184,[1]Hugst!$R$5:$W$9,MATCH(ROUNDUP((G$1)/10,0)*10,[1]Hugst!$R$4:$W$4,0))))</f>
        <v>0</v>
      </c>
      <c r="H184">
        <f ca="1">IF($C184-H$1&lt;År1,0,G183*(1-VLOOKUP($A184,[1]Hugst!$R$5:$W$9,MATCH(ROUNDUP((H$1)/10,0)*10,[1]Hugst!$R$4:$W$4,0))))</f>
        <v>0</v>
      </c>
      <c r="I184">
        <f ca="1">IF($C184-I$1&lt;År1,0,H183*(1-VLOOKUP($A184,[1]Hugst!$R$5:$W$9,MATCH(ROUNDUP((I$1)/10,0)*10,[1]Hugst!$R$4:$W$4,0))))</f>
        <v>0</v>
      </c>
      <c r="J184">
        <f ca="1">IF($C184-J$1&lt;År1,0,I183*(1-VLOOKUP($A184,[1]Hugst!$R$5:$W$9,MATCH(ROUNDUP((J$1)/10,0)*10,[1]Hugst!$R$4:$W$4,0))))</f>
        <v>0</v>
      </c>
      <c r="K184">
        <f ca="1">IF($C184-K$1&lt;År1,0,J183*(1-VLOOKUP($A184,[1]Hugst!$R$5:$W$9,MATCH(ROUNDUP((K$1)/10,0)*10,[1]Hugst!$R$4:$W$4,0))))</f>
        <v>0</v>
      </c>
      <c r="L184">
        <f ca="1">IF($C184-L$1&lt;År1,0,K183*(1-VLOOKUP($A184,[1]Hugst!$R$5:$W$9,MATCH(ROUNDUP((L$1)/10,0)*10,[1]Hugst!$R$4:$W$4,0))))</f>
        <v>0</v>
      </c>
      <c r="M184">
        <f ca="1">IF($C184-M$1&lt;År1,0,L183*(1-VLOOKUP($A184,[1]Hugst!$R$5:$W$9,MATCH(ROUNDUP((M$1)/10,0)*10,[1]Hugst!$R$4:$W$4,0))))</f>
        <v>0</v>
      </c>
      <c r="N184">
        <f ca="1">IF($C184-N$1&lt;År1,0,M183*(1-VLOOKUP($A184,[1]Hugst!$R$5:$W$9,MATCH(ROUNDUP((N$1)/10,0)*10,[1]Hugst!$R$4:$W$4,0))))</f>
        <v>0</v>
      </c>
      <c r="O184">
        <f ca="1">IF($C184-O$1&lt;År1,0,N183*(1-VLOOKUP($A184,[1]Hugst!$R$5:$W$9,MATCH(ROUNDUP((O$1)/10,0)*10,[1]Hugst!$R$4:$W$4,0))))</f>
        <v>0</v>
      </c>
      <c r="P184">
        <f ca="1">IF($C184-P$1&lt;År1,0,O183*(1-VLOOKUP($A184,[1]Hugst!$R$5:$W$9,MATCH(ROUNDUP((P$1)/10,0)*10,[1]Hugst!$R$4:$W$4,0))))</f>
        <v>0</v>
      </c>
      <c r="Q184">
        <f ca="1">IF($C184-Q$1&lt;År1,0,P183*(1-VLOOKUP($A184,[1]Hugst!$R$5:$W$9,MATCH(ROUNDUP((Q$1)/10,0)*10,[1]Hugst!$R$4:$W$4,0))))</f>
        <v>0</v>
      </c>
      <c r="R184">
        <f ca="1">IF($C184-R$1&lt;År1,0,Q183*(1-VLOOKUP($A184,[1]Hugst!$R$5:$W$9,MATCH(ROUNDUP((R$1)/10,0)*10,[1]Hugst!$R$4:$W$4,0))))</f>
        <v>0</v>
      </c>
      <c r="S184">
        <f ca="1">IF($C184-S$1&lt;År1,0,R183*(1-VLOOKUP($A184,[1]Hugst!$R$5:$W$9,MATCH(ROUNDUP((S$1)/10,0)*10,[1]Hugst!$R$4:$W$4,0))))</f>
        <v>0</v>
      </c>
      <c r="T184">
        <f ca="1">IF($C184-T$1&lt;År1,0,S183*(1-VLOOKUP($A184,[1]Hugst!$R$5:$W$9,MATCH(ROUNDUP((T$1)/10,0)*10,[1]Hugst!$R$4:$W$4,0))))</f>
        <v>0</v>
      </c>
      <c r="U184">
        <f ca="1">IF($C184-U$1&lt;År1,0,T183*(1-VLOOKUP($A184,[1]Hugst!$R$5:$W$9,MATCH(ROUNDUP((U$1)/10,0)*10,[1]Hugst!$R$4:$W$4,0))))</f>
        <v>0</v>
      </c>
      <c r="V184">
        <f ca="1">IF($C184-V$1&lt;År1,0,U183*(1-VLOOKUP($A184,[1]Hugst!$R$5:$W$9,MATCH(ROUNDUP((V$1)/10,0)*10,[1]Hugst!$R$4:$W$4,0))))</f>
        <v>0</v>
      </c>
      <c r="W184">
        <f ca="1">IF($C184-W$1&lt;År1,0,V183*(1-VLOOKUP($A184,[1]Hugst!$R$5:$W$9,MATCH(ROUNDUP((W$1)/10,0)*10,[1]Hugst!$R$4:$W$4,0))))</f>
        <v>0</v>
      </c>
      <c r="X184">
        <f ca="1">IF($C184-X$1&lt;År1,0,W183*(1-VLOOKUP($A184,[1]Hugst!$R$5:$W$9,MATCH(ROUNDUP((X$1)/10,0)*10,[1]Hugst!$R$4:$W$4,0))))</f>
        <v>0</v>
      </c>
      <c r="Y184">
        <f ca="1">IF($C184-Y$1&lt;År1,0,X183*(1-VLOOKUP($A184,[1]Hugst!$R$5:$W$9,MATCH(ROUNDUP((Y$1)/10,0)*10,[1]Hugst!$R$4:$W$4,0))))</f>
        <v>0</v>
      </c>
      <c r="Z184">
        <f ca="1">IF($C184-Z$1&lt;År1,0,Y183*(1-VLOOKUP($A184,[1]Hugst!$R$5:$W$9,MATCH(ROUNDUP((Z$1)/10,0)*10,[1]Hugst!$R$4:$W$4,0))))</f>
        <v>0</v>
      </c>
      <c r="AA184">
        <f ca="1">IF($C184-AA$1&lt;År1,0,Z183*(1-VLOOKUP($A184,[1]Hugst!$R$5:$W$9,MATCH(ROUNDUP((AA$1)/10,0)*10,[1]Hugst!$R$4:$W$4,0))))</f>
        <v>0</v>
      </c>
      <c r="AB184">
        <f ca="1">IF($C184-AB$1&lt;År1,0,AA183*(1-VLOOKUP($A184,[1]Hugst!$R$5:$W$9,MATCH(ROUNDUP((AB$1)/10,0)*10,[1]Hugst!$R$4:$W$4,0))))</f>
        <v>0</v>
      </c>
      <c r="AC184">
        <f ca="1">IF($C184-AC$1&lt;År1,0,AB183*(1-VLOOKUP($A184,[1]Hugst!$R$5:$W$9,MATCH(ROUNDUP((AC$1)/10,0)*10,[1]Hugst!$R$4:$W$4,0))))</f>
        <v>0</v>
      </c>
      <c r="AD184">
        <f ca="1">IF($C184-AD$1&lt;År1,0,AC183*(1-VLOOKUP($A184,[1]Hugst!$R$5:$W$9,MATCH(ROUNDUP((AD$1)/10,0)*10,[1]Hugst!$R$4:$W$4,0))))</f>
        <v>0</v>
      </c>
      <c r="AE184">
        <f ca="1">IF($C184-AE$1&lt;År1,0,AD183*(1-VLOOKUP($A184,[1]Hugst!$R$5:$W$9,MATCH(ROUNDUP((AE$1)/10,0)*10,[1]Hugst!$R$4:$W$4,0))))</f>
        <v>0</v>
      </c>
      <c r="AF184">
        <f ca="1">IF($C184-AF$1&lt;År1,0,AE183*(1-VLOOKUP($A184,[1]Hugst!$R$5:$W$9,MATCH(ROUNDUP((AF$1)/10,0)*10,[1]Hugst!$R$4:$W$4,0))))</f>
        <v>0</v>
      </c>
      <c r="AG184">
        <f ca="1">IF($C184-AG$1&lt;År1,0,AF183*(1-VLOOKUP($A184,[1]Hugst!$R$5:$W$9,MATCH(ROUNDUP((AG$1)/10,0)*10,[1]Hugst!$R$4:$W$4,0))))</f>
        <v>0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0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>
        <f ca="1">IF($C185-G$1&lt;År1,0,F184*(1-VLOOKUP($A185,[1]Hugst!$R$5:$W$9,MATCH(ROUNDUP((G$1)/10,0)*10,[1]Hugst!$R$4:$W$4,0))))</f>
        <v>0</v>
      </c>
      <c r="H185">
        <f ca="1">IF($C185-H$1&lt;År1,0,G184*(1-VLOOKUP($A185,[1]Hugst!$R$5:$W$9,MATCH(ROUNDUP((H$1)/10,0)*10,[1]Hugst!$R$4:$W$4,0))))</f>
        <v>0</v>
      </c>
      <c r="I185">
        <f ca="1">IF($C185-I$1&lt;År1,0,H184*(1-VLOOKUP($A185,[1]Hugst!$R$5:$W$9,MATCH(ROUNDUP((I$1)/10,0)*10,[1]Hugst!$R$4:$W$4,0))))</f>
        <v>0</v>
      </c>
      <c r="J185">
        <f ca="1">IF($C185-J$1&lt;År1,0,I184*(1-VLOOKUP($A185,[1]Hugst!$R$5:$W$9,MATCH(ROUNDUP((J$1)/10,0)*10,[1]Hugst!$R$4:$W$4,0))))</f>
        <v>0</v>
      </c>
      <c r="K185">
        <f ca="1">IF($C185-K$1&lt;År1,0,J184*(1-VLOOKUP($A185,[1]Hugst!$R$5:$W$9,MATCH(ROUNDUP((K$1)/10,0)*10,[1]Hugst!$R$4:$W$4,0))))</f>
        <v>0</v>
      </c>
      <c r="L185">
        <f ca="1">IF($C185-L$1&lt;År1,0,K184*(1-VLOOKUP($A185,[1]Hugst!$R$5:$W$9,MATCH(ROUNDUP((L$1)/10,0)*10,[1]Hugst!$R$4:$W$4,0))))</f>
        <v>0</v>
      </c>
      <c r="M185">
        <f ca="1">IF($C185-M$1&lt;År1,0,L184*(1-VLOOKUP($A185,[1]Hugst!$R$5:$W$9,MATCH(ROUNDUP((M$1)/10,0)*10,[1]Hugst!$R$4:$W$4,0))))</f>
        <v>0</v>
      </c>
      <c r="N185">
        <f ca="1">IF($C185-N$1&lt;År1,0,M184*(1-VLOOKUP($A185,[1]Hugst!$R$5:$W$9,MATCH(ROUNDUP((N$1)/10,0)*10,[1]Hugst!$R$4:$W$4,0))))</f>
        <v>0</v>
      </c>
      <c r="O185">
        <f ca="1">IF($C185-O$1&lt;År1,0,N184*(1-VLOOKUP($A185,[1]Hugst!$R$5:$W$9,MATCH(ROUNDUP((O$1)/10,0)*10,[1]Hugst!$R$4:$W$4,0))))</f>
        <v>0</v>
      </c>
      <c r="P185">
        <f ca="1">IF($C185-P$1&lt;År1,0,O184*(1-VLOOKUP($A185,[1]Hugst!$R$5:$W$9,MATCH(ROUNDUP((P$1)/10,0)*10,[1]Hugst!$R$4:$W$4,0))))</f>
        <v>0</v>
      </c>
      <c r="Q185">
        <f ca="1">IF($C185-Q$1&lt;År1,0,P184*(1-VLOOKUP($A185,[1]Hugst!$R$5:$W$9,MATCH(ROUNDUP((Q$1)/10,0)*10,[1]Hugst!$R$4:$W$4,0))))</f>
        <v>0</v>
      </c>
      <c r="R185">
        <f ca="1">IF($C185-R$1&lt;År1,0,Q184*(1-VLOOKUP($A185,[1]Hugst!$R$5:$W$9,MATCH(ROUNDUP((R$1)/10,0)*10,[1]Hugst!$R$4:$W$4,0))))</f>
        <v>0</v>
      </c>
      <c r="S185">
        <f ca="1">IF($C185-S$1&lt;År1,0,R184*(1-VLOOKUP($A185,[1]Hugst!$R$5:$W$9,MATCH(ROUNDUP((S$1)/10,0)*10,[1]Hugst!$R$4:$W$4,0))))</f>
        <v>0</v>
      </c>
      <c r="T185">
        <f ca="1">IF($C185-T$1&lt;År1,0,S184*(1-VLOOKUP($A185,[1]Hugst!$R$5:$W$9,MATCH(ROUNDUP((T$1)/10,0)*10,[1]Hugst!$R$4:$W$4,0))))</f>
        <v>0</v>
      </c>
      <c r="U185">
        <f ca="1">IF($C185-U$1&lt;År1,0,T184*(1-VLOOKUP($A185,[1]Hugst!$R$5:$W$9,MATCH(ROUNDUP((U$1)/10,0)*10,[1]Hugst!$R$4:$W$4,0))))</f>
        <v>0</v>
      </c>
      <c r="V185">
        <f ca="1">IF($C185-V$1&lt;År1,0,U184*(1-VLOOKUP($A185,[1]Hugst!$R$5:$W$9,MATCH(ROUNDUP((V$1)/10,0)*10,[1]Hugst!$R$4:$W$4,0))))</f>
        <v>0</v>
      </c>
      <c r="W185">
        <f ca="1">IF($C185-W$1&lt;År1,0,V184*(1-VLOOKUP($A185,[1]Hugst!$R$5:$W$9,MATCH(ROUNDUP((W$1)/10,0)*10,[1]Hugst!$R$4:$W$4,0))))</f>
        <v>0</v>
      </c>
      <c r="X185">
        <f ca="1">IF($C185-X$1&lt;År1,0,W184*(1-VLOOKUP($A185,[1]Hugst!$R$5:$W$9,MATCH(ROUNDUP((X$1)/10,0)*10,[1]Hugst!$R$4:$W$4,0))))</f>
        <v>0</v>
      </c>
      <c r="Y185">
        <f ca="1">IF($C185-Y$1&lt;År1,0,X184*(1-VLOOKUP($A185,[1]Hugst!$R$5:$W$9,MATCH(ROUNDUP((Y$1)/10,0)*10,[1]Hugst!$R$4:$W$4,0))))</f>
        <v>0</v>
      </c>
      <c r="Z185">
        <f ca="1">IF($C185-Z$1&lt;År1,0,Y184*(1-VLOOKUP($A185,[1]Hugst!$R$5:$W$9,MATCH(ROUNDUP((Z$1)/10,0)*10,[1]Hugst!$R$4:$W$4,0))))</f>
        <v>0</v>
      </c>
      <c r="AA185">
        <f ca="1">IF($C185-AA$1&lt;År1,0,Z184*(1-VLOOKUP($A185,[1]Hugst!$R$5:$W$9,MATCH(ROUNDUP((AA$1)/10,0)*10,[1]Hugst!$R$4:$W$4,0))))</f>
        <v>0</v>
      </c>
      <c r="AB185">
        <f ca="1">IF($C185-AB$1&lt;År1,0,AA184*(1-VLOOKUP($A185,[1]Hugst!$R$5:$W$9,MATCH(ROUNDUP((AB$1)/10,0)*10,[1]Hugst!$R$4:$W$4,0))))</f>
        <v>0</v>
      </c>
      <c r="AC185">
        <f ca="1">IF($C185-AC$1&lt;År1,0,AB184*(1-VLOOKUP($A185,[1]Hugst!$R$5:$W$9,MATCH(ROUNDUP((AC$1)/10,0)*10,[1]Hugst!$R$4:$W$4,0))))</f>
        <v>0</v>
      </c>
      <c r="AD185">
        <f ca="1">IF($C185-AD$1&lt;År1,0,AC184*(1-VLOOKUP($A185,[1]Hugst!$R$5:$W$9,MATCH(ROUNDUP((AD$1)/10,0)*10,[1]Hugst!$R$4:$W$4,0))))</f>
        <v>0</v>
      </c>
      <c r="AE185">
        <f ca="1">IF($C185-AE$1&lt;År1,0,AD184*(1-VLOOKUP($A185,[1]Hugst!$R$5:$W$9,MATCH(ROUNDUP((AE$1)/10,0)*10,[1]Hugst!$R$4:$W$4,0))))</f>
        <v>0</v>
      </c>
      <c r="AF185">
        <f ca="1">IF($C185-AF$1&lt;År1,0,AE184*(1-VLOOKUP($A185,[1]Hugst!$R$5:$W$9,MATCH(ROUNDUP((AF$1)/10,0)*10,[1]Hugst!$R$4:$W$4,0))))</f>
        <v>0</v>
      </c>
      <c r="AG185">
        <f ca="1">IF($C185-AG$1&lt;År1,0,AF184*(1-VLOOKUP($A185,[1]Hugst!$R$5:$W$9,MATCH(ROUNDUP((AG$1)/10,0)*10,[1]Hugst!$R$4:$W$4,0))))</f>
        <v>0</v>
      </c>
      <c r="AH185">
        <f ca="1">IF($C185-AH$1&lt;År1,0,AG184*(1-VLOOKUP($A185,[1]Hugst!$R$5:$W$9,MATCH(ROUNDUP((AH$1)/10,0)*10,[1]Hugst!$R$4:$W$4,0))))</f>
        <v>0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0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>
        <f ca="1">IF($C186-G$1&lt;År1,0,F185*(1-VLOOKUP($A186,[1]Hugst!$R$5:$W$9,MATCH(ROUNDUP((G$1)/10,0)*10,[1]Hugst!$R$4:$W$4,0))))</f>
        <v>0</v>
      </c>
      <c r="H186">
        <f ca="1">IF($C186-H$1&lt;År1,0,G185*(1-VLOOKUP($A186,[1]Hugst!$R$5:$W$9,MATCH(ROUNDUP((H$1)/10,0)*10,[1]Hugst!$R$4:$W$4,0))))</f>
        <v>0</v>
      </c>
      <c r="I186">
        <f ca="1">IF($C186-I$1&lt;År1,0,H185*(1-VLOOKUP($A186,[1]Hugst!$R$5:$W$9,MATCH(ROUNDUP((I$1)/10,0)*10,[1]Hugst!$R$4:$W$4,0))))</f>
        <v>0</v>
      </c>
      <c r="J186">
        <f ca="1">IF($C186-J$1&lt;År1,0,I185*(1-VLOOKUP($A186,[1]Hugst!$R$5:$W$9,MATCH(ROUNDUP((J$1)/10,0)*10,[1]Hugst!$R$4:$W$4,0))))</f>
        <v>0</v>
      </c>
      <c r="K186">
        <f ca="1">IF($C186-K$1&lt;År1,0,J185*(1-VLOOKUP($A186,[1]Hugst!$R$5:$W$9,MATCH(ROUNDUP((K$1)/10,0)*10,[1]Hugst!$R$4:$W$4,0))))</f>
        <v>0</v>
      </c>
      <c r="L186">
        <f ca="1">IF($C186-L$1&lt;År1,0,K185*(1-VLOOKUP($A186,[1]Hugst!$R$5:$W$9,MATCH(ROUNDUP((L$1)/10,0)*10,[1]Hugst!$R$4:$W$4,0))))</f>
        <v>0</v>
      </c>
      <c r="M186">
        <f ca="1">IF($C186-M$1&lt;År1,0,L185*(1-VLOOKUP($A186,[1]Hugst!$R$5:$W$9,MATCH(ROUNDUP((M$1)/10,0)*10,[1]Hugst!$R$4:$W$4,0))))</f>
        <v>0</v>
      </c>
      <c r="N186">
        <f ca="1">IF($C186-N$1&lt;År1,0,M185*(1-VLOOKUP($A186,[1]Hugst!$R$5:$W$9,MATCH(ROUNDUP((N$1)/10,0)*10,[1]Hugst!$R$4:$W$4,0))))</f>
        <v>0</v>
      </c>
      <c r="O186">
        <f ca="1">IF($C186-O$1&lt;År1,0,N185*(1-VLOOKUP($A186,[1]Hugst!$R$5:$W$9,MATCH(ROUNDUP((O$1)/10,0)*10,[1]Hugst!$R$4:$W$4,0))))</f>
        <v>0</v>
      </c>
      <c r="P186">
        <f ca="1">IF($C186-P$1&lt;År1,0,O185*(1-VLOOKUP($A186,[1]Hugst!$R$5:$W$9,MATCH(ROUNDUP((P$1)/10,0)*10,[1]Hugst!$R$4:$W$4,0))))</f>
        <v>0</v>
      </c>
      <c r="Q186">
        <f ca="1">IF($C186-Q$1&lt;År1,0,P185*(1-VLOOKUP($A186,[1]Hugst!$R$5:$W$9,MATCH(ROUNDUP((Q$1)/10,0)*10,[1]Hugst!$R$4:$W$4,0))))</f>
        <v>0</v>
      </c>
      <c r="R186">
        <f ca="1">IF($C186-R$1&lt;År1,0,Q185*(1-VLOOKUP($A186,[1]Hugst!$R$5:$W$9,MATCH(ROUNDUP((R$1)/10,0)*10,[1]Hugst!$R$4:$W$4,0))))</f>
        <v>0</v>
      </c>
      <c r="S186">
        <f ca="1">IF($C186-S$1&lt;År1,0,R185*(1-VLOOKUP($A186,[1]Hugst!$R$5:$W$9,MATCH(ROUNDUP((S$1)/10,0)*10,[1]Hugst!$R$4:$W$4,0))))</f>
        <v>0</v>
      </c>
      <c r="T186">
        <f ca="1">IF($C186-T$1&lt;År1,0,S185*(1-VLOOKUP($A186,[1]Hugst!$R$5:$W$9,MATCH(ROUNDUP((T$1)/10,0)*10,[1]Hugst!$R$4:$W$4,0))))</f>
        <v>0</v>
      </c>
      <c r="U186">
        <f ca="1">IF($C186-U$1&lt;År1,0,T185*(1-VLOOKUP($A186,[1]Hugst!$R$5:$W$9,MATCH(ROUNDUP((U$1)/10,0)*10,[1]Hugst!$R$4:$W$4,0))))</f>
        <v>0</v>
      </c>
      <c r="V186">
        <f ca="1">IF($C186-V$1&lt;År1,0,U185*(1-VLOOKUP($A186,[1]Hugst!$R$5:$W$9,MATCH(ROUNDUP((V$1)/10,0)*10,[1]Hugst!$R$4:$W$4,0))))</f>
        <v>0</v>
      </c>
      <c r="W186">
        <f ca="1">IF($C186-W$1&lt;År1,0,V185*(1-VLOOKUP($A186,[1]Hugst!$R$5:$W$9,MATCH(ROUNDUP((W$1)/10,0)*10,[1]Hugst!$R$4:$W$4,0))))</f>
        <v>0</v>
      </c>
      <c r="X186">
        <f ca="1">IF($C186-X$1&lt;År1,0,W185*(1-VLOOKUP($A186,[1]Hugst!$R$5:$W$9,MATCH(ROUNDUP((X$1)/10,0)*10,[1]Hugst!$R$4:$W$4,0))))</f>
        <v>0</v>
      </c>
      <c r="Y186">
        <f ca="1">IF($C186-Y$1&lt;År1,0,X185*(1-VLOOKUP($A186,[1]Hugst!$R$5:$W$9,MATCH(ROUNDUP((Y$1)/10,0)*10,[1]Hugst!$R$4:$W$4,0))))</f>
        <v>0</v>
      </c>
      <c r="Z186">
        <f ca="1">IF($C186-Z$1&lt;År1,0,Y185*(1-VLOOKUP($A186,[1]Hugst!$R$5:$W$9,MATCH(ROUNDUP((Z$1)/10,0)*10,[1]Hugst!$R$4:$W$4,0))))</f>
        <v>0</v>
      </c>
      <c r="AA186">
        <f ca="1">IF($C186-AA$1&lt;År1,0,Z185*(1-VLOOKUP($A186,[1]Hugst!$R$5:$W$9,MATCH(ROUNDUP((AA$1)/10,0)*10,[1]Hugst!$R$4:$W$4,0))))</f>
        <v>0</v>
      </c>
      <c r="AB186">
        <f ca="1">IF($C186-AB$1&lt;År1,0,AA185*(1-VLOOKUP($A186,[1]Hugst!$R$5:$W$9,MATCH(ROUNDUP((AB$1)/10,0)*10,[1]Hugst!$R$4:$W$4,0))))</f>
        <v>0</v>
      </c>
      <c r="AC186">
        <f ca="1">IF($C186-AC$1&lt;År1,0,AB185*(1-VLOOKUP($A186,[1]Hugst!$R$5:$W$9,MATCH(ROUNDUP((AC$1)/10,0)*10,[1]Hugst!$R$4:$W$4,0))))</f>
        <v>0</v>
      </c>
      <c r="AD186">
        <f ca="1">IF($C186-AD$1&lt;År1,0,AC185*(1-VLOOKUP($A186,[1]Hugst!$R$5:$W$9,MATCH(ROUNDUP((AD$1)/10,0)*10,[1]Hugst!$R$4:$W$4,0))))</f>
        <v>0</v>
      </c>
      <c r="AE186">
        <f ca="1">IF($C186-AE$1&lt;År1,0,AD185*(1-VLOOKUP($A186,[1]Hugst!$R$5:$W$9,MATCH(ROUNDUP((AE$1)/10,0)*10,[1]Hugst!$R$4:$W$4,0))))</f>
        <v>0</v>
      </c>
      <c r="AF186">
        <f ca="1">IF($C186-AF$1&lt;År1,0,AE185*(1-VLOOKUP($A186,[1]Hugst!$R$5:$W$9,MATCH(ROUNDUP((AF$1)/10,0)*10,[1]Hugst!$R$4:$W$4,0))))</f>
        <v>0</v>
      </c>
      <c r="AG186">
        <f ca="1">IF($C186-AG$1&lt;År1,0,AF185*(1-VLOOKUP($A186,[1]Hugst!$R$5:$W$9,MATCH(ROUNDUP((AG$1)/10,0)*10,[1]Hugst!$R$4:$W$4,0))))</f>
        <v>0</v>
      </c>
      <c r="AH186">
        <f ca="1">IF($C186-AH$1&lt;År1,0,AG185*(1-VLOOKUP($A186,[1]Hugst!$R$5:$W$9,MATCH(ROUNDUP((AH$1)/10,0)*10,[1]Hugst!$R$4:$W$4,0))))</f>
        <v>0</v>
      </c>
      <c r="AI186">
        <f ca="1">IF($C186-AI$1&lt;År1,0,AH185*(1-VLOOKUP($A186,[1]Hugst!$R$5:$W$9,MATCH(ROUNDUP((AI$1)/10,0)*10,[1]Hugst!$R$4:$W$4,0))))</f>
        <v>0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0</v>
      </c>
      <c r="E187">
        <f t="shared" ca="1" si="3"/>
        <v>0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>
        <f ca="1">IF($C187-G$1&lt;År1,0,F186*(1-VLOOKUP($A187,[1]Hugst!$R$5:$W$9,MATCH(ROUNDUP((G$1)/10,0)*10,[1]Hugst!$R$4:$W$4,0))))</f>
        <v>0</v>
      </c>
      <c r="H187">
        <f ca="1">IF($C187-H$1&lt;År1,0,G186*(1-VLOOKUP($A187,[1]Hugst!$R$5:$W$9,MATCH(ROUNDUP((H$1)/10,0)*10,[1]Hugst!$R$4:$W$4,0))))</f>
        <v>0</v>
      </c>
      <c r="I187">
        <f ca="1">IF($C187-I$1&lt;År1,0,H186*(1-VLOOKUP($A187,[1]Hugst!$R$5:$W$9,MATCH(ROUNDUP((I$1)/10,0)*10,[1]Hugst!$R$4:$W$4,0))))</f>
        <v>0</v>
      </c>
      <c r="J187">
        <f ca="1">IF($C187-J$1&lt;År1,0,I186*(1-VLOOKUP($A187,[1]Hugst!$R$5:$W$9,MATCH(ROUNDUP((J$1)/10,0)*10,[1]Hugst!$R$4:$W$4,0))))</f>
        <v>0</v>
      </c>
      <c r="K187">
        <f ca="1">IF($C187-K$1&lt;År1,0,J186*(1-VLOOKUP($A187,[1]Hugst!$R$5:$W$9,MATCH(ROUNDUP((K$1)/10,0)*10,[1]Hugst!$R$4:$W$4,0))))</f>
        <v>0</v>
      </c>
      <c r="L187">
        <f ca="1">IF($C187-L$1&lt;År1,0,K186*(1-VLOOKUP($A187,[1]Hugst!$R$5:$W$9,MATCH(ROUNDUP((L$1)/10,0)*10,[1]Hugst!$R$4:$W$4,0))))</f>
        <v>0</v>
      </c>
      <c r="M187">
        <f ca="1">IF($C187-M$1&lt;År1,0,L186*(1-VLOOKUP($A187,[1]Hugst!$R$5:$W$9,MATCH(ROUNDUP((M$1)/10,0)*10,[1]Hugst!$R$4:$W$4,0))))</f>
        <v>0</v>
      </c>
      <c r="N187">
        <f ca="1">IF($C187-N$1&lt;År1,0,M186*(1-VLOOKUP($A187,[1]Hugst!$R$5:$W$9,MATCH(ROUNDUP((N$1)/10,0)*10,[1]Hugst!$R$4:$W$4,0))))</f>
        <v>0</v>
      </c>
      <c r="O187">
        <f ca="1">IF($C187-O$1&lt;År1,0,N186*(1-VLOOKUP($A187,[1]Hugst!$R$5:$W$9,MATCH(ROUNDUP((O$1)/10,0)*10,[1]Hugst!$R$4:$W$4,0))))</f>
        <v>0</v>
      </c>
      <c r="P187">
        <f ca="1">IF($C187-P$1&lt;År1,0,O186*(1-VLOOKUP($A187,[1]Hugst!$R$5:$W$9,MATCH(ROUNDUP((P$1)/10,0)*10,[1]Hugst!$R$4:$W$4,0))))</f>
        <v>0</v>
      </c>
      <c r="Q187">
        <f ca="1">IF($C187-Q$1&lt;År1,0,P186*(1-VLOOKUP($A187,[1]Hugst!$R$5:$W$9,MATCH(ROUNDUP((Q$1)/10,0)*10,[1]Hugst!$R$4:$W$4,0))))</f>
        <v>0</v>
      </c>
      <c r="R187">
        <f ca="1">IF($C187-R$1&lt;År1,0,Q186*(1-VLOOKUP($A187,[1]Hugst!$R$5:$W$9,MATCH(ROUNDUP((R$1)/10,0)*10,[1]Hugst!$R$4:$W$4,0))))</f>
        <v>0</v>
      </c>
      <c r="S187">
        <f ca="1">IF($C187-S$1&lt;År1,0,R186*(1-VLOOKUP($A187,[1]Hugst!$R$5:$W$9,MATCH(ROUNDUP((S$1)/10,0)*10,[1]Hugst!$R$4:$W$4,0))))</f>
        <v>0</v>
      </c>
      <c r="T187">
        <f ca="1">IF($C187-T$1&lt;År1,0,S186*(1-VLOOKUP($A187,[1]Hugst!$R$5:$W$9,MATCH(ROUNDUP((T$1)/10,0)*10,[1]Hugst!$R$4:$W$4,0))))</f>
        <v>0</v>
      </c>
      <c r="U187">
        <f ca="1">IF($C187-U$1&lt;År1,0,T186*(1-VLOOKUP($A187,[1]Hugst!$R$5:$W$9,MATCH(ROUNDUP((U$1)/10,0)*10,[1]Hugst!$R$4:$W$4,0))))</f>
        <v>0</v>
      </c>
      <c r="V187">
        <f ca="1">IF($C187-V$1&lt;År1,0,U186*(1-VLOOKUP($A187,[1]Hugst!$R$5:$W$9,MATCH(ROUNDUP((V$1)/10,0)*10,[1]Hugst!$R$4:$W$4,0))))</f>
        <v>0</v>
      </c>
      <c r="W187">
        <f ca="1">IF($C187-W$1&lt;År1,0,V186*(1-VLOOKUP($A187,[1]Hugst!$R$5:$W$9,MATCH(ROUNDUP((W$1)/10,0)*10,[1]Hugst!$R$4:$W$4,0))))</f>
        <v>0</v>
      </c>
      <c r="X187">
        <f ca="1">IF($C187-X$1&lt;År1,0,W186*(1-VLOOKUP($A187,[1]Hugst!$R$5:$W$9,MATCH(ROUNDUP((X$1)/10,0)*10,[1]Hugst!$R$4:$W$4,0))))</f>
        <v>0</v>
      </c>
      <c r="Y187">
        <f ca="1">IF($C187-Y$1&lt;År1,0,X186*(1-VLOOKUP($A187,[1]Hugst!$R$5:$W$9,MATCH(ROUNDUP((Y$1)/10,0)*10,[1]Hugst!$R$4:$W$4,0))))</f>
        <v>0</v>
      </c>
      <c r="Z187">
        <f ca="1">IF($C187-Z$1&lt;År1,0,Y186*(1-VLOOKUP($A187,[1]Hugst!$R$5:$W$9,MATCH(ROUNDUP((Z$1)/10,0)*10,[1]Hugst!$R$4:$W$4,0))))</f>
        <v>0</v>
      </c>
      <c r="AA187">
        <f ca="1">IF($C187-AA$1&lt;År1,0,Z186*(1-VLOOKUP($A187,[1]Hugst!$R$5:$W$9,MATCH(ROUNDUP((AA$1)/10,0)*10,[1]Hugst!$R$4:$W$4,0))))</f>
        <v>0</v>
      </c>
      <c r="AB187">
        <f ca="1">IF($C187-AB$1&lt;År1,0,AA186*(1-VLOOKUP($A187,[1]Hugst!$R$5:$W$9,MATCH(ROUNDUP((AB$1)/10,0)*10,[1]Hugst!$R$4:$W$4,0))))</f>
        <v>0</v>
      </c>
      <c r="AC187">
        <f ca="1">IF($C187-AC$1&lt;År1,0,AB186*(1-VLOOKUP($A187,[1]Hugst!$R$5:$W$9,MATCH(ROUNDUP((AC$1)/10,0)*10,[1]Hugst!$R$4:$W$4,0))))</f>
        <v>0</v>
      </c>
      <c r="AD187">
        <f ca="1">IF($C187-AD$1&lt;År1,0,AC186*(1-VLOOKUP($A187,[1]Hugst!$R$5:$W$9,MATCH(ROUNDUP((AD$1)/10,0)*10,[1]Hugst!$R$4:$W$4,0))))</f>
        <v>0</v>
      </c>
      <c r="AE187">
        <f ca="1">IF($C187-AE$1&lt;År1,0,AD186*(1-VLOOKUP($A187,[1]Hugst!$R$5:$W$9,MATCH(ROUNDUP((AE$1)/10,0)*10,[1]Hugst!$R$4:$W$4,0))))</f>
        <v>0</v>
      </c>
      <c r="AF187">
        <f ca="1">IF($C187-AF$1&lt;År1,0,AE186*(1-VLOOKUP($A187,[1]Hugst!$R$5:$W$9,MATCH(ROUNDUP((AF$1)/10,0)*10,[1]Hugst!$R$4:$W$4,0))))</f>
        <v>0</v>
      </c>
      <c r="AG187">
        <f ca="1">IF($C187-AG$1&lt;År1,0,AF186*(1-VLOOKUP($A187,[1]Hugst!$R$5:$W$9,MATCH(ROUNDUP((AG$1)/10,0)*10,[1]Hugst!$R$4:$W$4,0))))</f>
        <v>0</v>
      </c>
      <c r="AH187">
        <f ca="1">IF($C187-AH$1&lt;År1,0,AG186*(1-VLOOKUP($A187,[1]Hugst!$R$5:$W$9,MATCH(ROUNDUP((AH$1)/10,0)*10,[1]Hugst!$R$4:$W$4,0))))</f>
        <v>0</v>
      </c>
      <c r="AI187">
        <f ca="1">IF($C187-AI$1&lt;År1,0,AH186*(1-VLOOKUP($A187,[1]Hugst!$R$5:$W$9,MATCH(ROUNDUP((AI$1)/10,0)*10,[1]Hugst!$R$4:$W$4,0))))</f>
        <v>0</v>
      </c>
      <c r="AJ187">
        <f ca="1">IF($C187-AJ$1&lt;År1,0,AI186*(1-VLOOKUP($A187,[1]Hugst!$R$5:$W$9,MATCH(ROUNDUP((AJ$1)/10,0)*10,[1]Hugst!$R$4:$W$4,0))))</f>
        <v>0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0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0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>
        <f ca="1">IF($C189-G$1&lt;År1,0,F188*(1-VLOOKUP($A189,[1]Hugst!$R$5:$W$9,MATCH(ROUNDUP((G$1)/10,0)*10,[1]Hugst!$R$4:$W$4,0))))</f>
        <v>0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0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>
        <f ca="1">IF($C190-G$1&lt;År1,0,F189*(1-VLOOKUP($A190,[1]Hugst!$R$5:$W$9,MATCH(ROUNDUP((G$1)/10,0)*10,[1]Hugst!$R$4:$W$4,0))))</f>
        <v>0</v>
      </c>
      <c r="H190">
        <f ca="1">IF($C190-H$1&lt;År1,0,G189*(1-VLOOKUP($A190,[1]Hugst!$R$5:$W$9,MATCH(ROUNDUP((H$1)/10,0)*10,[1]Hugst!$R$4:$W$4,0))))</f>
        <v>0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0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>
        <f ca="1">IF($C191-G$1&lt;År1,0,F190*(1-VLOOKUP($A191,[1]Hugst!$R$5:$W$9,MATCH(ROUNDUP((G$1)/10,0)*10,[1]Hugst!$R$4:$W$4,0))))</f>
        <v>0</v>
      </c>
      <c r="H191">
        <f ca="1">IF($C191-H$1&lt;År1,0,G190*(1-VLOOKUP($A191,[1]Hugst!$R$5:$W$9,MATCH(ROUNDUP((H$1)/10,0)*10,[1]Hugst!$R$4:$W$4,0))))</f>
        <v>0</v>
      </c>
      <c r="I191">
        <f ca="1">IF($C191-I$1&lt;År1,0,H190*(1-VLOOKUP($A191,[1]Hugst!$R$5:$W$9,MATCH(ROUNDUP((I$1)/10,0)*10,[1]Hugst!$R$4:$W$4,0))))</f>
        <v>0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0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>
        <f ca="1">IF($C192-G$1&lt;År1,0,F191*(1-VLOOKUP($A192,[1]Hugst!$R$5:$W$9,MATCH(ROUNDUP((G$1)/10,0)*10,[1]Hugst!$R$4:$W$4,0))))</f>
        <v>0</v>
      </c>
      <c r="H192">
        <f ca="1">IF($C192-H$1&lt;År1,0,G191*(1-VLOOKUP($A192,[1]Hugst!$R$5:$W$9,MATCH(ROUNDUP((H$1)/10,0)*10,[1]Hugst!$R$4:$W$4,0))))</f>
        <v>0</v>
      </c>
      <c r="I192">
        <f ca="1">IF($C192-I$1&lt;År1,0,H191*(1-VLOOKUP($A192,[1]Hugst!$R$5:$W$9,MATCH(ROUNDUP((I$1)/10,0)*10,[1]Hugst!$R$4:$W$4,0))))</f>
        <v>0</v>
      </c>
      <c r="J192">
        <f ca="1">IF($C192-J$1&lt;År1,0,I191*(1-VLOOKUP($A192,[1]Hugst!$R$5:$W$9,MATCH(ROUNDUP((J$1)/10,0)*10,[1]Hugst!$R$4:$W$4,0))))</f>
        <v>0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0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>
        <f ca="1">IF($C193-G$1&lt;År1,0,F192*(1-VLOOKUP($A193,[1]Hugst!$R$5:$W$9,MATCH(ROUNDUP((G$1)/10,0)*10,[1]Hugst!$R$4:$W$4,0))))</f>
        <v>0</v>
      </c>
      <c r="H193">
        <f ca="1">IF($C193-H$1&lt;År1,0,G192*(1-VLOOKUP($A193,[1]Hugst!$R$5:$W$9,MATCH(ROUNDUP((H$1)/10,0)*10,[1]Hugst!$R$4:$W$4,0))))</f>
        <v>0</v>
      </c>
      <c r="I193">
        <f ca="1">IF($C193-I$1&lt;År1,0,H192*(1-VLOOKUP($A193,[1]Hugst!$R$5:$W$9,MATCH(ROUNDUP((I$1)/10,0)*10,[1]Hugst!$R$4:$W$4,0))))</f>
        <v>0</v>
      </c>
      <c r="J193">
        <f ca="1">IF($C193-J$1&lt;År1,0,I192*(1-VLOOKUP($A193,[1]Hugst!$R$5:$W$9,MATCH(ROUNDUP((J$1)/10,0)*10,[1]Hugst!$R$4:$W$4,0))))</f>
        <v>0</v>
      </c>
      <c r="K193">
        <f ca="1">IF($C193-K$1&lt;År1,0,J192*(1-VLOOKUP($A193,[1]Hugst!$R$5:$W$9,MATCH(ROUNDUP((K$1)/10,0)*10,[1]Hugst!$R$4:$W$4,0))))</f>
        <v>0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0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>
        <f ca="1">IF($C194-G$1&lt;År1,0,F193*(1-VLOOKUP($A194,[1]Hugst!$R$5:$W$9,MATCH(ROUNDUP((G$1)/10,0)*10,[1]Hugst!$R$4:$W$4,0))))</f>
        <v>0</v>
      </c>
      <c r="H194">
        <f ca="1">IF($C194-H$1&lt;År1,0,G193*(1-VLOOKUP($A194,[1]Hugst!$R$5:$W$9,MATCH(ROUNDUP((H$1)/10,0)*10,[1]Hugst!$R$4:$W$4,0))))</f>
        <v>0</v>
      </c>
      <c r="I194">
        <f ca="1">IF($C194-I$1&lt;År1,0,H193*(1-VLOOKUP($A194,[1]Hugst!$R$5:$W$9,MATCH(ROUNDUP((I$1)/10,0)*10,[1]Hugst!$R$4:$W$4,0))))</f>
        <v>0</v>
      </c>
      <c r="J194">
        <f ca="1">IF($C194-J$1&lt;År1,0,I193*(1-VLOOKUP($A194,[1]Hugst!$R$5:$W$9,MATCH(ROUNDUP((J$1)/10,0)*10,[1]Hugst!$R$4:$W$4,0))))</f>
        <v>0</v>
      </c>
      <c r="K194">
        <f ca="1">IF($C194-K$1&lt;År1,0,J193*(1-VLOOKUP($A194,[1]Hugst!$R$5:$W$9,MATCH(ROUNDUP((K$1)/10,0)*10,[1]Hugst!$R$4:$W$4,0))))</f>
        <v>0</v>
      </c>
      <c r="L194">
        <f ca="1">IF($C194-L$1&lt;År1,0,K193*(1-VLOOKUP($A194,[1]Hugst!$R$5:$W$9,MATCH(ROUNDUP((L$1)/10,0)*10,[1]Hugst!$R$4:$W$4,0))))</f>
        <v>0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0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>
        <f ca="1">IF($C195-G$1&lt;År1,0,F194*(1-VLOOKUP($A195,[1]Hugst!$R$5:$W$9,MATCH(ROUNDUP((G$1)/10,0)*10,[1]Hugst!$R$4:$W$4,0))))</f>
        <v>0</v>
      </c>
      <c r="H195">
        <f ca="1">IF($C195-H$1&lt;År1,0,G194*(1-VLOOKUP($A195,[1]Hugst!$R$5:$W$9,MATCH(ROUNDUP((H$1)/10,0)*10,[1]Hugst!$R$4:$W$4,0))))</f>
        <v>0</v>
      </c>
      <c r="I195">
        <f ca="1">IF($C195-I$1&lt;År1,0,H194*(1-VLOOKUP($A195,[1]Hugst!$R$5:$W$9,MATCH(ROUNDUP((I$1)/10,0)*10,[1]Hugst!$R$4:$W$4,0))))</f>
        <v>0</v>
      </c>
      <c r="J195">
        <f ca="1">IF($C195-J$1&lt;År1,0,I194*(1-VLOOKUP($A195,[1]Hugst!$R$5:$W$9,MATCH(ROUNDUP((J$1)/10,0)*10,[1]Hugst!$R$4:$W$4,0))))</f>
        <v>0</v>
      </c>
      <c r="K195">
        <f ca="1">IF($C195-K$1&lt;År1,0,J194*(1-VLOOKUP($A195,[1]Hugst!$R$5:$W$9,MATCH(ROUNDUP((K$1)/10,0)*10,[1]Hugst!$R$4:$W$4,0))))</f>
        <v>0</v>
      </c>
      <c r="L195">
        <f ca="1">IF($C195-L$1&lt;År1,0,K194*(1-VLOOKUP($A195,[1]Hugst!$R$5:$W$9,MATCH(ROUNDUP((L$1)/10,0)*10,[1]Hugst!$R$4:$W$4,0))))</f>
        <v>0</v>
      </c>
      <c r="M195">
        <f ca="1">IF($C195-M$1&lt;År1,0,L194*(1-VLOOKUP($A195,[1]Hugst!$R$5:$W$9,MATCH(ROUNDUP((M$1)/10,0)*10,[1]Hugst!$R$4:$W$4,0))))</f>
        <v>0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0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>
        <f ca="1">IF($C196-G$1&lt;År1,0,F195*(1-VLOOKUP($A196,[1]Hugst!$R$5:$W$9,MATCH(ROUNDUP((G$1)/10,0)*10,[1]Hugst!$R$4:$W$4,0))))</f>
        <v>0</v>
      </c>
      <c r="H196">
        <f ca="1">IF($C196-H$1&lt;År1,0,G195*(1-VLOOKUP($A196,[1]Hugst!$R$5:$W$9,MATCH(ROUNDUP((H$1)/10,0)*10,[1]Hugst!$R$4:$W$4,0))))</f>
        <v>0</v>
      </c>
      <c r="I196">
        <f ca="1">IF($C196-I$1&lt;År1,0,H195*(1-VLOOKUP($A196,[1]Hugst!$R$5:$W$9,MATCH(ROUNDUP((I$1)/10,0)*10,[1]Hugst!$R$4:$W$4,0))))</f>
        <v>0</v>
      </c>
      <c r="J196">
        <f ca="1">IF($C196-J$1&lt;År1,0,I195*(1-VLOOKUP($A196,[1]Hugst!$R$5:$W$9,MATCH(ROUNDUP((J$1)/10,0)*10,[1]Hugst!$R$4:$W$4,0))))</f>
        <v>0</v>
      </c>
      <c r="K196">
        <f ca="1">IF($C196-K$1&lt;År1,0,J195*(1-VLOOKUP($A196,[1]Hugst!$R$5:$W$9,MATCH(ROUNDUP((K$1)/10,0)*10,[1]Hugst!$R$4:$W$4,0))))</f>
        <v>0</v>
      </c>
      <c r="L196">
        <f ca="1">IF($C196-L$1&lt;År1,0,K195*(1-VLOOKUP($A196,[1]Hugst!$R$5:$W$9,MATCH(ROUNDUP((L$1)/10,0)*10,[1]Hugst!$R$4:$W$4,0))))</f>
        <v>0</v>
      </c>
      <c r="M196">
        <f ca="1">IF($C196-M$1&lt;År1,0,L195*(1-VLOOKUP($A196,[1]Hugst!$R$5:$W$9,MATCH(ROUNDUP((M$1)/10,0)*10,[1]Hugst!$R$4:$W$4,0))))</f>
        <v>0</v>
      </c>
      <c r="N196">
        <f ca="1">IF($C196-N$1&lt;År1,0,M195*(1-VLOOKUP($A196,[1]Hugst!$R$5:$W$9,MATCH(ROUNDUP((N$1)/10,0)*10,[1]Hugst!$R$4:$W$4,0))))</f>
        <v>0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0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>
        <f ca="1">IF($C197-G$1&lt;År1,0,F196*(1-VLOOKUP($A197,[1]Hugst!$R$5:$W$9,MATCH(ROUNDUP((G$1)/10,0)*10,[1]Hugst!$R$4:$W$4,0))))</f>
        <v>0</v>
      </c>
      <c r="H197">
        <f ca="1">IF($C197-H$1&lt;År1,0,G196*(1-VLOOKUP($A197,[1]Hugst!$R$5:$W$9,MATCH(ROUNDUP((H$1)/10,0)*10,[1]Hugst!$R$4:$W$4,0))))</f>
        <v>0</v>
      </c>
      <c r="I197">
        <f ca="1">IF($C197-I$1&lt;År1,0,H196*(1-VLOOKUP($A197,[1]Hugst!$R$5:$W$9,MATCH(ROUNDUP((I$1)/10,0)*10,[1]Hugst!$R$4:$W$4,0))))</f>
        <v>0</v>
      </c>
      <c r="J197">
        <f ca="1">IF($C197-J$1&lt;År1,0,I196*(1-VLOOKUP($A197,[1]Hugst!$R$5:$W$9,MATCH(ROUNDUP((J$1)/10,0)*10,[1]Hugst!$R$4:$W$4,0))))</f>
        <v>0</v>
      </c>
      <c r="K197">
        <f ca="1">IF($C197-K$1&lt;År1,0,J196*(1-VLOOKUP($A197,[1]Hugst!$R$5:$W$9,MATCH(ROUNDUP((K$1)/10,0)*10,[1]Hugst!$R$4:$W$4,0))))</f>
        <v>0</v>
      </c>
      <c r="L197">
        <f ca="1">IF($C197-L$1&lt;År1,0,K196*(1-VLOOKUP($A197,[1]Hugst!$R$5:$W$9,MATCH(ROUNDUP((L$1)/10,0)*10,[1]Hugst!$R$4:$W$4,0))))</f>
        <v>0</v>
      </c>
      <c r="M197">
        <f ca="1">IF($C197-M$1&lt;År1,0,L196*(1-VLOOKUP($A197,[1]Hugst!$R$5:$W$9,MATCH(ROUNDUP((M$1)/10,0)*10,[1]Hugst!$R$4:$W$4,0))))</f>
        <v>0</v>
      </c>
      <c r="N197">
        <f ca="1">IF($C197-N$1&lt;År1,0,M196*(1-VLOOKUP($A197,[1]Hugst!$R$5:$W$9,MATCH(ROUNDUP((N$1)/10,0)*10,[1]Hugst!$R$4:$W$4,0))))</f>
        <v>0</v>
      </c>
      <c r="O197">
        <f ca="1">IF($C197-O$1&lt;År1,0,N196*(1-VLOOKUP($A197,[1]Hugst!$R$5:$W$9,MATCH(ROUNDUP((O$1)/10,0)*10,[1]Hugst!$R$4:$W$4,0))))</f>
        <v>0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0</v>
      </c>
      <c r="E198">
        <f t="shared" ca="1" si="4"/>
        <v>0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>
        <f ca="1">IF($C198-G$1&lt;År1,0,F197*(1-VLOOKUP($A198,[1]Hugst!$R$5:$W$9,MATCH(ROUNDUP((G$1)/10,0)*10,[1]Hugst!$R$4:$W$4,0))))</f>
        <v>0</v>
      </c>
      <c r="H198">
        <f ca="1">IF($C198-H$1&lt;År1,0,G197*(1-VLOOKUP($A198,[1]Hugst!$R$5:$W$9,MATCH(ROUNDUP((H$1)/10,0)*10,[1]Hugst!$R$4:$W$4,0))))</f>
        <v>0</v>
      </c>
      <c r="I198">
        <f ca="1">IF($C198-I$1&lt;År1,0,H197*(1-VLOOKUP($A198,[1]Hugst!$R$5:$W$9,MATCH(ROUNDUP((I$1)/10,0)*10,[1]Hugst!$R$4:$W$4,0))))</f>
        <v>0</v>
      </c>
      <c r="J198">
        <f ca="1">IF($C198-J$1&lt;År1,0,I197*(1-VLOOKUP($A198,[1]Hugst!$R$5:$W$9,MATCH(ROUNDUP((J$1)/10,0)*10,[1]Hugst!$R$4:$W$4,0))))</f>
        <v>0</v>
      </c>
      <c r="K198">
        <f ca="1">IF($C198-K$1&lt;År1,0,J197*(1-VLOOKUP($A198,[1]Hugst!$R$5:$W$9,MATCH(ROUNDUP((K$1)/10,0)*10,[1]Hugst!$R$4:$W$4,0))))</f>
        <v>0</v>
      </c>
      <c r="L198">
        <f ca="1">IF($C198-L$1&lt;År1,0,K197*(1-VLOOKUP($A198,[1]Hugst!$R$5:$W$9,MATCH(ROUNDUP((L$1)/10,0)*10,[1]Hugst!$R$4:$W$4,0))))</f>
        <v>0</v>
      </c>
      <c r="M198">
        <f ca="1">IF($C198-M$1&lt;År1,0,L197*(1-VLOOKUP($A198,[1]Hugst!$R$5:$W$9,MATCH(ROUNDUP((M$1)/10,0)*10,[1]Hugst!$R$4:$W$4,0))))</f>
        <v>0</v>
      </c>
      <c r="N198">
        <f ca="1">IF($C198-N$1&lt;År1,0,M197*(1-VLOOKUP($A198,[1]Hugst!$R$5:$W$9,MATCH(ROUNDUP((N$1)/10,0)*10,[1]Hugst!$R$4:$W$4,0))))</f>
        <v>0</v>
      </c>
      <c r="O198">
        <f ca="1">IF($C198-O$1&lt;År1,0,N197*(1-VLOOKUP($A198,[1]Hugst!$R$5:$W$9,MATCH(ROUNDUP((O$1)/10,0)*10,[1]Hugst!$R$4:$W$4,0))))</f>
        <v>0</v>
      </c>
      <c r="P198">
        <f ca="1">IF($C198-P$1&lt;År1,0,O197*(1-VLOOKUP($A198,[1]Hugst!$R$5:$W$9,MATCH(ROUNDUP((P$1)/10,0)*10,[1]Hugst!$R$4:$W$4,0))))</f>
        <v>0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0</v>
      </c>
      <c r="E199">
        <f t="shared" ca="1" si="4"/>
        <v>0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>
        <f ca="1">IF($C199-G$1&lt;År1,0,F198*(1-VLOOKUP($A199,[1]Hugst!$R$5:$W$9,MATCH(ROUNDUP((G$1)/10,0)*10,[1]Hugst!$R$4:$W$4,0))))</f>
        <v>0</v>
      </c>
      <c r="H199">
        <f ca="1">IF($C199-H$1&lt;År1,0,G198*(1-VLOOKUP($A199,[1]Hugst!$R$5:$W$9,MATCH(ROUNDUP((H$1)/10,0)*10,[1]Hugst!$R$4:$W$4,0))))</f>
        <v>0</v>
      </c>
      <c r="I199">
        <f ca="1">IF($C199-I$1&lt;År1,0,H198*(1-VLOOKUP($A199,[1]Hugst!$R$5:$W$9,MATCH(ROUNDUP((I$1)/10,0)*10,[1]Hugst!$R$4:$W$4,0))))</f>
        <v>0</v>
      </c>
      <c r="J199">
        <f ca="1">IF($C199-J$1&lt;År1,0,I198*(1-VLOOKUP($A199,[1]Hugst!$R$5:$W$9,MATCH(ROUNDUP((J$1)/10,0)*10,[1]Hugst!$R$4:$W$4,0))))</f>
        <v>0</v>
      </c>
      <c r="K199">
        <f ca="1">IF($C199-K$1&lt;År1,0,J198*(1-VLOOKUP($A199,[1]Hugst!$R$5:$W$9,MATCH(ROUNDUP((K$1)/10,0)*10,[1]Hugst!$R$4:$W$4,0))))</f>
        <v>0</v>
      </c>
      <c r="L199">
        <f ca="1">IF($C199-L$1&lt;År1,0,K198*(1-VLOOKUP($A199,[1]Hugst!$R$5:$W$9,MATCH(ROUNDUP((L$1)/10,0)*10,[1]Hugst!$R$4:$W$4,0))))</f>
        <v>0</v>
      </c>
      <c r="M199">
        <f ca="1">IF($C199-M$1&lt;År1,0,L198*(1-VLOOKUP($A199,[1]Hugst!$R$5:$W$9,MATCH(ROUNDUP((M$1)/10,0)*10,[1]Hugst!$R$4:$W$4,0))))</f>
        <v>0</v>
      </c>
      <c r="N199">
        <f ca="1">IF($C199-N$1&lt;År1,0,M198*(1-VLOOKUP($A199,[1]Hugst!$R$5:$W$9,MATCH(ROUNDUP((N$1)/10,0)*10,[1]Hugst!$R$4:$W$4,0))))</f>
        <v>0</v>
      </c>
      <c r="O199">
        <f ca="1">IF($C199-O$1&lt;År1,0,N198*(1-VLOOKUP($A199,[1]Hugst!$R$5:$W$9,MATCH(ROUNDUP((O$1)/10,0)*10,[1]Hugst!$R$4:$W$4,0))))</f>
        <v>0</v>
      </c>
      <c r="P199">
        <f ca="1">IF($C199-P$1&lt;År1,0,O198*(1-VLOOKUP($A199,[1]Hugst!$R$5:$W$9,MATCH(ROUNDUP((P$1)/10,0)*10,[1]Hugst!$R$4:$W$4,0))))</f>
        <v>0</v>
      </c>
      <c r="Q199">
        <f ca="1">IF($C199-Q$1&lt;År1,0,P198*(1-VLOOKUP($A199,[1]Hugst!$R$5:$W$9,MATCH(ROUNDUP((Q$1)/10,0)*10,[1]Hugst!$R$4:$W$4,0))))</f>
        <v>0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0</v>
      </c>
      <c r="E200">
        <f t="shared" ca="1" si="4"/>
        <v>0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>
        <f ca="1">IF($C200-G$1&lt;År1,0,F199*(1-VLOOKUP($A200,[1]Hugst!$R$5:$W$9,MATCH(ROUNDUP((G$1)/10,0)*10,[1]Hugst!$R$4:$W$4,0))))</f>
        <v>0</v>
      </c>
      <c r="H200">
        <f ca="1">IF($C200-H$1&lt;År1,0,G199*(1-VLOOKUP($A200,[1]Hugst!$R$5:$W$9,MATCH(ROUNDUP((H$1)/10,0)*10,[1]Hugst!$R$4:$W$4,0))))</f>
        <v>0</v>
      </c>
      <c r="I200">
        <f ca="1">IF($C200-I$1&lt;År1,0,H199*(1-VLOOKUP($A200,[1]Hugst!$R$5:$W$9,MATCH(ROUNDUP((I$1)/10,0)*10,[1]Hugst!$R$4:$W$4,0))))</f>
        <v>0</v>
      </c>
      <c r="J200">
        <f ca="1">IF($C200-J$1&lt;År1,0,I199*(1-VLOOKUP($A200,[1]Hugst!$R$5:$W$9,MATCH(ROUNDUP((J$1)/10,0)*10,[1]Hugst!$R$4:$W$4,0))))</f>
        <v>0</v>
      </c>
      <c r="K200">
        <f ca="1">IF($C200-K$1&lt;År1,0,J199*(1-VLOOKUP($A200,[1]Hugst!$R$5:$W$9,MATCH(ROUNDUP((K$1)/10,0)*10,[1]Hugst!$R$4:$W$4,0))))</f>
        <v>0</v>
      </c>
      <c r="L200">
        <f ca="1">IF($C200-L$1&lt;År1,0,K199*(1-VLOOKUP($A200,[1]Hugst!$R$5:$W$9,MATCH(ROUNDUP((L$1)/10,0)*10,[1]Hugst!$R$4:$W$4,0))))</f>
        <v>0</v>
      </c>
      <c r="M200">
        <f ca="1">IF($C200-M$1&lt;År1,0,L199*(1-VLOOKUP($A200,[1]Hugst!$R$5:$W$9,MATCH(ROUNDUP((M$1)/10,0)*10,[1]Hugst!$R$4:$W$4,0))))</f>
        <v>0</v>
      </c>
      <c r="N200">
        <f ca="1">IF($C200-N$1&lt;År1,0,M199*(1-VLOOKUP($A200,[1]Hugst!$R$5:$W$9,MATCH(ROUNDUP((N$1)/10,0)*10,[1]Hugst!$R$4:$W$4,0))))</f>
        <v>0</v>
      </c>
      <c r="O200">
        <f ca="1">IF($C200-O$1&lt;År1,0,N199*(1-VLOOKUP($A200,[1]Hugst!$R$5:$W$9,MATCH(ROUNDUP((O$1)/10,0)*10,[1]Hugst!$R$4:$W$4,0))))</f>
        <v>0</v>
      </c>
      <c r="P200">
        <f ca="1">IF($C200-P$1&lt;År1,0,O199*(1-VLOOKUP($A200,[1]Hugst!$R$5:$W$9,MATCH(ROUNDUP((P$1)/10,0)*10,[1]Hugst!$R$4:$W$4,0))))</f>
        <v>0</v>
      </c>
      <c r="Q200">
        <f ca="1">IF($C200-Q$1&lt;År1,0,P199*(1-VLOOKUP($A200,[1]Hugst!$R$5:$W$9,MATCH(ROUNDUP((Q$1)/10,0)*10,[1]Hugst!$R$4:$W$4,0))))</f>
        <v>0</v>
      </c>
      <c r="R200">
        <f ca="1">IF($C200-R$1&lt;År1,0,Q199*(1-VLOOKUP($A200,[1]Hugst!$R$5:$W$9,MATCH(ROUNDUP((R$1)/10,0)*10,[1]Hugst!$R$4:$W$4,0))))</f>
        <v>0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0</v>
      </c>
      <c r="E201">
        <f t="shared" ca="1" si="4"/>
        <v>0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>
        <f ca="1">IF($C201-G$1&lt;År1,0,F200*(1-VLOOKUP($A201,[1]Hugst!$R$5:$W$9,MATCH(ROUNDUP((G$1)/10,0)*10,[1]Hugst!$R$4:$W$4,0))))</f>
        <v>0</v>
      </c>
      <c r="H201">
        <f ca="1">IF($C201-H$1&lt;År1,0,G200*(1-VLOOKUP($A201,[1]Hugst!$R$5:$W$9,MATCH(ROUNDUP((H$1)/10,0)*10,[1]Hugst!$R$4:$W$4,0))))</f>
        <v>0</v>
      </c>
      <c r="I201">
        <f ca="1">IF($C201-I$1&lt;År1,0,H200*(1-VLOOKUP($A201,[1]Hugst!$R$5:$W$9,MATCH(ROUNDUP((I$1)/10,0)*10,[1]Hugst!$R$4:$W$4,0))))</f>
        <v>0</v>
      </c>
      <c r="J201">
        <f ca="1">IF($C201-J$1&lt;År1,0,I200*(1-VLOOKUP($A201,[1]Hugst!$R$5:$W$9,MATCH(ROUNDUP((J$1)/10,0)*10,[1]Hugst!$R$4:$W$4,0))))</f>
        <v>0</v>
      </c>
      <c r="K201">
        <f ca="1">IF($C201-K$1&lt;År1,0,J200*(1-VLOOKUP($A201,[1]Hugst!$R$5:$W$9,MATCH(ROUNDUP((K$1)/10,0)*10,[1]Hugst!$R$4:$W$4,0))))</f>
        <v>0</v>
      </c>
      <c r="L201">
        <f ca="1">IF($C201-L$1&lt;År1,0,K200*(1-VLOOKUP($A201,[1]Hugst!$R$5:$W$9,MATCH(ROUNDUP((L$1)/10,0)*10,[1]Hugst!$R$4:$W$4,0))))</f>
        <v>0</v>
      </c>
      <c r="M201">
        <f ca="1">IF($C201-M$1&lt;År1,0,L200*(1-VLOOKUP($A201,[1]Hugst!$R$5:$W$9,MATCH(ROUNDUP((M$1)/10,0)*10,[1]Hugst!$R$4:$W$4,0))))</f>
        <v>0</v>
      </c>
      <c r="N201">
        <f ca="1">IF($C201-N$1&lt;År1,0,M200*(1-VLOOKUP($A201,[1]Hugst!$R$5:$W$9,MATCH(ROUNDUP((N$1)/10,0)*10,[1]Hugst!$R$4:$W$4,0))))</f>
        <v>0</v>
      </c>
      <c r="O201">
        <f ca="1">IF($C201-O$1&lt;År1,0,N200*(1-VLOOKUP($A201,[1]Hugst!$R$5:$W$9,MATCH(ROUNDUP((O$1)/10,0)*10,[1]Hugst!$R$4:$W$4,0))))</f>
        <v>0</v>
      </c>
      <c r="P201">
        <f ca="1">IF($C201-P$1&lt;År1,0,O200*(1-VLOOKUP($A201,[1]Hugst!$R$5:$W$9,MATCH(ROUNDUP((P$1)/10,0)*10,[1]Hugst!$R$4:$W$4,0))))</f>
        <v>0</v>
      </c>
      <c r="Q201">
        <f ca="1">IF($C201-Q$1&lt;År1,0,P200*(1-VLOOKUP($A201,[1]Hugst!$R$5:$W$9,MATCH(ROUNDUP((Q$1)/10,0)*10,[1]Hugst!$R$4:$W$4,0))))</f>
        <v>0</v>
      </c>
      <c r="R201">
        <f ca="1">IF($C201-R$1&lt;År1,0,Q200*(1-VLOOKUP($A201,[1]Hugst!$R$5:$W$9,MATCH(ROUNDUP((R$1)/10,0)*10,[1]Hugst!$R$4:$W$4,0))))</f>
        <v>0</v>
      </c>
      <c r="S201">
        <f ca="1">IF($C201-S$1&lt;År1,0,R200*(1-VLOOKUP($A201,[1]Hugst!$R$5:$W$9,MATCH(ROUNDUP((S$1)/10,0)*10,[1]Hugst!$R$4:$W$4,0))))</f>
        <v>0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0</v>
      </c>
      <c r="E202">
        <f t="shared" ca="1" si="4"/>
        <v>0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>
        <f ca="1">IF($C202-G$1&lt;År1,0,F201*(1-VLOOKUP($A202,[1]Hugst!$R$5:$W$9,MATCH(ROUNDUP((G$1)/10,0)*10,[1]Hugst!$R$4:$W$4,0))))</f>
        <v>0</v>
      </c>
      <c r="H202">
        <f ca="1">IF($C202-H$1&lt;År1,0,G201*(1-VLOOKUP($A202,[1]Hugst!$R$5:$W$9,MATCH(ROUNDUP((H$1)/10,0)*10,[1]Hugst!$R$4:$W$4,0))))</f>
        <v>0</v>
      </c>
      <c r="I202">
        <f ca="1">IF($C202-I$1&lt;År1,0,H201*(1-VLOOKUP($A202,[1]Hugst!$R$5:$W$9,MATCH(ROUNDUP((I$1)/10,0)*10,[1]Hugst!$R$4:$W$4,0))))</f>
        <v>0</v>
      </c>
      <c r="J202">
        <f ca="1">IF($C202-J$1&lt;År1,0,I201*(1-VLOOKUP($A202,[1]Hugst!$R$5:$W$9,MATCH(ROUNDUP((J$1)/10,0)*10,[1]Hugst!$R$4:$W$4,0))))</f>
        <v>0</v>
      </c>
      <c r="K202">
        <f ca="1">IF($C202-K$1&lt;År1,0,J201*(1-VLOOKUP($A202,[1]Hugst!$R$5:$W$9,MATCH(ROUNDUP((K$1)/10,0)*10,[1]Hugst!$R$4:$W$4,0))))</f>
        <v>0</v>
      </c>
      <c r="L202">
        <f ca="1">IF($C202-L$1&lt;År1,0,K201*(1-VLOOKUP($A202,[1]Hugst!$R$5:$W$9,MATCH(ROUNDUP((L$1)/10,0)*10,[1]Hugst!$R$4:$W$4,0))))</f>
        <v>0</v>
      </c>
      <c r="M202">
        <f ca="1">IF($C202-M$1&lt;År1,0,L201*(1-VLOOKUP($A202,[1]Hugst!$R$5:$W$9,MATCH(ROUNDUP((M$1)/10,0)*10,[1]Hugst!$R$4:$W$4,0))))</f>
        <v>0</v>
      </c>
      <c r="N202">
        <f ca="1">IF($C202-N$1&lt;År1,0,M201*(1-VLOOKUP($A202,[1]Hugst!$R$5:$W$9,MATCH(ROUNDUP((N$1)/10,0)*10,[1]Hugst!$R$4:$W$4,0))))</f>
        <v>0</v>
      </c>
      <c r="O202">
        <f ca="1">IF($C202-O$1&lt;År1,0,N201*(1-VLOOKUP($A202,[1]Hugst!$R$5:$W$9,MATCH(ROUNDUP((O$1)/10,0)*10,[1]Hugst!$R$4:$W$4,0))))</f>
        <v>0</v>
      </c>
      <c r="P202">
        <f ca="1">IF($C202-P$1&lt;År1,0,O201*(1-VLOOKUP($A202,[1]Hugst!$R$5:$W$9,MATCH(ROUNDUP((P$1)/10,0)*10,[1]Hugst!$R$4:$W$4,0))))</f>
        <v>0</v>
      </c>
      <c r="Q202">
        <f ca="1">IF($C202-Q$1&lt;År1,0,P201*(1-VLOOKUP($A202,[1]Hugst!$R$5:$W$9,MATCH(ROUNDUP((Q$1)/10,0)*10,[1]Hugst!$R$4:$W$4,0))))</f>
        <v>0</v>
      </c>
      <c r="R202">
        <f ca="1">IF($C202-R$1&lt;År1,0,Q201*(1-VLOOKUP($A202,[1]Hugst!$R$5:$W$9,MATCH(ROUNDUP((R$1)/10,0)*10,[1]Hugst!$R$4:$W$4,0))))</f>
        <v>0</v>
      </c>
      <c r="S202">
        <f ca="1">IF($C202-S$1&lt;År1,0,R201*(1-VLOOKUP($A202,[1]Hugst!$R$5:$W$9,MATCH(ROUNDUP((S$1)/10,0)*10,[1]Hugst!$R$4:$W$4,0))))</f>
        <v>0</v>
      </c>
      <c r="T202">
        <f ca="1">IF($C202-T$1&lt;År1,0,S201*(1-VLOOKUP($A202,[1]Hugst!$R$5:$W$9,MATCH(ROUNDUP((T$1)/10,0)*10,[1]Hugst!$R$4:$W$4,0))))</f>
        <v>0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0</v>
      </c>
      <c r="E203">
        <f t="shared" ca="1" si="4"/>
        <v>0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>
        <f ca="1">IF($C203-G$1&lt;År1,0,F202*(1-VLOOKUP($A203,[1]Hugst!$R$5:$W$9,MATCH(ROUNDUP((G$1)/10,0)*10,[1]Hugst!$R$4:$W$4,0))))</f>
        <v>0</v>
      </c>
      <c r="H203">
        <f ca="1">IF($C203-H$1&lt;År1,0,G202*(1-VLOOKUP($A203,[1]Hugst!$R$5:$W$9,MATCH(ROUNDUP((H$1)/10,0)*10,[1]Hugst!$R$4:$W$4,0))))</f>
        <v>0</v>
      </c>
      <c r="I203">
        <f ca="1">IF($C203-I$1&lt;År1,0,H202*(1-VLOOKUP($A203,[1]Hugst!$R$5:$W$9,MATCH(ROUNDUP((I$1)/10,0)*10,[1]Hugst!$R$4:$W$4,0))))</f>
        <v>0</v>
      </c>
      <c r="J203">
        <f ca="1">IF($C203-J$1&lt;År1,0,I202*(1-VLOOKUP($A203,[1]Hugst!$R$5:$W$9,MATCH(ROUNDUP((J$1)/10,0)*10,[1]Hugst!$R$4:$W$4,0))))</f>
        <v>0</v>
      </c>
      <c r="K203">
        <f ca="1">IF($C203-K$1&lt;År1,0,J202*(1-VLOOKUP($A203,[1]Hugst!$R$5:$W$9,MATCH(ROUNDUP((K$1)/10,0)*10,[1]Hugst!$R$4:$W$4,0))))</f>
        <v>0</v>
      </c>
      <c r="L203">
        <f ca="1">IF($C203-L$1&lt;År1,0,K202*(1-VLOOKUP($A203,[1]Hugst!$R$5:$W$9,MATCH(ROUNDUP((L$1)/10,0)*10,[1]Hugst!$R$4:$W$4,0))))</f>
        <v>0</v>
      </c>
      <c r="M203">
        <f ca="1">IF($C203-M$1&lt;År1,0,L202*(1-VLOOKUP($A203,[1]Hugst!$R$5:$W$9,MATCH(ROUNDUP((M$1)/10,0)*10,[1]Hugst!$R$4:$W$4,0))))</f>
        <v>0</v>
      </c>
      <c r="N203">
        <f ca="1">IF($C203-N$1&lt;År1,0,M202*(1-VLOOKUP($A203,[1]Hugst!$R$5:$W$9,MATCH(ROUNDUP((N$1)/10,0)*10,[1]Hugst!$R$4:$W$4,0))))</f>
        <v>0</v>
      </c>
      <c r="O203">
        <f ca="1">IF($C203-O$1&lt;År1,0,N202*(1-VLOOKUP($A203,[1]Hugst!$R$5:$W$9,MATCH(ROUNDUP((O$1)/10,0)*10,[1]Hugst!$R$4:$W$4,0))))</f>
        <v>0</v>
      </c>
      <c r="P203">
        <f ca="1">IF($C203-P$1&lt;År1,0,O202*(1-VLOOKUP($A203,[1]Hugst!$R$5:$W$9,MATCH(ROUNDUP((P$1)/10,0)*10,[1]Hugst!$R$4:$W$4,0))))</f>
        <v>0</v>
      </c>
      <c r="Q203">
        <f ca="1">IF($C203-Q$1&lt;År1,0,P202*(1-VLOOKUP($A203,[1]Hugst!$R$5:$W$9,MATCH(ROUNDUP((Q$1)/10,0)*10,[1]Hugst!$R$4:$W$4,0))))</f>
        <v>0</v>
      </c>
      <c r="R203">
        <f ca="1">IF($C203-R$1&lt;År1,0,Q202*(1-VLOOKUP($A203,[1]Hugst!$R$5:$W$9,MATCH(ROUNDUP((R$1)/10,0)*10,[1]Hugst!$R$4:$W$4,0))))</f>
        <v>0</v>
      </c>
      <c r="S203">
        <f ca="1">IF($C203-S$1&lt;År1,0,R202*(1-VLOOKUP($A203,[1]Hugst!$R$5:$W$9,MATCH(ROUNDUP((S$1)/10,0)*10,[1]Hugst!$R$4:$W$4,0))))</f>
        <v>0</v>
      </c>
      <c r="T203">
        <f ca="1">IF($C203-T$1&lt;År1,0,S202*(1-VLOOKUP($A203,[1]Hugst!$R$5:$W$9,MATCH(ROUNDUP((T$1)/10,0)*10,[1]Hugst!$R$4:$W$4,0))))</f>
        <v>0</v>
      </c>
      <c r="U203">
        <f ca="1">IF($C203-U$1&lt;År1,0,T202*(1-VLOOKUP($A203,[1]Hugst!$R$5:$W$9,MATCH(ROUNDUP((U$1)/10,0)*10,[1]Hugst!$R$4:$W$4,0))))</f>
        <v>0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0</v>
      </c>
      <c r="E204">
        <f t="shared" ca="1" si="4"/>
        <v>0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>
        <f ca="1">IF($C204-G$1&lt;År1,0,F203*(1-VLOOKUP($A204,[1]Hugst!$R$5:$W$9,MATCH(ROUNDUP((G$1)/10,0)*10,[1]Hugst!$R$4:$W$4,0))))</f>
        <v>0</v>
      </c>
      <c r="H204">
        <f ca="1">IF($C204-H$1&lt;År1,0,G203*(1-VLOOKUP($A204,[1]Hugst!$R$5:$W$9,MATCH(ROUNDUP((H$1)/10,0)*10,[1]Hugst!$R$4:$W$4,0))))</f>
        <v>0</v>
      </c>
      <c r="I204">
        <f ca="1">IF($C204-I$1&lt;År1,0,H203*(1-VLOOKUP($A204,[1]Hugst!$R$5:$W$9,MATCH(ROUNDUP((I$1)/10,0)*10,[1]Hugst!$R$4:$W$4,0))))</f>
        <v>0</v>
      </c>
      <c r="J204">
        <f ca="1">IF($C204-J$1&lt;År1,0,I203*(1-VLOOKUP($A204,[1]Hugst!$R$5:$W$9,MATCH(ROUNDUP((J$1)/10,0)*10,[1]Hugst!$R$4:$W$4,0))))</f>
        <v>0</v>
      </c>
      <c r="K204">
        <f ca="1">IF($C204-K$1&lt;År1,0,J203*(1-VLOOKUP($A204,[1]Hugst!$R$5:$W$9,MATCH(ROUNDUP((K$1)/10,0)*10,[1]Hugst!$R$4:$W$4,0))))</f>
        <v>0</v>
      </c>
      <c r="L204">
        <f ca="1">IF($C204-L$1&lt;År1,0,K203*(1-VLOOKUP($A204,[1]Hugst!$R$5:$W$9,MATCH(ROUNDUP((L$1)/10,0)*10,[1]Hugst!$R$4:$W$4,0))))</f>
        <v>0</v>
      </c>
      <c r="M204">
        <f ca="1">IF($C204-M$1&lt;År1,0,L203*(1-VLOOKUP($A204,[1]Hugst!$R$5:$W$9,MATCH(ROUNDUP((M$1)/10,0)*10,[1]Hugst!$R$4:$W$4,0))))</f>
        <v>0</v>
      </c>
      <c r="N204">
        <f ca="1">IF($C204-N$1&lt;År1,0,M203*(1-VLOOKUP($A204,[1]Hugst!$R$5:$W$9,MATCH(ROUNDUP((N$1)/10,0)*10,[1]Hugst!$R$4:$W$4,0))))</f>
        <v>0</v>
      </c>
      <c r="O204">
        <f ca="1">IF($C204-O$1&lt;År1,0,N203*(1-VLOOKUP($A204,[1]Hugst!$R$5:$W$9,MATCH(ROUNDUP((O$1)/10,0)*10,[1]Hugst!$R$4:$W$4,0))))</f>
        <v>0</v>
      </c>
      <c r="P204">
        <f ca="1">IF($C204-P$1&lt;År1,0,O203*(1-VLOOKUP($A204,[1]Hugst!$R$5:$W$9,MATCH(ROUNDUP((P$1)/10,0)*10,[1]Hugst!$R$4:$W$4,0))))</f>
        <v>0</v>
      </c>
      <c r="Q204">
        <f ca="1">IF($C204-Q$1&lt;År1,0,P203*(1-VLOOKUP($A204,[1]Hugst!$R$5:$W$9,MATCH(ROUNDUP((Q$1)/10,0)*10,[1]Hugst!$R$4:$W$4,0))))</f>
        <v>0</v>
      </c>
      <c r="R204">
        <f ca="1">IF($C204-R$1&lt;År1,0,Q203*(1-VLOOKUP($A204,[1]Hugst!$R$5:$W$9,MATCH(ROUNDUP((R$1)/10,0)*10,[1]Hugst!$R$4:$W$4,0))))</f>
        <v>0</v>
      </c>
      <c r="S204">
        <f ca="1">IF($C204-S$1&lt;År1,0,R203*(1-VLOOKUP($A204,[1]Hugst!$R$5:$W$9,MATCH(ROUNDUP((S$1)/10,0)*10,[1]Hugst!$R$4:$W$4,0))))</f>
        <v>0</v>
      </c>
      <c r="T204">
        <f ca="1">IF($C204-T$1&lt;År1,0,S203*(1-VLOOKUP($A204,[1]Hugst!$R$5:$W$9,MATCH(ROUNDUP((T$1)/10,0)*10,[1]Hugst!$R$4:$W$4,0))))</f>
        <v>0</v>
      </c>
      <c r="U204">
        <f ca="1">IF($C204-U$1&lt;År1,0,T203*(1-VLOOKUP($A204,[1]Hugst!$R$5:$W$9,MATCH(ROUNDUP((U$1)/10,0)*10,[1]Hugst!$R$4:$W$4,0))))</f>
        <v>0</v>
      </c>
      <c r="V204">
        <f ca="1">IF($C204-V$1&lt;År1,0,U203*(1-VLOOKUP($A204,[1]Hugst!$R$5:$W$9,MATCH(ROUNDUP((V$1)/10,0)*10,[1]Hugst!$R$4:$W$4,0))))</f>
        <v>0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0</v>
      </c>
      <c r="E205">
        <f t="shared" ca="1" si="4"/>
        <v>0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>
        <f ca="1">IF($C205-G$1&lt;År1,0,F204*(1-VLOOKUP($A205,[1]Hugst!$R$5:$W$9,MATCH(ROUNDUP((G$1)/10,0)*10,[1]Hugst!$R$4:$W$4,0))))</f>
        <v>0</v>
      </c>
      <c r="H205">
        <f ca="1">IF($C205-H$1&lt;År1,0,G204*(1-VLOOKUP($A205,[1]Hugst!$R$5:$W$9,MATCH(ROUNDUP((H$1)/10,0)*10,[1]Hugst!$R$4:$W$4,0))))</f>
        <v>0</v>
      </c>
      <c r="I205">
        <f ca="1">IF($C205-I$1&lt;År1,0,H204*(1-VLOOKUP($A205,[1]Hugst!$R$5:$W$9,MATCH(ROUNDUP((I$1)/10,0)*10,[1]Hugst!$R$4:$W$4,0))))</f>
        <v>0</v>
      </c>
      <c r="J205">
        <f ca="1">IF($C205-J$1&lt;År1,0,I204*(1-VLOOKUP($A205,[1]Hugst!$R$5:$W$9,MATCH(ROUNDUP((J$1)/10,0)*10,[1]Hugst!$R$4:$W$4,0))))</f>
        <v>0</v>
      </c>
      <c r="K205">
        <f ca="1">IF($C205-K$1&lt;År1,0,J204*(1-VLOOKUP($A205,[1]Hugst!$R$5:$W$9,MATCH(ROUNDUP((K$1)/10,0)*10,[1]Hugst!$R$4:$W$4,0))))</f>
        <v>0</v>
      </c>
      <c r="L205">
        <f ca="1">IF($C205-L$1&lt;År1,0,K204*(1-VLOOKUP($A205,[1]Hugst!$R$5:$W$9,MATCH(ROUNDUP((L$1)/10,0)*10,[1]Hugst!$R$4:$W$4,0))))</f>
        <v>0</v>
      </c>
      <c r="M205">
        <f ca="1">IF($C205-M$1&lt;År1,0,L204*(1-VLOOKUP($A205,[1]Hugst!$R$5:$W$9,MATCH(ROUNDUP((M$1)/10,0)*10,[1]Hugst!$R$4:$W$4,0))))</f>
        <v>0</v>
      </c>
      <c r="N205">
        <f ca="1">IF($C205-N$1&lt;År1,0,M204*(1-VLOOKUP($A205,[1]Hugst!$R$5:$W$9,MATCH(ROUNDUP((N$1)/10,0)*10,[1]Hugst!$R$4:$W$4,0))))</f>
        <v>0</v>
      </c>
      <c r="O205">
        <f ca="1">IF($C205-O$1&lt;År1,0,N204*(1-VLOOKUP($A205,[1]Hugst!$R$5:$W$9,MATCH(ROUNDUP((O$1)/10,0)*10,[1]Hugst!$R$4:$W$4,0))))</f>
        <v>0</v>
      </c>
      <c r="P205">
        <f ca="1">IF($C205-P$1&lt;År1,0,O204*(1-VLOOKUP($A205,[1]Hugst!$R$5:$W$9,MATCH(ROUNDUP((P$1)/10,0)*10,[1]Hugst!$R$4:$W$4,0))))</f>
        <v>0</v>
      </c>
      <c r="Q205">
        <f ca="1">IF($C205-Q$1&lt;År1,0,P204*(1-VLOOKUP($A205,[1]Hugst!$R$5:$W$9,MATCH(ROUNDUP((Q$1)/10,0)*10,[1]Hugst!$R$4:$W$4,0))))</f>
        <v>0</v>
      </c>
      <c r="R205">
        <f ca="1">IF($C205-R$1&lt;År1,0,Q204*(1-VLOOKUP($A205,[1]Hugst!$R$5:$W$9,MATCH(ROUNDUP((R$1)/10,0)*10,[1]Hugst!$R$4:$W$4,0))))</f>
        <v>0</v>
      </c>
      <c r="S205">
        <f ca="1">IF($C205-S$1&lt;År1,0,R204*(1-VLOOKUP($A205,[1]Hugst!$R$5:$W$9,MATCH(ROUNDUP((S$1)/10,0)*10,[1]Hugst!$R$4:$W$4,0))))</f>
        <v>0</v>
      </c>
      <c r="T205">
        <f ca="1">IF($C205-T$1&lt;År1,0,S204*(1-VLOOKUP($A205,[1]Hugst!$R$5:$W$9,MATCH(ROUNDUP((T$1)/10,0)*10,[1]Hugst!$R$4:$W$4,0))))</f>
        <v>0</v>
      </c>
      <c r="U205">
        <f ca="1">IF($C205-U$1&lt;År1,0,T204*(1-VLOOKUP($A205,[1]Hugst!$R$5:$W$9,MATCH(ROUNDUP((U$1)/10,0)*10,[1]Hugst!$R$4:$W$4,0))))</f>
        <v>0</v>
      </c>
      <c r="V205">
        <f ca="1">IF($C205-V$1&lt;År1,0,U204*(1-VLOOKUP($A205,[1]Hugst!$R$5:$W$9,MATCH(ROUNDUP((V$1)/10,0)*10,[1]Hugst!$R$4:$W$4,0))))</f>
        <v>0</v>
      </c>
      <c r="W205">
        <f ca="1">IF($C205-W$1&lt;År1,0,V204*(1-VLOOKUP($A205,[1]Hugst!$R$5:$W$9,MATCH(ROUNDUP((W$1)/10,0)*10,[1]Hugst!$R$4:$W$4,0))))</f>
        <v>0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0</v>
      </c>
      <c r="E206">
        <f t="shared" ca="1" si="4"/>
        <v>0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>
        <f ca="1">IF($C206-G$1&lt;År1,0,F205*(1-VLOOKUP($A206,[1]Hugst!$R$5:$W$9,MATCH(ROUNDUP((G$1)/10,0)*10,[1]Hugst!$R$4:$W$4,0))))</f>
        <v>0</v>
      </c>
      <c r="H206">
        <f ca="1">IF($C206-H$1&lt;År1,0,G205*(1-VLOOKUP($A206,[1]Hugst!$R$5:$W$9,MATCH(ROUNDUP((H$1)/10,0)*10,[1]Hugst!$R$4:$W$4,0))))</f>
        <v>0</v>
      </c>
      <c r="I206">
        <f ca="1">IF($C206-I$1&lt;År1,0,H205*(1-VLOOKUP($A206,[1]Hugst!$R$5:$W$9,MATCH(ROUNDUP((I$1)/10,0)*10,[1]Hugst!$R$4:$W$4,0))))</f>
        <v>0</v>
      </c>
      <c r="J206">
        <f ca="1">IF($C206-J$1&lt;År1,0,I205*(1-VLOOKUP($A206,[1]Hugst!$R$5:$W$9,MATCH(ROUNDUP((J$1)/10,0)*10,[1]Hugst!$R$4:$W$4,0))))</f>
        <v>0</v>
      </c>
      <c r="K206">
        <f ca="1">IF($C206-K$1&lt;År1,0,J205*(1-VLOOKUP($A206,[1]Hugst!$R$5:$W$9,MATCH(ROUNDUP((K$1)/10,0)*10,[1]Hugst!$R$4:$W$4,0))))</f>
        <v>0</v>
      </c>
      <c r="L206">
        <f ca="1">IF($C206-L$1&lt;År1,0,K205*(1-VLOOKUP($A206,[1]Hugst!$R$5:$W$9,MATCH(ROUNDUP((L$1)/10,0)*10,[1]Hugst!$R$4:$W$4,0))))</f>
        <v>0</v>
      </c>
      <c r="M206">
        <f ca="1">IF($C206-M$1&lt;År1,0,L205*(1-VLOOKUP($A206,[1]Hugst!$R$5:$W$9,MATCH(ROUNDUP((M$1)/10,0)*10,[1]Hugst!$R$4:$W$4,0))))</f>
        <v>0</v>
      </c>
      <c r="N206">
        <f ca="1">IF($C206-N$1&lt;År1,0,M205*(1-VLOOKUP($A206,[1]Hugst!$R$5:$W$9,MATCH(ROUNDUP((N$1)/10,0)*10,[1]Hugst!$R$4:$W$4,0))))</f>
        <v>0</v>
      </c>
      <c r="O206">
        <f ca="1">IF($C206-O$1&lt;År1,0,N205*(1-VLOOKUP($A206,[1]Hugst!$R$5:$W$9,MATCH(ROUNDUP((O$1)/10,0)*10,[1]Hugst!$R$4:$W$4,0))))</f>
        <v>0</v>
      </c>
      <c r="P206">
        <f ca="1">IF($C206-P$1&lt;År1,0,O205*(1-VLOOKUP($A206,[1]Hugst!$R$5:$W$9,MATCH(ROUNDUP((P$1)/10,0)*10,[1]Hugst!$R$4:$W$4,0))))</f>
        <v>0</v>
      </c>
      <c r="Q206">
        <f ca="1">IF($C206-Q$1&lt;År1,0,P205*(1-VLOOKUP($A206,[1]Hugst!$R$5:$W$9,MATCH(ROUNDUP((Q$1)/10,0)*10,[1]Hugst!$R$4:$W$4,0))))</f>
        <v>0</v>
      </c>
      <c r="R206">
        <f ca="1">IF($C206-R$1&lt;År1,0,Q205*(1-VLOOKUP($A206,[1]Hugst!$R$5:$W$9,MATCH(ROUNDUP((R$1)/10,0)*10,[1]Hugst!$R$4:$W$4,0))))</f>
        <v>0</v>
      </c>
      <c r="S206">
        <f ca="1">IF($C206-S$1&lt;År1,0,R205*(1-VLOOKUP($A206,[1]Hugst!$R$5:$W$9,MATCH(ROUNDUP((S$1)/10,0)*10,[1]Hugst!$R$4:$W$4,0))))</f>
        <v>0</v>
      </c>
      <c r="T206">
        <f ca="1">IF($C206-T$1&lt;År1,0,S205*(1-VLOOKUP($A206,[1]Hugst!$R$5:$W$9,MATCH(ROUNDUP((T$1)/10,0)*10,[1]Hugst!$R$4:$W$4,0))))</f>
        <v>0</v>
      </c>
      <c r="U206">
        <f ca="1">IF($C206-U$1&lt;År1,0,T205*(1-VLOOKUP($A206,[1]Hugst!$R$5:$W$9,MATCH(ROUNDUP((U$1)/10,0)*10,[1]Hugst!$R$4:$W$4,0))))</f>
        <v>0</v>
      </c>
      <c r="V206">
        <f ca="1">IF($C206-V$1&lt;År1,0,U205*(1-VLOOKUP($A206,[1]Hugst!$R$5:$W$9,MATCH(ROUNDUP((V$1)/10,0)*10,[1]Hugst!$R$4:$W$4,0))))</f>
        <v>0</v>
      </c>
      <c r="W206">
        <f ca="1">IF($C206-W$1&lt;År1,0,V205*(1-VLOOKUP($A206,[1]Hugst!$R$5:$W$9,MATCH(ROUNDUP((W$1)/10,0)*10,[1]Hugst!$R$4:$W$4,0))))</f>
        <v>0</v>
      </c>
      <c r="X206">
        <f ca="1">IF($C206-X$1&lt;År1,0,W205*(1-VLOOKUP($A206,[1]Hugst!$R$5:$W$9,MATCH(ROUNDUP((X$1)/10,0)*10,[1]Hugst!$R$4:$W$4,0))))</f>
        <v>0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0</v>
      </c>
      <c r="E207">
        <f t="shared" ca="1" si="4"/>
        <v>0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>
        <f ca="1">IF($C207-G$1&lt;År1,0,F206*(1-VLOOKUP($A207,[1]Hugst!$R$5:$W$9,MATCH(ROUNDUP((G$1)/10,0)*10,[1]Hugst!$R$4:$W$4,0))))</f>
        <v>0</v>
      </c>
      <c r="H207">
        <f ca="1">IF($C207-H$1&lt;År1,0,G206*(1-VLOOKUP($A207,[1]Hugst!$R$5:$W$9,MATCH(ROUNDUP((H$1)/10,0)*10,[1]Hugst!$R$4:$W$4,0))))</f>
        <v>0</v>
      </c>
      <c r="I207">
        <f ca="1">IF($C207-I$1&lt;År1,0,H206*(1-VLOOKUP($A207,[1]Hugst!$R$5:$W$9,MATCH(ROUNDUP((I$1)/10,0)*10,[1]Hugst!$R$4:$W$4,0))))</f>
        <v>0</v>
      </c>
      <c r="J207">
        <f ca="1">IF($C207-J$1&lt;År1,0,I206*(1-VLOOKUP($A207,[1]Hugst!$R$5:$W$9,MATCH(ROUNDUP((J$1)/10,0)*10,[1]Hugst!$R$4:$W$4,0))))</f>
        <v>0</v>
      </c>
      <c r="K207">
        <f ca="1">IF($C207-K$1&lt;År1,0,J206*(1-VLOOKUP($A207,[1]Hugst!$R$5:$W$9,MATCH(ROUNDUP((K$1)/10,0)*10,[1]Hugst!$R$4:$W$4,0))))</f>
        <v>0</v>
      </c>
      <c r="L207">
        <f ca="1">IF($C207-L$1&lt;År1,0,K206*(1-VLOOKUP($A207,[1]Hugst!$R$5:$W$9,MATCH(ROUNDUP((L$1)/10,0)*10,[1]Hugst!$R$4:$W$4,0))))</f>
        <v>0</v>
      </c>
      <c r="M207">
        <f ca="1">IF($C207-M$1&lt;År1,0,L206*(1-VLOOKUP($A207,[1]Hugst!$R$5:$W$9,MATCH(ROUNDUP((M$1)/10,0)*10,[1]Hugst!$R$4:$W$4,0))))</f>
        <v>0</v>
      </c>
      <c r="N207">
        <f ca="1">IF($C207-N$1&lt;År1,0,M206*(1-VLOOKUP($A207,[1]Hugst!$R$5:$W$9,MATCH(ROUNDUP((N$1)/10,0)*10,[1]Hugst!$R$4:$W$4,0))))</f>
        <v>0</v>
      </c>
      <c r="O207">
        <f ca="1">IF($C207-O$1&lt;År1,0,N206*(1-VLOOKUP($A207,[1]Hugst!$R$5:$W$9,MATCH(ROUNDUP((O$1)/10,0)*10,[1]Hugst!$R$4:$W$4,0))))</f>
        <v>0</v>
      </c>
      <c r="P207">
        <f ca="1">IF($C207-P$1&lt;År1,0,O206*(1-VLOOKUP($A207,[1]Hugst!$R$5:$W$9,MATCH(ROUNDUP((P$1)/10,0)*10,[1]Hugst!$R$4:$W$4,0))))</f>
        <v>0</v>
      </c>
      <c r="Q207">
        <f ca="1">IF($C207-Q$1&lt;År1,0,P206*(1-VLOOKUP($A207,[1]Hugst!$R$5:$W$9,MATCH(ROUNDUP((Q$1)/10,0)*10,[1]Hugst!$R$4:$W$4,0))))</f>
        <v>0</v>
      </c>
      <c r="R207">
        <f ca="1">IF($C207-R$1&lt;År1,0,Q206*(1-VLOOKUP($A207,[1]Hugst!$R$5:$W$9,MATCH(ROUNDUP((R$1)/10,0)*10,[1]Hugst!$R$4:$W$4,0))))</f>
        <v>0</v>
      </c>
      <c r="S207">
        <f ca="1">IF($C207-S$1&lt;År1,0,R206*(1-VLOOKUP($A207,[1]Hugst!$R$5:$W$9,MATCH(ROUNDUP((S$1)/10,0)*10,[1]Hugst!$R$4:$W$4,0))))</f>
        <v>0</v>
      </c>
      <c r="T207">
        <f ca="1">IF($C207-T$1&lt;År1,0,S206*(1-VLOOKUP($A207,[1]Hugst!$R$5:$W$9,MATCH(ROUNDUP((T$1)/10,0)*10,[1]Hugst!$R$4:$W$4,0))))</f>
        <v>0</v>
      </c>
      <c r="U207">
        <f ca="1">IF($C207-U$1&lt;År1,0,T206*(1-VLOOKUP($A207,[1]Hugst!$R$5:$W$9,MATCH(ROUNDUP((U$1)/10,0)*10,[1]Hugst!$R$4:$W$4,0))))</f>
        <v>0</v>
      </c>
      <c r="V207">
        <f ca="1">IF($C207-V$1&lt;År1,0,U206*(1-VLOOKUP($A207,[1]Hugst!$R$5:$W$9,MATCH(ROUNDUP((V$1)/10,0)*10,[1]Hugst!$R$4:$W$4,0))))</f>
        <v>0</v>
      </c>
      <c r="W207">
        <f ca="1">IF($C207-W$1&lt;År1,0,V206*(1-VLOOKUP($A207,[1]Hugst!$R$5:$W$9,MATCH(ROUNDUP((W$1)/10,0)*10,[1]Hugst!$R$4:$W$4,0))))</f>
        <v>0</v>
      </c>
      <c r="X207">
        <f ca="1">IF($C207-X$1&lt;År1,0,W206*(1-VLOOKUP($A207,[1]Hugst!$R$5:$W$9,MATCH(ROUNDUP((X$1)/10,0)*10,[1]Hugst!$R$4:$W$4,0))))</f>
        <v>0</v>
      </c>
      <c r="Y207">
        <f ca="1">IF($C207-Y$1&lt;År1,0,X206*(1-VLOOKUP($A207,[1]Hugst!$R$5:$W$9,MATCH(ROUNDUP((Y$1)/10,0)*10,[1]Hugst!$R$4:$W$4,0))))</f>
        <v>0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0</v>
      </c>
      <c r="E208">
        <f t="shared" ca="1" si="4"/>
        <v>0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>
        <f ca="1">IF($C208-G$1&lt;År1,0,F207*(1-VLOOKUP($A208,[1]Hugst!$R$5:$W$9,MATCH(ROUNDUP((G$1)/10,0)*10,[1]Hugst!$R$4:$W$4,0))))</f>
        <v>0</v>
      </c>
      <c r="H208">
        <f ca="1">IF($C208-H$1&lt;År1,0,G207*(1-VLOOKUP($A208,[1]Hugst!$R$5:$W$9,MATCH(ROUNDUP((H$1)/10,0)*10,[1]Hugst!$R$4:$W$4,0))))</f>
        <v>0</v>
      </c>
      <c r="I208">
        <f ca="1">IF($C208-I$1&lt;År1,0,H207*(1-VLOOKUP($A208,[1]Hugst!$R$5:$W$9,MATCH(ROUNDUP((I$1)/10,0)*10,[1]Hugst!$R$4:$W$4,0))))</f>
        <v>0</v>
      </c>
      <c r="J208">
        <f ca="1">IF($C208-J$1&lt;År1,0,I207*(1-VLOOKUP($A208,[1]Hugst!$R$5:$W$9,MATCH(ROUNDUP((J$1)/10,0)*10,[1]Hugst!$R$4:$W$4,0))))</f>
        <v>0</v>
      </c>
      <c r="K208">
        <f ca="1">IF($C208-K$1&lt;År1,0,J207*(1-VLOOKUP($A208,[1]Hugst!$R$5:$W$9,MATCH(ROUNDUP((K$1)/10,0)*10,[1]Hugst!$R$4:$W$4,0))))</f>
        <v>0</v>
      </c>
      <c r="L208">
        <f ca="1">IF($C208-L$1&lt;År1,0,K207*(1-VLOOKUP($A208,[1]Hugst!$R$5:$W$9,MATCH(ROUNDUP((L$1)/10,0)*10,[1]Hugst!$R$4:$W$4,0))))</f>
        <v>0</v>
      </c>
      <c r="M208">
        <f ca="1">IF($C208-M$1&lt;År1,0,L207*(1-VLOOKUP($A208,[1]Hugst!$R$5:$W$9,MATCH(ROUNDUP((M$1)/10,0)*10,[1]Hugst!$R$4:$W$4,0))))</f>
        <v>0</v>
      </c>
      <c r="N208">
        <f ca="1">IF($C208-N$1&lt;År1,0,M207*(1-VLOOKUP($A208,[1]Hugst!$R$5:$W$9,MATCH(ROUNDUP((N$1)/10,0)*10,[1]Hugst!$R$4:$W$4,0))))</f>
        <v>0</v>
      </c>
      <c r="O208">
        <f ca="1">IF($C208-O$1&lt;År1,0,N207*(1-VLOOKUP($A208,[1]Hugst!$R$5:$W$9,MATCH(ROUNDUP((O$1)/10,0)*10,[1]Hugst!$R$4:$W$4,0))))</f>
        <v>0</v>
      </c>
      <c r="P208">
        <f ca="1">IF($C208-P$1&lt;År1,0,O207*(1-VLOOKUP($A208,[1]Hugst!$R$5:$W$9,MATCH(ROUNDUP((P$1)/10,0)*10,[1]Hugst!$R$4:$W$4,0))))</f>
        <v>0</v>
      </c>
      <c r="Q208">
        <f ca="1">IF($C208-Q$1&lt;År1,0,P207*(1-VLOOKUP($A208,[1]Hugst!$R$5:$W$9,MATCH(ROUNDUP((Q$1)/10,0)*10,[1]Hugst!$R$4:$W$4,0))))</f>
        <v>0</v>
      </c>
      <c r="R208">
        <f ca="1">IF($C208-R$1&lt;År1,0,Q207*(1-VLOOKUP($A208,[1]Hugst!$R$5:$W$9,MATCH(ROUNDUP((R$1)/10,0)*10,[1]Hugst!$R$4:$W$4,0))))</f>
        <v>0</v>
      </c>
      <c r="S208">
        <f ca="1">IF($C208-S$1&lt;År1,0,R207*(1-VLOOKUP($A208,[1]Hugst!$R$5:$W$9,MATCH(ROUNDUP((S$1)/10,0)*10,[1]Hugst!$R$4:$W$4,0))))</f>
        <v>0</v>
      </c>
      <c r="T208">
        <f ca="1">IF($C208-T$1&lt;År1,0,S207*(1-VLOOKUP($A208,[1]Hugst!$R$5:$W$9,MATCH(ROUNDUP((T$1)/10,0)*10,[1]Hugst!$R$4:$W$4,0))))</f>
        <v>0</v>
      </c>
      <c r="U208">
        <f ca="1">IF($C208-U$1&lt;År1,0,T207*(1-VLOOKUP($A208,[1]Hugst!$R$5:$W$9,MATCH(ROUNDUP((U$1)/10,0)*10,[1]Hugst!$R$4:$W$4,0))))</f>
        <v>0</v>
      </c>
      <c r="V208">
        <f ca="1">IF($C208-V$1&lt;År1,0,U207*(1-VLOOKUP($A208,[1]Hugst!$R$5:$W$9,MATCH(ROUNDUP((V$1)/10,0)*10,[1]Hugst!$R$4:$W$4,0))))</f>
        <v>0</v>
      </c>
      <c r="W208">
        <f ca="1">IF($C208-W$1&lt;År1,0,V207*(1-VLOOKUP($A208,[1]Hugst!$R$5:$W$9,MATCH(ROUNDUP((W$1)/10,0)*10,[1]Hugst!$R$4:$W$4,0))))</f>
        <v>0</v>
      </c>
      <c r="X208">
        <f ca="1">IF($C208-X$1&lt;År1,0,W207*(1-VLOOKUP($A208,[1]Hugst!$R$5:$W$9,MATCH(ROUNDUP((X$1)/10,0)*10,[1]Hugst!$R$4:$W$4,0))))</f>
        <v>0</v>
      </c>
      <c r="Y208">
        <f ca="1">IF($C208-Y$1&lt;År1,0,X207*(1-VLOOKUP($A208,[1]Hugst!$R$5:$W$9,MATCH(ROUNDUP((Y$1)/10,0)*10,[1]Hugst!$R$4:$W$4,0))))</f>
        <v>0</v>
      </c>
      <c r="Z208">
        <f ca="1">IF($C208-Z$1&lt;År1,0,Y207*(1-VLOOKUP($A208,[1]Hugst!$R$5:$W$9,MATCH(ROUNDUP((Z$1)/10,0)*10,[1]Hugst!$R$4:$W$4,0))))</f>
        <v>0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0</v>
      </c>
      <c r="E209">
        <f t="shared" ca="1" si="4"/>
        <v>0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>
        <f ca="1">IF($C209-G$1&lt;År1,0,F208*(1-VLOOKUP($A209,[1]Hugst!$R$5:$W$9,MATCH(ROUNDUP((G$1)/10,0)*10,[1]Hugst!$R$4:$W$4,0))))</f>
        <v>0</v>
      </c>
      <c r="H209">
        <f ca="1">IF($C209-H$1&lt;År1,0,G208*(1-VLOOKUP($A209,[1]Hugst!$R$5:$W$9,MATCH(ROUNDUP((H$1)/10,0)*10,[1]Hugst!$R$4:$W$4,0))))</f>
        <v>0</v>
      </c>
      <c r="I209">
        <f ca="1">IF($C209-I$1&lt;År1,0,H208*(1-VLOOKUP($A209,[1]Hugst!$R$5:$W$9,MATCH(ROUNDUP((I$1)/10,0)*10,[1]Hugst!$R$4:$W$4,0))))</f>
        <v>0</v>
      </c>
      <c r="J209">
        <f ca="1">IF($C209-J$1&lt;År1,0,I208*(1-VLOOKUP($A209,[1]Hugst!$R$5:$W$9,MATCH(ROUNDUP((J$1)/10,0)*10,[1]Hugst!$R$4:$W$4,0))))</f>
        <v>0</v>
      </c>
      <c r="K209">
        <f ca="1">IF($C209-K$1&lt;År1,0,J208*(1-VLOOKUP($A209,[1]Hugst!$R$5:$W$9,MATCH(ROUNDUP((K$1)/10,0)*10,[1]Hugst!$R$4:$W$4,0))))</f>
        <v>0</v>
      </c>
      <c r="L209">
        <f ca="1">IF($C209-L$1&lt;År1,0,K208*(1-VLOOKUP($A209,[1]Hugst!$R$5:$W$9,MATCH(ROUNDUP((L$1)/10,0)*10,[1]Hugst!$R$4:$W$4,0))))</f>
        <v>0</v>
      </c>
      <c r="M209">
        <f ca="1">IF($C209-M$1&lt;År1,0,L208*(1-VLOOKUP($A209,[1]Hugst!$R$5:$W$9,MATCH(ROUNDUP((M$1)/10,0)*10,[1]Hugst!$R$4:$W$4,0))))</f>
        <v>0</v>
      </c>
      <c r="N209">
        <f ca="1">IF($C209-N$1&lt;År1,0,M208*(1-VLOOKUP($A209,[1]Hugst!$R$5:$W$9,MATCH(ROUNDUP((N$1)/10,0)*10,[1]Hugst!$R$4:$W$4,0))))</f>
        <v>0</v>
      </c>
      <c r="O209">
        <f ca="1">IF($C209-O$1&lt;År1,0,N208*(1-VLOOKUP($A209,[1]Hugst!$R$5:$W$9,MATCH(ROUNDUP((O$1)/10,0)*10,[1]Hugst!$R$4:$W$4,0))))</f>
        <v>0</v>
      </c>
      <c r="P209">
        <f ca="1">IF($C209-P$1&lt;År1,0,O208*(1-VLOOKUP($A209,[1]Hugst!$R$5:$W$9,MATCH(ROUNDUP((P$1)/10,0)*10,[1]Hugst!$R$4:$W$4,0))))</f>
        <v>0</v>
      </c>
      <c r="Q209">
        <f ca="1">IF($C209-Q$1&lt;År1,0,P208*(1-VLOOKUP($A209,[1]Hugst!$R$5:$W$9,MATCH(ROUNDUP((Q$1)/10,0)*10,[1]Hugst!$R$4:$W$4,0))))</f>
        <v>0</v>
      </c>
      <c r="R209">
        <f ca="1">IF($C209-R$1&lt;År1,0,Q208*(1-VLOOKUP($A209,[1]Hugst!$R$5:$W$9,MATCH(ROUNDUP((R$1)/10,0)*10,[1]Hugst!$R$4:$W$4,0))))</f>
        <v>0</v>
      </c>
      <c r="S209">
        <f ca="1">IF($C209-S$1&lt;År1,0,R208*(1-VLOOKUP($A209,[1]Hugst!$R$5:$W$9,MATCH(ROUNDUP((S$1)/10,0)*10,[1]Hugst!$R$4:$W$4,0))))</f>
        <v>0</v>
      </c>
      <c r="T209">
        <f ca="1">IF($C209-T$1&lt;År1,0,S208*(1-VLOOKUP($A209,[1]Hugst!$R$5:$W$9,MATCH(ROUNDUP((T$1)/10,0)*10,[1]Hugst!$R$4:$W$4,0))))</f>
        <v>0</v>
      </c>
      <c r="U209">
        <f ca="1">IF($C209-U$1&lt;År1,0,T208*(1-VLOOKUP($A209,[1]Hugst!$R$5:$W$9,MATCH(ROUNDUP((U$1)/10,0)*10,[1]Hugst!$R$4:$W$4,0))))</f>
        <v>0</v>
      </c>
      <c r="V209">
        <f ca="1">IF($C209-V$1&lt;År1,0,U208*(1-VLOOKUP($A209,[1]Hugst!$R$5:$W$9,MATCH(ROUNDUP((V$1)/10,0)*10,[1]Hugst!$R$4:$W$4,0))))</f>
        <v>0</v>
      </c>
      <c r="W209">
        <f ca="1">IF($C209-W$1&lt;År1,0,V208*(1-VLOOKUP($A209,[1]Hugst!$R$5:$W$9,MATCH(ROUNDUP((W$1)/10,0)*10,[1]Hugst!$R$4:$W$4,0))))</f>
        <v>0</v>
      </c>
      <c r="X209">
        <f ca="1">IF($C209-X$1&lt;År1,0,W208*(1-VLOOKUP($A209,[1]Hugst!$R$5:$W$9,MATCH(ROUNDUP((X$1)/10,0)*10,[1]Hugst!$R$4:$W$4,0))))</f>
        <v>0</v>
      </c>
      <c r="Y209">
        <f ca="1">IF($C209-Y$1&lt;År1,0,X208*(1-VLOOKUP($A209,[1]Hugst!$R$5:$W$9,MATCH(ROUNDUP((Y$1)/10,0)*10,[1]Hugst!$R$4:$W$4,0))))</f>
        <v>0</v>
      </c>
      <c r="Z209">
        <f ca="1">IF($C209-Z$1&lt;År1,0,Y208*(1-VLOOKUP($A209,[1]Hugst!$R$5:$W$9,MATCH(ROUNDUP((Z$1)/10,0)*10,[1]Hugst!$R$4:$W$4,0))))</f>
        <v>0</v>
      </c>
      <c r="AA209">
        <f ca="1">IF($C209-AA$1&lt;År1,0,Z208*(1-VLOOKUP($A209,[1]Hugst!$R$5:$W$9,MATCH(ROUNDUP((AA$1)/10,0)*10,[1]Hugst!$R$4:$W$4,0))))</f>
        <v>0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0</v>
      </c>
      <c r="E210">
        <f t="shared" ca="1" si="4"/>
        <v>0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>
        <f ca="1">IF($C210-G$1&lt;År1,0,F209*(1-VLOOKUP($A210,[1]Hugst!$R$5:$W$9,MATCH(ROUNDUP((G$1)/10,0)*10,[1]Hugst!$R$4:$W$4,0))))</f>
        <v>0</v>
      </c>
      <c r="H210">
        <f ca="1">IF($C210-H$1&lt;År1,0,G209*(1-VLOOKUP($A210,[1]Hugst!$R$5:$W$9,MATCH(ROUNDUP((H$1)/10,0)*10,[1]Hugst!$R$4:$W$4,0))))</f>
        <v>0</v>
      </c>
      <c r="I210">
        <f ca="1">IF($C210-I$1&lt;År1,0,H209*(1-VLOOKUP($A210,[1]Hugst!$R$5:$W$9,MATCH(ROUNDUP((I$1)/10,0)*10,[1]Hugst!$R$4:$W$4,0))))</f>
        <v>0</v>
      </c>
      <c r="J210">
        <f ca="1">IF($C210-J$1&lt;År1,0,I209*(1-VLOOKUP($A210,[1]Hugst!$R$5:$W$9,MATCH(ROUNDUP((J$1)/10,0)*10,[1]Hugst!$R$4:$W$4,0))))</f>
        <v>0</v>
      </c>
      <c r="K210">
        <f ca="1">IF($C210-K$1&lt;År1,0,J209*(1-VLOOKUP($A210,[1]Hugst!$R$5:$W$9,MATCH(ROUNDUP((K$1)/10,0)*10,[1]Hugst!$R$4:$W$4,0))))</f>
        <v>0</v>
      </c>
      <c r="L210">
        <f ca="1">IF($C210-L$1&lt;År1,0,K209*(1-VLOOKUP($A210,[1]Hugst!$R$5:$W$9,MATCH(ROUNDUP((L$1)/10,0)*10,[1]Hugst!$R$4:$W$4,0))))</f>
        <v>0</v>
      </c>
      <c r="M210">
        <f ca="1">IF($C210-M$1&lt;År1,0,L209*(1-VLOOKUP($A210,[1]Hugst!$R$5:$W$9,MATCH(ROUNDUP((M$1)/10,0)*10,[1]Hugst!$R$4:$W$4,0))))</f>
        <v>0</v>
      </c>
      <c r="N210">
        <f ca="1">IF($C210-N$1&lt;År1,0,M209*(1-VLOOKUP($A210,[1]Hugst!$R$5:$W$9,MATCH(ROUNDUP((N$1)/10,0)*10,[1]Hugst!$R$4:$W$4,0))))</f>
        <v>0</v>
      </c>
      <c r="O210">
        <f ca="1">IF($C210-O$1&lt;År1,0,N209*(1-VLOOKUP($A210,[1]Hugst!$R$5:$W$9,MATCH(ROUNDUP((O$1)/10,0)*10,[1]Hugst!$R$4:$W$4,0))))</f>
        <v>0</v>
      </c>
      <c r="P210">
        <f ca="1">IF($C210-P$1&lt;År1,0,O209*(1-VLOOKUP($A210,[1]Hugst!$R$5:$W$9,MATCH(ROUNDUP((P$1)/10,0)*10,[1]Hugst!$R$4:$W$4,0))))</f>
        <v>0</v>
      </c>
      <c r="Q210">
        <f ca="1">IF($C210-Q$1&lt;År1,0,P209*(1-VLOOKUP($A210,[1]Hugst!$R$5:$W$9,MATCH(ROUNDUP((Q$1)/10,0)*10,[1]Hugst!$R$4:$W$4,0))))</f>
        <v>0</v>
      </c>
      <c r="R210">
        <f ca="1">IF($C210-R$1&lt;År1,0,Q209*(1-VLOOKUP($A210,[1]Hugst!$R$5:$W$9,MATCH(ROUNDUP((R$1)/10,0)*10,[1]Hugst!$R$4:$W$4,0))))</f>
        <v>0</v>
      </c>
      <c r="S210">
        <f ca="1">IF($C210-S$1&lt;År1,0,R209*(1-VLOOKUP($A210,[1]Hugst!$R$5:$W$9,MATCH(ROUNDUP((S$1)/10,0)*10,[1]Hugst!$R$4:$W$4,0))))</f>
        <v>0</v>
      </c>
      <c r="T210">
        <f ca="1">IF($C210-T$1&lt;År1,0,S209*(1-VLOOKUP($A210,[1]Hugst!$R$5:$W$9,MATCH(ROUNDUP((T$1)/10,0)*10,[1]Hugst!$R$4:$W$4,0))))</f>
        <v>0</v>
      </c>
      <c r="U210">
        <f ca="1">IF($C210-U$1&lt;År1,0,T209*(1-VLOOKUP($A210,[1]Hugst!$R$5:$W$9,MATCH(ROUNDUP((U$1)/10,0)*10,[1]Hugst!$R$4:$W$4,0))))</f>
        <v>0</v>
      </c>
      <c r="V210">
        <f ca="1">IF($C210-V$1&lt;År1,0,U209*(1-VLOOKUP($A210,[1]Hugst!$R$5:$W$9,MATCH(ROUNDUP((V$1)/10,0)*10,[1]Hugst!$R$4:$W$4,0))))</f>
        <v>0</v>
      </c>
      <c r="W210">
        <f ca="1">IF($C210-W$1&lt;År1,0,V209*(1-VLOOKUP($A210,[1]Hugst!$R$5:$W$9,MATCH(ROUNDUP((W$1)/10,0)*10,[1]Hugst!$R$4:$W$4,0))))</f>
        <v>0</v>
      </c>
      <c r="X210">
        <f ca="1">IF($C210-X$1&lt;År1,0,W209*(1-VLOOKUP($A210,[1]Hugst!$R$5:$W$9,MATCH(ROUNDUP((X$1)/10,0)*10,[1]Hugst!$R$4:$W$4,0))))</f>
        <v>0</v>
      </c>
      <c r="Y210">
        <f ca="1">IF($C210-Y$1&lt;År1,0,X209*(1-VLOOKUP($A210,[1]Hugst!$R$5:$W$9,MATCH(ROUNDUP((Y$1)/10,0)*10,[1]Hugst!$R$4:$W$4,0))))</f>
        <v>0</v>
      </c>
      <c r="Z210">
        <f ca="1">IF($C210-Z$1&lt;År1,0,Y209*(1-VLOOKUP($A210,[1]Hugst!$R$5:$W$9,MATCH(ROUNDUP((Z$1)/10,0)*10,[1]Hugst!$R$4:$W$4,0))))</f>
        <v>0</v>
      </c>
      <c r="AA210">
        <f ca="1">IF($C210-AA$1&lt;År1,0,Z209*(1-VLOOKUP($A210,[1]Hugst!$R$5:$W$9,MATCH(ROUNDUP((AA$1)/10,0)*10,[1]Hugst!$R$4:$W$4,0))))</f>
        <v>0</v>
      </c>
      <c r="AB210">
        <f ca="1">IF($C210-AB$1&lt;År1,0,AA209*(1-VLOOKUP($A210,[1]Hugst!$R$5:$W$9,MATCH(ROUNDUP((AB$1)/10,0)*10,[1]Hugst!$R$4:$W$4,0))))</f>
        <v>0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0</v>
      </c>
      <c r="E211">
        <f t="shared" ca="1" si="4"/>
        <v>0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>
        <f ca="1">IF($C211-G$1&lt;År1,0,F210*(1-VLOOKUP($A211,[1]Hugst!$R$5:$W$9,MATCH(ROUNDUP((G$1)/10,0)*10,[1]Hugst!$R$4:$W$4,0))))</f>
        <v>0</v>
      </c>
      <c r="H211">
        <f ca="1">IF($C211-H$1&lt;År1,0,G210*(1-VLOOKUP($A211,[1]Hugst!$R$5:$W$9,MATCH(ROUNDUP((H$1)/10,0)*10,[1]Hugst!$R$4:$W$4,0))))</f>
        <v>0</v>
      </c>
      <c r="I211">
        <f ca="1">IF($C211-I$1&lt;År1,0,H210*(1-VLOOKUP($A211,[1]Hugst!$R$5:$W$9,MATCH(ROUNDUP((I$1)/10,0)*10,[1]Hugst!$R$4:$W$4,0))))</f>
        <v>0</v>
      </c>
      <c r="J211">
        <f ca="1">IF($C211-J$1&lt;År1,0,I210*(1-VLOOKUP($A211,[1]Hugst!$R$5:$W$9,MATCH(ROUNDUP((J$1)/10,0)*10,[1]Hugst!$R$4:$W$4,0))))</f>
        <v>0</v>
      </c>
      <c r="K211">
        <f ca="1">IF($C211-K$1&lt;År1,0,J210*(1-VLOOKUP($A211,[1]Hugst!$R$5:$W$9,MATCH(ROUNDUP((K$1)/10,0)*10,[1]Hugst!$R$4:$W$4,0))))</f>
        <v>0</v>
      </c>
      <c r="L211">
        <f ca="1">IF($C211-L$1&lt;År1,0,K210*(1-VLOOKUP($A211,[1]Hugst!$R$5:$W$9,MATCH(ROUNDUP((L$1)/10,0)*10,[1]Hugst!$R$4:$W$4,0))))</f>
        <v>0</v>
      </c>
      <c r="M211">
        <f ca="1">IF($C211-M$1&lt;År1,0,L210*(1-VLOOKUP($A211,[1]Hugst!$R$5:$W$9,MATCH(ROUNDUP((M$1)/10,0)*10,[1]Hugst!$R$4:$W$4,0))))</f>
        <v>0</v>
      </c>
      <c r="N211">
        <f ca="1">IF($C211-N$1&lt;År1,0,M210*(1-VLOOKUP($A211,[1]Hugst!$R$5:$W$9,MATCH(ROUNDUP((N$1)/10,0)*10,[1]Hugst!$R$4:$W$4,0))))</f>
        <v>0</v>
      </c>
      <c r="O211">
        <f ca="1">IF($C211-O$1&lt;År1,0,N210*(1-VLOOKUP($A211,[1]Hugst!$R$5:$W$9,MATCH(ROUNDUP((O$1)/10,0)*10,[1]Hugst!$R$4:$W$4,0))))</f>
        <v>0</v>
      </c>
      <c r="P211">
        <f ca="1">IF($C211-P$1&lt;År1,0,O210*(1-VLOOKUP($A211,[1]Hugst!$R$5:$W$9,MATCH(ROUNDUP((P$1)/10,0)*10,[1]Hugst!$R$4:$W$4,0))))</f>
        <v>0</v>
      </c>
      <c r="Q211">
        <f ca="1">IF($C211-Q$1&lt;År1,0,P210*(1-VLOOKUP($A211,[1]Hugst!$R$5:$W$9,MATCH(ROUNDUP((Q$1)/10,0)*10,[1]Hugst!$R$4:$W$4,0))))</f>
        <v>0</v>
      </c>
      <c r="R211">
        <f ca="1">IF($C211-R$1&lt;År1,0,Q210*(1-VLOOKUP($A211,[1]Hugst!$R$5:$W$9,MATCH(ROUNDUP((R$1)/10,0)*10,[1]Hugst!$R$4:$W$4,0))))</f>
        <v>0</v>
      </c>
      <c r="S211">
        <f ca="1">IF($C211-S$1&lt;År1,0,R210*(1-VLOOKUP($A211,[1]Hugst!$R$5:$W$9,MATCH(ROUNDUP((S$1)/10,0)*10,[1]Hugst!$R$4:$W$4,0))))</f>
        <v>0</v>
      </c>
      <c r="T211">
        <f ca="1">IF($C211-T$1&lt;År1,0,S210*(1-VLOOKUP($A211,[1]Hugst!$R$5:$W$9,MATCH(ROUNDUP((T$1)/10,0)*10,[1]Hugst!$R$4:$W$4,0))))</f>
        <v>0</v>
      </c>
      <c r="U211">
        <f ca="1">IF($C211-U$1&lt;År1,0,T210*(1-VLOOKUP($A211,[1]Hugst!$R$5:$W$9,MATCH(ROUNDUP((U$1)/10,0)*10,[1]Hugst!$R$4:$W$4,0))))</f>
        <v>0</v>
      </c>
      <c r="V211">
        <f ca="1">IF($C211-V$1&lt;År1,0,U210*(1-VLOOKUP($A211,[1]Hugst!$R$5:$W$9,MATCH(ROUNDUP((V$1)/10,0)*10,[1]Hugst!$R$4:$W$4,0))))</f>
        <v>0</v>
      </c>
      <c r="W211">
        <f ca="1">IF($C211-W$1&lt;År1,0,V210*(1-VLOOKUP($A211,[1]Hugst!$R$5:$W$9,MATCH(ROUNDUP((W$1)/10,0)*10,[1]Hugst!$R$4:$W$4,0))))</f>
        <v>0</v>
      </c>
      <c r="X211">
        <f ca="1">IF($C211-X$1&lt;År1,0,W210*(1-VLOOKUP($A211,[1]Hugst!$R$5:$W$9,MATCH(ROUNDUP((X$1)/10,0)*10,[1]Hugst!$R$4:$W$4,0))))</f>
        <v>0</v>
      </c>
      <c r="Y211">
        <f ca="1">IF($C211-Y$1&lt;År1,0,X210*(1-VLOOKUP($A211,[1]Hugst!$R$5:$W$9,MATCH(ROUNDUP((Y$1)/10,0)*10,[1]Hugst!$R$4:$W$4,0))))</f>
        <v>0</v>
      </c>
      <c r="Z211">
        <f ca="1">IF($C211-Z$1&lt;År1,0,Y210*(1-VLOOKUP($A211,[1]Hugst!$R$5:$W$9,MATCH(ROUNDUP((Z$1)/10,0)*10,[1]Hugst!$R$4:$W$4,0))))</f>
        <v>0</v>
      </c>
      <c r="AA211">
        <f ca="1">IF($C211-AA$1&lt;År1,0,Z210*(1-VLOOKUP($A211,[1]Hugst!$R$5:$W$9,MATCH(ROUNDUP((AA$1)/10,0)*10,[1]Hugst!$R$4:$W$4,0))))</f>
        <v>0</v>
      </c>
      <c r="AB211">
        <f ca="1">IF($C211-AB$1&lt;År1,0,AA210*(1-VLOOKUP($A211,[1]Hugst!$R$5:$W$9,MATCH(ROUNDUP((AB$1)/10,0)*10,[1]Hugst!$R$4:$W$4,0))))</f>
        <v>0</v>
      </c>
      <c r="AC211">
        <f ca="1">IF($C211-AC$1&lt;År1,0,AB210*(1-VLOOKUP($A211,[1]Hugst!$R$5:$W$9,MATCH(ROUNDUP((AC$1)/10,0)*10,[1]Hugst!$R$4:$W$4,0))))</f>
        <v>0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0</v>
      </c>
      <c r="E212">
        <f t="shared" ca="1" si="4"/>
        <v>0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>
        <f ca="1">IF($C212-G$1&lt;År1,0,F211*(1-VLOOKUP($A212,[1]Hugst!$R$5:$W$9,MATCH(ROUNDUP((G$1)/10,0)*10,[1]Hugst!$R$4:$W$4,0))))</f>
        <v>0</v>
      </c>
      <c r="H212">
        <f ca="1">IF($C212-H$1&lt;År1,0,G211*(1-VLOOKUP($A212,[1]Hugst!$R$5:$W$9,MATCH(ROUNDUP((H$1)/10,0)*10,[1]Hugst!$R$4:$W$4,0))))</f>
        <v>0</v>
      </c>
      <c r="I212">
        <f ca="1">IF($C212-I$1&lt;År1,0,H211*(1-VLOOKUP($A212,[1]Hugst!$R$5:$W$9,MATCH(ROUNDUP((I$1)/10,0)*10,[1]Hugst!$R$4:$W$4,0))))</f>
        <v>0</v>
      </c>
      <c r="J212">
        <f ca="1">IF($C212-J$1&lt;År1,0,I211*(1-VLOOKUP($A212,[1]Hugst!$R$5:$W$9,MATCH(ROUNDUP((J$1)/10,0)*10,[1]Hugst!$R$4:$W$4,0))))</f>
        <v>0</v>
      </c>
      <c r="K212">
        <f ca="1">IF($C212-K$1&lt;År1,0,J211*(1-VLOOKUP($A212,[1]Hugst!$R$5:$W$9,MATCH(ROUNDUP((K$1)/10,0)*10,[1]Hugst!$R$4:$W$4,0))))</f>
        <v>0</v>
      </c>
      <c r="L212">
        <f ca="1">IF($C212-L$1&lt;År1,0,K211*(1-VLOOKUP($A212,[1]Hugst!$R$5:$W$9,MATCH(ROUNDUP((L$1)/10,0)*10,[1]Hugst!$R$4:$W$4,0))))</f>
        <v>0</v>
      </c>
      <c r="M212">
        <f ca="1">IF($C212-M$1&lt;År1,0,L211*(1-VLOOKUP($A212,[1]Hugst!$R$5:$W$9,MATCH(ROUNDUP((M$1)/10,0)*10,[1]Hugst!$R$4:$W$4,0))))</f>
        <v>0</v>
      </c>
      <c r="N212">
        <f ca="1">IF($C212-N$1&lt;År1,0,M211*(1-VLOOKUP($A212,[1]Hugst!$R$5:$W$9,MATCH(ROUNDUP((N$1)/10,0)*10,[1]Hugst!$R$4:$W$4,0))))</f>
        <v>0</v>
      </c>
      <c r="O212">
        <f ca="1">IF($C212-O$1&lt;År1,0,N211*(1-VLOOKUP($A212,[1]Hugst!$R$5:$W$9,MATCH(ROUNDUP((O$1)/10,0)*10,[1]Hugst!$R$4:$W$4,0))))</f>
        <v>0</v>
      </c>
      <c r="P212">
        <f ca="1">IF($C212-P$1&lt;År1,0,O211*(1-VLOOKUP($A212,[1]Hugst!$R$5:$W$9,MATCH(ROUNDUP((P$1)/10,0)*10,[1]Hugst!$R$4:$W$4,0))))</f>
        <v>0</v>
      </c>
      <c r="Q212">
        <f ca="1">IF($C212-Q$1&lt;År1,0,P211*(1-VLOOKUP($A212,[1]Hugst!$R$5:$W$9,MATCH(ROUNDUP((Q$1)/10,0)*10,[1]Hugst!$R$4:$W$4,0))))</f>
        <v>0</v>
      </c>
      <c r="R212">
        <f ca="1">IF($C212-R$1&lt;År1,0,Q211*(1-VLOOKUP($A212,[1]Hugst!$R$5:$W$9,MATCH(ROUNDUP((R$1)/10,0)*10,[1]Hugst!$R$4:$W$4,0))))</f>
        <v>0</v>
      </c>
      <c r="S212">
        <f ca="1">IF($C212-S$1&lt;År1,0,R211*(1-VLOOKUP($A212,[1]Hugst!$R$5:$W$9,MATCH(ROUNDUP((S$1)/10,0)*10,[1]Hugst!$R$4:$W$4,0))))</f>
        <v>0</v>
      </c>
      <c r="T212">
        <f ca="1">IF($C212-T$1&lt;År1,0,S211*(1-VLOOKUP($A212,[1]Hugst!$R$5:$W$9,MATCH(ROUNDUP((T$1)/10,0)*10,[1]Hugst!$R$4:$W$4,0))))</f>
        <v>0</v>
      </c>
      <c r="U212">
        <f ca="1">IF($C212-U$1&lt;År1,0,T211*(1-VLOOKUP($A212,[1]Hugst!$R$5:$W$9,MATCH(ROUNDUP((U$1)/10,0)*10,[1]Hugst!$R$4:$W$4,0))))</f>
        <v>0</v>
      </c>
      <c r="V212">
        <f ca="1">IF($C212-V$1&lt;År1,0,U211*(1-VLOOKUP($A212,[1]Hugst!$R$5:$W$9,MATCH(ROUNDUP((V$1)/10,0)*10,[1]Hugst!$R$4:$W$4,0))))</f>
        <v>0</v>
      </c>
      <c r="W212">
        <f ca="1">IF($C212-W$1&lt;År1,0,V211*(1-VLOOKUP($A212,[1]Hugst!$R$5:$W$9,MATCH(ROUNDUP((W$1)/10,0)*10,[1]Hugst!$R$4:$W$4,0))))</f>
        <v>0</v>
      </c>
      <c r="X212">
        <f ca="1">IF($C212-X$1&lt;År1,0,W211*(1-VLOOKUP($A212,[1]Hugst!$R$5:$W$9,MATCH(ROUNDUP((X$1)/10,0)*10,[1]Hugst!$R$4:$W$4,0))))</f>
        <v>0</v>
      </c>
      <c r="Y212">
        <f ca="1">IF($C212-Y$1&lt;År1,0,X211*(1-VLOOKUP($A212,[1]Hugst!$R$5:$W$9,MATCH(ROUNDUP((Y$1)/10,0)*10,[1]Hugst!$R$4:$W$4,0))))</f>
        <v>0</v>
      </c>
      <c r="Z212">
        <f ca="1">IF($C212-Z$1&lt;År1,0,Y211*(1-VLOOKUP($A212,[1]Hugst!$R$5:$W$9,MATCH(ROUNDUP((Z$1)/10,0)*10,[1]Hugst!$R$4:$W$4,0))))</f>
        <v>0</v>
      </c>
      <c r="AA212">
        <f ca="1">IF($C212-AA$1&lt;År1,0,Z211*(1-VLOOKUP($A212,[1]Hugst!$R$5:$W$9,MATCH(ROUNDUP((AA$1)/10,0)*10,[1]Hugst!$R$4:$W$4,0))))</f>
        <v>0</v>
      </c>
      <c r="AB212">
        <f ca="1">IF($C212-AB$1&lt;År1,0,AA211*(1-VLOOKUP($A212,[1]Hugst!$R$5:$W$9,MATCH(ROUNDUP((AB$1)/10,0)*10,[1]Hugst!$R$4:$W$4,0))))</f>
        <v>0</v>
      </c>
      <c r="AC212">
        <f ca="1">IF($C212-AC$1&lt;År1,0,AB211*(1-VLOOKUP($A212,[1]Hugst!$R$5:$W$9,MATCH(ROUNDUP((AC$1)/10,0)*10,[1]Hugst!$R$4:$W$4,0))))</f>
        <v>0</v>
      </c>
      <c r="AD212">
        <f ca="1">IF($C212-AD$1&lt;År1,0,AC211*(1-VLOOKUP($A212,[1]Hugst!$R$5:$W$9,MATCH(ROUNDUP((AD$1)/10,0)*10,[1]Hugst!$R$4:$W$4,0))))</f>
        <v>0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0</v>
      </c>
      <c r="E213">
        <f t="shared" ca="1" si="4"/>
        <v>0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>
        <f ca="1">IF($C213-G$1&lt;År1,0,F212*(1-VLOOKUP($A213,[1]Hugst!$R$5:$W$9,MATCH(ROUNDUP((G$1)/10,0)*10,[1]Hugst!$R$4:$W$4,0))))</f>
        <v>0</v>
      </c>
      <c r="H213">
        <f ca="1">IF($C213-H$1&lt;År1,0,G212*(1-VLOOKUP($A213,[1]Hugst!$R$5:$W$9,MATCH(ROUNDUP((H$1)/10,0)*10,[1]Hugst!$R$4:$W$4,0))))</f>
        <v>0</v>
      </c>
      <c r="I213">
        <f ca="1">IF($C213-I$1&lt;År1,0,H212*(1-VLOOKUP($A213,[1]Hugst!$R$5:$W$9,MATCH(ROUNDUP((I$1)/10,0)*10,[1]Hugst!$R$4:$W$4,0))))</f>
        <v>0</v>
      </c>
      <c r="J213">
        <f ca="1">IF($C213-J$1&lt;År1,0,I212*(1-VLOOKUP($A213,[1]Hugst!$R$5:$W$9,MATCH(ROUNDUP((J$1)/10,0)*10,[1]Hugst!$R$4:$W$4,0))))</f>
        <v>0</v>
      </c>
      <c r="K213">
        <f ca="1">IF($C213-K$1&lt;År1,0,J212*(1-VLOOKUP($A213,[1]Hugst!$R$5:$W$9,MATCH(ROUNDUP((K$1)/10,0)*10,[1]Hugst!$R$4:$W$4,0))))</f>
        <v>0</v>
      </c>
      <c r="L213">
        <f ca="1">IF($C213-L$1&lt;År1,0,K212*(1-VLOOKUP($A213,[1]Hugst!$R$5:$W$9,MATCH(ROUNDUP((L$1)/10,0)*10,[1]Hugst!$R$4:$W$4,0))))</f>
        <v>0</v>
      </c>
      <c r="M213">
        <f ca="1">IF($C213-M$1&lt;År1,0,L212*(1-VLOOKUP($A213,[1]Hugst!$R$5:$W$9,MATCH(ROUNDUP((M$1)/10,0)*10,[1]Hugst!$R$4:$W$4,0))))</f>
        <v>0</v>
      </c>
      <c r="N213">
        <f ca="1">IF($C213-N$1&lt;År1,0,M212*(1-VLOOKUP($A213,[1]Hugst!$R$5:$W$9,MATCH(ROUNDUP((N$1)/10,0)*10,[1]Hugst!$R$4:$W$4,0))))</f>
        <v>0</v>
      </c>
      <c r="O213">
        <f ca="1">IF($C213-O$1&lt;År1,0,N212*(1-VLOOKUP($A213,[1]Hugst!$R$5:$W$9,MATCH(ROUNDUP((O$1)/10,0)*10,[1]Hugst!$R$4:$W$4,0))))</f>
        <v>0</v>
      </c>
      <c r="P213">
        <f ca="1">IF($C213-P$1&lt;År1,0,O212*(1-VLOOKUP($A213,[1]Hugst!$R$5:$W$9,MATCH(ROUNDUP((P$1)/10,0)*10,[1]Hugst!$R$4:$W$4,0))))</f>
        <v>0</v>
      </c>
      <c r="Q213">
        <f ca="1">IF($C213-Q$1&lt;År1,0,P212*(1-VLOOKUP($A213,[1]Hugst!$R$5:$W$9,MATCH(ROUNDUP((Q$1)/10,0)*10,[1]Hugst!$R$4:$W$4,0))))</f>
        <v>0</v>
      </c>
      <c r="R213">
        <f ca="1">IF($C213-R$1&lt;År1,0,Q212*(1-VLOOKUP($A213,[1]Hugst!$R$5:$W$9,MATCH(ROUNDUP((R$1)/10,0)*10,[1]Hugst!$R$4:$W$4,0))))</f>
        <v>0</v>
      </c>
      <c r="S213">
        <f ca="1">IF($C213-S$1&lt;År1,0,R212*(1-VLOOKUP($A213,[1]Hugst!$R$5:$W$9,MATCH(ROUNDUP((S$1)/10,0)*10,[1]Hugst!$R$4:$W$4,0))))</f>
        <v>0</v>
      </c>
      <c r="T213">
        <f ca="1">IF($C213-T$1&lt;År1,0,S212*(1-VLOOKUP($A213,[1]Hugst!$R$5:$W$9,MATCH(ROUNDUP((T$1)/10,0)*10,[1]Hugst!$R$4:$W$4,0))))</f>
        <v>0</v>
      </c>
      <c r="U213">
        <f ca="1">IF($C213-U$1&lt;År1,0,T212*(1-VLOOKUP($A213,[1]Hugst!$R$5:$W$9,MATCH(ROUNDUP((U$1)/10,0)*10,[1]Hugst!$R$4:$W$4,0))))</f>
        <v>0</v>
      </c>
      <c r="V213">
        <f ca="1">IF($C213-V$1&lt;År1,0,U212*(1-VLOOKUP($A213,[1]Hugst!$R$5:$W$9,MATCH(ROUNDUP((V$1)/10,0)*10,[1]Hugst!$R$4:$W$4,0))))</f>
        <v>0</v>
      </c>
      <c r="W213">
        <f ca="1">IF($C213-W$1&lt;År1,0,V212*(1-VLOOKUP($A213,[1]Hugst!$R$5:$W$9,MATCH(ROUNDUP((W$1)/10,0)*10,[1]Hugst!$R$4:$W$4,0))))</f>
        <v>0</v>
      </c>
      <c r="X213">
        <f ca="1">IF($C213-X$1&lt;År1,0,W212*(1-VLOOKUP($A213,[1]Hugst!$R$5:$W$9,MATCH(ROUNDUP((X$1)/10,0)*10,[1]Hugst!$R$4:$W$4,0))))</f>
        <v>0</v>
      </c>
      <c r="Y213">
        <f ca="1">IF($C213-Y$1&lt;År1,0,X212*(1-VLOOKUP($A213,[1]Hugst!$R$5:$W$9,MATCH(ROUNDUP((Y$1)/10,0)*10,[1]Hugst!$R$4:$W$4,0))))</f>
        <v>0</v>
      </c>
      <c r="Z213">
        <f ca="1">IF($C213-Z$1&lt;År1,0,Y212*(1-VLOOKUP($A213,[1]Hugst!$R$5:$W$9,MATCH(ROUNDUP((Z$1)/10,0)*10,[1]Hugst!$R$4:$W$4,0))))</f>
        <v>0</v>
      </c>
      <c r="AA213">
        <f ca="1">IF($C213-AA$1&lt;År1,0,Z212*(1-VLOOKUP($A213,[1]Hugst!$R$5:$W$9,MATCH(ROUNDUP((AA$1)/10,0)*10,[1]Hugst!$R$4:$W$4,0))))</f>
        <v>0</v>
      </c>
      <c r="AB213">
        <f ca="1">IF($C213-AB$1&lt;År1,0,AA212*(1-VLOOKUP($A213,[1]Hugst!$R$5:$W$9,MATCH(ROUNDUP((AB$1)/10,0)*10,[1]Hugst!$R$4:$W$4,0))))</f>
        <v>0</v>
      </c>
      <c r="AC213">
        <f ca="1">IF($C213-AC$1&lt;År1,0,AB212*(1-VLOOKUP($A213,[1]Hugst!$R$5:$W$9,MATCH(ROUNDUP((AC$1)/10,0)*10,[1]Hugst!$R$4:$W$4,0))))</f>
        <v>0</v>
      </c>
      <c r="AD213">
        <f ca="1">IF($C213-AD$1&lt;År1,0,AC212*(1-VLOOKUP($A213,[1]Hugst!$R$5:$W$9,MATCH(ROUNDUP((AD$1)/10,0)*10,[1]Hugst!$R$4:$W$4,0))))</f>
        <v>0</v>
      </c>
      <c r="AE213">
        <f ca="1">IF($C213-AE$1&lt;År1,0,AD212*(1-VLOOKUP($A213,[1]Hugst!$R$5:$W$9,MATCH(ROUNDUP((AE$1)/10,0)*10,[1]Hugst!$R$4:$W$4,0))))</f>
        <v>0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0</v>
      </c>
      <c r="E214">
        <f t="shared" ca="1" si="4"/>
        <v>0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>
        <f ca="1">IF($C214-G$1&lt;År1,0,F213*(1-VLOOKUP($A214,[1]Hugst!$R$5:$W$9,MATCH(ROUNDUP((G$1)/10,0)*10,[1]Hugst!$R$4:$W$4,0))))</f>
        <v>0</v>
      </c>
      <c r="H214">
        <f ca="1">IF($C214-H$1&lt;År1,0,G213*(1-VLOOKUP($A214,[1]Hugst!$R$5:$W$9,MATCH(ROUNDUP((H$1)/10,0)*10,[1]Hugst!$R$4:$W$4,0))))</f>
        <v>0</v>
      </c>
      <c r="I214">
        <f ca="1">IF($C214-I$1&lt;År1,0,H213*(1-VLOOKUP($A214,[1]Hugst!$R$5:$W$9,MATCH(ROUNDUP((I$1)/10,0)*10,[1]Hugst!$R$4:$W$4,0))))</f>
        <v>0</v>
      </c>
      <c r="J214">
        <f ca="1">IF($C214-J$1&lt;År1,0,I213*(1-VLOOKUP($A214,[1]Hugst!$R$5:$W$9,MATCH(ROUNDUP((J$1)/10,0)*10,[1]Hugst!$R$4:$W$4,0))))</f>
        <v>0</v>
      </c>
      <c r="K214">
        <f ca="1">IF($C214-K$1&lt;År1,0,J213*(1-VLOOKUP($A214,[1]Hugst!$R$5:$W$9,MATCH(ROUNDUP((K$1)/10,0)*10,[1]Hugst!$R$4:$W$4,0))))</f>
        <v>0</v>
      </c>
      <c r="L214">
        <f ca="1">IF($C214-L$1&lt;År1,0,K213*(1-VLOOKUP($A214,[1]Hugst!$R$5:$W$9,MATCH(ROUNDUP((L$1)/10,0)*10,[1]Hugst!$R$4:$W$4,0))))</f>
        <v>0</v>
      </c>
      <c r="M214">
        <f ca="1">IF($C214-M$1&lt;År1,0,L213*(1-VLOOKUP($A214,[1]Hugst!$R$5:$W$9,MATCH(ROUNDUP((M$1)/10,0)*10,[1]Hugst!$R$4:$W$4,0))))</f>
        <v>0</v>
      </c>
      <c r="N214">
        <f ca="1">IF($C214-N$1&lt;År1,0,M213*(1-VLOOKUP($A214,[1]Hugst!$R$5:$W$9,MATCH(ROUNDUP((N$1)/10,0)*10,[1]Hugst!$R$4:$W$4,0))))</f>
        <v>0</v>
      </c>
      <c r="O214">
        <f ca="1">IF($C214-O$1&lt;År1,0,N213*(1-VLOOKUP($A214,[1]Hugst!$R$5:$W$9,MATCH(ROUNDUP((O$1)/10,0)*10,[1]Hugst!$R$4:$W$4,0))))</f>
        <v>0</v>
      </c>
      <c r="P214">
        <f ca="1">IF($C214-P$1&lt;År1,0,O213*(1-VLOOKUP($A214,[1]Hugst!$R$5:$W$9,MATCH(ROUNDUP((P$1)/10,0)*10,[1]Hugst!$R$4:$W$4,0))))</f>
        <v>0</v>
      </c>
      <c r="Q214">
        <f ca="1">IF($C214-Q$1&lt;År1,0,P213*(1-VLOOKUP($A214,[1]Hugst!$R$5:$W$9,MATCH(ROUNDUP((Q$1)/10,0)*10,[1]Hugst!$R$4:$W$4,0))))</f>
        <v>0</v>
      </c>
      <c r="R214">
        <f ca="1">IF($C214-R$1&lt;År1,0,Q213*(1-VLOOKUP($A214,[1]Hugst!$R$5:$W$9,MATCH(ROUNDUP((R$1)/10,0)*10,[1]Hugst!$R$4:$W$4,0))))</f>
        <v>0</v>
      </c>
      <c r="S214">
        <f ca="1">IF($C214-S$1&lt;År1,0,R213*(1-VLOOKUP($A214,[1]Hugst!$R$5:$W$9,MATCH(ROUNDUP((S$1)/10,0)*10,[1]Hugst!$R$4:$W$4,0))))</f>
        <v>0</v>
      </c>
      <c r="T214">
        <f ca="1">IF($C214-T$1&lt;År1,0,S213*(1-VLOOKUP($A214,[1]Hugst!$R$5:$W$9,MATCH(ROUNDUP((T$1)/10,0)*10,[1]Hugst!$R$4:$W$4,0))))</f>
        <v>0</v>
      </c>
      <c r="U214">
        <f ca="1">IF($C214-U$1&lt;År1,0,T213*(1-VLOOKUP($A214,[1]Hugst!$R$5:$W$9,MATCH(ROUNDUP((U$1)/10,0)*10,[1]Hugst!$R$4:$W$4,0))))</f>
        <v>0</v>
      </c>
      <c r="V214">
        <f ca="1">IF($C214-V$1&lt;År1,0,U213*(1-VLOOKUP($A214,[1]Hugst!$R$5:$W$9,MATCH(ROUNDUP((V$1)/10,0)*10,[1]Hugst!$R$4:$W$4,0))))</f>
        <v>0</v>
      </c>
      <c r="W214">
        <f ca="1">IF($C214-W$1&lt;År1,0,V213*(1-VLOOKUP($A214,[1]Hugst!$R$5:$W$9,MATCH(ROUNDUP((W$1)/10,0)*10,[1]Hugst!$R$4:$W$4,0))))</f>
        <v>0</v>
      </c>
      <c r="X214">
        <f ca="1">IF($C214-X$1&lt;År1,0,W213*(1-VLOOKUP($A214,[1]Hugst!$R$5:$W$9,MATCH(ROUNDUP((X$1)/10,0)*10,[1]Hugst!$R$4:$W$4,0))))</f>
        <v>0</v>
      </c>
      <c r="Y214">
        <f ca="1">IF($C214-Y$1&lt;År1,0,X213*(1-VLOOKUP($A214,[1]Hugst!$R$5:$W$9,MATCH(ROUNDUP((Y$1)/10,0)*10,[1]Hugst!$R$4:$W$4,0))))</f>
        <v>0</v>
      </c>
      <c r="Z214">
        <f ca="1">IF($C214-Z$1&lt;År1,0,Y213*(1-VLOOKUP($A214,[1]Hugst!$R$5:$W$9,MATCH(ROUNDUP((Z$1)/10,0)*10,[1]Hugst!$R$4:$W$4,0))))</f>
        <v>0</v>
      </c>
      <c r="AA214">
        <f ca="1">IF($C214-AA$1&lt;År1,0,Z213*(1-VLOOKUP($A214,[1]Hugst!$R$5:$W$9,MATCH(ROUNDUP((AA$1)/10,0)*10,[1]Hugst!$R$4:$W$4,0))))</f>
        <v>0</v>
      </c>
      <c r="AB214">
        <f ca="1">IF($C214-AB$1&lt;År1,0,AA213*(1-VLOOKUP($A214,[1]Hugst!$R$5:$W$9,MATCH(ROUNDUP((AB$1)/10,0)*10,[1]Hugst!$R$4:$W$4,0))))</f>
        <v>0</v>
      </c>
      <c r="AC214">
        <f ca="1">IF($C214-AC$1&lt;År1,0,AB213*(1-VLOOKUP($A214,[1]Hugst!$R$5:$W$9,MATCH(ROUNDUP((AC$1)/10,0)*10,[1]Hugst!$R$4:$W$4,0))))</f>
        <v>0</v>
      </c>
      <c r="AD214">
        <f ca="1">IF($C214-AD$1&lt;År1,0,AC213*(1-VLOOKUP($A214,[1]Hugst!$R$5:$W$9,MATCH(ROUNDUP((AD$1)/10,0)*10,[1]Hugst!$R$4:$W$4,0))))</f>
        <v>0</v>
      </c>
      <c r="AE214">
        <f ca="1">IF($C214-AE$1&lt;År1,0,AD213*(1-VLOOKUP($A214,[1]Hugst!$R$5:$W$9,MATCH(ROUNDUP((AE$1)/10,0)*10,[1]Hugst!$R$4:$W$4,0))))</f>
        <v>0</v>
      </c>
      <c r="AF214">
        <f ca="1">IF($C214-AF$1&lt;År1,0,AE213*(1-VLOOKUP($A214,[1]Hugst!$R$5:$W$9,MATCH(ROUNDUP((AF$1)/10,0)*10,[1]Hugst!$R$4:$W$4,0))))</f>
        <v>0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0</v>
      </c>
      <c r="E215">
        <f t="shared" ca="1" si="4"/>
        <v>0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>
        <f ca="1">IF($C215-G$1&lt;År1,0,F214*(1-VLOOKUP($A215,[1]Hugst!$R$5:$W$9,MATCH(ROUNDUP((G$1)/10,0)*10,[1]Hugst!$R$4:$W$4,0))))</f>
        <v>0</v>
      </c>
      <c r="H215">
        <f ca="1">IF($C215-H$1&lt;År1,0,G214*(1-VLOOKUP($A215,[1]Hugst!$R$5:$W$9,MATCH(ROUNDUP((H$1)/10,0)*10,[1]Hugst!$R$4:$W$4,0))))</f>
        <v>0</v>
      </c>
      <c r="I215">
        <f ca="1">IF($C215-I$1&lt;År1,0,H214*(1-VLOOKUP($A215,[1]Hugst!$R$5:$W$9,MATCH(ROUNDUP((I$1)/10,0)*10,[1]Hugst!$R$4:$W$4,0))))</f>
        <v>0</v>
      </c>
      <c r="J215">
        <f ca="1">IF($C215-J$1&lt;År1,0,I214*(1-VLOOKUP($A215,[1]Hugst!$R$5:$W$9,MATCH(ROUNDUP((J$1)/10,0)*10,[1]Hugst!$R$4:$W$4,0))))</f>
        <v>0</v>
      </c>
      <c r="K215">
        <f ca="1">IF($C215-K$1&lt;År1,0,J214*(1-VLOOKUP($A215,[1]Hugst!$R$5:$W$9,MATCH(ROUNDUP((K$1)/10,0)*10,[1]Hugst!$R$4:$W$4,0))))</f>
        <v>0</v>
      </c>
      <c r="L215">
        <f ca="1">IF($C215-L$1&lt;År1,0,K214*(1-VLOOKUP($A215,[1]Hugst!$R$5:$W$9,MATCH(ROUNDUP((L$1)/10,0)*10,[1]Hugst!$R$4:$W$4,0))))</f>
        <v>0</v>
      </c>
      <c r="M215">
        <f ca="1">IF($C215-M$1&lt;År1,0,L214*(1-VLOOKUP($A215,[1]Hugst!$R$5:$W$9,MATCH(ROUNDUP((M$1)/10,0)*10,[1]Hugst!$R$4:$W$4,0))))</f>
        <v>0</v>
      </c>
      <c r="N215">
        <f ca="1">IF($C215-N$1&lt;År1,0,M214*(1-VLOOKUP($A215,[1]Hugst!$R$5:$W$9,MATCH(ROUNDUP((N$1)/10,0)*10,[1]Hugst!$R$4:$W$4,0))))</f>
        <v>0</v>
      </c>
      <c r="O215">
        <f ca="1">IF($C215-O$1&lt;År1,0,N214*(1-VLOOKUP($A215,[1]Hugst!$R$5:$W$9,MATCH(ROUNDUP((O$1)/10,0)*10,[1]Hugst!$R$4:$W$4,0))))</f>
        <v>0</v>
      </c>
      <c r="P215">
        <f ca="1">IF($C215-P$1&lt;År1,0,O214*(1-VLOOKUP($A215,[1]Hugst!$R$5:$W$9,MATCH(ROUNDUP((P$1)/10,0)*10,[1]Hugst!$R$4:$W$4,0))))</f>
        <v>0</v>
      </c>
      <c r="Q215">
        <f ca="1">IF($C215-Q$1&lt;År1,0,P214*(1-VLOOKUP($A215,[1]Hugst!$R$5:$W$9,MATCH(ROUNDUP((Q$1)/10,0)*10,[1]Hugst!$R$4:$W$4,0))))</f>
        <v>0</v>
      </c>
      <c r="R215">
        <f ca="1">IF($C215-R$1&lt;År1,0,Q214*(1-VLOOKUP($A215,[1]Hugst!$R$5:$W$9,MATCH(ROUNDUP((R$1)/10,0)*10,[1]Hugst!$R$4:$W$4,0))))</f>
        <v>0</v>
      </c>
      <c r="S215">
        <f ca="1">IF($C215-S$1&lt;År1,0,R214*(1-VLOOKUP($A215,[1]Hugst!$R$5:$W$9,MATCH(ROUNDUP((S$1)/10,0)*10,[1]Hugst!$R$4:$W$4,0))))</f>
        <v>0</v>
      </c>
      <c r="T215">
        <f ca="1">IF($C215-T$1&lt;År1,0,S214*(1-VLOOKUP($A215,[1]Hugst!$R$5:$W$9,MATCH(ROUNDUP((T$1)/10,0)*10,[1]Hugst!$R$4:$W$4,0))))</f>
        <v>0</v>
      </c>
      <c r="U215">
        <f ca="1">IF($C215-U$1&lt;År1,0,T214*(1-VLOOKUP($A215,[1]Hugst!$R$5:$W$9,MATCH(ROUNDUP((U$1)/10,0)*10,[1]Hugst!$R$4:$W$4,0))))</f>
        <v>0</v>
      </c>
      <c r="V215">
        <f ca="1">IF($C215-V$1&lt;År1,0,U214*(1-VLOOKUP($A215,[1]Hugst!$R$5:$W$9,MATCH(ROUNDUP((V$1)/10,0)*10,[1]Hugst!$R$4:$W$4,0))))</f>
        <v>0</v>
      </c>
      <c r="W215">
        <f ca="1">IF($C215-W$1&lt;År1,0,V214*(1-VLOOKUP($A215,[1]Hugst!$R$5:$W$9,MATCH(ROUNDUP((W$1)/10,0)*10,[1]Hugst!$R$4:$W$4,0))))</f>
        <v>0</v>
      </c>
      <c r="X215">
        <f ca="1">IF($C215-X$1&lt;År1,0,W214*(1-VLOOKUP($A215,[1]Hugst!$R$5:$W$9,MATCH(ROUNDUP((X$1)/10,0)*10,[1]Hugst!$R$4:$W$4,0))))</f>
        <v>0</v>
      </c>
      <c r="Y215">
        <f ca="1">IF($C215-Y$1&lt;År1,0,X214*(1-VLOOKUP($A215,[1]Hugst!$R$5:$W$9,MATCH(ROUNDUP((Y$1)/10,0)*10,[1]Hugst!$R$4:$W$4,0))))</f>
        <v>0</v>
      </c>
      <c r="Z215">
        <f ca="1">IF($C215-Z$1&lt;År1,0,Y214*(1-VLOOKUP($A215,[1]Hugst!$R$5:$W$9,MATCH(ROUNDUP((Z$1)/10,0)*10,[1]Hugst!$R$4:$W$4,0))))</f>
        <v>0</v>
      </c>
      <c r="AA215">
        <f ca="1">IF($C215-AA$1&lt;År1,0,Z214*(1-VLOOKUP($A215,[1]Hugst!$R$5:$W$9,MATCH(ROUNDUP((AA$1)/10,0)*10,[1]Hugst!$R$4:$W$4,0))))</f>
        <v>0</v>
      </c>
      <c r="AB215">
        <f ca="1">IF($C215-AB$1&lt;År1,0,AA214*(1-VLOOKUP($A215,[1]Hugst!$R$5:$W$9,MATCH(ROUNDUP((AB$1)/10,0)*10,[1]Hugst!$R$4:$W$4,0))))</f>
        <v>0</v>
      </c>
      <c r="AC215">
        <f ca="1">IF($C215-AC$1&lt;År1,0,AB214*(1-VLOOKUP($A215,[1]Hugst!$R$5:$W$9,MATCH(ROUNDUP((AC$1)/10,0)*10,[1]Hugst!$R$4:$W$4,0))))</f>
        <v>0</v>
      </c>
      <c r="AD215">
        <f ca="1">IF($C215-AD$1&lt;År1,0,AC214*(1-VLOOKUP($A215,[1]Hugst!$R$5:$W$9,MATCH(ROUNDUP((AD$1)/10,0)*10,[1]Hugst!$R$4:$W$4,0))))</f>
        <v>0</v>
      </c>
      <c r="AE215">
        <f ca="1">IF($C215-AE$1&lt;År1,0,AD214*(1-VLOOKUP($A215,[1]Hugst!$R$5:$W$9,MATCH(ROUNDUP((AE$1)/10,0)*10,[1]Hugst!$R$4:$W$4,0))))</f>
        <v>0</v>
      </c>
      <c r="AF215">
        <f ca="1">IF($C215-AF$1&lt;År1,0,AE214*(1-VLOOKUP($A215,[1]Hugst!$R$5:$W$9,MATCH(ROUNDUP((AF$1)/10,0)*10,[1]Hugst!$R$4:$W$4,0))))</f>
        <v>0</v>
      </c>
      <c r="AG215">
        <f ca="1">IF($C215-AG$1&lt;År1,0,AF214*(1-VLOOKUP($A215,[1]Hugst!$R$5:$W$9,MATCH(ROUNDUP((AG$1)/10,0)*10,[1]Hugst!$R$4:$W$4,0))))</f>
        <v>0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0</v>
      </c>
      <c r="E216">
        <f t="shared" ca="1" si="4"/>
        <v>0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>
        <f ca="1">IF($C216-G$1&lt;År1,0,F215*(1-VLOOKUP($A216,[1]Hugst!$R$5:$W$9,MATCH(ROUNDUP((G$1)/10,0)*10,[1]Hugst!$R$4:$W$4,0))))</f>
        <v>0</v>
      </c>
      <c r="H216">
        <f ca="1">IF($C216-H$1&lt;År1,0,G215*(1-VLOOKUP($A216,[1]Hugst!$R$5:$W$9,MATCH(ROUNDUP((H$1)/10,0)*10,[1]Hugst!$R$4:$W$4,0))))</f>
        <v>0</v>
      </c>
      <c r="I216">
        <f ca="1">IF($C216-I$1&lt;År1,0,H215*(1-VLOOKUP($A216,[1]Hugst!$R$5:$W$9,MATCH(ROUNDUP((I$1)/10,0)*10,[1]Hugst!$R$4:$W$4,0))))</f>
        <v>0</v>
      </c>
      <c r="J216">
        <f ca="1">IF($C216-J$1&lt;År1,0,I215*(1-VLOOKUP($A216,[1]Hugst!$R$5:$W$9,MATCH(ROUNDUP((J$1)/10,0)*10,[1]Hugst!$R$4:$W$4,0))))</f>
        <v>0</v>
      </c>
      <c r="K216">
        <f ca="1">IF($C216-K$1&lt;År1,0,J215*(1-VLOOKUP($A216,[1]Hugst!$R$5:$W$9,MATCH(ROUNDUP((K$1)/10,0)*10,[1]Hugst!$R$4:$W$4,0))))</f>
        <v>0</v>
      </c>
      <c r="L216">
        <f ca="1">IF($C216-L$1&lt;År1,0,K215*(1-VLOOKUP($A216,[1]Hugst!$R$5:$W$9,MATCH(ROUNDUP((L$1)/10,0)*10,[1]Hugst!$R$4:$W$4,0))))</f>
        <v>0</v>
      </c>
      <c r="M216">
        <f ca="1">IF($C216-M$1&lt;År1,0,L215*(1-VLOOKUP($A216,[1]Hugst!$R$5:$W$9,MATCH(ROUNDUP((M$1)/10,0)*10,[1]Hugst!$R$4:$W$4,0))))</f>
        <v>0</v>
      </c>
      <c r="N216">
        <f ca="1">IF($C216-N$1&lt;År1,0,M215*(1-VLOOKUP($A216,[1]Hugst!$R$5:$W$9,MATCH(ROUNDUP((N$1)/10,0)*10,[1]Hugst!$R$4:$W$4,0))))</f>
        <v>0</v>
      </c>
      <c r="O216">
        <f ca="1">IF($C216-O$1&lt;År1,0,N215*(1-VLOOKUP($A216,[1]Hugst!$R$5:$W$9,MATCH(ROUNDUP((O$1)/10,0)*10,[1]Hugst!$R$4:$W$4,0))))</f>
        <v>0</v>
      </c>
      <c r="P216">
        <f ca="1">IF($C216-P$1&lt;År1,0,O215*(1-VLOOKUP($A216,[1]Hugst!$R$5:$W$9,MATCH(ROUNDUP((P$1)/10,0)*10,[1]Hugst!$R$4:$W$4,0))))</f>
        <v>0</v>
      </c>
      <c r="Q216">
        <f ca="1">IF($C216-Q$1&lt;År1,0,P215*(1-VLOOKUP($A216,[1]Hugst!$R$5:$W$9,MATCH(ROUNDUP((Q$1)/10,0)*10,[1]Hugst!$R$4:$W$4,0))))</f>
        <v>0</v>
      </c>
      <c r="R216">
        <f ca="1">IF($C216-R$1&lt;År1,0,Q215*(1-VLOOKUP($A216,[1]Hugst!$R$5:$W$9,MATCH(ROUNDUP((R$1)/10,0)*10,[1]Hugst!$R$4:$W$4,0))))</f>
        <v>0</v>
      </c>
      <c r="S216">
        <f ca="1">IF($C216-S$1&lt;År1,0,R215*(1-VLOOKUP($A216,[1]Hugst!$R$5:$W$9,MATCH(ROUNDUP((S$1)/10,0)*10,[1]Hugst!$R$4:$W$4,0))))</f>
        <v>0</v>
      </c>
      <c r="T216">
        <f ca="1">IF($C216-T$1&lt;År1,0,S215*(1-VLOOKUP($A216,[1]Hugst!$R$5:$W$9,MATCH(ROUNDUP((T$1)/10,0)*10,[1]Hugst!$R$4:$W$4,0))))</f>
        <v>0</v>
      </c>
      <c r="U216">
        <f ca="1">IF($C216-U$1&lt;År1,0,T215*(1-VLOOKUP($A216,[1]Hugst!$R$5:$W$9,MATCH(ROUNDUP((U$1)/10,0)*10,[1]Hugst!$R$4:$W$4,0))))</f>
        <v>0</v>
      </c>
      <c r="V216">
        <f ca="1">IF($C216-V$1&lt;År1,0,U215*(1-VLOOKUP($A216,[1]Hugst!$R$5:$W$9,MATCH(ROUNDUP((V$1)/10,0)*10,[1]Hugst!$R$4:$W$4,0))))</f>
        <v>0</v>
      </c>
      <c r="W216">
        <f ca="1">IF($C216-W$1&lt;År1,0,V215*(1-VLOOKUP($A216,[1]Hugst!$R$5:$W$9,MATCH(ROUNDUP((W$1)/10,0)*10,[1]Hugst!$R$4:$W$4,0))))</f>
        <v>0</v>
      </c>
      <c r="X216">
        <f ca="1">IF($C216-X$1&lt;År1,0,W215*(1-VLOOKUP($A216,[1]Hugst!$R$5:$W$9,MATCH(ROUNDUP((X$1)/10,0)*10,[1]Hugst!$R$4:$W$4,0))))</f>
        <v>0</v>
      </c>
      <c r="Y216">
        <f ca="1">IF($C216-Y$1&lt;År1,0,X215*(1-VLOOKUP($A216,[1]Hugst!$R$5:$W$9,MATCH(ROUNDUP((Y$1)/10,0)*10,[1]Hugst!$R$4:$W$4,0))))</f>
        <v>0</v>
      </c>
      <c r="Z216">
        <f ca="1">IF($C216-Z$1&lt;År1,0,Y215*(1-VLOOKUP($A216,[1]Hugst!$R$5:$W$9,MATCH(ROUNDUP((Z$1)/10,0)*10,[1]Hugst!$R$4:$W$4,0))))</f>
        <v>0</v>
      </c>
      <c r="AA216">
        <f ca="1">IF($C216-AA$1&lt;År1,0,Z215*(1-VLOOKUP($A216,[1]Hugst!$R$5:$W$9,MATCH(ROUNDUP((AA$1)/10,0)*10,[1]Hugst!$R$4:$W$4,0))))</f>
        <v>0</v>
      </c>
      <c r="AB216">
        <f ca="1">IF($C216-AB$1&lt;År1,0,AA215*(1-VLOOKUP($A216,[1]Hugst!$R$5:$W$9,MATCH(ROUNDUP((AB$1)/10,0)*10,[1]Hugst!$R$4:$W$4,0))))</f>
        <v>0</v>
      </c>
      <c r="AC216">
        <f ca="1">IF($C216-AC$1&lt;År1,0,AB215*(1-VLOOKUP($A216,[1]Hugst!$R$5:$W$9,MATCH(ROUNDUP((AC$1)/10,0)*10,[1]Hugst!$R$4:$W$4,0))))</f>
        <v>0</v>
      </c>
      <c r="AD216">
        <f ca="1">IF($C216-AD$1&lt;År1,0,AC215*(1-VLOOKUP($A216,[1]Hugst!$R$5:$W$9,MATCH(ROUNDUP((AD$1)/10,0)*10,[1]Hugst!$R$4:$W$4,0))))</f>
        <v>0</v>
      </c>
      <c r="AE216">
        <f ca="1">IF($C216-AE$1&lt;År1,0,AD215*(1-VLOOKUP($A216,[1]Hugst!$R$5:$W$9,MATCH(ROUNDUP((AE$1)/10,0)*10,[1]Hugst!$R$4:$W$4,0))))</f>
        <v>0</v>
      </c>
      <c r="AF216">
        <f ca="1">IF($C216-AF$1&lt;År1,0,AE215*(1-VLOOKUP($A216,[1]Hugst!$R$5:$W$9,MATCH(ROUNDUP((AF$1)/10,0)*10,[1]Hugst!$R$4:$W$4,0))))</f>
        <v>0</v>
      </c>
      <c r="AG216">
        <f ca="1">IF($C216-AG$1&lt;År1,0,AF215*(1-VLOOKUP($A216,[1]Hugst!$R$5:$W$9,MATCH(ROUNDUP((AG$1)/10,0)*10,[1]Hugst!$R$4:$W$4,0))))</f>
        <v>0</v>
      </c>
      <c r="AH216">
        <f ca="1">IF($C216-AH$1&lt;År1,0,AG215*(1-VLOOKUP($A216,[1]Hugst!$R$5:$W$9,MATCH(ROUNDUP((AH$1)/10,0)*10,[1]Hugst!$R$4:$W$4,0))))</f>
        <v>0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0</v>
      </c>
      <c r="E217">
        <f t="shared" ca="1" si="4"/>
        <v>0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>
        <f ca="1">IF($C217-G$1&lt;År1,0,F216*(1-VLOOKUP($A217,[1]Hugst!$R$5:$W$9,MATCH(ROUNDUP((G$1)/10,0)*10,[1]Hugst!$R$4:$W$4,0))))</f>
        <v>0</v>
      </c>
      <c r="H217">
        <f ca="1">IF($C217-H$1&lt;År1,0,G216*(1-VLOOKUP($A217,[1]Hugst!$R$5:$W$9,MATCH(ROUNDUP((H$1)/10,0)*10,[1]Hugst!$R$4:$W$4,0))))</f>
        <v>0</v>
      </c>
      <c r="I217">
        <f ca="1">IF($C217-I$1&lt;År1,0,H216*(1-VLOOKUP($A217,[1]Hugst!$R$5:$W$9,MATCH(ROUNDUP((I$1)/10,0)*10,[1]Hugst!$R$4:$W$4,0))))</f>
        <v>0</v>
      </c>
      <c r="J217">
        <f ca="1">IF($C217-J$1&lt;År1,0,I216*(1-VLOOKUP($A217,[1]Hugst!$R$5:$W$9,MATCH(ROUNDUP((J$1)/10,0)*10,[1]Hugst!$R$4:$W$4,0))))</f>
        <v>0</v>
      </c>
      <c r="K217">
        <f ca="1">IF($C217-K$1&lt;År1,0,J216*(1-VLOOKUP($A217,[1]Hugst!$R$5:$W$9,MATCH(ROUNDUP((K$1)/10,0)*10,[1]Hugst!$R$4:$W$4,0))))</f>
        <v>0</v>
      </c>
      <c r="L217">
        <f ca="1">IF($C217-L$1&lt;År1,0,K216*(1-VLOOKUP($A217,[1]Hugst!$R$5:$W$9,MATCH(ROUNDUP((L$1)/10,0)*10,[1]Hugst!$R$4:$W$4,0))))</f>
        <v>0</v>
      </c>
      <c r="M217">
        <f ca="1">IF($C217-M$1&lt;År1,0,L216*(1-VLOOKUP($A217,[1]Hugst!$R$5:$W$9,MATCH(ROUNDUP((M$1)/10,0)*10,[1]Hugst!$R$4:$W$4,0))))</f>
        <v>0</v>
      </c>
      <c r="N217">
        <f ca="1">IF($C217-N$1&lt;År1,0,M216*(1-VLOOKUP($A217,[1]Hugst!$R$5:$W$9,MATCH(ROUNDUP((N$1)/10,0)*10,[1]Hugst!$R$4:$W$4,0))))</f>
        <v>0</v>
      </c>
      <c r="O217">
        <f ca="1">IF($C217-O$1&lt;År1,0,N216*(1-VLOOKUP($A217,[1]Hugst!$R$5:$W$9,MATCH(ROUNDUP((O$1)/10,0)*10,[1]Hugst!$R$4:$W$4,0))))</f>
        <v>0</v>
      </c>
      <c r="P217">
        <f ca="1">IF($C217-P$1&lt;År1,0,O216*(1-VLOOKUP($A217,[1]Hugst!$R$5:$W$9,MATCH(ROUNDUP((P$1)/10,0)*10,[1]Hugst!$R$4:$W$4,0))))</f>
        <v>0</v>
      </c>
      <c r="Q217">
        <f ca="1">IF($C217-Q$1&lt;År1,0,P216*(1-VLOOKUP($A217,[1]Hugst!$R$5:$W$9,MATCH(ROUNDUP((Q$1)/10,0)*10,[1]Hugst!$R$4:$W$4,0))))</f>
        <v>0</v>
      </c>
      <c r="R217">
        <f ca="1">IF($C217-R$1&lt;År1,0,Q216*(1-VLOOKUP($A217,[1]Hugst!$R$5:$W$9,MATCH(ROUNDUP((R$1)/10,0)*10,[1]Hugst!$R$4:$W$4,0))))</f>
        <v>0</v>
      </c>
      <c r="S217">
        <f ca="1">IF($C217-S$1&lt;År1,0,R216*(1-VLOOKUP($A217,[1]Hugst!$R$5:$W$9,MATCH(ROUNDUP((S$1)/10,0)*10,[1]Hugst!$R$4:$W$4,0))))</f>
        <v>0</v>
      </c>
      <c r="T217">
        <f ca="1">IF($C217-T$1&lt;År1,0,S216*(1-VLOOKUP($A217,[1]Hugst!$R$5:$W$9,MATCH(ROUNDUP((T$1)/10,0)*10,[1]Hugst!$R$4:$W$4,0))))</f>
        <v>0</v>
      </c>
      <c r="U217">
        <f ca="1">IF($C217-U$1&lt;År1,0,T216*(1-VLOOKUP($A217,[1]Hugst!$R$5:$W$9,MATCH(ROUNDUP((U$1)/10,0)*10,[1]Hugst!$R$4:$W$4,0))))</f>
        <v>0</v>
      </c>
      <c r="V217">
        <f ca="1">IF($C217-V$1&lt;År1,0,U216*(1-VLOOKUP($A217,[1]Hugst!$R$5:$W$9,MATCH(ROUNDUP((V$1)/10,0)*10,[1]Hugst!$R$4:$W$4,0))))</f>
        <v>0</v>
      </c>
      <c r="W217">
        <f ca="1">IF($C217-W$1&lt;År1,0,V216*(1-VLOOKUP($A217,[1]Hugst!$R$5:$W$9,MATCH(ROUNDUP((W$1)/10,0)*10,[1]Hugst!$R$4:$W$4,0))))</f>
        <v>0</v>
      </c>
      <c r="X217">
        <f ca="1">IF($C217-X$1&lt;År1,0,W216*(1-VLOOKUP($A217,[1]Hugst!$R$5:$W$9,MATCH(ROUNDUP((X$1)/10,0)*10,[1]Hugst!$R$4:$W$4,0))))</f>
        <v>0</v>
      </c>
      <c r="Y217">
        <f ca="1">IF($C217-Y$1&lt;År1,0,X216*(1-VLOOKUP($A217,[1]Hugst!$R$5:$W$9,MATCH(ROUNDUP((Y$1)/10,0)*10,[1]Hugst!$R$4:$W$4,0))))</f>
        <v>0</v>
      </c>
      <c r="Z217">
        <f ca="1">IF($C217-Z$1&lt;År1,0,Y216*(1-VLOOKUP($A217,[1]Hugst!$R$5:$W$9,MATCH(ROUNDUP((Z$1)/10,0)*10,[1]Hugst!$R$4:$W$4,0))))</f>
        <v>0</v>
      </c>
      <c r="AA217">
        <f ca="1">IF($C217-AA$1&lt;År1,0,Z216*(1-VLOOKUP($A217,[1]Hugst!$R$5:$W$9,MATCH(ROUNDUP((AA$1)/10,0)*10,[1]Hugst!$R$4:$W$4,0))))</f>
        <v>0</v>
      </c>
      <c r="AB217">
        <f ca="1">IF($C217-AB$1&lt;År1,0,AA216*(1-VLOOKUP($A217,[1]Hugst!$R$5:$W$9,MATCH(ROUNDUP((AB$1)/10,0)*10,[1]Hugst!$R$4:$W$4,0))))</f>
        <v>0</v>
      </c>
      <c r="AC217">
        <f ca="1">IF($C217-AC$1&lt;År1,0,AB216*(1-VLOOKUP($A217,[1]Hugst!$R$5:$W$9,MATCH(ROUNDUP((AC$1)/10,0)*10,[1]Hugst!$R$4:$W$4,0))))</f>
        <v>0</v>
      </c>
      <c r="AD217">
        <f ca="1">IF($C217-AD$1&lt;År1,0,AC216*(1-VLOOKUP($A217,[1]Hugst!$R$5:$W$9,MATCH(ROUNDUP((AD$1)/10,0)*10,[1]Hugst!$R$4:$W$4,0))))</f>
        <v>0</v>
      </c>
      <c r="AE217">
        <f ca="1">IF($C217-AE$1&lt;År1,0,AD216*(1-VLOOKUP($A217,[1]Hugst!$R$5:$W$9,MATCH(ROUNDUP((AE$1)/10,0)*10,[1]Hugst!$R$4:$W$4,0))))</f>
        <v>0</v>
      </c>
      <c r="AF217">
        <f ca="1">IF($C217-AF$1&lt;År1,0,AE216*(1-VLOOKUP($A217,[1]Hugst!$R$5:$W$9,MATCH(ROUNDUP((AF$1)/10,0)*10,[1]Hugst!$R$4:$W$4,0))))</f>
        <v>0</v>
      </c>
      <c r="AG217">
        <f ca="1">IF($C217-AG$1&lt;År1,0,AF216*(1-VLOOKUP($A217,[1]Hugst!$R$5:$W$9,MATCH(ROUNDUP((AG$1)/10,0)*10,[1]Hugst!$R$4:$W$4,0))))</f>
        <v>0</v>
      </c>
      <c r="AH217">
        <f ca="1">IF($C217-AH$1&lt;År1,0,AG216*(1-VLOOKUP($A217,[1]Hugst!$R$5:$W$9,MATCH(ROUNDUP((AH$1)/10,0)*10,[1]Hugst!$R$4:$W$4,0))))</f>
        <v>0</v>
      </c>
      <c r="AI217">
        <f ca="1">IF($C217-AI$1&lt;År1,0,AH216*(1-VLOOKUP($A217,[1]Hugst!$R$5:$W$9,MATCH(ROUNDUP((AI$1)/10,0)*10,[1]Hugst!$R$4:$W$4,0))))</f>
        <v>0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0</v>
      </c>
      <c r="E218">
        <f t="shared" ca="1" si="4"/>
        <v>0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>
        <f ca="1">IF($C218-G$1&lt;År1,0,F217*(1-VLOOKUP($A218,[1]Hugst!$R$5:$W$9,MATCH(ROUNDUP((G$1)/10,0)*10,[1]Hugst!$R$4:$W$4,0))))</f>
        <v>0</v>
      </c>
      <c r="H218">
        <f ca="1">IF($C218-H$1&lt;År1,0,G217*(1-VLOOKUP($A218,[1]Hugst!$R$5:$W$9,MATCH(ROUNDUP((H$1)/10,0)*10,[1]Hugst!$R$4:$W$4,0))))</f>
        <v>0</v>
      </c>
      <c r="I218">
        <f ca="1">IF($C218-I$1&lt;År1,0,H217*(1-VLOOKUP($A218,[1]Hugst!$R$5:$W$9,MATCH(ROUNDUP((I$1)/10,0)*10,[1]Hugst!$R$4:$W$4,0))))</f>
        <v>0</v>
      </c>
      <c r="J218">
        <f ca="1">IF($C218-J$1&lt;År1,0,I217*(1-VLOOKUP($A218,[1]Hugst!$R$5:$W$9,MATCH(ROUNDUP((J$1)/10,0)*10,[1]Hugst!$R$4:$W$4,0))))</f>
        <v>0</v>
      </c>
      <c r="K218">
        <f ca="1">IF($C218-K$1&lt;År1,0,J217*(1-VLOOKUP($A218,[1]Hugst!$R$5:$W$9,MATCH(ROUNDUP((K$1)/10,0)*10,[1]Hugst!$R$4:$W$4,0))))</f>
        <v>0</v>
      </c>
      <c r="L218">
        <f ca="1">IF($C218-L$1&lt;År1,0,K217*(1-VLOOKUP($A218,[1]Hugst!$R$5:$W$9,MATCH(ROUNDUP((L$1)/10,0)*10,[1]Hugst!$R$4:$W$4,0))))</f>
        <v>0</v>
      </c>
      <c r="M218">
        <f ca="1">IF($C218-M$1&lt;År1,0,L217*(1-VLOOKUP($A218,[1]Hugst!$R$5:$W$9,MATCH(ROUNDUP((M$1)/10,0)*10,[1]Hugst!$R$4:$W$4,0))))</f>
        <v>0</v>
      </c>
      <c r="N218">
        <f ca="1">IF($C218-N$1&lt;År1,0,M217*(1-VLOOKUP($A218,[1]Hugst!$R$5:$W$9,MATCH(ROUNDUP((N$1)/10,0)*10,[1]Hugst!$R$4:$W$4,0))))</f>
        <v>0</v>
      </c>
      <c r="O218">
        <f ca="1">IF($C218-O$1&lt;År1,0,N217*(1-VLOOKUP($A218,[1]Hugst!$R$5:$W$9,MATCH(ROUNDUP((O$1)/10,0)*10,[1]Hugst!$R$4:$W$4,0))))</f>
        <v>0</v>
      </c>
      <c r="P218">
        <f ca="1">IF($C218-P$1&lt;År1,0,O217*(1-VLOOKUP($A218,[1]Hugst!$R$5:$W$9,MATCH(ROUNDUP((P$1)/10,0)*10,[1]Hugst!$R$4:$W$4,0))))</f>
        <v>0</v>
      </c>
      <c r="Q218">
        <f ca="1">IF($C218-Q$1&lt;År1,0,P217*(1-VLOOKUP($A218,[1]Hugst!$R$5:$W$9,MATCH(ROUNDUP((Q$1)/10,0)*10,[1]Hugst!$R$4:$W$4,0))))</f>
        <v>0</v>
      </c>
      <c r="R218">
        <f ca="1">IF($C218-R$1&lt;År1,0,Q217*(1-VLOOKUP($A218,[1]Hugst!$R$5:$W$9,MATCH(ROUNDUP((R$1)/10,0)*10,[1]Hugst!$R$4:$W$4,0))))</f>
        <v>0</v>
      </c>
      <c r="S218">
        <f ca="1">IF($C218-S$1&lt;År1,0,R217*(1-VLOOKUP($A218,[1]Hugst!$R$5:$W$9,MATCH(ROUNDUP((S$1)/10,0)*10,[1]Hugst!$R$4:$W$4,0))))</f>
        <v>0</v>
      </c>
      <c r="T218">
        <f ca="1">IF($C218-T$1&lt;År1,0,S217*(1-VLOOKUP($A218,[1]Hugst!$R$5:$W$9,MATCH(ROUNDUP((T$1)/10,0)*10,[1]Hugst!$R$4:$W$4,0))))</f>
        <v>0</v>
      </c>
      <c r="U218">
        <f ca="1">IF($C218-U$1&lt;År1,0,T217*(1-VLOOKUP($A218,[1]Hugst!$R$5:$W$9,MATCH(ROUNDUP((U$1)/10,0)*10,[1]Hugst!$R$4:$W$4,0))))</f>
        <v>0</v>
      </c>
      <c r="V218">
        <f ca="1">IF($C218-V$1&lt;År1,0,U217*(1-VLOOKUP($A218,[1]Hugst!$R$5:$W$9,MATCH(ROUNDUP((V$1)/10,0)*10,[1]Hugst!$R$4:$W$4,0))))</f>
        <v>0</v>
      </c>
      <c r="W218">
        <f ca="1">IF($C218-W$1&lt;År1,0,V217*(1-VLOOKUP($A218,[1]Hugst!$R$5:$W$9,MATCH(ROUNDUP((W$1)/10,0)*10,[1]Hugst!$R$4:$W$4,0))))</f>
        <v>0</v>
      </c>
      <c r="X218">
        <f ca="1">IF($C218-X$1&lt;År1,0,W217*(1-VLOOKUP($A218,[1]Hugst!$R$5:$W$9,MATCH(ROUNDUP((X$1)/10,0)*10,[1]Hugst!$R$4:$W$4,0))))</f>
        <v>0</v>
      </c>
      <c r="Y218">
        <f ca="1">IF($C218-Y$1&lt;År1,0,X217*(1-VLOOKUP($A218,[1]Hugst!$R$5:$W$9,MATCH(ROUNDUP((Y$1)/10,0)*10,[1]Hugst!$R$4:$W$4,0))))</f>
        <v>0</v>
      </c>
      <c r="Z218">
        <f ca="1">IF($C218-Z$1&lt;År1,0,Y217*(1-VLOOKUP($A218,[1]Hugst!$R$5:$W$9,MATCH(ROUNDUP((Z$1)/10,0)*10,[1]Hugst!$R$4:$W$4,0))))</f>
        <v>0</v>
      </c>
      <c r="AA218">
        <f ca="1">IF($C218-AA$1&lt;År1,0,Z217*(1-VLOOKUP($A218,[1]Hugst!$R$5:$W$9,MATCH(ROUNDUP((AA$1)/10,0)*10,[1]Hugst!$R$4:$W$4,0))))</f>
        <v>0</v>
      </c>
      <c r="AB218">
        <f ca="1">IF($C218-AB$1&lt;År1,0,AA217*(1-VLOOKUP($A218,[1]Hugst!$R$5:$W$9,MATCH(ROUNDUP((AB$1)/10,0)*10,[1]Hugst!$R$4:$W$4,0))))</f>
        <v>0</v>
      </c>
      <c r="AC218">
        <f ca="1">IF($C218-AC$1&lt;År1,0,AB217*(1-VLOOKUP($A218,[1]Hugst!$R$5:$W$9,MATCH(ROUNDUP((AC$1)/10,0)*10,[1]Hugst!$R$4:$W$4,0))))</f>
        <v>0</v>
      </c>
      <c r="AD218">
        <f ca="1">IF($C218-AD$1&lt;År1,0,AC217*(1-VLOOKUP($A218,[1]Hugst!$R$5:$W$9,MATCH(ROUNDUP((AD$1)/10,0)*10,[1]Hugst!$R$4:$W$4,0))))</f>
        <v>0</v>
      </c>
      <c r="AE218">
        <f ca="1">IF($C218-AE$1&lt;År1,0,AD217*(1-VLOOKUP($A218,[1]Hugst!$R$5:$W$9,MATCH(ROUNDUP((AE$1)/10,0)*10,[1]Hugst!$R$4:$W$4,0))))</f>
        <v>0</v>
      </c>
      <c r="AF218">
        <f ca="1">IF($C218-AF$1&lt;År1,0,AE217*(1-VLOOKUP($A218,[1]Hugst!$R$5:$W$9,MATCH(ROUNDUP((AF$1)/10,0)*10,[1]Hugst!$R$4:$W$4,0))))</f>
        <v>0</v>
      </c>
      <c r="AG218">
        <f ca="1">IF($C218-AG$1&lt;År1,0,AF217*(1-VLOOKUP($A218,[1]Hugst!$R$5:$W$9,MATCH(ROUNDUP((AG$1)/10,0)*10,[1]Hugst!$R$4:$W$4,0))))</f>
        <v>0</v>
      </c>
      <c r="AH218">
        <f ca="1">IF($C218-AH$1&lt;År1,0,AG217*(1-VLOOKUP($A218,[1]Hugst!$R$5:$W$9,MATCH(ROUNDUP((AH$1)/10,0)*10,[1]Hugst!$R$4:$W$4,0))))</f>
        <v>0</v>
      </c>
      <c r="AI218">
        <f ca="1">IF($C218-AI$1&lt;År1,0,AH217*(1-VLOOKUP($A218,[1]Hugst!$R$5:$W$9,MATCH(ROUNDUP((AI$1)/10,0)*10,[1]Hugst!$R$4:$W$4,0))))</f>
        <v>0</v>
      </c>
      <c r="AJ218">
        <f ca="1">IF($C218-AJ$1&lt;År1,0,AI217*(1-VLOOKUP($A218,[1]Hugst!$R$5:$W$9,MATCH(ROUNDUP((AJ$1)/10,0)*10,[1]Hugst!$R$4:$W$4,0))))</f>
        <v>0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0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0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>
        <f ca="1">IF($C220-G$1&lt;År1,0,F219*(1-VLOOKUP($A220,[1]Hugst!$R$5:$W$9,MATCH(ROUNDUP((G$1)/10,0)*10,[1]Hugst!$R$4:$W$4,0))))</f>
        <v>0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0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>
        <f ca="1">IF($C221-G$1&lt;År1,0,F220*(1-VLOOKUP($A221,[1]Hugst!$R$5:$W$9,MATCH(ROUNDUP((G$1)/10,0)*10,[1]Hugst!$R$4:$W$4,0))))</f>
        <v>0</v>
      </c>
      <c r="H221">
        <f ca="1">IF($C221-H$1&lt;År1,0,G220*(1-VLOOKUP($A221,[1]Hugst!$R$5:$W$9,MATCH(ROUNDUP((H$1)/10,0)*10,[1]Hugst!$R$4:$W$4,0))))</f>
        <v>0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0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>
        <f ca="1">IF($C222-G$1&lt;År1,0,F221*(1-VLOOKUP($A222,[1]Hugst!$R$5:$W$9,MATCH(ROUNDUP((G$1)/10,0)*10,[1]Hugst!$R$4:$W$4,0))))</f>
        <v>0</v>
      </c>
      <c r="H222">
        <f ca="1">IF($C222-H$1&lt;År1,0,G221*(1-VLOOKUP($A222,[1]Hugst!$R$5:$W$9,MATCH(ROUNDUP((H$1)/10,0)*10,[1]Hugst!$R$4:$W$4,0))))</f>
        <v>0</v>
      </c>
      <c r="I222">
        <f ca="1">IF($C222-I$1&lt;År1,0,H221*(1-VLOOKUP($A222,[1]Hugst!$R$5:$W$9,MATCH(ROUNDUP((I$1)/10,0)*10,[1]Hugst!$R$4:$W$4,0))))</f>
        <v>0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0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>
        <f ca="1">IF($C223-G$1&lt;År1,0,F222*(1-VLOOKUP($A223,[1]Hugst!$R$5:$W$9,MATCH(ROUNDUP((G$1)/10,0)*10,[1]Hugst!$R$4:$W$4,0))))</f>
        <v>0</v>
      </c>
      <c r="H223">
        <f ca="1">IF($C223-H$1&lt;År1,0,G222*(1-VLOOKUP($A223,[1]Hugst!$R$5:$W$9,MATCH(ROUNDUP((H$1)/10,0)*10,[1]Hugst!$R$4:$W$4,0))))</f>
        <v>0</v>
      </c>
      <c r="I223">
        <f ca="1">IF($C223-I$1&lt;År1,0,H222*(1-VLOOKUP($A223,[1]Hugst!$R$5:$W$9,MATCH(ROUNDUP((I$1)/10,0)*10,[1]Hugst!$R$4:$W$4,0))))</f>
        <v>0</v>
      </c>
      <c r="J223">
        <f ca="1">IF($C223-J$1&lt;År1,0,I222*(1-VLOOKUP($A223,[1]Hugst!$R$5:$W$9,MATCH(ROUNDUP((J$1)/10,0)*10,[1]Hugst!$R$4:$W$4,0))))</f>
        <v>0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0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>
        <f ca="1">IF($C224-G$1&lt;År1,0,F223*(1-VLOOKUP($A224,[1]Hugst!$R$5:$W$9,MATCH(ROUNDUP((G$1)/10,0)*10,[1]Hugst!$R$4:$W$4,0))))</f>
        <v>0</v>
      </c>
      <c r="H224">
        <f ca="1">IF($C224-H$1&lt;År1,0,G223*(1-VLOOKUP($A224,[1]Hugst!$R$5:$W$9,MATCH(ROUNDUP((H$1)/10,0)*10,[1]Hugst!$R$4:$W$4,0))))</f>
        <v>0</v>
      </c>
      <c r="I224">
        <f ca="1">IF($C224-I$1&lt;År1,0,H223*(1-VLOOKUP($A224,[1]Hugst!$R$5:$W$9,MATCH(ROUNDUP((I$1)/10,0)*10,[1]Hugst!$R$4:$W$4,0))))</f>
        <v>0</v>
      </c>
      <c r="J224">
        <f ca="1">IF($C224-J$1&lt;År1,0,I223*(1-VLOOKUP($A224,[1]Hugst!$R$5:$W$9,MATCH(ROUNDUP((J$1)/10,0)*10,[1]Hugst!$R$4:$W$4,0))))</f>
        <v>0</v>
      </c>
      <c r="K224">
        <f ca="1">IF($C224-K$1&lt;År1,0,J223*(1-VLOOKUP($A224,[1]Hugst!$R$5:$W$9,MATCH(ROUNDUP((K$1)/10,0)*10,[1]Hugst!$R$4:$W$4,0))))</f>
        <v>0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0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>
        <f ca="1">IF($C225-G$1&lt;År1,0,F224*(1-VLOOKUP($A225,[1]Hugst!$R$5:$W$9,MATCH(ROUNDUP((G$1)/10,0)*10,[1]Hugst!$R$4:$W$4,0))))</f>
        <v>0</v>
      </c>
      <c r="H225">
        <f ca="1">IF($C225-H$1&lt;År1,0,G224*(1-VLOOKUP($A225,[1]Hugst!$R$5:$W$9,MATCH(ROUNDUP((H$1)/10,0)*10,[1]Hugst!$R$4:$W$4,0))))</f>
        <v>0</v>
      </c>
      <c r="I225">
        <f ca="1">IF($C225-I$1&lt;År1,0,H224*(1-VLOOKUP($A225,[1]Hugst!$R$5:$W$9,MATCH(ROUNDUP((I$1)/10,0)*10,[1]Hugst!$R$4:$W$4,0))))</f>
        <v>0</v>
      </c>
      <c r="J225">
        <f ca="1">IF($C225-J$1&lt;År1,0,I224*(1-VLOOKUP($A225,[1]Hugst!$R$5:$W$9,MATCH(ROUNDUP((J$1)/10,0)*10,[1]Hugst!$R$4:$W$4,0))))</f>
        <v>0</v>
      </c>
      <c r="K225">
        <f ca="1">IF($C225-K$1&lt;År1,0,J224*(1-VLOOKUP($A225,[1]Hugst!$R$5:$W$9,MATCH(ROUNDUP((K$1)/10,0)*10,[1]Hugst!$R$4:$W$4,0))))</f>
        <v>0</v>
      </c>
      <c r="L225">
        <f ca="1">IF($C225-L$1&lt;År1,0,K224*(1-VLOOKUP($A225,[1]Hugst!$R$5:$W$9,MATCH(ROUNDUP((L$1)/10,0)*10,[1]Hugst!$R$4:$W$4,0))))</f>
        <v>0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0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>
        <f ca="1">IF($C226-G$1&lt;År1,0,F225*(1-VLOOKUP($A226,[1]Hugst!$R$5:$W$9,MATCH(ROUNDUP((G$1)/10,0)*10,[1]Hugst!$R$4:$W$4,0))))</f>
        <v>0</v>
      </c>
      <c r="H226">
        <f ca="1">IF($C226-H$1&lt;År1,0,G225*(1-VLOOKUP($A226,[1]Hugst!$R$5:$W$9,MATCH(ROUNDUP((H$1)/10,0)*10,[1]Hugst!$R$4:$W$4,0))))</f>
        <v>0</v>
      </c>
      <c r="I226">
        <f ca="1">IF($C226-I$1&lt;År1,0,H225*(1-VLOOKUP($A226,[1]Hugst!$R$5:$W$9,MATCH(ROUNDUP((I$1)/10,0)*10,[1]Hugst!$R$4:$W$4,0))))</f>
        <v>0</v>
      </c>
      <c r="J226">
        <f ca="1">IF($C226-J$1&lt;År1,0,I225*(1-VLOOKUP($A226,[1]Hugst!$R$5:$W$9,MATCH(ROUNDUP((J$1)/10,0)*10,[1]Hugst!$R$4:$W$4,0))))</f>
        <v>0</v>
      </c>
      <c r="K226">
        <f ca="1">IF($C226-K$1&lt;År1,0,J225*(1-VLOOKUP($A226,[1]Hugst!$R$5:$W$9,MATCH(ROUNDUP((K$1)/10,0)*10,[1]Hugst!$R$4:$W$4,0))))</f>
        <v>0</v>
      </c>
      <c r="L226">
        <f ca="1">IF($C226-L$1&lt;År1,0,K225*(1-VLOOKUP($A226,[1]Hugst!$R$5:$W$9,MATCH(ROUNDUP((L$1)/10,0)*10,[1]Hugst!$R$4:$W$4,0))))</f>
        <v>0</v>
      </c>
      <c r="M226">
        <f ca="1">IF($C226-M$1&lt;År1,0,L225*(1-VLOOKUP($A226,[1]Hugst!$R$5:$W$9,MATCH(ROUNDUP((M$1)/10,0)*10,[1]Hugst!$R$4:$W$4,0))))</f>
        <v>0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0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>
        <f ca="1">IF($C227-G$1&lt;År1,0,F226*(1-VLOOKUP($A227,[1]Hugst!$R$5:$W$9,MATCH(ROUNDUP((G$1)/10,0)*10,[1]Hugst!$R$4:$W$4,0))))</f>
        <v>0</v>
      </c>
      <c r="H227">
        <f ca="1">IF($C227-H$1&lt;År1,0,G226*(1-VLOOKUP($A227,[1]Hugst!$R$5:$W$9,MATCH(ROUNDUP((H$1)/10,0)*10,[1]Hugst!$R$4:$W$4,0))))</f>
        <v>0</v>
      </c>
      <c r="I227">
        <f ca="1">IF($C227-I$1&lt;År1,0,H226*(1-VLOOKUP($A227,[1]Hugst!$R$5:$W$9,MATCH(ROUNDUP((I$1)/10,0)*10,[1]Hugst!$R$4:$W$4,0))))</f>
        <v>0</v>
      </c>
      <c r="J227">
        <f ca="1">IF($C227-J$1&lt;År1,0,I226*(1-VLOOKUP($A227,[1]Hugst!$R$5:$W$9,MATCH(ROUNDUP((J$1)/10,0)*10,[1]Hugst!$R$4:$W$4,0))))</f>
        <v>0</v>
      </c>
      <c r="K227">
        <f ca="1">IF($C227-K$1&lt;År1,0,J226*(1-VLOOKUP($A227,[1]Hugst!$R$5:$W$9,MATCH(ROUNDUP((K$1)/10,0)*10,[1]Hugst!$R$4:$W$4,0))))</f>
        <v>0</v>
      </c>
      <c r="L227">
        <f ca="1">IF($C227-L$1&lt;År1,0,K226*(1-VLOOKUP($A227,[1]Hugst!$R$5:$W$9,MATCH(ROUNDUP((L$1)/10,0)*10,[1]Hugst!$R$4:$W$4,0))))</f>
        <v>0</v>
      </c>
      <c r="M227">
        <f ca="1">IF($C227-M$1&lt;År1,0,L226*(1-VLOOKUP($A227,[1]Hugst!$R$5:$W$9,MATCH(ROUNDUP((M$1)/10,0)*10,[1]Hugst!$R$4:$W$4,0))))</f>
        <v>0</v>
      </c>
      <c r="N227">
        <f ca="1">IF($C227-N$1&lt;År1,0,M226*(1-VLOOKUP($A227,[1]Hugst!$R$5:$W$9,MATCH(ROUNDUP((N$1)/10,0)*10,[1]Hugst!$R$4:$W$4,0))))</f>
        <v>0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0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>
        <f ca="1">IF($C228-G$1&lt;År1,0,F227*(1-VLOOKUP($A228,[1]Hugst!$R$5:$W$9,MATCH(ROUNDUP((G$1)/10,0)*10,[1]Hugst!$R$4:$W$4,0))))</f>
        <v>0</v>
      </c>
      <c r="H228">
        <f ca="1">IF($C228-H$1&lt;År1,0,G227*(1-VLOOKUP($A228,[1]Hugst!$R$5:$W$9,MATCH(ROUNDUP((H$1)/10,0)*10,[1]Hugst!$R$4:$W$4,0))))</f>
        <v>0</v>
      </c>
      <c r="I228">
        <f ca="1">IF($C228-I$1&lt;År1,0,H227*(1-VLOOKUP($A228,[1]Hugst!$R$5:$W$9,MATCH(ROUNDUP((I$1)/10,0)*10,[1]Hugst!$R$4:$W$4,0))))</f>
        <v>0</v>
      </c>
      <c r="J228">
        <f ca="1">IF($C228-J$1&lt;År1,0,I227*(1-VLOOKUP($A228,[1]Hugst!$R$5:$W$9,MATCH(ROUNDUP((J$1)/10,0)*10,[1]Hugst!$R$4:$W$4,0))))</f>
        <v>0</v>
      </c>
      <c r="K228">
        <f ca="1">IF($C228-K$1&lt;År1,0,J227*(1-VLOOKUP($A228,[1]Hugst!$R$5:$W$9,MATCH(ROUNDUP((K$1)/10,0)*10,[1]Hugst!$R$4:$W$4,0))))</f>
        <v>0</v>
      </c>
      <c r="L228">
        <f ca="1">IF($C228-L$1&lt;År1,0,K227*(1-VLOOKUP($A228,[1]Hugst!$R$5:$W$9,MATCH(ROUNDUP((L$1)/10,0)*10,[1]Hugst!$R$4:$W$4,0))))</f>
        <v>0</v>
      </c>
      <c r="M228">
        <f ca="1">IF($C228-M$1&lt;År1,0,L227*(1-VLOOKUP($A228,[1]Hugst!$R$5:$W$9,MATCH(ROUNDUP((M$1)/10,0)*10,[1]Hugst!$R$4:$W$4,0))))</f>
        <v>0</v>
      </c>
      <c r="N228">
        <f ca="1">IF($C228-N$1&lt;År1,0,M227*(1-VLOOKUP($A228,[1]Hugst!$R$5:$W$9,MATCH(ROUNDUP((N$1)/10,0)*10,[1]Hugst!$R$4:$W$4,0))))</f>
        <v>0</v>
      </c>
      <c r="O228">
        <f ca="1">IF($C228-O$1&lt;År1,0,N227*(1-VLOOKUP($A228,[1]Hugst!$R$5:$W$9,MATCH(ROUNDUP((O$1)/10,0)*10,[1]Hugst!$R$4:$W$4,0))))</f>
        <v>0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0</v>
      </c>
      <c r="E229">
        <f t="shared" ca="1" si="5"/>
        <v>0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>
        <f ca="1">IF($C229-G$1&lt;År1,0,F228*(1-VLOOKUP($A229,[1]Hugst!$R$5:$W$9,MATCH(ROUNDUP((G$1)/10,0)*10,[1]Hugst!$R$4:$W$4,0))))</f>
        <v>0</v>
      </c>
      <c r="H229">
        <f ca="1">IF($C229-H$1&lt;År1,0,G228*(1-VLOOKUP($A229,[1]Hugst!$R$5:$W$9,MATCH(ROUNDUP((H$1)/10,0)*10,[1]Hugst!$R$4:$W$4,0))))</f>
        <v>0</v>
      </c>
      <c r="I229">
        <f ca="1">IF($C229-I$1&lt;År1,0,H228*(1-VLOOKUP($A229,[1]Hugst!$R$5:$W$9,MATCH(ROUNDUP((I$1)/10,0)*10,[1]Hugst!$R$4:$W$4,0))))</f>
        <v>0</v>
      </c>
      <c r="J229">
        <f ca="1">IF($C229-J$1&lt;År1,0,I228*(1-VLOOKUP($A229,[1]Hugst!$R$5:$W$9,MATCH(ROUNDUP((J$1)/10,0)*10,[1]Hugst!$R$4:$W$4,0))))</f>
        <v>0</v>
      </c>
      <c r="K229">
        <f ca="1">IF($C229-K$1&lt;År1,0,J228*(1-VLOOKUP($A229,[1]Hugst!$R$5:$W$9,MATCH(ROUNDUP((K$1)/10,0)*10,[1]Hugst!$R$4:$W$4,0))))</f>
        <v>0</v>
      </c>
      <c r="L229">
        <f ca="1">IF($C229-L$1&lt;År1,0,K228*(1-VLOOKUP($A229,[1]Hugst!$R$5:$W$9,MATCH(ROUNDUP((L$1)/10,0)*10,[1]Hugst!$R$4:$W$4,0))))</f>
        <v>0</v>
      </c>
      <c r="M229">
        <f ca="1">IF($C229-M$1&lt;År1,0,L228*(1-VLOOKUP($A229,[1]Hugst!$R$5:$W$9,MATCH(ROUNDUP((M$1)/10,0)*10,[1]Hugst!$R$4:$W$4,0))))</f>
        <v>0</v>
      </c>
      <c r="N229">
        <f ca="1">IF($C229-N$1&lt;År1,0,M228*(1-VLOOKUP($A229,[1]Hugst!$R$5:$W$9,MATCH(ROUNDUP((N$1)/10,0)*10,[1]Hugst!$R$4:$W$4,0))))</f>
        <v>0</v>
      </c>
      <c r="O229">
        <f ca="1">IF($C229-O$1&lt;År1,0,N228*(1-VLOOKUP($A229,[1]Hugst!$R$5:$W$9,MATCH(ROUNDUP((O$1)/10,0)*10,[1]Hugst!$R$4:$W$4,0))))</f>
        <v>0</v>
      </c>
      <c r="P229">
        <f ca="1">IF($C229-P$1&lt;År1,0,O228*(1-VLOOKUP($A229,[1]Hugst!$R$5:$W$9,MATCH(ROUNDUP((P$1)/10,0)*10,[1]Hugst!$R$4:$W$4,0))))</f>
        <v>0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0</v>
      </c>
      <c r="E230">
        <f t="shared" ca="1" si="5"/>
        <v>0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>
        <f ca="1">IF($C230-G$1&lt;År1,0,F229*(1-VLOOKUP($A230,[1]Hugst!$R$5:$W$9,MATCH(ROUNDUP((G$1)/10,0)*10,[1]Hugst!$R$4:$W$4,0))))</f>
        <v>0</v>
      </c>
      <c r="H230">
        <f ca="1">IF($C230-H$1&lt;År1,0,G229*(1-VLOOKUP($A230,[1]Hugst!$R$5:$W$9,MATCH(ROUNDUP((H$1)/10,0)*10,[1]Hugst!$R$4:$W$4,0))))</f>
        <v>0</v>
      </c>
      <c r="I230">
        <f ca="1">IF($C230-I$1&lt;År1,0,H229*(1-VLOOKUP($A230,[1]Hugst!$R$5:$W$9,MATCH(ROUNDUP((I$1)/10,0)*10,[1]Hugst!$R$4:$W$4,0))))</f>
        <v>0</v>
      </c>
      <c r="J230">
        <f ca="1">IF($C230-J$1&lt;År1,0,I229*(1-VLOOKUP($A230,[1]Hugst!$R$5:$W$9,MATCH(ROUNDUP((J$1)/10,0)*10,[1]Hugst!$R$4:$W$4,0))))</f>
        <v>0</v>
      </c>
      <c r="K230">
        <f ca="1">IF($C230-K$1&lt;År1,0,J229*(1-VLOOKUP($A230,[1]Hugst!$R$5:$W$9,MATCH(ROUNDUP((K$1)/10,0)*10,[1]Hugst!$R$4:$W$4,0))))</f>
        <v>0</v>
      </c>
      <c r="L230">
        <f ca="1">IF($C230-L$1&lt;År1,0,K229*(1-VLOOKUP($A230,[1]Hugst!$R$5:$W$9,MATCH(ROUNDUP((L$1)/10,0)*10,[1]Hugst!$R$4:$W$4,0))))</f>
        <v>0</v>
      </c>
      <c r="M230">
        <f ca="1">IF($C230-M$1&lt;År1,0,L229*(1-VLOOKUP($A230,[1]Hugst!$R$5:$W$9,MATCH(ROUNDUP((M$1)/10,0)*10,[1]Hugst!$R$4:$W$4,0))))</f>
        <v>0</v>
      </c>
      <c r="N230">
        <f ca="1">IF($C230-N$1&lt;År1,0,M229*(1-VLOOKUP($A230,[1]Hugst!$R$5:$W$9,MATCH(ROUNDUP((N$1)/10,0)*10,[1]Hugst!$R$4:$W$4,0))))</f>
        <v>0</v>
      </c>
      <c r="O230">
        <f ca="1">IF($C230-O$1&lt;År1,0,N229*(1-VLOOKUP($A230,[1]Hugst!$R$5:$W$9,MATCH(ROUNDUP((O$1)/10,0)*10,[1]Hugst!$R$4:$W$4,0))))</f>
        <v>0</v>
      </c>
      <c r="P230">
        <f ca="1">IF($C230-P$1&lt;År1,0,O229*(1-VLOOKUP($A230,[1]Hugst!$R$5:$W$9,MATCH(ROUNDUP((P$1)/10,0)*10,[1]Hugst!$R$4:$W$4,0))))</f>
        <v>0</v>
      </c>
      <c r="Q230">
        <f ca="1">IF($C230-Q$1&lt;År1,0,P229*(1-VLOOKUP($A230,[1]Hugst!$R$5:$W$9,MATCH(ROUNDUP((Q$1)/10,0)*10,[1]Hugst!$R$4:$W$4,0))))</f>
        <v>0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0</v>
      </c>
      <c r="E231">
        <f t="shared" ca="1" si="5"/>
        <v>0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>
        <f ca="1">IF($C231-G$1&lt;År1,0,F230*(1-VLOOKUP($A231,[1]Hugst!$R$5:$W$9,MATCH(ROUNDUP((G$1)/10,0)*10,[1]Hugst!$R$4:$W$4,0))))</f>
        <v>0</v>
      </c>
      <c r="H231">
        <f ca="1">IF($C231-H$1&lt;År1,0,G230*(1-VLOOKUP($A231,[1]Hugst!$R$5:$W$9,MATCH(ROUNDUP((H$1)/10,0)*10,[1]Hugst!$R$4:$W$4,0))))</f>
        <v>0</v>
      </c>
      <c r="I231">
        <f ca="1">IF($C231-I$1&lt;År1,0,H230*(1-VLOOKUP($A231,[1]Hugst!$R$5:$W$9,MATCH(ROUNDUP((I$1)/10,0)*10,[1]Hugst!$R$4:$W$4,0))))</f>
        <v>0</v>
      </c>
      <c r="J231">
        <f ca="1">IF($C231-J$1&lt;År1,0,I230*(1-VLOOKUP($A231,[1]Hugst!$R$5:$W$9,MATCH(ROUNDUP((J$1)/10,0)*10,[1]Hugst!$R$4:$W$4,0))))</f>
        <v>0</v>
      </c>
      <c r="K231">
        <f ca="1">IF($C231-K$1&lt;År1,0,J230*(1-VLOOKUP($A231,[1]Hugst!$R$5:$W$9,MATCH(ROUNDUP((K$1)/10,0)*10,[1]Hugst!$R$4:$W$4,0))))</f>
        <v>0</v>
      </c>
      <c r="L231">
        <f ca="1">IF($C231-L$1&lt;År1,0,K230*(1-VLOOKUP($A231,[1]Hugst!$R$5:$W$9,MATCH(ROUNDUP((L$1)/10,0)*10,[1]Hugst!$R$4:$W$4,0))))</f>
        <v>0</v>
      </c>
      <c r="M231">
        <f ca="1">IF($C231-M$1&lt;År1,0,L230*(1-VLOOKUP($A231,[1]Hugst!$R$5:$W$9,MATCH(ROUNDUP((M$1)/10,0)*10,[1]Hugst!$R$4:$W$4,0))))</f>
        <v>0</v>
      </c>
      <c r="N231">
        <f ca="1">IF($C231-N$1&lt;År1,0,M230*(1-VLOOKUP($A231,[1]Hugst!$R$5:$W$9,MATCH(ROUNDUP((N$1)/10,0)*10,[1]Hugst!$R$4:$W$4,0))))</f>
        <v>0</v>
      </c>
      <c r="O231">
        <f ca="1">IF($C231-O$1&lt;År1,0,N230*(1-VLOOKUP($A231,[1]Hugst!$R$5:$W$9,MATCH(ROUNDUP((O$1)/10,0)*10,[1]Hugst!$R$4:$W$4,0))))</f>
        <v>0</v>
      </c>
      <c r="P231">
        <f ca="1">IF($C231-P$1&lt;År1,0,O230*(1-VLOOKUP($A231,[1]Hugst!$R$5:$W$9,MATCH(ROUNDUP((P$1)/10,0)*10,[1]Hugst!$R$4:$W$4,0))))</f>
        <v>0</v>
      </c>
      <c r="Q231">
        <f ca="1">IF($C231-Q$1&lt;År1,0,P230*(1-VLOOKUP($A231,[1]Hugst!$R$5:$W$9,MATCH(ROUNDUP((Q$1)/10,0)*10,[1]Hugst!$R$4:$W$4,0))))</f>
        <v>0</v>
      </c>
      <c r="R231">
        <f ca="1">IF($C231-R$1&lt;År1,0,Q230*(1-VLOOKUP($A231,[1]Hugst!$R$5:$W$9,MATCH(ROUNDUP((R$1)/10,0)*10,[1]Hugst!$R$4:$W$4,0))))</f>
        <v>0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0</v>
      </c>
      <c r="E232">
        <f t="shared" ca="1" si="5"/>
        <v>0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>
        <f ca="1">IF($C232-G$1&lt;År1,0,F231*(1-VLOOKUP($A232,[1]Hugst!$R$5:$W$9,MATCH(ROUNDUP((G$1)/10,0)*10,[1]Hugst!$R$4:$W$4,0))))</f>
        <v>0</v>
      </c>
      <c r="H232">
        <f ca="1">IF($C232-H$1&lt;År1,0,G231*(1-VLOOKUP($A232,[1]Hugst!$R$5:$W$9,MATCH(ROUNDUP((H$1)/10,0)*10,[1]Hugst!$R$4:$W$4,0))))</f>
        <v>0</v>
      </c>
      <c r="I232">
        <f ca="1">IF($C232-I$1&lt;År1,0,H231*(1-VLOOKUP($A232,[1]Hugst!$R$5:$W$9,MATCH(ROUNDUP((I$1)/10,0)*10,[1]Hugst!$R$4:$W$4,0))))</f>
        <v>0</v>
      </c>
      <c r="J232">
        <f ca="1">IF($C232-J$1&lt;År1,0,I231*(1-VLOOKUP($A232,[1]Hugst!$R$5:$W$9,MATCH(ROUNDUP((J$1)/10,0)*10,[1]Hugst!$R$4:$W$4,0))))</f>
        <v>0</v>
      </c>
      <c r="K232">
        <f ca="1">IF($C232-K$1&lt;År1,0,J231*(1-VLOOKUP($A232,[1]Hugst!$R$5:$W$9,MATCH(ROUNDUP((K$1)/10,0)*10,[1]Hugst!$R$4:$W$4,0))))</f>
        <v>0</v>
      </c>
      <c r="L232">
        <f ca="1">IF($C232-L$1&lt;År1,0,K231*(1-VLOOKUP($A232,[1]Hugst!$R$5:$W$9,MATCH(ROUNDUP((L$1)/10,0)*10,[1]Hugst!$R$4:$W$4,0))))</f>
        <v>0</v>
      </c>
      <c r="M232">
        <f ca="1">IF($C232-M$1&lt;År1,0,L231*(1-VLOOKUP($A232,[1]Hugst!$R$5:$W$9,MATCH(ROUNDUP((M$1)/10,0)*10,[1]Hugst!$R$4:$W$4,0))))</f>
        <v>0</v>
      </c>
      <c r="N232">
        <f ca="1">IF($C232-N$1&lt;År1,0,M231*(1-VLOOKUP($A232,[1]Hugst!$R$5:$W$9,MATCH(ROUNDUP((N$1)/10,0)*10,[1]Hugst!$R$4:$W$4,0))))</f>
        <v>0</v>
      </c>
      <c r="O232">
        <f ca="1">IF($C232-O$1&lt;År1,0,N231*(1-VLOOKUP($A232,[1]Hugst!$R$5:$W$9,MATCH(ROUNDUP((O$1)/10,0)*10,[1]Hugst!$R$4:$W$4,0))))</f>
        <v>0</v>
      </c>
      <c r="P232">
        <f ca="1">IF($C232-P$1&lt;År1,0,O231*(1-VLOOKUP($A232,[1]Hugst!$R$5:$W$9,MATCH(ROUNDUP((P$1)/10,0)*10,[1]Hugst!$R$4:$W$4,0))))</f>
        <v>0</v>
      </c>
      <c r="Q232">
        <f ca="1">IF($C232-Q$1&lt;År1,0,P231*(1-VLOOKUP($A232,[1]Hugst!$R$5:$W$9,MATCH(ROUNDUP((Q$1)/10,0)*10,[1]Hugst!$R$4:$W$4,0))))</f>
        <v>0</v>
      </c>
      <c r="R232">
        <f ca="1">IF($C232-R$1&lt;År1,0,Q231*(1-VLOOKUP($A232,[1]Hugst!$R$5:$W$9,MATCH(ROUNDUP((R$1)/10,0)*10,[1]Hugst!$R$4:$W$4,0))))</f>
        <v>0</v>
      </c>
      <c r="S232">
        <f ca="1">IF($C232-S$1&lt;År1,0,R231*(1-VLOOKUP($A232,[1]Hugst!$R$5:$W$9,MATCH(ROUNDUP((S$1)/10,0)*10,[1]Hugst!$R$4:$W$4,0))))</f>
        <v>0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0</v>
      </c>
      <c r="E233">
        <f t="shared" ca="1" si="5"/>
        <v>0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>
        <f ca="1">IF($C233-G$1&lt;År1,0,F232*(1-VLOOKUP($A233,[1]Hugst!$R$5:$W$9,MATCH(ROUNDUP((G$1)/10,0)*10,[1]Hugst!$R$4:$W$4,0))))</f>
        <v>0</v>
      </c>
      <c r="H233">
        <f ca="1">IF($C233-H$1&lt;År1,0,G232*(1-VLOOKUP($A233,[1]Hugst!$R$5:$W$9,MATCH(ROUNDUP((H$1)/10,0)*10,[1]Hugst!$R$4:$W$4,0))))</f>
        <v>0</v>
      </c>
      <c r="I233">
        <f ca="1">IF($C233-I$1&lt;År1,0,H232*(1-VLOOKUP($A233,[1]Hugst!$R$5:$W$9,MATCH(ROUNDUP((I$1)/10,0)*10,[1]Hugst!$R$4:$W$4,0))))</f>
        <v>0</v>
      </c>
      <c r="J233">
        <f ca="1">IF($C233-J$1&lt;År1,0,I232*(1-VLOOKUP($A233,[1]Hugst!$R$5:$W$9,MATCH(ROUNDUP((J$1)/10,0)*10,[1]Hugst!$R$4:$W$4,0))))</f>
        <v>0</v>
      </c>
      <c r="K233">
        <f ca="1">IF($C233-K$1&lt;År1,0,J232*(1-VLOOKUP($A233,[1]Hugst!$R$5:$W$9,MATCH(ROUNDUP((K$1)/10,0)*10,[1]Hugst!$R$4:$W$4,0))))</f>
        <v>0</v>
      </c>
      <c r="L233">
        <f ca="1">IF($C233-L$1&lt;År1,0,K232*(1-VLOOKUP($A233,[1]Hugst!$R$5:$W$9,MATCH(ROUNDUP((L$1)/10,0)*10,[1]Hugst!$R$4:$W$4,0))))</f>
        <v>0</v>
      </c>
      <c r="M233">
        <f ca="1">IF($C233-M$1&lt;År1,0,L232*(1-VLOOKUP($A233,[1]Hugst!$R$5:$W$9,MATCH(ROUNDUP((M$1)/10,0)*10,[1]Hugst!$R$4:$W$4,0))))</f>
        <v>0</v>
      </c>
      <c r="N233">
        <f ca="1">IF($C233-N$1&lt;År1,0,M232*(1-VLOOKUP($A233,[1]Hugst!$R$5:$W$9,MATCH(ROUNDUP((N$1)/10,0)*10,[1]Hugst!$R$4:$W$4,0))))</f>
        <v>0</v>
      </c>
      <c r="O233">
        <f ca="1">IF($C233-O$1&lt;År1,0,N232*(1-VLOOKUP($A233,[1]Hugst!$R$5:$W$9,MATCH(ROUNDUP((O$1)/10,0)*10,[1]Hugst!$R$4:$W$4,0))))</f>
        <v>0</v>
      </c>
      <c r="P233">
        <f ca="1">IF($C233-P$1&lt;År1,0,O232*(1-VLOOKUP($A233,[1]Hugst!$R$5:$W$9,MATCH(ROUNDUP((P$1)/10,0)*10,[1]Hugst!$R$4:$W$4,0))))</f>
        <v>0</v>
      </c>
      <c r="Q233">
        <f ca="1">IF($C233-Q$1&lt;År1,0,P232*(1-VLOOKUP($A233,[1]Hugst!$R$5:$W$9,MATCH(ROUNDUP((Q$1)/10,0)*10,[1]Hugst!$R$4:$W$4,0))))</f>
        <v>0</v>
      </c>
      <c r="R233">
        <f ca="1">IF($C233-R$1&lt;År1,0,Q232*(1-VLOOKUP($A233,[1]Hugst!$R$5:$W$9,MATCH(ROUNDUP((R$1)/10,0)*10,[1]Hugst!$R$4:$W$4,0))))</f>
        <v>0</v>
      </c>
      <c r="S233">
        <f ca="1">IF($C233-S$1&lt;År1,0,R232*(1-VLOOKUP($A233,[1]Hugst!$R$5:$W$9,MATCH(ROUNDUP((S$1)/10,0)*10,[1]Hugst!$R$4:$W$4,0))))</f>
        <v>0</v>
      </c>
      <c r="T233">
        <f ca="1">IF($C233-T$1&lt;År1,0,S232*(1-VLOOKUP($A233,[1]Hugst!$R$5:$W$9,MATCH(ROUNDUP((T$1)/10,0)*10,[1]Hugst!$R$4:$W$4,0))))</f>
        <v>0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0</v>
      </c>
      <c r="E234">
        <f t="shared" ca="1" si="5"/>
        <v>0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>
        <f ca="1">IF($C234-G$1&lt;År1,0,F233*(1-VLOOKUP($A234,[1]Hugst!$R$5:$W$9,MATCH(ROUNDUP((G$1)/10,0)*10,[1]Hugst!$R$4:$W$4,0))))</f>
        <v>0</v>
      </c>
      <c r="H234">
        <f ca="1">IF($C234-H$1&lt;År1,0,G233*(1-VLOOKUP($A234,[1]Hugst!$R$5:$W$9,MATCH(ROUNDUP((H$1)/10,0)*10,[1]Hugst!$R$4:$W$4,0))))</f>
        <v>0</v>
      </c>
      <c r="I234">
        <f ca="1">IF($C234-I$1&lt;År1,0,H233*(1-VLOOKUP($A234,[1]Hugst!$R$5:$W$9,MATCH(ROUNDUP((I$1)/10,0)*10,[1]Hugst!$R$4:$W$4,0))))</f>
        <v>0</v>
      </c>
      <c r="J234">
        <f ca="1">IF($C234-J$1&lt;År1,0,I233*(1-VLOOKUP($A234,[1]Hugst!$R$5:$W$9,MATCH(ROUNDUP((J$1)/10,0)*10,[1]Hugst!$R$4:$W$4,0))))</f>
        <v>0</v>
      </c>
      <c r="K234">
        <f ca="1">IF($C234-K$1&lt;År1,0,J233*(1-VLOOKUP($A234,[1]Hugst!$R$5:$W$9,MATCH(ROUNDUP((K$1)/10,0)*10,[1]Hugst!$R$4:$W$4,0))))</f>
        <v>0</v>
      </c>
      <c r="L234">
        <f ca="1">IF($C234-L$1&lt;År1,0,K233*(1-VLOOKUP($A234,[1]Hugst!$R$5:$W$9,MATCH(ROUNDUP((L$1)/10,0)*10,[1]Hugst!$R$4:$W$4,0))))</f>
        <v>0</v>
      </c>
      <c r="M234">
        <f ca="1">IF($C234-M$1&lt;År1,0,L233*(1-VLOOKUP($A234,[1]Hugst!$R$5:$W$9,MATCH(ROUNDUP((M$1)/10,0)*10,[1]Hugst!$R$4:$W$4,0))))</f>
        <v>0</v>
      </c>
      <c r="N234">
        <f ca="1">IF($C234-N$1&lt;År1,0,M233*(1-VLOOKUP($A234,[1]Hugst!$R$5:$W$9,MATCH(ROUNDUP((N$1)/10,0)*10,[1]Hugst!$R$4:$W$4,0))))</f>
        <v>0</v>
      </c>
      <c r="O234">
        <f ca="1">IF($C234-O$1&lt;År1,0,N233*(1-VLOOKUP($A234,[1]Hugst!$R$5:$W$9,MATCH(ROUNDUP((O$1)/10,0)*10,[1]Hugst!$R$4:$W$4,0))))</f>
        <v>0</v>
      </c>
      <c r="P234">
        <f ca="1">IF($C234-P$1&lt;År1,0,O233*(1-VLOOKUP($A234,[1]Hugst!$R$5:$W$9,MATCH(ROUNDUP((P$1)/10,0)*10,[1]Hugst!$R$4:$W$4,0))))</f>
        <v>0</v>
      </c>
      <c r="Q234">
        <f ca="1">IF($C234-Q$1&lt;År1,0,P233*(1-VLOOKUP($A234,[1]Hugst!$R$5:$W$9,MATCH(ROUNDUP((Q$1)/10,0)*10,[1]Hugst!$R$4:$W$4,0))))</f>
        <v>0</v>
      </c>
      <c r="R234">
        <f ca="1">IF($C234-R$1&lt;År1,0,Q233*(1-VLOOKUP($A234,[1]Hugst!$R$5:$W$9,MATCH(ROUNDUP((R$1)/10,0)*10,[1]Hugst!$R$4:$W$4,0))))</f>
        <v>0</v>
      </c>
      <c r="S234">
        <f ca="1">IF($C234-S$1&lt;År1,0,R233*(1-VLOOKUP($A234,[1]Hugst!$R$5:$W$9,MATCH(ROUNDUP((S$1)/10,0)*10,[1]Hugst!$R$4:$W$4,0))))</f>
        <v>0</v>
      </c>
      <c r="T234">
        <f ca="1">IF($C234-T$1&lt;År1,0,S233*(1-VLOOKUP($A234,[1]Hugst!$R$5:$W$9,MATCH(ROUNDUP((T$1)/10,0)*10,[1]Hugst!$R$4:$W$4,0))))</f>
        <v>0</v>
      </c>
      <c r="U234">
        <f ca="1">IF($C234-U$1&lt;År1,0,T233*(1-VLOOKUP($A234,[1]Hugst!$R$5:$W$9,MATCH(ROUNDUP((U$1)/10,0)*10,[1]Hugst!$R$4:$W$4,0))))</f>
        <v>0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0</v>
      </c>
      <c r="E235">
        <f t="shared" ca="1" si="5"/>
        <v>0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>
        <f ca="1">IF($C235-G$1&lt;År1,0,F234*(1-VLOOKUP($A235,[1]Hugst!$R$5:$W$9,MATCH(ROUNDUP((G$1)/10,0)*10,[1]Hugst!$R$4:$W$4,0))))</f>
        <v>0</v>
      </c>
      <c r="H235">
        <f ca="1">IF($C235-H$1&lt;År1,0,G234*(1-VLOOKUP($A235,[1]Hugst!$R$5:$W$9,MATCH(ROUNDUP((H$1)/10,0)*10,[1]Hugst!$R$4:$W$4,0))))</f>
        <v>0</v>
      </c>
      <c r="I235">
        <f ca="1">IF($C235-I$1&lt;År1,0,H234*(1-VLOOKUP($A235,[1]Hugst!$R$5:$W$9,MATCH(ROUNDUP((I$1)/10,0)*10,[1]Hugst!$R$4:$W$4,0))))</f>
        <v>0</v>
      </c>
      <c r="J235">
        <f ca="1">IF($C235-J$1&lt;År1,0,I234*(1-VLOOKUP($A235,[1]Hugst!$R$5:$W$9,MATCH(ROUNDUP((J$1)/10,0)*10,[1]Hugst!$R$4:$W$4,0))))</f>
        <v>0</v>
      </c>
      <c r="K235">
        <f ca="1">IF($C235-K$1&lt;År1,0,J234*(1-VLOOKUP($A235,[1]Hugst!$R$5:$W$9,MATCH(ROUNDUP((K$1)/10,0)*10,[1]Hugst!$R$4:$W$4,0))))</f>
        <v>0</v>
      </c>
      <c r="L235">
        <f ca="1">IF($C235-L$1&lt;År1,0,K234*(1-VLOOKUP($A235,[1]Hugst!$R$5:$W$9,MATCH(ROUNDUP((L$1)/10,0)*10,[1]Hugst!$R$4:$W$4,0))))</f>
        <v>0</v>
      </c>
      <c r="M235">
        <f ca="1">IF($C235-M$1&lt;År1,0,L234*(1-VLOOKUP($A235,[1]Hugst!$R$5:$W$9,MATCH(ROUNDUP((M$1)/10,0)*10,[1]Hugst!$R$4:$W$4,0))))</f>
        <v>0</v>
      </c>
      <c r="N235">
        <f ca="1">IF($C235-N$1&lt;År1,0,M234*(1-VLOOKUP($A235,[1]Hugst!$R$5:$W$9,MATCH(ROUNDUP((N$1)/10,0)*10,[1]Hugst!$R$4:$W$4,0))))</f>
        <v>0</v>
      </c>
      <c r="O235">
        <f ca="1">IF($C235-O$1&lt;År1,0,N234*(1-VLOOKUP($A235,[1]Hugst!$R$5:$W$9,MATCH(ROUNDUP((O$1)/10,0)*10,[1]Hugst!$R$4:$W$4,0))))</f>
        <v>0</v>
      </c>
      <c r="P235">
        <f ca="1">IF($C235-P$1&lt;År1,0,O234*(1-VLOOKUP($A235,[1]Hugst!$R$5:$W$9,MATCH(ROUNDUP((P$1)/10,0)*10,[1]Hugst!$R$4:$W$4,0))))</f>
        <v>0</v>
      </c>
      <c r="Q235">
        <f ca="1">IF($C235-Q$1&lt;År1,0,P234*(1-VLOOKUP($A235,[1]Hugst!$R$5:$W$9,MATCH(ROUNDUP((Q$1)/10,0)*10,[1]Hugst!$R$4:$W$4,0))))</f>
        <v>0</v>
      </c>
      <c r="R235">
        <f ca="1">IF($C235-R$1&lt;År1,0,Q234*(1-VLOOKUP($A235,[1]Hugst!$R$5:$W$9,MATCH(ROUNDUP((R$1)/10,0)*10,[1]Hugst!$R$4:$W$4,0))))</f>
        <v>0</v>
      </c>
      <c r="S235">
        <f ca="1">IF($C235-S$1&lt;År1,0,R234*(1-VLOOKUP($A235,[1]Hugst!$R$5:$W$9,MATCH(ROUNDUP((S$1)/10,0)*10,[1]Hugst!$R$4:$W$4,0))))</f>
        <v>0</v>
      </c>
      <c r="T235">
        <f ca="1">IF($C235-T$1&lt;År1,0,S234*(1-VLOOKUP($A235,[1]Hugst!$R$5:$W$9,MATCH(ROUNDUP((T$1)/10,0)*10,[1]Hugst!$R$4:$W$4,0))))</f>
        <v>0</v>
      </c>
      <c r="U235">
        <f ca="1">IF($C235-U$1&lt;År1,0,T234*(1-VLOOKUP($A235,[1]Hugst!$R$5:$W$9,MATCH(ROUNDUP((U$1)/10,0)*10,[1]Hugst!$R$4:$W$4,0))))</f>
        <v>0</v>
      </c>
      <c r="V235">
        <f ca="1">IF($C235-V$1&lt;År1,0,U234*(1-VLOOKUP($A235,[1]Hugst!$R$5:$W$9,MATCH(ROUNDUP((V$1)/10,0)*10,[1]Hugst!$R$4:$W$4,0))))</f>
        <v>0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0</v>
      </c>
      <c r="E236">
        <f t="shared" ca="1" si="5"/>
        <v>0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>
        <f ca="1">IF($C236-G$1&lt;År1,0,F235*(1-VLOOKUP($A236,[1]Hugst!$R$5:$W$9,MATCH(ROUNDUP((G$1)/10,0)*10,[1]Hugst!$R$4:$W$4,0))))</f>
        <v>0</v>
      </c>
      <c r="H236">
        <f ca="1">IF($C236-H$1&lt;År1,0,G235*(1-VLOOKUP($A236,[1]Hugst!$R$5:$W$9,MATCH(ROUNDUP((H$1)/10,0)*10,[1]Hugst!$R$4:$W$4,0))))</f>
        <v>0</v>
      </c>
      <c r="I236">
        <f ca="1">IF($C236-I$1&lt;År1,0,H235*(1-VLOOKUP($A236,[1]Hugst!$R$5:$W$9,MATCH(ROUNDUP((I$1)/10,0)*10,[1]Hugst!$R$4:$W$4,0))))</f>
        <v>0</v>
      </c>
      <c r="J236">
        <f ca="1">IF($C236-J$1&lt;År1,0,I235*(1-VLOOKUP($A236,[1]Hugst!$R$5:$W$9,MATCH(ROUNDUP((J$1)/10,0)*10,[1]Hugst!$R$4:$W$4,0))))</f>
        <v>0</v>
      </c>
      <c r="K236">
        <f ca="1">IF($C236-K$1&lt;År1,0,J235*(1-VLOOKUP($A236,[1]Hugst!$R$5:$W$9,MATCH(ROUNDUP((K$1)/10,0)*10,[1]Hugst!$R$4:$W$4,0))))</f>
        <v>0</v>
      </c>
      <c r="L236">
        <f ca="1">IF($C236-L$1&lt;År1,0,K235*(1-VLOOKUP($A236,[1]Hugst!$R$5:$W$9,MATCH(ROUNDUP((L$1)/10,0)*10,[1]Hugst!$R$4:$W$4,0))))</f>
        <v>0</v>
      </c>
      <c r="M236">
        <f ca="1">IF($C236-M$1&lt;År1,0,L235*(1-VLOOKUP($A236,[1]Hugst!$R$5:$W$9,MATCH(ROUNDUP((M$1)/10,0)*10,[1]Hugst!$R$4:$W$4,0))))</f>
        <v>0</v>
      </c>
      <c r="N236">
        <f ca="1">IF($C236-N$1&lt;År1,0,M235*(1-VLOOKUP($A236,[1]Hugst!$R$5:$W$9,MATCH(ROUNDUP((N$1)/10,0)*10,[1]Hugst!$R$4:$W$4,0))))</f>
        <v>0</v>
      </c>
      <c r="O236">
        <f ca="1">IF($C236-O$1&lt;År1,0,N235*(1-VLOOKUP($A236,[1]Hugst!$R$5:$W$9,MATCH(ROUNDUP((O$1)/10,0)*10,[1]Hugst!$R$4:$W$4,0))))</f>
        <v>0</v>
      </c>
      <c r="P236">
        <f ca="1">IF($C236-P$1&lt;År1,0,O235*(1-VLOOKUP($A236,[1]Hugst!$R$5:$W$9,MATCH(ROUNDUP((P$1)/10,0)*10,[1]Hugst!$R$4:$W$4,0))))</f>
        <v>0</v>
      </c>
      <c r="Q236">
        <f ca="1">IF($C236-Q$1&lt;År1,0,P235*(1-VLOOKUP($A236,[1]Hugst!$R$5:$W$9,MATCH(ROUNDUP((Q$1)/10,0)*10,[1]Hugst!$R$4:$W$4,0))))</f>
        <v>0</v>
      </c>
      <c r="R236">
        <f ca="1">IF($C236-R$1&lt;År1,0,Q235*(1-VLOOKUP($A236,[1]Hugst!$R$5:$W$9,MATCH(ROUNDUP((R$1)/10,0)*10,[1]Hugst!$R$4:$W$4,0))))</f>
        <v>0</v>
      </c>
      <c r="S236">
        <f ca="1">IF($C236-S$1&lt;År1,0,R235*(1-VLOOKUP($A236,[1]Hugst!$R$5:$W$9,MATCH(ROUNDUP((S$1)/10,0)*10,[1]Hugst!$R$4:$W$4,0))))</f>
        <v>0</v>
      </c>
      <c r="T236">
        <f ca="1">IF($C236-T$1&lt;År1,0,S235*(1-VLOOKUP($A236,[1]Hugst!$R$5:$W$9,MATCH(ROUNDUP((T$1)/10,0)*10,[1]Hugst!$R$4:$W$4,0))))</f>
        <v>0</v>
      </c>
      <c r="U236">
        <f ca="1">IF($C236-U$1&lt;År1,0,T235*(1-VLOOKUP($A236,[1]Hugst!$R$5:$W$9,MATCH(ROUNDUP((U$1)/10,0)*10,[1]Hugst!$R$4:$W$4,0))))</f>
        <v>0</v>
      </c>
      <c r="V236">
        <f ca="1">IF($C236-V$1&lt;År1,0,U235*(1-VLOOKUP($A236,[1]Hugst!$R$5:$W$9,MATCH(ROUNDUP((V$1)/10,0)*10,[1]Hugst!$R$4:$W$4,0))))</f>
        <v>0</v>
      </c>
      <c r="W236">
        <f ca="1">IF($C236-W$1&lt;År1,0,V235*(1-VLOOKUP($A236,[1]Hugst!$R$5:$W$9,MATCH(ROUNDUP((W$1)/10,0)*10,[1]Hugst!$R$4:$W$4,0))))</f>
        <v>0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0</v>
      </c>
      <c r="E237">
        <f t="shared" ca="1" si="5"/>
        <v>0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>
        <f ca="1">IF($C237-G$1&lt;År1,0,F236*(1-VLOOKUP($A237,[1]Hugst!$R$5:$W$9,MATCH(ROUNDUP((G$1)/10,0)*10,[1]Hugst!$R$4:$W$4,0))))</f>
        <v>0</v>
      </c>
      <c r="H237">
        <f ca="1">IF($C237-H$1&lt;År1,0,G236*(1-VLOOKUP($A237,[1]Hugst!$R$5:$W$9,MATCH(ROUNDUP((H$1)/10,0)*10,[1]Hugst!$R$4:$W$4,0))))</f>
        <v>0</v>
      </c>
      <c r="I237">
        <f ca="1">IF($C237-I$1&lt;År1,0,H236*(1-VLOOKUP($A237,[1]Hugst!$R$5:$W$9,MATCH(ROUNDUP((I$1)/10,0)*10,[1]Hugst!$R$4:$W$4,0))))</f>
        <v>0</v>
      </c>
      <c r="J237">
        <f ca="1">IF($C237-J$1&lt;År1,0,I236*(1-VLOOKUP($A237,[1]Hugst!$R$5:$W$9,MATCH(ROUNDUP((J$1)/10,0)*10,[1]Hugst!$R$4:$W$4,0))))</f>
        <v>0</v>
      </c>
      <c r="K237">
        <f ca="1">IF($C237-K$1&lt;År1,0,J236*(1-VLOOKUP($A237,[1]Hugst!$R$5:$W$9,MATCH(ROUNDUP((K$1)/10,0)*10,[1]Hugst!$R$4:$W$4,0))))</f>
        <v>0</v>
      </c>
      <c r="L237">
        <f ca="1">IF($C237-L$1&lt;År1,0,K236*(1-VLOOKUP($A237,[1]Hugst!$R$5:$W$9,MATCH(ROUNDUP((L$1)/10,0)*10,[1]Hugst!$R$4:$W$4,0))))</f>
        <v>0</v>
      </c>
      <c r="M237">
        <f ca="1">IF($C237-M$1&lt;År1,0,L236*(1-VLOOKUP($A237,[1]Hugst!$R$5:$W$9,MATCH(ROUNDUP((M$1)/10,0)*10,[1]Hugst!$R$4:$W$4,0))))</f>
        <v>0</v>
      </c>
      <c r="N237">
        <f ca="1">IF($C237-N$1&lt;År1,0,M236*(1-VLOOKUP($A237,[1]Hugst!$R$5:$W$9,MATCH(ROUNDUP((N$1)/10,0)*10,[1]Hugst!$R$4:$W$4,0))))</f>
        <v>0</v>
      </c>
      <c r="O237">
        <f ca="1">IF($C237-O$1&lt;År1,0,N236*(1-VLOOKUP($A237,[1]Hugst!$R$5:$W$9,MATCH(ROUNDUP((O$1)/10,0)*10,[1]Hugst!$R$4:$W$4,0))))</f>
        <v>0</v>
      </c>
      <c r="P237">
        <f ca="1">IF($C237-P$1&lt;År1,0,O236*(1-VLOOKUP($A237,[1]Hugst!$R$5:$W$9,MATCH(ROUNDUP((P$1)/10,0)*10,[1]Hugst!$R$4:$W$4,0))))</f>
        <v>0</v>
      </c>
      <c r="Q237">
        <f ca="1">IF($C237-Q$1&lt;År1,0,P236*(1-VLOOKUP($A237,[1]Hugst!$R$5:$W$9,MATCH(ROUNDUP((Q$1)/10,0)*10,[1]Hugst!$R$4:$W$4,0))))</f>
        <v>0</v>
      </c>
      <c r="R237">
        <f ca="1">IF($C237-R$1&lt;År1,0,Q236*(1-VLOOKUP($A237,[1]Hugst!$R$5:$W$9,MATCH(ROUNDUP((R$1)/10,0)*10,[1]Hugst!$R$4:$W$4,0))))</f>
        <v>0</v>
      </c>
      <c r="S237">
        <f ca="1">IF($C237-S$1&lt;År1,0,R236*(1-VLOOKUP($A237,[1]Hugst!$R$5:$W$9,MATCH(ROUNDUP((S$1)/10,0)*10,[1]Hugst!$R$4:$W$4,0))))</f>
        <v>0</v>
      </c>
      <c r="T237">
        <f ca="1">IF($C237-T$1&lt;År1,0,S236*(1-VLOOKUP($A237,[1]Hugst!$R$5:$W$9,MATCH(ROUNDUP((T$1)/10,0)*10,[1]Hugst!$R$4:$W$4,0))))</f>
        <v>0</v>
      </c>
      <c r="U237">
        <f ca="1">IF($C237-U$1&lt;År1,0,T236*(1-VLOOKUP($A237,[1]Hugst!$R$5:$W$9,MATCH(ROUNDUP((U$1)/10,0)*10,[1]Hugst!$R$4:$W$4,0))))</f>
        <v>0</v>
      </c>
      <c r="V237">
        <f ca="1">IF($C237-V$1&lt;År1,0,U236*(1-VLOOKUP($A237,[1]Hugst!$R$5:$W$9,MATCH(ROUNDUP((V$1)/10,0)*10,[1]Hugst!$R$4:$W$4,0))))</f>
        <v>0</v>
      </c>
      <c r="W237">
        <f ca="1">IF($C237-W$1&lt;År1,0,V236*(1-VLOOKUP($A237,[1]Hugst!$R$5:$W$9,MATCH(ROUNDUP((W$1)/10,0)*10,[1]Hugst!$R$4:$W$4,0))))</f>
        <v>0</v>
      </c>
      <c r="X237">
        <f ca="1">IF($C237-X$1&lt;År1,0,W236*(1-VLOOKUP($A237,[1]Hugst!$R$5:$W$9,MATCH(ROUNDUP((X$1)/10,0)*10,[1]Hugst!$R$4:$W$4,0))))</f>
        <v>0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0</v>
      </c>
      <c r="E238">
        <f t="shared" ca="1" si="5"/>
        <v>0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>
        <f ca="1">IF($C238-G$1&lt;År1,0,F237*(1-VLOOKUP($A238,[1]Hugst!$R$5:$W$9,MATCH(ROUNDUP((G$1)/10,0)*10,[1]Hugst!$R$4:$W$4,0))))</f>
        <v>0</v>
      </c>
      <c r="H238">
        <f ca="1">IF($C238-H$1&lt;År1,0,G237*(1-VLOOKUP($A238,[1]Hugst!$R$5:$W$9,MATCH(ROUNDUP((H$1)/10,0)*10,[1]Hugst!$R$4:$W$4,0))))</f>
        <v>0</v>
      </c>
      <c r="I238">
        <f ca="1">IF($C238-I$1&lt;År1,0,H237*(1-VLOOKUP($A238,[1]Hugst!$R$5:$W$9,MATCH(ROUNDUP((I$1)/10,0)*10,[1]Hugst!$R$4:$W$4,0))))</f>
        <v>0</v>
      </c>
      <c r="J238">
        <f ca="1">IF($C238-J$1&lt;År1,0,I237*(1-VLOOKUP($A238,[1]Hugst!$R$5:$W$9,MATCH(ROUNDUP((J$1)/10,0)*10,[1]Hugst!$R$4:$W$4,0))))</f>
        <v>0</v>
      </c>
      <c r="K238">
        <f ca="1">IF($C238-K$1&lt;År1,0,J237*(1-VLOOKUP($A238,[1]Hugst!$R$5:$W$9,MATCH(ROUNDUP((K$1)/10,0)*10,[1]Hugst!$R$4:$W$4,0))))</f>
        <v>0</v>
      </c>
      <c r="L238">
        <f ca="1">IF($C238-L$1&lt;År1,0,K237*(1-VLOOKUP($A238,[1]Hugst!$R$5:$W$9,MATCH(ROUNDUP((L$1)/10,0)*10,[1]Hugst!$R$4:$W$4,0))))</f>
        <v>0</v>
      </c>
      <c r="M238">
        <f ca="1">IF($C238-M$1&lt;År1,0,L237*(1-VLOOKUP($A238,[1]Hugst!$R$5:$W$9,MATCH(ROUNDUP((M$1)/10,0)*10,[1]Hugst!$R$4:$W$4,0))))</f>
        <v>0</v>
      </c>
      <c r="N238">
        <f ca="1">IF($C238-N$1&lt;År1,0,M237*(1-VLOOKUP($A238,[1]Hugst!$R$5:$W$9,MATCH(ROUNDUP((N$1)/10,0)*10,[1]Hugst!$R$4:$W$4,0))))</f>
        <v>0</v>
      </c>
      <c r="O238">
        <f ca="1">IF($C238-O$1&lt;År1,0,N237*(1-VLOOKUP($A238,[1]Hugst!$R$5:$W$9,MATCH(ROUNDUP((O$1)/10,0)*10,[1]Hugst!$R$4:$W$4,0))))</f>
        <v>0</v>
      </c>
      <c r="P238">
        <f ca="1">IF($C238-P$1&lt;År1,0,O237*(1-VLOOKUP($A238,[1]Hugst!$R$5:$W$9,MATCH(ROUNDUP((P$1)/10,0)*10,[1]Hugst!$R$4:$W$4,0))))</f>
        <v>0</v>
      </c>
      <c r="Q238">
        <f ca="1">IF($C238-Q$1&lt;År1,0,P237*(1-VLOOKUP($A238,[1]Hugst!$R$5:$W$9,MATCH(ROUNDUP((Q$1)/10,0)*10,[1]Hugst!$R$4:$W$4,0))))</f>
        <v>0</v>
      </c>
      <c r="R238">
        <f ca="1">IF($C238-R$1&lt;År1,0,Q237*(1-VLOOKUP($A238,[1]Hugst!$R$5:$W$9,MATCH(ROUNDUP((R$1)/10,0)*10,[1]Hugst!$R$4:$W$4,0))))</f>
        <v>0</v>
      </c>
      <c r="S238">
        <f ca="1">IF($C238-S$1&lt;År1,0,R237*(1-VLOOKUP($A238,[1]Hugst!$R$5:$W$9,MATCH(ROUNDUP((S$1)/10,0)*10,[1]Hugst!$R$4:$W$4,0))))</f>
        <v>0</v>
      </c>
      <c r="T238">
        <f ca="1">IF($C238-T$1&lt;År1,0,S237*(1-VLOOKUP($A238,[1]Hugst!$R$5:$W$9,MATCH(ROUNDUP((T$1)/10,0)*10,[1]Hugst!$R$4:$W$4,0))))</f>
        <v>0</v>
      </c>
      <c r="U238">
        <f ca="1">IF($C238-U$1&lt;År1,0,T237*(1-VLOOKUP($A238,[1]Hugst!$R$5:$W$9,MATCH(ROUNDUP((U$1)/10,0)*10,[1]Hugst!$R$4:$W$4,0))))</f>
        <v>0</v>
      </c>
      <c r="V238">
        <f ca="1">IF($C238-V$1&lt;År1,0,U237*(1-VLOOKUP($A238,[1]Hugst!$R$5:$W$9,MATCH(ROUNDUP((V$1)/10,0)*10,[1]Hugst!$R$4:$W$4,0))))</f>
        <v>0</v>
      </c>
      <c r="W238">
        <f ca="1">IF($C238-W$1&lt;År1,0,V237*(1-VLOOKUP($A238,[1]Hugst!$R$5:$W$9,MATCH(ROUNDUP((W$1)/10,0)*10,[1]Hugst!$R$4:$W$4,0))))</f>
        <v>0</v>
      </c>
      <c r="X238">
        <f ca="1">IF($C238-X$1&lt;År1,0,W237*(1-VLOOKUP($A238,[1]Hugst!$R$5:$W$9,MATCH(ROUNDUP((X$1)/10,0)*10,[1]Hugst!$R$4:$W$4,0))))</f>
        <v>0</v>
      </c>
      <c r="Y238">
        <f ca="1">IF($C238-Y$1&lt;År1,0,X237*(1-VLOOKUP($A238,[1]Hugst!$R$5:$W$9,MATCH(ROUNDUP((Y$1)/10,0)*10,[1]Hugst!$R$4:$W$4,0))))</f>
        <v>0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0</v>
      </c>
      <c r="E239">
        <f t="shared" ca="1" si="5"/>
        <v>0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>
        <f ca="1">IF($C239-G$1&lt;År1,0,F238*(1-VLOOKUP($A239,[1]Hugst!$R$5:$W$9,MATCH(ROUNDUP((G$1)/10,0)*10,[1]Hugst!$R$4:$W$4,0))))</f>
        <v>0</v>
      </c>
      <c r="H239">
        <f ca="1">IF($C239-H$1&lt;År1,0,G238*(1-VLOOKUP($A239,[1]Hugst!$R$5:$W$9,MATCH(ROUNDUP((H$1)/10,0)*10,[1]Hugst!$R$4:$W$4,0))))</f>
        <v>0</v>
      </c>
      <c r="I239">
        <f ca="1">IF($C239-I$1&lt;År1,0,H238*(1-VLOOKUP($A239,[1]Hugst!$R$5:$W$9,MATCH(ROUNDUP((I$1)/10,0)*10,[1]Hugst!$R$4:$W$4,0))))</f>
        <v>0</v>
      </c>
      <c r="J239">
        <f ca="1">IF($C239-J$1&lt;År1,0,I238*(1-VLOOKUP($A239,[1]Hugst!$R$5:$W$9,MATCH(ROUNDUP((J$1)/10,0)*10,[1]Hugst!$R$4:$W$4,0))))</f>
        <v>0</v>
      </c>
      <c r="K239">
        <f ca="1">IF($C239-K$1&lt;År1,0,J238*(1-VLOOKUP($A239,[1]Hugst!$R$5:$W$9,MATCH(ROUNDUP((K$1)/10,0)*10,[1]Hugst!$R$4:$W$4,0))))</f>
        <v>0</v>
      </c>
      <c r="L239">
        <f ca="1">IF($C239-L$1&lt;År1,0,K238*(1-VLOOKUP($A239,[1]Hugst!$R$5:$W$9,MATCH(ROUNDUP((L$1)/10,0)*10,[1]Hugst!$R$4:$W$4,0))))</f>
        <v>0</v>
      </c>
      <c r="M239">
        <f ca="1">IF($C239-M$1&lt;År1,0,L238*(1-VLOOKUP($A239,[1]Hugst!$R$5:$W$9,MATCH(ROUNDUP((M$1)/10,0)*10,[1]Hugst!$R$4:$W$4,0))))</f>
        <v>0</v>
      </c>
      <c r="N239">
        <f ca="1">IF($C239-N$1&lt;År1,0,M238*(1-VLOOKUP($A239,[1]Hugst!$R$5:$W$9,MATCH(ROUNDUP((N$1)/10,0)*10,[1]Hugst!$R$4:$W$4,0))))</f>
        <v>0</v>
      </c>
      <c r="O239">
        <f ca="1">IF($C239-O$1&lt;År1,0,N238*(1-VLOOKUP($A239,[1]Hugst!$R$5:$W$9,MATCH(ROUNDUP((O$1)/10,0)*10,[1]Hugst!$R$4:$W$4,0))))</f>
        <v>0</v>
      </c>
      <c r="P239">
        <f ca="1">IF($C239-P$1&lt;År1,0,O238*(1-VLOOKUP($A239,[1]Hugst!$R$5:$W$9,MATCH(ROUNDUP((P$1)/10,0)*10,[1]Hugst!$R$4:$W$4,0))))</f>
        <v>0</v>
      </c>
      <c r="Q239">
        <f ca="1">IF($C239-Q$1&lt;År1,0,P238*(1-VLOOKUP($A239,[1]Hugst!$R$5:$W$9,MATCH(ROUNDUP((Q$1)/10,0)*10,[1]Hugst!$R$4:$W$4,0))))</f>
        <v>0</v>
      </c>
      <c r="R239">
        <f ca="1">IF($C239-R$1&lt;År1,0,Q238*(1-VLOOKUP($A239,[1]Hugst!$R$5:$W$9,MATCH(ROUNDUP((R$1)/10,0)*10,[1]Hugst!$R$4:$W$4,0))))</f>
        <v>0</v>
      </c>
      <c r="S239">
        <f ca="1">IF($C239-S$1&lt;År1,0,R238*(1-VLOOKUP($A239,[1]Hugst!$R$5:$W$9,MATCH(ROUNDUP((S$1)/10,0)*10,[1]Hugst!$R$4:$W$4,0))))</f>
        <v>0</v>
      </c>
      <c r="T239">
        <f ca="1">IF($C239-T$1&lt;År1,0,S238*(1-VLOOKUP($A239,[1]Hugst!$R$5:$W$9,MATCH(ROUNDUP((T$1)/10,0)*10,[1]Hugst!$R$4:$W$4,0))))</f>
        <v>0</v>
      </c>
      <c r="U239">
        <f ca="1">IF($C239-U$1&lt;År1,0,T238*(1-VLOOKUP($A239,[1]Hugst!$R$5:$W$9,MATCH(ROUNDUP((U$1)/10,0)*10,[1]Hugst!$R$4:$W$4,0))))</f>
        <v>0</v>
      </c>
      <c r="V239">
        <f ca="1">IF($C239-V$1&lt;År1,0,U238*(1-VLOOKUP($A239,[1]Hugst!$R$5:$W$9,MATCH(ROUNDUP((V$1)/10,0)*10,[1]Hugst!$R$4:$W$4,0))))</f>
        <v>0</v>
      </c>
      <c r="W239">
        <f ca="1">IF($C239-W$1&lt;År1,0,V238*(1-VLOOKUP($A239,[1]Hugst!$R$5:$W$9,MATCH(ROUNDUP((W$1)/10,0)*10,[1]Hugst!$R$4:$W$4,0))))</f>
        <v>0</v>
      </c>
      <c r="X239">
        <f ca="1">IF($C239-X$1&lt;År1,0,W238*(1-VLOOKUP($A239,[1]Hugst!$R$5:$W$9,MATCH(ROUNDUP((X$1)/10,0)*10,[1]Hugst!$R$4:$W$4,0))))</f>
        <v>0</v>
      </c>
      <c r="Y239">
        <f ca="1">IF($C239-Y$1&lt;År1,0,X238*(1-VLOOKUP($A239,[1]Hugst!$R$5:$W$9,MATCH(ROUNDUP((Y$1)/10,0)*10,[1]Hugst!$R$4:$W$4,0))))</f>
        <v>0</v>
      </c>
      <c r="Z239">
        <f ca="1">IF($C239-Z$1&lt;År1,0,Y238*(1-VLOOKUP($A239,[1]Hugst!$R$5:$W$9,MATCH(ROUNDUP((Z$1)/10,0)*10,[1]Hugst!$R$4:$W$4,0))))</f>
        <v>0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0</v>
      </c>
      <c r="E240">
        <f t="shared" ca="1" si="5"/>
        <v>0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>
        <f ca="1">IF($C240-G$1&lt;År1,0,F239*(1-VLOOKUP($A240,[1]Hugst!$R$5:$W$9,MATCH(ROUNDUP((G$1)/10,0)*10,[1]Hugst!$R$4:$W$4,0))))</f>
        <v>0</v>
      </c>
      <c r="H240">
        <f ca="1">IF($C240-H$1&lt;År1,0,G239*(1-VLOOKUP($A240,[1]Hugst!$R$5:$W$9,MATCH(ROUNDUP((H$1)/10,0)*10,[1]Hugst!$R$4:$W$4,0))))</f>
        <v>0</v>
      </c>
      <c r="I240">
        <f ca="1">IF($C240-I$1&lt;År1,0,H239*(1-VLOOKUP($A240,[1]Hugst!$R$5:$W$9,MATCH(ROUNDUP((I$1)/10,0)*10,[1]Hugst!$R$4:$W$4,0))))</f>
        <v>0</v>
      </c>
      <c r="J240">
        <f ca="1">IF($C240-J$1&lt;År1,0,I239*(1-VLOOKUP($A240,[1]Hugst!$R$5:$W$9,MATCH(ROUNDUP((J$1)/10,0)*10,[1]Hugst!$R$4:$W$4,0))))</f>
        <v>0</v>
      </c>
      <c r="K240">
        <f ca="1">IF($C240-K$1&lt;År1,0,J239*(1-VLOOKUP($A240,[1]Hugst!$R$5:$W$9,MATCH(ROUNDUP((K$1)/10,0)*10,[1]Hugst!$R$4:$W$4,0))))</f>
        <v>0</v>
      </c>
      <c r="L240">
        <f ca="1">IF($C240-L$1&lt;År1,0,K239*(1-VLOOKUP($A240,[1]Hugst!$R$5:$W$9,MATCH(ROUNDUP((L$1)/10,0)*10,[1]Hugst!$R$4:$W$4,0))))</f>
        <v>0</v>
      </c>
      <c r="M240">
        <f ca="1">IF($C240-M$1&lt;År1,0,L239*(1-VLOOKUP($A240,[1]Hugst!$R$5:$W$9,MATCH(ROUNDUP((M$1)/10,0)*10,[1]Hugst!$R$4:$W$4,0))))</f>
        <v>0</v>
      </c>
      <c r="N240">
        <f ca="1">IF($C240-N$1&lt;År1,0,M239*(1-VLOOKUP($A240,[1]Hugst!$R$5:$W$9,MATCH(ROUNDUP((N$1)/10,0)*10,[1]Hugst!$R$4:$W$4,0))))</f>
        <v>0</v>
      </c>
      <c r="O240">
        <f ca="1">IF($C240-O$1&lt;År1,0,N239*(1-VLOOKUP($A240,[1]Hugst!$R$5:$W$9,MATCH(ROUNDUP((O$1)/10,0)*10,[1]Hugst!$R$4:$W$4,0))))</f>
        <v>0</v>
      </c>
      <c r="P240">
        <f ca="1">IF($C240-P$1&lt;År1,0,O239*(1-VLOOKUP($A240,[1]Hugst!$R$5:$W$9,MATCH(ROUNDUP((P$1)/10,0)*10,[1]Hugst!$R$4:$W$4,0))))</f>
        <v>0</v>
      </c>
      <c r="Q240">
        <f ca="1">IF($C240-Q$1&lt;År1,0,P239*(1-VLOOKUP($A240,[1]Hugst!$R$5:$W$9,MATCH(ROUNDUP((Q$1)/10,0)*10,[1]Hugst!$R$4:$W$4,0))))</f>
        <v>0</v>
      </c>
      <c r="R240">
        <f ca="1">IF($C240-R$1&lt;År1,0,Q239*(1-VLOOKUP($A240,[1]Hugst!$R$5:$W$9,MATCH(ROUNDUP((R$1)/10,0)*10,[1]Hugst!$R$4:$W$4,0))))</f>
        <v>0</v>
      </c>
      <c r="S240">
        <f ca="1">IF($C240-S$1&lt;År1,0,R239*(1-VLOOKUP($A240,[1]Hugst!$R$5:$W$9,MATCH(ROUNDUP((S$1)/10,0)*10,[1]Hugst!$R$4:$W$4,0))))</f>
        <v>0</v>
      </c>
      <c r="T240">
        <f ca="1">IF($C240-T$1&lt;År1,0,S239*(1-VLOOKUP($A240,[1]Hugst!$R$5:$W$9,MATCH(ROUNDUP((T$1)/10,0)*10,[1]Hugst!$R$4:$W$4,0))))</f>
        <v>0</v>
      </c>
      <c r="U240">
        <f ca="1">IF($C240-U$1&lt;År1,0,T239*(1-VLOOKUP($A240,[1]Hugst!$R$5:$W$9,MATCH(ROUNDUP((U$1)/10,0)*10,[1]Hugst!$R$4:$W$4,0))))</f>
        <v>0</v>
      </c>
      <c r="V240">
        <f ca="1">IF($C240-V$1&lt;År1,0,U239*(1-VLOOKUP($A240,[1]Hugst!$R$5:$W$9,MATCH(ROUNDUP((V$1)/10,0)*10,[1]Hugst!$R$4:$W$4,0))))</f>
        <v>0</v>
      </c>
      <c r="W240">
        <f ca="1">IF($C240-W$1&lt;År1,0,V239*(1-VLOOKUP($A240,[1]Hugst!$R$5:$W$9,MATCH(ROUNDUP((W$1)/10,0)*10,[1]Hugst!$R$4:$W$4,0))))</f>
        <v>0</v>
      </c>
      <c r="X240">
        <f ca="1">IF($C240-X$1&lt;År1,0,W239*(1-VLOOKUP($A240,[1]Hugst!$R$5:$W$9,MATCH(ROUNDUP((X$1)/10,0)*10,[1]Hugst!$R$4:$W$4,0))))</f>
        <v>0</v>
      </c>
      <c r="Y240">
        <f ca="1">IF($C240-Y$1&lt;År1,0,X239*(1-VLOOKUP($A240,[1]Hugst!$R$5:$W$9,MATCH(ROUNDUP((Y$1)/10,0)*10,[1]Hugst!$R$4:$W$4,0))))</f>
        <v>0</v>
      </c>
      <c r="Z240">
        <f ca="1">IF($C240-Z$1&lt;År1,0,Y239*(1-VLOOKUP($A240,[1]Hugst!$R$5:$W$9,MATCH(ROUNDUP((Z$1)/10,0)*10,[1]Hugst!$R$4:$W$4,0))))</f>
        <v>0</v>
      </c>
      <c r="AA240">
        <f ca="1">IF($C240-AA$1&lt;År1,0,Z239*(1-VLOOKUP($A240,[1]Hugst!$R$5:$W$9,MATCH(ROUNDUP((AA$1)/10,0)*10,[1]Hugst!$R$4:$W$4,0))))</f>
        <v>0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0</v>
      </c>
      <c r="E241">
        <f t="shared" ca="1" si="5"/>
        <v>0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>
        <f ca="1">IF($C241-G$1&lt;År1,0,F240*(1-VLOOKUP($A241,[1]Hugst!$R$5:$W$9,MATCH(ROUNDUP((G$1)/10,0)*10,[1]Hugst!$R$4:$W$4,0))))</f>
        <v>0</v>
      </c>
      <c r="H241">
        <f ca="1">IF($C241-H$1&lt;År1,0,G240*(1-VLOOKUP($A241,[1]Hugst!$R$5:$W$9,MATCH(ROUNDUP((H$1)/10,0)*10,[1]Hugst!$R$4:$W$4,0))))</f>
        <v>0</v>
      </c>
      <c r="I241">
        <f ca="1">IF($C241-I$1&lt;År1,0,H240*(1-VLOOKUP($A241,[1]Hugst!$R$5:$W$9,MATCH(ROUNDUP((I$1)/10,0)*10,[1]Hugst!$R$4:$W$4,0))))</f>
        <v>0</v>
      </c>
      <c r="J241">
        <f ca="1">IF($C241-J$1&lt;År1,0,I240*(1-VLOOKUP($A241,[1]Hugst!$R$5:$W$9,MATCH(ROUNDUP((J$1)/10,0)*10,[1]Hugst!$R$4:$W$4,0))))</f>
        <v>0</v>
      </c>
      <c r="K241">
        <f ca="1">IF($C241-K$1&lt;År1,0,J240*(1-VLOOKUP($A241,[1]Hugst!$R$5:$W$9,MATCH(ROUNDUP((K$1)/10,0)*10,[1]Hugst!$R$4:$W$4,0))))</f>
        <v>0</v>
      </c>
      <c r="L241">
        <f ca="1">IF($C241-L$1&lt;År1,0,K240*(1-VLOOKUP($A241,[1]Hugst!$R$5:$W$9,MATCH(ROUNDUP((L$1)/10,0)*10,[1]Hugst!$R$4:$W$4,0))))</f>
        <v>0</v>
      </c>
      <c r="M241">
        <f ca="1">IF($C241-M$1&lt;År1,0,L240*(1-VLOOKUP($A241,[1]Hugst!$R$5:$W$9,MATCH(ROUNDUP((M$1)/10,0)*10,[1]Hugst!$R$4:$W$4,0))))</f>
        <v>0</v>
      </c>
      <c r="N241">
        <f ca="1">IF($C241-N$1&lt;År1,0,M240*(1-VLOOKUP($A241,[1]Hugst!$R$5:$W$9,MATCH(ROUNDUP((N$1)/10,0)*10,[1]Hugst!$R$4:$W$4,0))))</f>
        <v>0</v>
      </c>
      <c r="O241">
        <f ca="1">IF($C241-O$1&lt;År1,0,N240*(1-VLOOKUP($A241,[1]Hugst!$R$5:$W$9,MATCH(ROUNDUP((O$1)/10,0)*10,[1]Hugst!$R$4:$W$4,0))))</f>
        <v>0</v>
      </c>
      <c r="P241">
        <f ca="1">IF($C241-P$1&lt;År1,0,O240*(1-VLOOKUP($A241,[1]Hugst!$R$5:$W$9,MATCH(ROUNDUP((P$1)/10,0)*10,[1]Hugst!$R$4:$W$4,0))))</f>
        <v>0</v>
      </c>
      <c r="Q241">
        <f ca="1">IF($C241-Q$1&lt;År1,0,P240*(1-VLOOKUP($A241,[1]Hugst!$R$5:$W$9,MATCH(ROUNDUP((Q$1)/10,0)*10,[1]Hugst!$R$4:$W$4,0))))</f>
        <v>0</v>
      </c>
      <c r="R241">
        <f ca="1">IF($C241-R$1&lt;År1,0,Q240*(1-VLOOKUP($A241,[1]Hugst!$R$5:$W$9,MATCH(ROUNDUP((R$1)/10,0)*10,[1]Hugst!$R$4:$W$4,0))))</f>
        <v>0</v>
      </c>
      <c r="S241">
        <f ca="1">IF($C241-S$1&lt;År1,0,R240*(1-VLOOKUP($A241,[1]Hugst!$R$5:$W$9,MATCH(ROUNDUP((S$1)/10,0)*10,[1]Hugst!$R$4:$W$4,0))))</f>
        <v>0</v>
      </c>
      <c r="T241">
        <f ca="1">IF($C241-T$1&lt;År1,0,S240*(1-VLOOKUP($A241,[1]Hugst!$R$5:$W$9,MATCH(ROUNDUP((T$1)/10,0)*10,[1]Hugst!$R$4:$W$4,0))))</f>
        <v>0</v>
      </c>
      <c r="U241">
        <f ca="1">IF($C241-U$1&lt;År1,0,T240*(1-VLOOKUP($A241,[1]Hugst!$R$5:$W$9,MATCH(ROUNDUP((U$1)/10,0)*10,[1]Hugst!$R$4:$W$4,0))))</f>
        <v>0</v>
      </c>
      <c r="V241">
        <f ca="1">IF($C241-V$1&lt;År1,0,U240*(1-VLOOKUP($A241,[1]Hugst!$R$5:$W$9,MATCH(ROUNDUP((V$1)/10,0)*10,[1]Hugst!$R$4:$W$4,0))))</f>
        <v>0</v>
      </c>
      <c r="W241">
        <f ca="1">IF($C241-W$1&lt;År1,0,V240*(1-VLOOKUP($A241,[1]Hugst!$R$5:$W$9,MATCH(ROUNDUP((W$1)/10,0)*10,[1]Hugst!$R$4:$W$4,0))))</f>
        <v>0</v>
      </c>
      <c r="X241">
        <f ca="1">IF($C241-X$1&lt;År1,0,W240*(1-VLOOKUP($A241,[1]Hugst!$R$5:$W$9,MATCH(ROUNDUP((X$1)/10,0)*10,[1]Hugst!$R$4:$W$4,0))))</f>
        <v>0</v>
      </c>
      <c r="Y241">
        <f ca="1">IF($C241-Y$1&lt;År1,0,X240*(1-VLOOKUP($A241,[1]Hugst!$R$5:$W$9,MATCH(ROUNDUP((Y$1)/10,0)*10,[1]Hugst!$R$4:$W$4,0))))</f>
        <v>0</v>
      </c>
      <c r="Z241">
        <f ca="1">IF($C241-Z$1&lt;År1,0,Y240*(1-VLOOKUP($A241,[1]Hugst!$R$5:$W$9,MATCH(ROUNDUP((Z$1)/10,0)*10,[1]Hugst!$R$4:$W$4,0))))</f>
        <v>0</v>
      </c>
      <c r="AA241">
        <f ca="1">IF($C241-AA$1&lt;År1,0,Z240*(1-VLOOKUP($A241,[1]Hugst!$R$5:$W$9,MATCH(ROUNDUP((AA$1)/10,0)*10,[1]Hugst!$R$4:$W$4,0))))</f>
        <v>0</v>
      </c>
      <c r="AB241">
        <f ca="1">IF($C241-AB$1&lt;År1,0,AA240*(1-VLOOKUP($A241,[1]Hugst!$R$5:$W$9,MATCH(ROUNDUP((AB$1)/10,0)*10,[1]Hugst!$R$4:$W$4,0))))</f>
        <v>0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0</v>
      </c>
      <c r="E242">
        <f t="shared" ca="1" si="5"/>
        <v>0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>
        <f ca="1">IF($C242-G$1&lt;År1,0,F241*(1-VLOOKUP($A242,[1]Hugst!$R$5:$W$9,MATCH(ROUNDUP((G$1)/10,0)*10,[1]Hugst!$R$4:$W$4,0))))</f>
        <v>0</v>
      </c>
      <c r="H242">
        <f ca="1">IF($C242-H$1&lt;År1,0,G241*(1-VLOOKUP($A242,[1]Hugst!$R$5:$W$9,MATCH(ROUNDUP((H$1)/10,0)*10,[1]Hugst!$R$4:$W$4,0))))</f>
        <v>0</v>
      </c>
      <c r="I242">
        <f ca="1">IF($C242-I$1&lt;År1,0,H241*(1-VLOOKUP($A242,[1]Hugst!$R$5:$W$9,MATCH(ROUNDUP((I$1)/10,0)*10,[1]Hugst!$R$4:$W$4,0))))</f>
        <v>0</v>
      </c>
      <c r="J242">
        <f ca="1">IF($C242-J$1&lt;År1,0,I241*(1-VLOOKUP($A242,[1]Hugst!$R$5:$W$9,MATCH(ROUNDUP((J$1)/10,0)*10,[1]Hugst!$R$4:$W$4,0))))</f>
        <v>0</v>
      </c>
      <c r="K242">
        <f ca="1">IF($C242-K$1&lt;År1,0,J241*(1-VLOOKUP($A242,[1]Hugst!$R$5:$W$9,MATCH(ROUNDUP((K$1)/10,0)*10,[1]Hugst!$R$4:$W$4,0))))</f>
        <v>0</v>
      </c>
      <c r="L242">
        <f ca="1">IF($C242-L$1&lt;År1,0,K241*(1-VLOOKUP($A242,[1]Hugst!$R$5:$W$9,MATCH(ROUNDUP((L$1)/10,0)*10,[1]Hugst!$R$4:$W$4,0))))</f>
        <v>0</v>
      </c>
      <c r="M242">
        <f ca="1">IF($C242-M$1&lt;År1,0,L241*(1-VLOOKUP($A242,[1]Hugst!$R$5:$W$9,MATCH(ROUNDUP((M$1)/10,0)*10,[1]Hugst!$R$4:$W$4,0))))</f>
        <v>0</v>
      </c>
      <c r="N242">
        <f ca="1">IF($C242-N$1&lt;År1,0,M241*(1-VLOOKUP($A242,[1]Hugst!$R$5:$W$9,MATCH(ROUNDUP((N$1)/10,0)*10,[1]Hugst!$R$4:$W$4,0))))</f>
        <v>0</v>
      </c>
      <c r="O242">
        <f ca="1">IF($C242-O$1&lt;År1,0,N241*(1-VLOOKUP($A242,[1]Hugst!$R$5:$W$9,MATCH(ROUNDUP((O$1)/10,0)*10,[1]Hugst!$R$4:$W$4,0))))</f>
        <v>0</v>
      </c>
      <c r="P242">
        <f ca="1">IF($C242-P$1&lt;År1,0,O241*(1-VLOOKUP($A242,[1]Hugst!$R$5:$W$9,MATCH(ROUNDUP((P$1)/10,0)*10,[1]Hugst!$R$4:$W$4,0))))</f>
        <v>0</v>
      </c>
      <c r="Q242">
        <f ca="1">IF($C242-Q$1&lt;År1,0,P241*(1-VLOOKUP($A242,[1]Hugst!$R$5:$W$9,MATCH(ROUNDUP((Q$1)/10,0)*10,[1]Hugst!$R$4:$W$4,0))))</f>
        <v>0</v>
      </c>
      <c r="R242">
        <f ca="1">IF($C242-R$1&lt;År1,0,Q241*(1-VLOOKUP($A242,[1]Hugst!$R$5:$W$9,MATCH(ROUNDUP((R$1)/10,0)*10,[1]Hugst!$R$4:$W$4,0))))</f>
        <v>0</v>
      </c>
      <c r="S242">
        <f ca="1">IF($C242-S$1&lt;År1,0,R241*(1-VLOOKUP($A242,[1]Hugst!$R$5:$W$9,MATCH(ROUNDUP((S$1)/10,0)*10,[1]Hugst!$R$4:$W$4,0))))</f>
        <v>0</v>
      </c>
      <c r="T242">
        <f ca="1">IF($C242-T$1&lt;År1,0,S241*(1-VLOOKUP($A242,[1]Hugst!$R$5:$W$9,MATCH(ROUNDUP((T$1)/10,0)*10,[1]Hugst!$R$4:$W$4,0))))</f>
        <v>0</v>
      </c>
      <c r="U242">
        <f ca="1">IF($C242-U$1&lt;År1,0,T241*(1-VLOOKUP($A242,[1]Hugst!$R$5:$W$9,MATCH(ROUNDUP((U$1)/10,0)*10,[1]Hugst!$R$4:$W$4,0))))</f>
        <v>0</v>
      </c>
      <c r="V242">
        <f ca="1">IF($C242-V$1&lt;År1,0,U241*(1-VLOOKUP($A242,[1]Hugst!$R$5:$W$9,MATCH(ROUNDUP((V$1)/10,0)*10,[1]Hugst!$R$4:$W$4,0))))</f>
        <v>0</v>
      </c>
      <c r="W242">
        <f ca="1">IF($C242-W$1&lt;År1,0,V241*(1-VLOOKUP($A242,[1]Hugst!$R$5:$W$9,MATCH(ROUNDUP((W$1)/10,0)*10,[1]Hugst!$R$4:$W$4,0))))</f>
        <v>0</v>
      </c>
      <c r="X242">
        <f ca="1">IF($C242-X$1&lt;År1,0,W241*(1-VLOOKUP($A242,[1]Hugst!$R$5:$W$9,MATCH(ROUNDUP((X$1)/10,0)*10,[1]Hugst!$R$4:$W$4,0))))</f>
        <v>0</v>
      </c>
      <c r="Y242">
        <f ca="1">IF($C242-Y$1&lt;År1,0,X241*(1-VLOOKUP($A242,[1]Hugst!$R$5:$W$9,MATCH(ROUNDUP((Y$1)/10,0)*10,[1]Hugst!$R$4:$W$4,0))))</f>
        <v>0</v>
      </c>
      <c r="Z242">
        <f ca="1">IF($C242-Z$1&lt;År1,0,Y241*(1-VLOOKUP($A242,[1]Hugst!$R$5:$W$9,MATCH(ROUNDUP((Z$1)/10,0)*10,[1]Hugst!$R$4:$W$4,0))))</f>
        <v>0</v>
      </c>
      <c r="AA242">
        <f ca="1">IF($C242-AA$1&lt;År1,0,Z241*(1-VLOOKUP($A242,[1]Hugst!$R$5:$W$9,MATCH(ROUNDUP((AA$1)/10,0)*10,[1]Hugst!$R$4:$W$4,0))))</f>
        <v>0</v>
      </c>
      <c r="AB242">
        <f ca="1">IF($C242-AB$1&lt;År1,0,AA241*(1-VLOOKUP($A242,[1]Hugst!$R$5:$W$9,MATCH(ROUNDUP((AB$1)/10,0)*10,[1]Hugst!$R$4:$W$4,0))))</f>
        <v>0</v>
      </c>
      <c r="AC242">
        <f ca="1">IF($C242-AC$1&lt;År1,0,AB241*(1-VLOOKUP($A242,[1]Hugst!$R$5:$W$9,MATCH(ROUNDUP((AC$1)/10,0)*10,[1]Hugst!$R$4:$W$4,0))))</f>
        <v>0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0</v>
      </c>
      <c r="E243">
        <f t="shared" ca="1" si="5"/>
        <v>0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>
        <f ca="1">IF($C243-G$1&lt;År1,0,F242*(1-VLOOKUP($A243,[1]Hugst!$R$5:$W$9,MATCH(ROUNDUP((G$1)/10,0)*10,[1]Hugst!$R$4:$W$4,0))))</f>
        <v>0</v>
      </c>
      <c r="H243">
        <f ca="1">IF($C243-H$1&lt;År1,0,G242*(1-VLOOKUP($A243,[1]Hugst!$R$5:$W$9,MATCH(ROUNDUP((H$1)/10,0)*10,[1]Hugst!$R$4:$W$4,0))))</f>
        <v>0</v>
      </c>
      <c r="I243">
        <f ca="1">IF($C243-I$1&lt;År1,0,H242*(1-VLOOKUP($A243,[1]Hugst!$R$5:$W$9,MATCH(ROUNDUP((I$1)/10,0)*10,[1]Hugst!$R$4:$W$4,0))))</f>
        <v>0</v>
      </c>
      <c r="J243">
        <f ca="1">IF($C243-J$1&lt;År1,0,I242*(1-VLOOKUP($A243,[1]Hugst!$R$5:$W$9,MATCH(ROUNDUP((J$1)/10,0)*10,[1]Hugst!$R$4:$W$4,0))))</f>
        <v>0</v>
      </c>
      <c r="K243">
        <f ca="1">IF($C243-K$1&lt;År1,0,J242*(1-VLOOKUP($A243,[1]Hugst!$R$5:$W$9,MATCH(ROUNDUP((K$1)/10,0)*10,[1]Hugst!$R$4:$W$4,0))))</f>
        <v>0</v>
      </c>
      <c r="L243">
        <f ca="1">IF($C243-L$1&lt;År1,0,K242*(1-VLOOKUP($A243,[1]Hugst!$R$5:$W$9,MATCH(ROUNDUP((L$1)/10,0)*10,[1]Hugst!$R$4:$W$4,0))))</f>
        <v>0</v>
      </c>
      <c r="M243">
        <f ca="1">IF($C243-M$1&lt;År1,0,L242*(1-VLOOKUP($A243,[1]Hugst!$R$5:$W$9,MATCH(ROUNDUP((M$1)/10,0)*10,[1]Hugst!$R$4:$W$4,0))))</f>
        <v>0</v>
      </c>
      <c r="N243">
        <f ca="1">IF($C243-N$1&lt;År1,0,M242*(1-VLOOKUP($A243,[1]Hugst!$R$5:$W$9,MATCH(ROUNDUP((N$1)/10,0)*10,[1]Hugst!$R$4:$W$4,0))))</f>
        <v>0</v>
      </c>
      <c r="O243">
        <f ca="1">IF($C243-O$1&lt;År1,0,N242*(1-VLOOKUP($A243,[1]Hugst!$R$5:$W$9,MATCH(ROUNDUP((O$1)/10,0)*10,[1]Hugst!$R$4:$W$4,0))))</f>
        <v>0</v>
      </c>
      <c r="P243">
        <f ca="1">IF($C243-P$1&lt;År1,0,O242*(1-VLOOKUP($A243,[1]Hugst!$R$5:$W$9,MATCH(ROUNDUP((P$1)/10,0)*10,[1]Hugst!$R$4:$W$4,0))))</f>
        <v>0</v>
      </c>
      <c r="Q243">
        <f ca="1">IF($C243-Q$1&lt;År1,0,P242*(1-VLOOKUP($A243,[1]Hugst!$R$5:$W$9,MATCH(ROUNDUP((Q$1)/10,0)*10,[1]Hugst!$R$4:$W$4,0))))</f>
        <v>0</v>
      </c>
      <c r="R243">
        <f ca="1">IF($C243-R$1&lt;År1,0,Q242*(1-VLOOKUP($A243,[1]Hugst!$R$5:$W$9,MATCH(ROUNDUP((R$1)/10,0)*10,[1]Hugst!$R$4:$W$4,0))))</f>
        <v>0</v>
      </c>
      <c r="S243">
        <f ca="1">IF($C243-S$1&lt;År1,0,R242*(1-VLOOKUP($A243,[1]Hugst!$R$5:$W$9,MATCH(ROUNDUP((S$1)/10,0)*10,[1]Hugst!$R$4:$W$4,0))))</f>
        <v>0</v>
      </c>
      <c r="T243">
        <f ca="1">IF($C243-T$1&lt;År1,0,S242*(1-VLOOKUP($A243,[1]Hugst!$R$5:$W$9,MATCH(ROUNDUP((T$1)/10,0)*10,[1]Hugst!$R$4:$W$4,0))))</f>
        <v>0</v>
      </c>
      <c r="U243">
        <f ca="1">IF($C243-U$1&lt;År1,0,T242*(1-VLOOKUP($A243,[1]Hugst!$R$5:$W$9,MATCH(ROUNDUP((U$1)/10,0)*10,[1]Hugst!$R$4:$W$4,0))))</f>
        <v>0</v>
      </c>
      <c r="V243">
        <f ca="1">IF($C243-V$1&lt;År1,0,U242*(1-VLOOKUP($A243,[1]Hugst!$R$5:$W$9,MATCH(ROUNDUP((V$1)/10,0)*10,[1]Hugst!$R$4:$W$4,0))))</f>
        <v>0</v>
      </c>
      <c r="W243">
        <f ca="1">IF($C243-W$1&lt;År1,0,V242*(1-VLOOKUP($A243,[1]Hugst!$R$5:$W$9,MATCH(ROUNDUP((W$1)/10,0)*10,[1]Hugst!$R$4:$W$4,0))))</f>
        <v>0</v>
      </c>
      <c r="X243">
        <f ca="1">IF($C243-X$1&lt;År1,0,W242*(1-VLOOKUP($A243,[1]Hugst!$R$5:$W$9,MATCH(ROUNDUP((X$1)/10,0)*10,[1]Hugst!$R$4:$W$4,0))))</f>
        <v>0</v>
      </c>
      <c r="Y243">
        <f ca="1">IF($C243-Y$1&lt;År1,0,X242*(1-VLOOKUP($A243,[1]Hugst!$R$5:$W$9,MATCH(ROUNDUP((Y$1)/10,0)*10,[1]Hugst!$R$4:$W$4,0))))</f>
        <v>0</v>
      </c>
      <c r="Z243">
        <f ca="1">IF($C243-Z$1&lt;År1,0,Y242*(1-VLOOKUP($A243,[1]Hugst!$R$5:$W$9,MATCH(ROUNDUP((Z$1)/10,0)*10,[1]Hugst!$R$4:$W$4,0))))</f>
        <v>0</v>
      </c>
      <c r="AA243">
        <f ca="1">IF($C243-AA$1&lt;År1,0,Z242*(1-VLOOKUP($A243,[1]Hugst!$R$5:$W$9,MATCH(ROUNDUP((AA$1)/10,0)*10,[1]Hugst!$R$4:$W$4,0))))</f>
        <v>0</v>
      </c>
      <c r="AB243">
        <f ca="1">IF($C243-AB$1&lt;År1,0,AA242*(1-VLOOKUP($A243,[1]Hugst!$R$5:$W$9,MATCH(ROUNDUP((AB$1)/10,0)*10,[1]Hugst!$R$4:$W$4,0))))</f>
        <v>0</v>
      </c>
      <c r="AC243">
        <f ca="1">IF($C243-AC$1&lt;År1,0,AB242*(1-VLOOKUP($A243,[1]Hugst!$R$5:$W$9,MATCH(ROUNDUP((AC$1)/10,0)*10,[1]Hugst!$R$4:$W$4,0))))</f>
        <v>0</v>
      </c>
      <c r="AD243">
        <f ca="1">IF($C243-AD$1&lt;År1,0,AC242*(1-VLOOKUP($A243,[1]Hugst!$R$5:$W$9,MATCH(ROUNDUP((AD$1)/10,0)*10,[1]Hugst!$R$4:$W$4,0))))</f>
        <v>0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0</v>
      </c>
      <c r="E244">
        <f t="shared" ca="1" si="5"/>
        <v>0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>
        <f ca="1">IF($C244-G$1&lt;År1,0,F243*(1-VLOOKUP($A244,[1]Hugst!$R$5:$W$9,MATCH(ROUNDUP((G$1)/10,0)*10,[1]Hugst!$R$4:$W$4,0))))</f>
        <v>0</v>
      </c>
      <c r="H244">
        <f ca="1">IF($C244-H$1&lt;År1,0,G243*(1-VLOOKUP($A244,[1]Hugst!$R$5:$W$9,MATCH(ROUNDUP((H$1)/10,0)*10,[1]Hugst!$R$4:$W$4,0))))</f>
        <v>0</v>
      </c>
      <c r="I244">
        <f ca="1">IF($C244-I$1&lt;År1,0,H243*(1-VLOOKUP($A244,[1]Hugst!$R$5:$W$9,MATCH(ROUNDUP((I$1)/10,0)*10,[1]Hugst!$R$4:$W$4,0))))</f>
        <v>0</v>
      </c>
      <c r="J244">
        <f ca="1">IF($C244-J$1&lt;År1,0,I243*(1-VLOOKUP($A244,[1]Hugst!$R$5:$W$9,MATCH(ROUNDUP((J$1)/10,0)*10,[1]Hugst!$R$4:$W$4,0))))</f>
        <v>0</v>
      </c>
      <c r="K244">
        <f ca="1">IF($C244-K$1&lt;År1,0,J243*(1-VLOOKUP($A244,[1]Hugst!$R$5:$W$9,MATCH(ROUNDUP((K$1)/10,0)*10,[1]Hugst!$R$4:$W$4,0))))</f>
        <v>0</v>
      </c>
      <c r="L244">
        <f ca="1">IF($C244-L$1&lt;År1,0,K243*(1-VLOOKUP($A244,[1]Hugst!$R$5:$W$9,MATCH(ROUNDUP((L$1)/10,0)*10,[1]Hugst!$R$4:$W$4,0))))</f>
        <v>0</v>
      </c>
      <c r="M244">
        <f ca="1">IF($C244-M$1&lt;År1,0,L243*(1-VLOOKUP($A244,[1]Hugst!$R$5:$W$9,MATCH(ROUNDUP((M$1)/10,0)*10,[1]Hugst!$R$4:$W$4,0))))</f>
        <v>0</v>
      </c>
      <c r="N244">
        <f ca="1">IF($C244-N$1&lt;År1,0,M243*(1-VLOOKUP($A244,[1]Hugst!$R$5:$W$9,MATCH(ROUNDUP((N$1)/10,0)*10,[1]Hugst!$R$4:$W$4,0))))</f>
        <v>0</v>
      </c>
      <c r="O244">
        <f ca="1">IF($C244-O$1&lt;År1,0,N243*(1-VLOOKUP($A244,[1]Hugst!$R$5:$W$9,MATCH(ROUNDUP((O$1)/10,0)*10,[1]Hugst!$R$4:$W$4,0))))</f>
        <v>0</v>
      </c>
      <c r="P244">
        <f ca="1">IF($C244-P$1&lt;År1,0,O243*(1-VLOOKUP($A244,[1]Hugst!$R$5:$W$9,MATCH(ROUNDUP((P$1)/10,0)*10,[1]Hugst!$R$4:$W$4,0))))</f>
        <v>0</v>
      </c>
      <c r="Q244">
        <f ca="1">IF($C244-Q$1&lt;År1,0,P243*(1-VLOOKUP($A244,[1]Hugst!$R$5:$W$9,MATCH(ROUNDUP((Q$1)/10,0)*10,[1]Hugst!$R$4:$W$4,0))))</f>
        <v>0</v>
      </c>
      <c r="R244">
        <f ca="1">IF($C244-R$1&lt;År1,0,Q243*(1-VLOOKUP($A244,[1]Hugst!$R$5:$W$9,MATCH(ROUNDUP((R$1)/10,0)*10,[1]Hugst!$R$4:$W$4,0))))</f>
        <v>0</v>
      </c>
      <c r="S244">
        <f ca="1">IF($C244-S$1&lt;År1,0,R243*(1-VLOOKUP($A244,[1]Hugst!$R$5:$W$9,MATCH(ROUNDUP((S$1)/10,0)*10,[1]Hugst!$R$4:$W$4,0))))</f>
        <v>0</v>
      </c>
      <c r="T244">
        <f ca="1">IF($C244-T$1&lt;År1,0,S243*(1-VLOOKUP($A244,[1]Hugst!$R$5:$W$9,MATCH(ROUNDUP((T$1)/10,0)*10,[1]Hugst!$R$4:$W$4,0))))</f>
        <v>0</v>
      </c>
      <c r="U244">
        <f ca="1">IF($C244-U$1&lt;År1,0,T243*(1-VLOOKUP($A244,[1]Hugst!$R$5:$W$9,MATCH(ROUNDUP((U$1)/10,0)*10,[1]Hugst!$R$4:$W$4,0))))</f>
        <v>0</v>
      </c>
      <c r="V244">
        <f ca="1">IF($C244-V$1&lt;År1,0,U243*(1-VLOOKUP($A244,[1]Hugst!$R$5:$W$9,MATCH(ROUNDUP((V$1)/10,0)*10,[1]Hugst!$R$4:$W$4,0))))</f>
        <v>0</v>
      </c>
      <c r="W244">
        <f ca="1">IF($C244-W$1&lt;År1,0,V243*(1-VLOOKUP($A244,[1]Hugst!$R$5:$W$9,MATCH(ROUNDUP((W$1)/10,0)*10,[1]Hugst!$R$4:$W$4,0))))</f>
        <v>0</v>
      </c>
      <c r="X244">
        <f ca="1">IF($C244-X$1&lt;År1,0,W243*(1-VLOOKUP($A244,[1]Hugst!$R$5:$W$9,MATCH(ROUNDUP((X$1)/10,0)*10,[1]Hugst!$R$4:$W$4,0))))</f>
        <v>0</v>
      </c>
      <c r="Y244">
        <f ca="1">IF($C244-Y$1&lt;År1,0,X243*(1-VLOOKUP($A244,[1]Hugst!$R$5:$W$9,MATCH(ROUNDUP((Y$1)/10,0)*10,[1]Hugst!$R$4:$W$4,0))))</f>
        <v>0</v>
      </c>
      <c r="Z244">
        <f ca="1">IF($C244-Z$1&lt;År1,0,Y243*(1-VLOOKUP($A244,[1]Hugst!$R$5:$W$9,MATCH(ROUNDUP((Z$1)/10,0)*10,[1]Hugst!$R$4:$W$4,0))))</f>
        <v>0</v>
      </c>
      <c r="AA244">
        <f ca="1">IF($C244-AA$1&lt;År1,0,Z243*(1-VLOOKUP($A244,[1]Hugst!$R$5:$W$9,MATCH(ROUNDUP((AA$1)/10,0)*10,[1]Hugst!$R$4:$W$4,0))))</f>
        <v>0</v>
      </c>
      <c r="AB244">
        <f ca="1">IF($C244-AB$1&lt;År1,0,AA243*(1-VLOOKUP($A244,[1]Hugst!$R$5:$W$9,MATCH(ROUNDUP((AB$1)/10,0)*10,[1]Hugst!$R$4:$W$4,0))))</f>
        <v>0</v>
      </c>
      <c r="AC244">
        <f ca="1">IF($C244-AC$1&lt;År1,0,AB243*(1-VLOOKUP($A244,[1]Hugst!$R$5:$W$9,MATCH(ROUNDUP((AC$1)/10,0)*10,[1]Hugst!$R$4:$W$4,0))))</f>
        <v>0</v>
      </c>
      <c r="AD244">
        <f ca="1">IF($C244-AD$1&lt;År1,0,AC243*(1-VLOOKUP($A244,[1]Hugst!$R$5:$W$9,MATCH(ROUNDUP((AD$1)/10,0)*10,[1]Hugst!$R$4:$W$4,0))))</f>
        <v>0</v>
      </c>
      <c r="AE244">
        <f ca="1">IF($C244-AE$1&lt;År1,0,AD243*(1-VLOOKUP($A244,[1]Hugst!$R$5:$W$9,MATCH(ROUNDUP((AE$1)/10,0)*10,[1]Hugst!$R$4:$W$4,0))))</f>
        <v>0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0</v>
      </c>
      <c r="E245">
        <f t="shared" ca="1" si="5"/>
        <v>0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>
        <f ca="1">IF($C245-G$1&lt;År1,0,F244*(1-VLOOKUP($A245,[1]Hugst!$R$5:$W$9,MATCH(ROUNDUP((G$1)/10,0)*10,[1]Hugst!$R$4:$W$4,0))))</f>
        <v>0</v>
      </c>
      <c r="H245">
        <f ca="1">IF($C245-H$1&lt;År1,0,G244*(1-VLOOKUP($A245,[1]Hugst!$R$5:$W$9,MATCH(ROUNDUP((H$1)/10,0)*10,[1]Hugst!$R$4:$W$4,0))))</f>
        <v>0</v>
      </c>
      <c r="I245">
        <f ca="1">IF($C245-I$1&lt;År1,0,H244*(1-VLOOKUP($A245,[1]Hugst!$R$5:$W$9,MATCH(ROUNDUP((I$1)/10,0)*10,[1]Hugst!$R$4:$W$4,0))))</f>
        <v>0</v>
      </c>
      <c r="J245">
        <f ca="1">IF($C245-J$1&lt;År1,0,I244*(1-VLOOKUP($A245,[1]Hugst!$R$5:$W$9,MATCH(ROUNDUP((J$1)/10,0)*10,[1]Hugst!$R$4:$W$4,0))))</f>
        <v>0</v>
      </c>
      <c r="K245">
        <f ca="1">IF($C245-K$1&lt;År1,0,J244*(1-VLOOKUP($A245,[1]Hugst!$R$5:$W$9,MATCH(ROUNDUP((K$1)/10,0)*10,[1]Hugst!$R$4:$W$4,0))))</f>
        <v>0</v>
      </c>
      <c r="L245">
        <f ca="1">IF($C245-L$1&lt;År1,0,K244*(1-VLOOKUP($A245,[1]Hugst!$R$5:$W$9,MATCH(ROUNDUP((L$1)/10,0)*10,[1]Hugst!$R$4:$W$4,0))))</f>
        <v>0</v>
      </c>
      <c r="M245">
        <f ca="1">IF($C245-M$1&lt;År1,0,L244*(1-VLOOKUP($A245,[1]Hugst!$R$5:$W$9,MATCH(ROUNDUP((M$1)/10,0)*10,[1]Hugst!$R$4:$W$4,0))))</f>
        <v>0</v>
      </c>
      <c r="N245">
        <f ca="1">IF($C245-N$1&lt;År1,0,M244*(1-VLOOKUP($A245,[1]Hugst!$R$5:$W$9,MATCH(ROUNDUP((N$1)/10,0)*10,[1]Hugst!$R$4:$W$4,0))))</f>
        <v>0</v>
      </c>
      <c r="O245">
        <f ca="1">IF($C245-O$1&lt;År1,0,N244*(1-VLOOKUP($A245,[1]Hugst!$R$5:$W$9,MATCH(ROUNDUP((O$1)/10,0)*10,[1]Hugst!$R$4:$W$4,0))))</f>
        <v>0</v>
      </c>
      <c r="P245">
        <f ca="1">IF($C245-P$1&lt;År1,0,O244*(1-VLOOKUP($A245,[1]Hugst!$R$5:$W$9,MATCH(ROUNDUP((P$1)/10,0)*10,[1]Hugst!$R$4:$W$4,0))))</f>
        <v>0</v>
      </c>
      <c r="Q245">
        <f ca="1">IF($C245-Q$1&lt;År1,0,P244*(1-VLOOKUP($A245,[1]Hugst!$R$5:$W$9,MATCH(ROUNDUP((Q$1)/10,0)*10,[1]Hugst!$R$4:$W$4,0))))</f>
        <v>0</v>
      </c>
      <c r="R245">
        <f ca="1">IF($C245-R$1&lt;År1,0,Q244*(1-VLOOKUP($A245,[1]Hugst!$R$5:$W$9,MATCH(ROUNDUP((R$1)/10,0)*10,[1]Hugst!$R$4:$W$4,0))))</f>
        <v>0</v>
      </c>
      <c r="S245">
        <f ca="1">IF($C245-S$1&lt;År1,0,R244*(1-VLOOKUP($A245,[1]Hugst!$R$5:$W$9,MATCH(ROUNDUP((S$1)/10,0)*10,[1]Hugst!$R$4:$W$4,0))))</f>
        <v>0</v>
      </c>
      <c r="T245">
        <f ca="1">IF($C245-T$1&lt;År1,0,S244*(1-VLOOKUP($A245,[1]Hugst!$R$5:$W$9,MATCH(ROUNDUP((T$1)/10,0)*10,[1]Hugst!$R$4:$W$4,0))))</f>
        <v>0</v>
      </c>
      <c r="U245">
        <f ca="1">IF($C245-U$1&lt;År1,0,T244*(1-VLOOKUP($A245,[1]Hugst!$R$5:$W$9,MATCH(ROUNDUP((U$1)/10,0)*10,[1]Hugst!$R$4:$W$4,0))))</f>
        <v>0</v>
      </c>
      <c r="V245">
        <f ca="1">IF($C245-V$1&lt;År1,0,U244*(1-VLOOKUP($A245,[1]Hugst!$R$5:$W$9,MATCH(ROUNDUP((V$1)/10,0)*10,[1]Hugst!$R$4:$W$4,0))))</f>
        <v>0</v>
      </c>
      <c r="W245">
        <f ca="1">IF($C245-W$1&lt;År1,0,V244*(1-VLOOKUP($A245,[1]Hugst!$R$5:$W$9,MATCH(ROUNDUP((W$1)/10,0)*10,[1]Hugst!$R$4:$W$4,0))))</f>
        <v>0</v>
      </c>
      <c r="X245">
        <f ca="1">IF($C245-X$1&lt;År1,0,W244*(1-VLOOKUP($A245,[1]Hugst!$R$5:$W$9,MATCH(ROUNDUP((X$1)/10,0)*10,[1]Hugst!$R$4:$W$4,0))))</f>
        <v>0</v>
      </c>
      <c r="Y245">
        <f ca="1">IF($C245-Y$1&lt;År1,0,X244*(1-VLOOKUP($A245,[1]Hugst!$R$5:$W$9,MATCH(ROUNDUP((Y$1)/10,0)*10,[1]Hugst!$R$4:$W$4,0))))</f>
        <v>0</v>
      </c>
      <c r="Z245">
        <f ca="1">IF($C245-Z$1&lt;År1,0,Y244*(1-VLOOKUP($A245,[1]Hugst!$R$5:$W$9,MATCH(ROUNDUP((Z$1)/10,0)*10,[1]Hugst!$R$4:$W$4,0))))</f>
        <v>0</v>
      </c>
      <c r="AA245">
        <f ca="1">IF($C245-AA$1&lt;År1,0,Z244*(1-VLOOKUP($A245,[1]Hugst!$R$5:$W$9,MATCH(ROUNDUP((AA$1)/10,0)*10,[1]Hugst!$R$4:$W$4,0))))</f>
        <v>0</v>
      </c>
      <c r="AB245">
        <f ca="1">IF($C245-AB$1&lt;År1,0,AA244*(1-VLOOKUP($A245,[1]Hugst!$R$5:$W$9,MATCH(ROUNDUP((AB$1)/10,0)*10,[1]Hugst!$R$4:$W$4,0))))</f>
        <v>0</v>
      </c>
      <c r="AC245">
        <f ca="1">IF($C245-AC$1&lt;År1,0,AB244*(1-VLOOKUP($A245,[1]Hugst!$R$5:$W$9,MATCH(ROUNDUP((AC$1)/10,0)*10,[1]Hugst!$R$4:$W$4,0))))</f>
        <v>0</v>
      </c>
      <c r="AD245">
        <f ca="1">IF($C245-AD$1&lt;År1,0,AC244*(1-VLOOKUP($A245,[1]Hugst!$R$5:$W$9,MATCH(ROUNDUP((AD$1)/10,0)*10,[1]Hugst!$R$4:$W$4,0))))</f>
        <v>0</v>
      </c>
      <c r="AE245">
        <f ca="1">IF($C245-AE$1&lt;År1,0,AD244*(1-VLOOKUP($A245,[1]Hugst!$R$5:$W$9,MATCH(ROUNDUP((AE$1)/10,0)*10,[1]Hugst!$R$4:$W$4,0))))</f>
        <v>0</v>
      </c>
      <c r="AF245">
        <f ca="1">IF($C245-AF$1&lt;År1,0,AE244*(1-VLOOKUP($A245,[1]Hugst!$R$5:$W$9,MATCH(ROUNDUP((AF$1)/10,0)*10,[1]Hugst!$R$4:$W$4,0))))</f>
        <v>0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0</v>
      </c>
      <c r="E246">
        <f t="shared" ca="1" si="5"/>
        <v>0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>
        <f ca="1">IF($C246-G$1&lt;År1,0,F245*(1-VLOOKUP($A246,[1]Hugst!$R$5:$W$9,MATCH(ROUNDUP((G$1)/10,0)*10,[1]Hugst!$R$4:$W$4,0))))</f>
        <v>0</v>
      </c>
      <c r="H246">
        <f ca="1">IF($C246-H$1&lt;År1,0,G245*(1-VLOOKUP($A246,[1]Hugst!$R$5:$W$9,MATCH(ROUNDUP((H$1)/10,0)*10,[1]Hugst!$R$4:$W$4,0))))</f>
        <v>0</v>
      </c>
      <c r="I246">
        <f ca="1">IF($C246-I$1&lt;År1,0,H245*(1-VLOOKUP($A246,[1]Hugst!$R$5:$W$9,MATCH(ROUNDUP((I$1)/10,0)*10,[1]Hugst!$R$4:$W$4,0))))</f>
        <v>0</v>
      </c>
      <c r="J246">
        <f ca="1">IF($C246-J$1&lt;År1,0,I245*(1-VLOOKUP($A246,[1]Hugst!$R$5:$W$9,MATCH(ROUNDUP((J$1)/10,0)*10,[1]Hugst!$R$4:$W$4,0))))</f>
        <v>0</v>
      </c>
      <c r="K246">
        <f ca="1">IF($C246-K$1&lt;År1,0,J245*(1-VLOOKUP($A246,[1]Hugst!$R$5:$W$9,MATCH(ROUNDUP((K$1)/10,0)*10,[1]Hugst!$R$4:$W$4,0))))</f>
        <v>0</v>
      </c>
      <c r="L246">
        <f ca="1">IF($C246-L$1&lt;År1,0,K245*(1-VLOOKUP($A246,[1]Hugst!$R$5:$W$9,MATCH(ROUNDUP((L$1)/10,0)*10,[1]Hugst!$R$4:$W$4,0))))</f>
        <v>0</v>
      </c>
      <c r="M246">
        <f ca="1">IF($C246-M$1&lt;År1,0,L245*(1-VLOOKUP($A246,[1]Hugst!$R$5:$W$9,MATCH(ROUNDUP((M$1)/10,0)*10,[1]Hugst!$R$4:$W$4,0))))</f>
        <v>0</v>
      </c>
      <c r="N246">
        <f ca="1">IF($C246-N$1&lt;År1,0,M245*(1-VLOOKUP($A246,[1]Hugst!$R$5:$W$9,MATCH(ROUNDUP((N$1)/10,0)*10,[1]Hugst!$R$4:$W$4,0))))</f>
        <v>0</v>
      </c>
      <c r="O246">
        <f ca="1">IF($C246-O$1&lt;År1,0,N245*(1-VLOOKUP($A246,[1]Hugst!$R$5:$W$9,MATCH(ROUNDUP((O$1)/10,0)*10,[1]Hugst!$R$4:$W$4,0))))</f>
        <v>0</v>
      </c>
      <c r="P246">
        <f ca="1">IF($C246-P$1&lt;År1,0,O245*(1-VLOOKUP($A246,[1]Hugst!$R$5:$W$9,MATCH(ROUNDUP((P$1)/10,0)*10,[1]Hugst!$R$4:$W$4,0))))</f>
        <v>0</v>
      </c>
      <c r="Q246">
        <f ca="1">IF($C246-Q$1&lt;År1,0,P245*(1-VLOOKUP($A246,[1]Hugst!$R$5:$W$9,MATCH(ROUNDUP((Q$1)/10,0)*10,[1]Hugst!$R$4:$W$4,0))))</f>
        <v>0</v>
      </c>
      <c r="R246">
        <f ca="1">IF($C246-R$1&lt;År1,0,Q245*(1-VLOOKUP($A246,[1]Hugst!$R$5:$W$9,MATCH(ROUNDUP((R$1)/10,0)*10,[1]Hugst!$R$4:$W$4,0))))</f>
        <v>0</v>
      </c>
      <c r="S246">
        <f ca="1">IF($C246-S$1&lt;År1,0,R245*(1-VLOOKUP($A246,[1]Hugst!$R$5:$W$9,MATCH(ROUNDUP((S$1)/10,0)*10,[1]Hugst!$R$4:$W$4,0))))</f>
        <v>0</v>
      </c>
      <c r="T246">
        <f ca="1">IF($C246-T$1&lt;År1,0,S245*(1-VLOOKUP($A246,[1]Hugst!$R$5:$W$9,MATCH(ROUNDUP((T$1)/10,0)*10,[1]Hugst!$R$4:$W$4,0))))</f>
        <v>0</v>
      </c>
      <c r="U246">
        <f ca="1">IF($C246-U$1&lt;År1,0,T245*(1-VLOOKUP($A246,[1]Hugst!$R$5:$W$9,MATCH(ROUNDUP((U$1)/10,0)*10,[1]Hugst!$R$4:$W$4,0))))</f>
        <v>0</v>
      </c>
      <c r="V246">
        <f ca="1">IF($C246-V$1&lt;År1,0,U245*(1-VLOOKUP($A246,[1]Hugst!$R$5:$W$9,MATCH(ROUNDUP((V$1)/10,0)*10,[1]Hugst!$R$4:$W$4,0))))</f>
        <v>0</v>
      </c>
      <c r="W246">
        <f ca="1">IF($C246-W$1&lt;År1,0,V245*(1-VLOOKUP($A246,[1]Hugst!$R$5:$W$9,MATCH(ROUNDUP((W$1)/10,0)*10,[1]Hugst!$R$4:$W$4,0))))</f>
        <v>0</v>
      </c>
      <c r="X246">
        <f ca="1">IF($C246-X$1&lt;År1,0,W245*(1-VLOOKUP($A246,[1]Hugst!$R$5:$W$9,MATCH(ROUNDUP((X$1)/10,0)*10,[1]Hugst!$R$4:$W$4,0))))</f>
        <v>0</v>
      </c>
      <c r="Y246">
        <f ca="1">IF($C246-Y$1&lt;År1,0,X245*(1-VLOOKUP($A246,[1]Hugst!$R$5:$W$9,MATCH(ROUNDUP((Y$1)/10,0)*10,[1]Hugst!$R$4:$W$4,0))))</f>
        <v>0</v>
      </c>
      <c r="Z246">
        <f ca="1">IF($C246-Z$1&lt;År1,0,Y245*(1-VLOOKUP($A246,[1]Hugst!$R$5:$W$9,MATCH(ROUNDUP((Z$1)/10,0)*10,[1]Hugst!$R$4:$W$4,0))))</f>
        <v>0</v>
      </c>
      <c r="AA246">
        <f ca="1">IF($C246-AA$1&lt;År1,0,Z245*(1-VLOOKUP($A246,[1]Hugst!$R$5:$W$9,MATCH(ROUNDUP((AA$1)/10,0)*10,[1]Hugst!$R$4:$W$4,0))))</f>
        <v>0</v>
      </c>
      <c r="AB246">
        <f ca="1">IF($C246-AB$1&lt;År1,0,AA245*(1-VLOOKUP($A246,[1]Hugst!$R$5:$W$9,MATCH(ROUNDUP((AB$1)/10,0)*10,[1]Hugst!$R$4:$W$4,0))))</f>
        <v>0</v>
      </c>
      <c r="AC246">
        <f ca="1">IF($C246-AC$1&lt;År1,0,AB245*(1-VLOOKUP($A246,[1]Hugst!$R$5:$W$9,MATCH(ROUNDUP((AC$1)/10,0)*10,[1]Hugst!$R$4:$W$4,0))))</f>
        <v>0</v>
      </c>
      <c r="AD246">
        <f ca="1">IF($C246-AD$1&lt;År1,0,AC245*(1-VLOOKUP($A246,[1]Hugst!$R$5:$W$9,MATCH(ROUNDUP((AD$1)/10,0)*10,[1]Hugst!$R$4:$W$4,0))))</f>
        <v>0</v>
      </c>
      <c r="AE246">
        <f ca="1">IF($C246-AE$1&lt;År1,0,AD245*(1-VLOOKUP($A246,[1]Hugst!$R$5:$W$9,MATCH(ROUNDUP((AE$1)/10,0)*10,[1]Hugst!$R$4:$W$4,0))))</f>
        <v>0</v>
      </c>
      <c r="AF246">
        <f ca="1">IF($C246-AF$1&lt;År1,0,AE245*(1-VLOOKUP($A246,[1]Hugst!$R$5:$W$9,MATCH(ROUNDUP((AF$1)/10,0)*10,[1]Hugst!$R$4:$W$4,0))))</f>
        <v>0</v>
      </c>
      <c r="AG246">
        <f ca="1">IF($C246-AG$1&lt;År1,0,AF245*(1-VLOOKUP($A246,[1]Hugst!$R$5:$W$9,MATCH(ROUNDUP((AG$1)/10,0)*10,[1]Hugst!$R$4:$W$4,0))))</f>
        <v>0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0</v>
      </c>
      <c r="E247">
        <f t="shared" ca="1" si="5"/>
        <v>0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>
        <f ca="1">IF($C247-G$1&lt;År1,0,F246*(1-VLOOKUP($A247,[1]Hugst!$R$5:$W$9,MATCH(ROUNDUP((G$1)/10,0)*10,[1]Hugst!$R$4:$W$4,0))))</f>
        <v>0</v>
      </c>
      <c r="H247">
        <f ca="1">IF($C247-H$1&lt;År1,0,G246*(1-VLOOKUP($A247,[1]Hugst!$R$5:$W$9,MATCH(ROUNDUP((H$1)/10,0)*10,[1]Hugst!$R$4:$W$4,0))))</f>
        <v>0</v>
      </c>
      <c r="I247">
        <f ca="1">IF($C247-I$1&lt;År1,0,H246*(1-VLOOKUP($A247,[1]Hugst!$R$5:$W$9,MATCH(ROUNDUP((I$1)/10,0)*10,[1]Hugst!$R$4:$W$4,0))))</f>
        <v>0</v>
      </c>
      <c r="J247">
        <f ca="1">IF($C247-J$1&lt;År1,0,I246*(1-VLOOKUP($A247,[1]Hugst!$R$5:$W$9,MATCH(ROUNDUP((J$1)/10,0)*10,[1]Hugst!$R$4:$W$4,0))))</f>
        <v>0</v>
      </c>
      <c r="K247">
        <f ca="1">IF($C247-K$1&lt;År1,0,J246*(1-VLOOKUP($A247,[1]Hugst!$R$5:$W$9,MATCH(ROUNDUP((K$1)/10,0)*10,[1]Hugst!$R$4:$W$4,0))))</f>
        <v>0</v>
      </c>
      <c r="L247">
        <f ca="1">IF($C247-L$1&lt;År1,0,K246*(1-VLOOKUP($A247,[1]Hugst!$R$5:$W$9,MATCH(ROUNDUP((L$1)/10,0)*10,[1]Hugst!$R$4:$W$4,0))))</f>
        <v>0</v>
      </c>
      <c r="M247">
        <f ca="1">IF($C247-M$1&lt;År1,0,L246*(1-VLOOKUP($A247,[1]Hugst!$R$5:$W$9,MATCH(ROUNDUP((M$1)/10,0)*10,[1]Hugst!$R$4:$W$4,0))))</f>
        <v>0</v>
      </c>
      <c r="N247">
        <f ca="1">IF($C247-N$1&lt;År1,0,M246*(1-VLOOKUP($A247,[1]Hugst!$R$5:$W$9,MATCH(ROUNDUP((N$1)/10,0)*10,[1]Hugst!$R$4:$W$4,0))))</f>
        <v>0</v>
      </c>
      <c r="O247">
        <f ca="1">IF($C247-O$1&lt;År1,0,N246*(1-VLOOKUP($A247,[1]Hugst!$R$5:$W$9,MATCH(ROUNDUP((O$1)/10,0)*10,[1]Hugst!$R$4:$W$4,0))))</f>
        <v>0</v>
      </c>
      <c r="P247">
        <f ca="1">IF($C247-P$1&lt;År1,0,O246*(1-VLOOKUP($A247,[1]Hugst!$R$5:$W$9,MATCH(ROUNDUP((P$1)/10,0)*10,[1]Hugst!$R$4:$W$4,0))))</f>
        <v>0</v>
      </c>
      <c r="Q247">
        <f ca="1">IF($C247-Q$1&lt;År1,0,P246*(1-VLOOKUP($A247,[1]Hugst!$R$5:$W$9,MATCH(ROUNDUP((Q$1)/10,0)*10,[1]Hugst!$R$4:$W$4,0))))</f>
        <v>0</v>
      </c>
      <c r="R247">
        <f ca="1">IF($C247-R$1&lt;År1,0,Q246*(1-VLOOKUP($A247,[1]Hugst!$R$5:$W$9,MATCH(ROUNDUP((R$1)/10,0)*10,[1]Hugst!$R$4:$W$4,0))))</f>
        <v>0</v>
      </c>
      <c r="S247">
        <f ca="1">IF($C247-S$1&lt;År1,0,R246*(1-VLOOKUP($A247,[1]Hugst!$R$5:$W$9,MATCH(ROUNDUP((S$1)/10,0)*10,[1]Hugst!$R$4:$W$4,0))))</f>
        <v>0</v>
      </c>
      <c r="T247">
        <f ca="1">IF($C247-T$1&lt;År1,0,S246*(1-VLOOKUP($A247,[1]Hugst!$R$5:$W$9,MATCH(ROUNDUP((T$1)/10,0)*10,[1]Hugst!$R$4:$W$4,0))))</f>
        <v>0</v>
      </c>
      <c r="U247">
        <f ca="1">IF($C247-U$1&lt;År1,0,T246*(1-VLOOKUP($A247,[1]Hugst!$R$5:$W$9,MATCH(ROUNDUP((U$1)/10,0)*10,[1]Hugst!$R$4:$W$4,0))))</f>
        <v>0</v>
      </c>
      <c r="V247">
        <f ca="1">IF($C247-V$1&lt;År1,0,U246*(1-VLOOKUP($A247,[1]Hugst!$R$5:$W$9,MATCH(ROUNDUP((V$1)/10,0)*10,[1]Hugst!$R$4:$W$4,0))))</f>
        <v>0</v>
      </c>
      <c r="W247">
        <f ca="1">IF($C247-W$1&lt;År1,0,V246*(1-VLOOKUP($A247,[1]Hugst!$R$5:$W$9,MATCH(ROUNDUP((W$1)/10,0)*10,[1]Hugst!$R$4:$W$4,0))))</f>
        <v>0</v>
      </c>
      <c r="X247">
        <f ca="1">IF($C247-X$1&lt;År1,0,W246*(1-VLOOKUP($A247,[1]Hugst!$R$5:$W$9,MATCH(ROUNDUP((X$1)/10,0)*10,[1]Hugst!$R$4:$W$4,0))))</f>
        <v>0</v>
      </c>
      <c r="Y247">
        <f ca="1">IF($C247-Y$1&lt;År1,0,X246*(1-VLOOKUP($A247,[1]Hugst!$R$5:$W$9,MATCH(ROUNDUP((Y$1)/10,0)*10,[1]Hugst!$R$4:$W$4,0))))</f>
        <v>0</v>
      </c>
      <c r="Z247">
        <f ca="1">IF($C247-Z$1&lt;År1,0,Y246*(1-VLOOKUP($A247,[1]Hugst!$R$5:$W$9,MATCH(ROUNDUP((Z$1)/10,0)*10,[1]Hugst!$R$4:$W$4,0))))</f>
        <v>0</v>
      </c>
      <c r="AA247">
        <f ca="1">IF($C247-AA$1&lt;År1,0,Z246*(1-VLOOKUP($A247,[1]Hugst!$R$5:$W$9,MATCH(ROUNDUP((AA$1)/10,0)*10,[1]Hugst!$R$4:$W$4,0))))</f>
        <v>0</v>
      </c>
      <c r="AB247">
        <f ca="1">IF($C247-AB$1&lt;År1,0,AA246*(1-VLOOKUP($A247,[1]Hugst!$R$5:$W$9,MATCH(ROUNDUP((AB$1)/10,0)*10,[1]Hugst!$R$4:$W$4,0))))</f>
        <v>0</v>
      </c>
      <c r="AC247">
        <f ca="1">IF($C247-AC$1&lt;År1,0,AB246*(1-VLOOKUP($A247,[1]Hugst!$R$5:$W$9,MATCH(ROUNDUP((AC$1)/10,0)*10,[1]Hugst!$R$4:$W$4,0))))</f>
        <v>0</v>
      </c>
      <c r="AD247">
        <f ca="1">IF($C247-AD$1&lt;År1,0,AC246*(1-VLOOKUP($A247,[1]Hugst!$R$5:$W$9,MATCH(ROUNDUP((AD$1)/10,0)*10,[1]Hugst!$R$4:$W$4,0))))</f>
        <v>0</v>
      </c>
      <c r="AE247">
        <f ca="1">IF($C247-AE$1&lt;År1,0,AD246*(1-VLOOKUP($A247,[1]Hugst!$R$5:$W$9,MATCH(ROUNDUP((AE$1)/10,0)*10,[1]Hugst!$R$4:$W$4,0))))</f>
        <v>0</v>
      </c>
      <c r="AF247">
        <f ca="1">IF($C247-AF$1&lt;År1,0,AE246*(1-VLOOKUP($A247,[1]Hugst!$R$5:$W$9,MATCH(ROUNDUP((AF$1)/10,0)*10,[1]Hugst!$R$4:$W$4,0))))</f>
        <v>0</v>
      </c>
      <c r="AG247">
        <f ca="1">IF($C247-AG$1&lt;År1,0,AF246*(1-VLOOKUP($A247,[1]Hugst!$R$5:$W$9,MATCH(ROUNDUP((AG$1)/10,0)*10,[1]Hugst!$R$4:$W$4,0))))</f>
        <v>0</v>
      </c>
      <c r="AH247">
        <f ca="1">IF($C247-AH$1&lt;År1,0,AG246*(1-VLOOKUP($A247,[1]Hugst!$R$5:$W$9,MATCH(ROUNDUP((AH$1)/10,0)*10,[1]Hugst!$R$4:$W$4,0))))</f>
        <v>0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0</v>
      </c>
      <c r="E248">
        <f t="shared" ca="1" si="5"/>
        <v>0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>
        <f ca="1">IF($C248-G$1&lt;År1,0,F247*(1-VLOOKUP($A248,[1]Hugst!$R$5:$W$9,MATCH(ROUNDUP((G$1)/10,0)*10,[1]Hugst!$R$4:$W$4,0))))</f>
        <v>0</v>
      </c>
      <c r="H248">
        <f ca="1">IF($C248-H$1&lt;År1,0,G247*(1-VLOOKUP($A248,[1]Hugst!$R$5:$W$9,MATCH(ROUNDUP((H$1)/10,0)*10,[1]Hugst!$R$4:$W$4,0))))</f>
        <v>0</v>
      </c>
      <c r="I248">
        <f ca="1">IF($C248-I$1&lt;År1,0,H247*(1-VLOOKUP($A248,[1]Hugst!$R$5:$W$9,MATCH(ROUNDUP((I$1)/10,0)*10,[1]Hugst!$R$4:$W$4,0))))</f>
        <v>0</v>
      </c>
      <c r="J248">
        <f ca="1">IF($C248-J$1&lt;År1,0,I247*(1-VLOOKUP($A248,[1]Hugst!$R$5:$W$9,MATCH(ROUNDUP((J$1)/10,0)*10,[1]Hugst!$R$4:$W$4,0))))</f>
        <v>0</v>
      </c>
      <c r="K248">
        <f ca="1">IF($C248-K$1&lt;År1,0,J247*(1-VLOOKUP($A248,[1]Hugst!$R$5:$W$9,MATCH(ROUNDUP((K$1)/10,0)*10,[1]Hugst!$R$4:$W$4,0))))</f>
        <v>0</v>
      </c>
      <c r="L248">
        <f ca="1">IF($C248-L$1&lt;År1,0,K247*(1-VLOOKUP($A248,[1]Hugst!$R$5:$W$9,MATCH(ROUNDUP((L$1)/10,0)*10,[1]Hugst!$R$4:$W$4,0))))</f>
        <v>0</v>
      </c>
      <c r="M248">
        <f ca="1">IF($C248-M$1&lt;År1,0,L247*(1-VLOOKUP($A248,[1]Hugst!$R$5:$W$9,MATCH(ROUNDUP((M$1)/10,0)*10,[1]Hugst!$R$4:$W$4,0))))</f>
        <v>0</v>
      </c>
      <c r="N248">
        <f ca="1">IF($C248-N$1&lt;År1,0,M247*(1-VLOOKUP($A248,[1]Hugst!$R$5:$W$9,MATCH(ROUNDUP((N$1)/10,0)*10,[1]Hugst!$R$4:$W$4,0))))</f>
        <v>0</v>
      </c>
      <c r="O248">
        <f ca="1">IF($C248-O$1&lt;År1,0,N247*(1-VLOOKUP($A248,[1]Hugst!$R$5:$W$9,MATCH(ROUNDUP((O$1)/10,0)*10,[1]Hugst!$R$4:$W$4,0))))</f>
        <v>0</v>
      </c>
      <c r="P248">
        <f ca="1">IF($C248-P$1&lt;År1,0,O247*(1-VLOOKUP($A248,[1]Hugst!$R$5:$W$9,MATCH(ROUNDUP((P$1)/10,0)*10,[1]Hugst!$R$4:$W$4,0))))</f>
        <v>0</v>
      </c>
      <c r="Q248">
        <f ca="1">IF($C248-Q$1&lt;År1,0,P247*(1-VLOOKUP($A248,[1]Hugst!$R$5:$W$9,MATCH(ROUNDUP((Q$1)/10,0)*10,[1]Hugst!$R$4:$W$4,0))))</f>
        <v>0</v>
      </c>
      <c r="R248">
        <f ca="1">IF($C248-R$1&lt;År1,0,Q247*(1-VLOOKUP($A248,[1]Hugst!$R$5:$W$9,MATCH(ROUNDUP((R$1)/10,0)*10,[1]Hugst!$R$4:$W$4,0))))</f>
        <v>0</v>
      </c>
      <c r="S248">
        <f ca="1">IF($C248-S$1&lt;År1,0,R247*(1-VLOOKUP($A248,[1]Hugst!$R$5:$W$9,MATCH(ROUNDUP((S$1)/10,0)*10,[1]Hugst!$R$4:$W$4,0))))</f>
        <v>0</v>
      </c>
      <c r="T248">
        <f ca="1">IF($C248-T$1&lt;År1,0,S247*(1-VLOOKUP($A248,[1]Hugst!$R$5:$W$9,MATCH(ROUNDUP((T$1)/10,0)*10,[1]Hugst!$R$4:$W$4,0))))</f>
        <v>0</v>
      </c>
      <c r="U248">
        <f ca="1">IF($C248-U$1&lt;År1,0,T247*(1-VLOOKUP($A248,[1]Hugst!$R$5:$W$9,MATCH(ROUNDUP((U$1)/10,0)*10,[1]Hugst!$R$4:$W$4,0))))</f>
        <v>0</v>
      </c>
      <c r="V248">
        <f ca="1">IF($C248-V$1&lt;År1,0,U247*(1-VLOOKUP($A248,[1]Hugst!$R$5:$W$9,MATCH(ROUNDUP((V$1)/10,0)*10,[1]Hugst!$R$4:$W$4,0))))</f>
        <v>0</v>
      </c>
      <c r="W248">
        <f ca="1">IF($C248-W$1&lt;År1,0,V247*(1-VLOOKUP($A248,[1]Hugst!$R$5:$W$9,MATCH(ROUNDUP((W$1)/10,0)*10,[1]Hugst!$R$4:$W$4,0))))</f>
        <v>0</v>
      </c>
      <c r="X248">
        <f ca="1">IF($C248-X$1&lt;År1,0,W247*(1-VLOOKUP($A248,[1]Hugst!$R$5:$W$9,MATCH(ROUNDUP((X$1)/10,0)*10,[1]Hugst!$R$4:$W$4,0))))</f>
        <v>0</v>
      </c>
      <c r="Y248">
        <f ca="1">IF($C248-Y$1&lt;År1,0,X247*(1-VLOOKUP($A248,[1]Hugst!$R$5:$W$9,MATCH(ROUNDUP((Y$1)/10,0)*10,[1]Hugst!$R$4:$W$4,0))))</f>
        <v>0</v>
      </c>
      <c r="Z248">
        <f ca="1">IF($C248-Z$1&lt;År1,0,Y247*(1-VLOOKUP($A248,[1]Hugst!$R$5:$W$9,MATCH(ROUNDUP((Z$1)/10,0)*10,[1]Hugst!$R$4:$W$4,0))))</f>
        <v>0</v>
      </c>
      <c r="AA248">
        <f ca="1">IF($C248-AA$1&lt;År1,0,Z247*(1-VLOOKUP($A248,[1]Hugst!$R$5:$W$9,MATCH(ROUNDUP((AA$1)/10,0)*10,[1]Hugst!$R$4:$W$4,0))))</f>
        <v>0</v>
      </c>
      <c r="AB248">
        <f ca="1">IF($C248-AB$1&lt;År1,0,AA247*(1-VLOOKUP($A248,[1]Hugst!$R$5:$W$9,MATCH(ROUNDUP((AB$1)/10,0)*10,[1]Hugst!$R$4:$W$4,0))))</f>
        <v>0</v>
      </c>
      <c r="AC248">
        <f ca="1">IF($C248-AC$1&lt;År1,0,AB247*(1-VLOOKUP($A248,[1]Hugst!$R$5:$W$9,MATCH(ROUNDUP((AC$1)/10,0)*10,[1]Hugst!$R$4:$W$4,0))))</f>
        <v>0</v>
      </c>
      <c r="AD248">
        <f ca="1">IF($C248-AD$1&lt;År1,0,AC247*(1-VLOOKUP($A248,[1]Hugst!$R$5:$W$9,MATCH(ROUNDUP((AD$1)/10,0)*10,[1]Hugst!$R$4:$W$4,0))))</f>
        <v>0</v>
      </c>
      <c r="AE248">
        <f ca="1">IF($C248-AE$1&lt;År1,0,AD247*(1-VLOOKUP($A248,[1]Hugst!$R$5:$W$9,MATCH(ROUNDUP((AE$1)/10,0)*10,[1]Hugst!$R$4:$W$4,0))))</f>
        <v>0</v>
      </c>
      <c r="AF248">
        <f ca="1">IF($C248-AF$1&lt;År1,0,AE247*(1-VLOOKUP($A248,[1]Hugst!$R$5:$W$9,MATCH(ROUNDUP((AF$1)/10,0)*10,[1]Hugst!$R$4:$W$4,0))))</f>
        <v>0</v>
      </c>
      <c r="AG248">
        <f ca="1">IF($C248-AG$1&lt;År1,0,AF247*(1-VLOOKUP($A248,[1]Hugst!$R$5:$W$9,MATCH(ROUNDUP((AG$1)/10,0)*10,[1]Hugst!$R$4:$W$4,0))))</f>
        <v>0</v>
      </c>
      <c r="AH248">
        <f ca="1">IF($C248-AH$1&lt;År1,0,AG247*(1-VLOOKUP($A248,[1]Hugst!$R$5:$W$9,MATCH(ROUNDUP((AH$1)/10,0)*10,[1]Hugst!$R$4:$W$4,0))))</f>
        <v>0</v>
      </c>
      <c r="AI248">
        <f ca="1">IF($C248-AI$1&lt;År1,0,AH247*(1-VLOOKUP($A248,[1]Hugst!$R$5:$W$9,MATCH(ROUNDUP((AI$1)/10,0)*10,[1]Hugst!$R$4:$W$4,0))))</f>
        <v>0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0</v>
      </c>
      <c r="E249">
        <f ca="1">IF(C249=2020,SUM(G249:AJ249),SUM(F248:AJ248)-SUM(G249:AJ249))</f>
        <v>0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>
        <f ca="1">IF($C249-G$1&lt;År1,0,F248*(1-VLOOKUP($A249,[1]Hugst!$R$5:$W$9,MATCH(ROUNDUP((G$1)/10,0)*10,[1]Hugst!$R$4:$W$4,0))))</f>
        <v>0</v>
      </c>
      <c r="H249">
        <f ca="1">IF($C249-H$1&lt;År1,0,G248*(1-VLOOKUP($A249,[1]Hugst!$R$5:$W$9,MATCH(ROUNDUP((H$1)/10,0)*10,[1]Hugst!$R$4:$W$4,0))))</f>
        <v>0</v>
      </c>
      <c r="I249">
        <f ca="1">IF($C249-I$1&lt;År1,0,H248*(1-VLOOKUP($A249,[1]Hugst!$R$5:$W$9,MATCH(ROUNDUP((I$1)/10,0)*10,[1]Hugst!$R$4:$W$4,0))))</f>
        <v>0</v>
      </c>
      <c r="J249">
        <f ca="1">IF($C249-J$1&lt;År1,0,I248*(1-VLOOKUP($A249,[1]Hugst!$R$5:$W$9,MATCH(ROUNDUP((J$1)/10,0)*10,[1]Hugst!$R$4:$W$4,0))))</f>
        <v>0</v>
      </c>
      <c r="K249">
        <f ca="1">IF($C249-K$1&lt;År1,0,J248*(1-VLOOKUP($A249,[1]Hugst!$R$5:$W$9,MATCH(ROUNDUP((K$1)/10,0)*10,[1]Hugst!$R$4:$W$4,0))))</f>
        <v>0</v>
      </c>
      <c r="L249">
        <f ca="1">IF($C249-L$1&lt;År1,0,K248*(1-VLOOKUP($A249,[1]Hugst!$R$5:$W$9,MATCH(ROUNDUP((L$1)/10,0)*10,[1]Hugst!$R$4:$W$4,0))))</f>
        <v>0</v>
      </c>
      <c r="M249">
        <f ca="1">IF($C249-M$1&lt;År1,0,L248*(1-VLOOKUP($A249,[1]Hugst!$R$5:$W$9,MATCH(ROUNDUP((M$1)/10,0)*10,[1]Hugst!$R$4:$W$4,0))))</f>
        <v>0</v>
      </c>
      <c r="N249">
        <f ca="1">IF($C249-N$1&lt;År1,0,M248*(1-VLOOKUP($A249,[1]Hugst!$R$5:$W$9,MATCH(ROUNDUP((N$1)/10,0)*10,[1]Hugst!$R$4:$W$4,0))))</f>
        <v>0</v>
      </c>
      <c r="O249">
        <f ca="1">IF($C249-O$1&lt;År1,0,N248*(1-VLOOKUP($A249,[1]Hugst!$R$5:$W$9,MATCH(ROUNDUP((O$1)/10,0)*10,[1]Hugst!$R$4:$W$4,0))))</f>
        <v>0</v>
      </c>
      <c r="P249">
        <f ca="1">IF($C249-P$1&lt;År1,0,O248*(1-VLOOKUP($A249,[1]Hugst!$R$5:$W$9,MATCH(ROUNDUP((P$1)/10,0)*10,[1]Hugst!$R$4:$W$4,0))))</f>
        <v>0</v>
      </c>
      <c r="Q249">
        <f ca="1">IF($C249-Q$1&lt;År1,0,P248*(1-VLOOKUP($A249,[1]Hugst!$R$5:$W$9,MATCH(ROUNDUP((Q$1)/10,0)*10,[1]Hugst!$R$4:$W$4,0))))</f>
        <v>0</v>
      </c>
      <c r="R249">
        <f ca="1">IF($C249-R$1&lt;År1,0,Q248*(1-VLOOKUP($A249,[1]Hugst!$R$5:$W$9,MATCH(ROUNDUP((R$1)/10,0)*10,[1]Hugst!$R$4:$W$4,0))))</f>
        <v>0</v>
      </c>
      <c r="S249">
        <f ca="1">IF($C249-S$1&lt;År1,0,R248*(1-VLOOKUP($A249,[1]Hugst!$R$5:$W$9,MATCH(ROUNDUP((S$1)/10,0)*10,[1]Hugst!$R$4:$W$4,0))))</f>
        <v>0</v>
      </c>
      <c r="T249">
        <f ca="1">IF($C249-T$1&lt;År1,0,S248*(1-VLOOKUP($A249,[1]Hugst!$R$5:$W$9,MATCH(ROUNDUP((T$1)/10,0)*10,[1]Hugst!$R$4:$W$4,0))))</f>
        <v>0</v>
      </c>
      <c r="U249">
        <f ca="1">IF($C249-U$1&lt;År1,0,T248*(1-VLOOKUP($A249,[1]Hugst!$R$5:$W$9,MATCH(ROUNDUP((U$1)/10,0)*10,[1]Hugst!$R$4:$W$4,0))))</f>
        <v>0</v>
      </c>
      <c r="V249">
        <f ca="1">IF($C249-V$1&lt;År1,0,U248*(1-VLOOKUP($A249,[1]Hugst!$R$5:$W$9,MATCH(ROUNDUP((V$1)/10,0)*10,[1]Hugst!$R$4:$W$4,0))))</f>
        <v>0</v>
      </c>
      <c r="W249">
        <f ca="1">IF($C249-W$1&lt;År1,0,V248*(1-VLOOKUP($A249,[1]Hugst!$R$5:$W$9,MATCH(ROUNDUP((W$1)/10,0)*10,[1]Hugst!$R$4:$W$4,0))))</f>
        <v>0</v>
      </c>
      <c r="X249">
        <f ca="1">IF($C249-X$1&lt;År1,0,W248*(1-VLOOKUP($A249,[1]Hugst!$R$5:$W$9,MATCH(ROUNDUP((X$1)/10,0)*10,[1]Hugst!$R$4:$W$4,0))))</f>
        <v>0</v>
      </c>
      <c r="Y249">
        <f ca="1">IF($C249-Y$1&lt;År1,0,X248*(1-VLOOKUP($A249,[1]Hugst!$R$5:$W$9,MATCH(ROUNDUP((Y$1)/10,0)*10,[1]Hugst!$R$4:$W$4,0))))</f>
        <v>0</v>
      </c>
      <c r="Z249">
        <f ca="1">IF($C249-Z$1&lt;År1,0,Y248*(1-VLOOKUP($A249,[1]Hugst!$R$5:$W$9,MATCH(ROUNDUP((Z$1)/10,0)*10,[1]Hugst!$R$4:$W$4,0))))</f>
        <v>0</v>
      </c>
      <c r="AA249">
        <f ca="1">IF($C249-AA$1&lt;År1,0,Z248*(1-VLOOKUP($A249,[1]Hugst!$R$5:$W$9,MATCH(ROUNDUP((AA$1)/10,0)*10,[1]Hugst!$R$4:$W$4,0))))</f>
        <v>0</v>
      </c>
      <c r="AB249">
        <f ca="1">IF($C249-AB$1&lt;År1,0,AA248*(1-VLOOKUP($A249,[1]Hugst!$R$5:$W$9,MATCH(ROUNDUP((AB$1)/10,0)*10,[1]Hugst!$R$4:$W$4,0))))</f>
        <v>0</v>
      </c>
      <c r="AC249">
        <f ca="1">IF($C249-AC$1&lt;År1,0,AB248*(1-VLOOKUP($A249,[1]Hugst!$R$5:$W$9,MATCH(ROUNDUP((AC$1)/10,0)*10,[1]Hugst!$R$4:$W$4,0))))</f>
        <v>0</v>
      </c>
      <c r="AD249">
        <f ca="1">IF($C249-AD$1&lt;År1,0,AC248*(1-VLOOKUP($A249,[1]Hugst!$R$5:$W$9,MATCH(ROUNDUP((AD$1)/10,0)*10,[1]Hugst!$R$4:$W$4,0))))</f>
        <v>0</v>
      </c>
      <c r="AE249">
        <f ca="1">IF($C249-AE$1&lt;År1,0,AD248*(1-VLOOKUP($A249,[1]Hugst!$R$5:$W$9,MATCH(ROUNDUP((AE$1)/10,0)*10,[1]Hugst!$R$4:$W$4,0))))</f>
        <v>0</v>
      </c>
      <c r="AF249">
        <f ca="1">IF($C249-AF$1&lt;År1,0,AE248*(1-VLOOKUP($A249,[1]Hugst!$R$5:$W$9,MATCH(ROUNDUP((AF$1)/10,0)*10,[1]Hugst!$R$4:$W$4,0))))</f>
        <v>0</v>
      </c>
      <c r="AG249">
        <f ca="1">IF($C249-AG$1&lt;År1,0,AF248*(1-VLOOKUP($A249,[1]Hugst!$R$5:$W$9,MATCH(ROUNDUP((AG$1)/10,0)*10,[1]Hugst!$R$4:$W$4,0))))</f>
        <v>0</v>
      </c>
      <c r="AH249">
        <f ca="1">IF($C249-AH$1&lt;År1,0,AG248*(1-VLOOKUP($A249,[1]Hugst!$R$5:$W$9,MATCH(ROUNDUP((AH$1)/10,0)*10,[1]Hugst!$R$4:$W$4,0))))</f>
        <v>0</v>
      </c>
      <c r="AI249">
        <f ca="1">IF($C249-AI$1&lt;År1,0,AH248*(1-VLOOKUP($A249,[1]Hugst!$R$5:$W$9,MATCH(ROUNDUP((AI$1)/10,0)*10,[1]Hugst!$R$4:$W$4,0))))</f>
        <v>0</v>
      </c>
      <c r="AJ249">
        <f ca="1">IF($C249-AJ$1&lt;År1,0,AI248*(1-VLOOKUP($A249,[1]Hugst!$R$5:$W$9,MATCH(ROUNDUP((AJ$1)/10,0)*10,[1]Hugst!$R$4:$W$4,0))))</f>
        <v>0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1305.1935648691956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7224.3854840611129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1298.6675970448182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7217.8595162367346</v>
      </c>
      <c r="G251">
        <f ca="1">IF($C251-G$1&lt;År1,0,F250*(1-VLOOKUP($A251,[1]Hugst!$R$5:$W$9,MATCH(ROUNDUP((G$1)/10,0)*10,[1]Hugst!$R$4:$W$4,0))))</f>
        <v>7224.3854840611129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1292.1742590596314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7211.3661782515483</v>
      </c>
      <c r="G252">
        <f ca="1">IF($C252-G$1&lt;År1,0,F251*(1-VLOOKUP($A252,[1]Hugst!$R$5:$W$9,MATCH(ROUNDUP((G$1)/10,0)*10,[1]Hugst!$R$4:$W$4,0))))</f>
        <v>7217.8595162367346</v>
      </c>
      <c r="H252">
        <f ca="1">IF($C252-H$1&lt;År1,0,G251*(1-VLOOKUP($A252,[1]Hugst!$R$5:$W$9,MATCH(ROUNDUP((H$1)/10,0)*10,[1]Hugst!$R$4:$W$4,0))))</f>
        <v>7224.3854840611129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1285.7133877643273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7204.9053069562442</v>
      </c>
      <c r="G253">
        <f ca="1">IF($C253-G$1&lt;År1,0,F252*(1-VLOOKUP($A253,[1]Hugst!$R$5:$W$9,MATCH(ROUNDUP((G$1)/10,0)*10,[1]Hugst!$R$4:$W$4,0))))</f>
        <v>7211.3661782515483</v>
      </c>
      <c r="H253">
        <f ca="1">IF($C253-H$1&lt;År1,0,G252*(1-VLOOKUP($A253,[1]Hugst!$R$5:$W$9,MATCH(ROUNDUP((H$1)/10,0)*10,[1]Hugst!$R$4:$W$4,0))))</f>
        <v>7217.8595162367346</v>
      </c>
      <c r="I253">
        <f ca="1">IF($C253-I$1&lt;År1,0,H252*(1-VLOOKUP($A253,[1]Hugst!$R$5:$W$9,MATCH(ROUNDUP((I$1)/10,0)*10,[1]Hugst!$R$4:$W$4,0))))</f>
        <v>7224.3854840611129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1279.2848208255018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7198.4767400174187</v>
      </c>
      <c r="G254">
        <f ca="1">IF($C254-G$1&lt;År1,0,F253*(1-VLOOKUP($A254,[1]Hugst!$R$5:$W$9,MATCH(ROUNDUP((G$1)/10,0)*10,[1]Hugst!$R$4:$W$4,0))))</f>
        <v>7204.9053069562442</v>
      </c>
      <c r="H254">
        <f ca="1">IF($C254-H$1&lt;År1,0,G253*(1-VLOOKUP($A254,[1]Hugst!$R$5:$W$9,MATCH(ROUNDUP((H$1)/10,0)*10,[1]Hugst!$R$4:$W$4,0))))</f>
        <v>7211.3661782515483</v>
      </c>
      <c r="I254">
        <f ca="1">IF($C254-I$1&lt;År1,0,H253*(1-VLOOKUP($A254,[1]Hugst!$R$5:$W$9,MATCH(ROUNDUP((I$1)/10,0)*10,[1]Hugst!$R$4:$W$4,0))))</f>
        <v>7217.8595162367346</v>
      </c>
      <c r="J254">
        <f ca="1">IF($C254-J$1&lt;År1,0,I253*(1-VLOOKUP($A254,[1]Hugst!$R$5:$W$9,MATCH(ROUNDUP((J$1)/10,0)*10,[1]Hugst!$R$4:$W$4,0))))</f>
        <v>7224.3854840611129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1272.8883967213678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7192.0803159132847</v>
      </c>
      <c r="G255">
        <f ca="1">IF($C255-G$1&lt;År1,0,F254*(1-VLOOKUP($A255,[1]Hugst!$R$5:$W$9,MATCH(ROUNDUP((G$1)/10,0)*10,[1]Hugst!$R$4:$W$4,0))))</f>
        <v>7198.4767400174187</v>
      </c>
      <c r="H255">
        <f ca="1">IF($C255-H$1&lt;År1,0,G254*(1-VLOOKUP($A255,[1]Hugst!$R$5:$W$9,MATCH(ROUNDUP((H$1)/10,0)*10,[1]Hugst!$R$4:$W$4,0))))</f>
        <v>7204.9053069562442</v>
      </c>
      <c r="I255">
        <f ca="1">IF($C255-I$1&lt;År1,0,H254*(1-VLOOKUP($A255,[1]Hugst!$R$5:$W$9,MATCH(ROUNDUP((I$1)/10,0)*10,[1]Hugst!$R$4:$W$4,0))))</f>
        <v>7211.3661782515483</v>
      </c>
      <c r="J255">
        <f ca="1">IF($C255-J$1&lt;År1,0,I254*(1-VLOOKUP($A255,[1]Hugst!$R$5:$W$9,MATCH(ROUNDUP((J$1)/10,0)*10,[1]Hugst!$R$4:$W$4,0))))</f>
        <v>7217.8595162367346</v>
      </c>
      <c r="K255">
        <f ca="1">IF($C255-K$1&lt;År1,0,J254*(1-VLOOKUP($A255,[1]Hugst!$R$5:$W$9,MATCH(ROUNDUP((K$1)/10,0)*10,[1]Hugst!$R$4:$W$4,0))))</f>
        <v>7224.3854840611129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1266.5239547377687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7185.7158739296856</v>
      </c>
      <c r="G256">
        <f ca="1">IF($C256-G$1&lt;År1,0,F255*(1-VLOOKUP($A256,[1]Hugst!$R$5:$W$9,MATCH(ROUNDUP((G$1)/10,0)*10,[1]Hugst!$R$4:$W$4,0))))</f>
        <v>7192.0803159132847</v>
      </c>
      <c r="H256">
        <f ca="1">IF($C256-H$1&lt;År1,0,G255*(1-VLOOKUP($A256,[1]Hugst!$R$5:$W$9,MATCH(ROUNDUP((H$1)/10,0)*10,[1]Hugst!$R$4:$W$4,0))))</f>
        <v>7198.4767400174187</v>
      </c>
      <c r="I256">
        <f ca="1">IF($C256-I$1&lt;År1,0,H255*(1-VLOOKUP($A256,[1]Hugst!$R$5:$W$9,MATCH(ROUNDUP((I$1)/10,0)*10,[1]Hugst!$R$4:$W$4,0))))</f>
        <v>7204.9053069562442</v>
      </c>
      <c r="J256">
        <f ca="1">IF($C256-J$1&lt;År1,0,I255*(1-VLOOKUP($A256,[1]Hugst!$R$5:$W$9,MATCH(ROUNDUP((J$1)/10,0)*10,[1]Hugst!$R$4:$W$4,0))))</f>
        <v>7211.3661782515483</v>
      </c>
      <c r="K256">
        <f ca="1">IF($C256-K$1&lt;År1,0,J255*(1-VLOOKUP($A256,[1]Hugst!$R$5:$W$9,MATCH(ROUNDUP((K$1)/10,0)*10,[1]Hugst!$R$4:$W$4,0))))</f>
        <v>7217.8595162367346</v>
      </c>
      <c r="L256">
        <f ca="1">IF($C256-L$1&lt;År1,0,K255*(1-VLOOKUP($A256,[1]Hugst!$R$5:$W$9,MATCH(ROUNDUP((L$1)/10,0)*10,[1]Hugst!$R$4:$W$4,0))))</f>
        <v>7224.3854840611129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1260.1913349640909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7179.3832541560078</v>
      </c>
      <c r="G257">
        <f ca="1">IF($C257-G$1&lt;År1,0,F256*(1-VLOOKUP($A257,[1]Hugst!$R$5:$W$9,MATCH(ROUNDUP((G$1)/10,0)*10,[1]Hugst!$R$4:$W$4,0))))</f>
        <v>7185.7158739296856</v>
      </c>
      <c r="H257">
        <f ca="1">IF($C257-H$1&lt;År1,0,G256*(1-VLOOKUP($A257,[1]Hugst!$R$5:$W$9,MATCH(ROUNDUP((H$1)/10,0)*10,[1]Hugst!$R$4:$W$4,0))))</f>
        <v>7192.0803159132847</v>
      </c>
      <c r="I257">
        <f ca="1">IF($C257-I$1&lt;År1,0,H256*(1-VLOOKUP($A257,[1]Hugst!$R$5:$W$9,MATCH(ROUNDUP((I$1)/10,0)*10,[1]Hugst!$R$4:$W$4,0))))</f>
        <v>7198.4767400174187</v>
      </c>
      <c r="J257">
        <f ca="1">IF($C257-J$1&lt;År1,0,I256*(1-VLOOKUP($A257,[1]Hugst!$R$5:$W$9,MATCH(ROUNDUP((J$1)/10,0)*10,[1]Hugst!$R$4:$W$4,0))))</f>
        <v>7204.9053069562442</v>
      </c>
      <c r="K257">
        <f ca="1">IF($C257-K$1&lt;År1,0,J256*(1-VLOOKUP($A257,[1]Hugst!$R$5:$W$9,MATCH(ROUNDUP((K$1)/10,0)*10,[1]Hugst!$R$4:$W$4,0))))</f>
        <v>7211.3661782515483</v>
      </c>
      <c r="L257">
        <f ca="1">IF($C257-L$1&lt;År1,0,K256*(1-VLOOKUP($A257,[1]Hugst!$R$5:$W$9,MATCH(ROUNDUP((L$1)/10,0)*10,[1]Hugst!$R$4:$W$4,0))))</f>
        <v>7217.8595162367346</v>
      </c>
      <c r="M257">
        <f ca="1">IF($C257-M$1&lt;År1,0,L256*(1-VLOOKUP($A257,[1]Hugst!$R$5:$W$9,MATCH(ROUNDUP((M$1)/10,0)*10,[1]Hugst!$R$4:$W$4,0))))</f>
        <v>7224.3854840611129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1253.8903782892849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7173.0822974812017</v>
      </c>
      <c r="G258">
        <f ca="1">IF($C258-G$1&lt;År1,0,F257*(1-VLOOKUP($A258,[1]Hugst!$R$5:$W$9,MATCH(ROUNDUP((G$1)/10,0)*10,[1]Hugst!$R$4:$W$4,0))))</f>
        <v>7179.3832541560078</v>
      </c>
      <c r="H258">
        <f ca="1">IF($C258-H$1&lt;År1,0,G257*(1-VLOOKUP($A258,[1]Hugst!$R$5:$W$9,MATCH(ROUNDUP((H$1)/10,0)*10,[1]Hugst!$R$4:$W$4,0))))</f>
        <v>7185.7158739296856</v>
      </c>
      <c r="I258">
        <f ca="1">IF($C258-I$1&lt;År1,0,H257*(1-VLOOKUP($A258,[1]Hugst!$R$5:$W$9,MATCH(ROUNDUP((I$1)/10,0)*10,[1]Hugst!$R$4:$W$4,0))))</f>
        <v>7192.0803159132847</v>
      </c>
      <c r="J258">
        <f ca="1">IF($C258-J$1&lt;År1,0,I257*(1-VLOOKUP($A258,[1]Hugst!$R$5:$W$9,MATCH(ROUNDUP((J$1)/10,0)*10,[1]Hugst!$R$4:$W$4,0))))</f>
        <v>7198.4767400174187</v>
      </c>
      <c r="K258">
        <f ca="1">IF($C258-K$1&lt;År1,0,J257*(1-VLOOKUP($A258,[1]Hugst!$R$5:$W$9,MATCH(ROUNDUP((K$1)/10,0)*10,[1]Hugst!$R$4:$W$4,0))))</f>
        <v>7204.9053069562442</v>
      </c>
      <c r="L258">
        <f ca="1">IF($C258-L$1&lt;År1,0,K257*(1-VLOOKUP($A258,[1]Hugst!$R$5:$W$9,MATCH(ROUNDUP((L$1)/10,0)*10,[1]Hugst!$R$4:$W$4,0))))</f>
        <v>7211.3661782515483</v>
      </c>
      <c r="M258">
        <f ca="1">IF($C258-M$1&lt;År1,0,L257*(1-VLOOKUP($A258,[1]Hugst!$R$5:$W$9,MATCH(ROUNDUP((M$1)/10,0)*10,[1]Hugst!$R$4:$W$4,0))))</f>
        <v>7217.8595162367346</v>
      </c>
      <c r="N258">
        <f ca="1">IF($C258-N$1&lt;År1,0,M257*(1-VLOOKUP($A258,[1]Hugst!$R$5:$W$9,MATCH(ROUNDUP((N$1)/10,0)*10,[1]Hugst!$R$4:$W$4,0))))</f>
        <v>7224.3854840611129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1247.6209263977835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7166.8128455897004</v>
      </c>
      <c r="G259">
        <f ca="1">IF($C259-G$1&lt;År1,0,F258*(1-VLOOKUP($A259,[1]Hugst!$R$5:$W$9,MATCH(ROUNDUP((G$1)/10,0)*10,[1]Hugst!$R$4:$W$4,0))))</f>
        <v>7173.0822974812017</v>
      </c>
      <c r="H259">
        <f ca="1">IF($C259-H$1&lt;År1,0,G258*(1-VLOOKUP($A259,[1]Hugst!$R$5:$W$9,MATCH(ROUNDUP((H$1)/10,0)*10,[1]Hugst!$R$4:$W$4,0))))</f>
        <v>7179.3832541560078</v>
      </c>
      <c r="I259">
        <f ca="1">IF($C259-I$1&lt;År1,0,H258*(1-VLOOKUP($A259,[1]Hugst!$R$5:$W$9,MATCH(ROUNDUP((I$1)/10,0)*10,[1]Hugst!$R$4:$W$4,0))))</f>
        <v>7185.7158739296856</v>
      </c>
      <c r="J259">
        <f ca="1">IF($C259-J$1&lt;År1,0,I258*(1-VLOOKUP($A259,[1]Hugst!$R$5:$W$9,MATCH(ROUNDUP((J$1)/10,0)*10,[1]Hugst!$R$4:$W$4,0))))</f>
        <v>7192.0803159132847</v>
      </c>
      <c r="K259">
        <f ca="1">IF($C259-K$1&lt;År1,0,J258*(1-VLOOKUP($A259,[1]Hugst!$R$5:$W$9,MATCH(ROUNDUP((K$1)/10,0)*10,[1]Hugst!$R$4:$W$4,0))))</f>
        <v>7198.4767400174187</v>
      </c>
      <c r="L259">
        <f ca="1">IF($C259-L$1&lt;År1,0,K258*(1-VLOOKUP($A259,[1]Hugst!$R$5:$W$9,MATCH(ROUNDUP((L$1)/10,0)*10,[1]Hugst!$R$4:$W$4,0))))</f>
        <v>7204.9053069562442</v>
      </c>
      <c r="M259">
        <f ca="1">IF($C259-M$1&lt;År1,0,L258*(1-VLOOKUP($A259,[1]Hugst!$R$5:$W$9,MATCH(ROUNDUP((M$1)/10,0)*10,[1]Hugst!$R$4:$W$4,0))))</f>
        <v>7211.3661782515483</v>
      </c>
      <c r="N259">
        <f ca="1">IF($C259-N$1&lt;År1,0,M258*(1-VLOOKUP($A259,[1]Hugst!$R$5:$W$9,MATCH(ROUNDUP((N$1)/10,0)*10,[1]Hugst!$R$4:$W$4,0))))</f>
        <v>7217.8595162367346</v>
      </c>
      <c r="O259">
        <f ca="1">IF($C259-O$1&lt;År1,0,N258*(1-VLOOKUP($A259,[1]Hugst!$R$5:$W$9,MATCH(ROUNDUP((O$1)/10,0)*10,[1]Hugst!$R$4:$W$4,0))))</f>
        <v>7224.3854840611129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1241.3828217658556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7160.5747409577725</v>
      </c>
      <c r="G260">
        <f ca="1">IF($C260-G$1&lt;År1,0,F259*(1-VLOOKUP($A260,[1]Hugst!$R$5:$W$9,MATCH(ROUNDUP((G$1)/10,0)*10,[1]Hugst!$R$4:$W$4,0))))</f>
        <v>7166.8128455897004</v>
      </c>
      <c r="H260">
        <f ca="1">IF($C260-H$1&lt;År1,0,G259*(1-VLOOKUP($A260,[1]Hugst!$R$5:$W$9,MATCH(ROUNDUP((H$1)/10,0)*10,[1]Hugst!$R$4:$W$4,0))))</f>
        <v>7173.0822974812017</v>
      </c>
      <c r="I260">
        <f ca="1">IF($C260-I$1&lt;År1,0,H259*(1-VLOOKUP($A260,[1]Hugst!$R$5:$W$9,MATCH(ROUNDUP((I$1)/10,0)*10,[1]Hugst!$R$4:$W$4,0))))</f>
        <v>7179.3832541560078</v>
      </c>
      <c r="J260">
        <f ca="1">IF($C260-J$1&lt;År1,0,I259*(1-VLOOKUP($A260,[1]Hugst!$R$5:$W$9,MATCH(ROUNDUP((J$1)/10,0)*10,[1]Hugst!$R$4:$W$4,0))))</f>
        <v>7185.7158739296856</v>
      </c>
      <c r="K260">
        <f ca="1">IF($C260-K$1&lt;År1,0,J259*(1-VLOOKUP($A260,[1]Hugst!$R$5:$W$9,MATCH(ROUNDUP((K$1)/10,0)*10,[1]Hugst!$R$4:$W$4,0))))</f>
        <v>7192.0803159132847</v>
      </c>
      <c r="L260">
        <f ca="1">IF($C260-L$1&lt;År1,0,K259*(1-VLOOKUP($A260,[1]Hugst!$R$5:$W$9,MATCH(ROUNDUP((L$1)/10,0)*10,[1]Hugst!$R$4:$W$4,0))))</f>
        <v>7198.4767400174187</v>
      </c>
      <c r="M260">
        <f ca="1">IF($C260-M$1&lt;År1,0,L259*(1-VLOOKUP($A260,[1]Hugst!$R$5:$W$9,MATCH(ROUNDUP((M$1)/10,0)*10,[1]Hugst!$R$4:$W$4,0))))</f>
        <v>7204.9053069562442</v>
      </c>
      <c r="N260">
        <f ca="1">IF($C260-N$1&lt;År1,0,M259*(1-VLOOKUP($A260,[1]Hugst!$R$5:$W$9,MATCH(ROUNDUP((N$1)/10,0)*10,[1]Hugst!$R$4:$W$4,0))))</f>
        <v>7211.3661782515483</v>
      </c>
      <c r="O260">
        <f ca="1">IF($C260-O$1&lt;År1,0,N259*(1-VLOOKUP($A260,[1]Hugst!$R$5:$W$9,MATCH(ROUNDUP((O$1)/10,0)*10,[1]Hugst!$R$4:$W$4,0))))</f>
        <v>7217.8595162367346</v>
      </c>
      <c r="P260">
        <f ca="1">IF($C260-P$1&lt;År1,0,O259*(1-VLOOKUP($A260,[1]Hugst!$R$5:$W$9,MATCH(ROUNDUP((P$1)/10,0)*10,[1]Hugst!$R$4:$W$4,0))))</f>
        <v>7224.3854840611129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1235.1759076569451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4490.7314632125017</v>
      </c>
      <c r="G261">
        <f ca="1">IF($C261-G$1&lt;År1,0,F260*(1-VLOOKUP($A261,[1]Hugst!$R$5:$W$9,MATCH(ROUNDUP((G$1)/10,0)*10,[1]Hugst!$R$4:$W$4,0))))</f>
        <v>7160.5747409577725</v>
      </c>
      <c r="H261">
        <f ca="1">IF($C261-H$1&lt;År1,0,G260*(1-VLOOKUP($A261,[1]Hugst!$R$5:$W$9,MATCH(ROUNDUP((H$1)/10,0)*10,[1]Hugst!$R$4:$W$4,0))))</f>
        <v>7166.8128455897004</v>
      </c>
      <c r="I261">
        <f ca="1">IF($C261-I$1&lt;År1,0,H260*(1-VLOOKUP($A261,[1]Hugst!$R$5:$W$9,MATCH(ROUNDUP((I$1)/10,0)*10,[1]Hugst!$R$4:$W$4,0))))</f>
        <v>7173.0822974812017</v>
      </c>
      <c r="J261">
        <f ca="1">IF($C261-J$1&lt;År1,0,I260*(1-VLOOKUP($A261,[1]Hugst!$R$5:$W$9,MATCH(ROUNDUP((J$1)/10,0)*10,[1]Hugst!$R$4:$W$4,0))))</f>
        <v>7179.3832541560078</v>
      </c>
      <c r="K261">
        <f ca="1">IF($C261-K$1&lt;År1,0,J260*(1-VLOOKUP($A261,[1]Hugst!$R$5:$W$9,MATCH(ROUNDUP((K$1)/10,0)*10,[1]Hugst!$R$4:$W$4,0))))</f>
        <v>7185.7158739296856</v>
      </c>
      <c r="L261">
        <f ca="1">IF($C261-L$1&lt;År1,0,K260*(1-VLOOKUP($A261,[1]Hugst!$R$5:$W$9,MATCH(ROUNDUP((L$1)/10,0)*10,[1]Hugst!$R$4:$W$4,0))))</f>
        <v>7192.0803159132847</v>
      </c>
      <c r="M261">
        <f ca="1">IF($C261-M$1&lt;År1,0,L260*(1-VLOOKUP($A261,[1]Hugst!$R$5:$W$9,MATCH(ROUNDUP((M$1)/10,0)*10,[1]Hugst!$R$4:$W$4,0))))</f>
        <v>7198.4767400174187</v>
      </c>
      <c r="N261">
        <f ca="1">IF($C261-N$1&lt;År1,0,M260*(1-VLOOKUP($A261,[1]Hugst!$R$5:$W$9,MATCH(ROUNDUP((N$1)/10,0)*10,[1]Hugst!$R$4:$W$4,0))))</f>
        <v>7204.9053069562442</v>
      </c>
      <c r="O261">
        <f ca="1">IF($C261-O$1&lt;År1,0,N260*(1-VLOOKUP($A261,[1]Hugst!$R$5:$W$9,MATCH(ROUNDUP((O$1)/10,0)*10,[1]Hugst!$R$4:$W$4,0))))</f>
        <v>7211.3661782515483</v>
      </c>
      <c r="P261">
        <f ca="1">IF($C261-P$1&lt;År1,0,O260*(1-VLOOKUP($A261,[1]Hugst!$R$5:$W$9,MATCH(ROUNDUP((P$1)/10,0)*10,[1]Hugst!$R$4:$W$4,0))))</f>
        <v>7217.8595162367346</v>
      </c>
      <c r="Q261">
        <f ca="1">IF($C261-Q$1&lt;År1,0,P260*(1-VLOOKUP($A261,[1]Hugst!$R$5:$W$9,MATCH(ROUNDUP((Q$1)/10,0)*10,[1]Hugst!$R$4:$W$4,0))))</f>
        <v>7224.3854840611129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1229.000028118724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4484.5555836742806</v>
      </c>
      <c r="G262">
        <f ca="1">IF($C262-G$1&lt;År1,0,F261*(1-VLOOKUP($A262,[1]Hugst!$R$5:$W$9,MATCH(ROUNDUP((G$1)/10,0)*10,[1]Hugst!$R$4:$W$4,0))))</f>
        <v>4490.7314632125017</v>
      </c>
      <c r="H262">
        <f ca="1">IF($C262-H$1&lt;År1,0,G261*(1-VLOOKUP($A262,[1]Hugst!$R$5:$W$9,MATCH(ROUNDUP((H$1)/10,0)*10,[1]Hugst!$R$4:$W$4,0))))</f>
        <v>7160.5747409577725</v>
      </c>
      <c r="I262">
        <f ca="1">IF($C262-I$1&lt;År1,0,H261*(1-VLOOKUP($A262,[1]Hugst!$R$5:$W$9,MATCH(ROUNDUP((I$1)/10,0)*10,[1]Hugst!$R$4:$W$4,0))))</f>
        <v>7166.8128455897004</v>
      </c>
      <c r="J262">
        <f ca="1">IF($C262-J$1&lt;År1,0,I261*(1-VLOOKUP($A262,[1]Hugst!$R$5:$W$9,MATCH(ROUNDUP((J$1)/10,0)*10,[1]Hugst!$R$4:$W$4,0))))</f>
        <v>7173.0822974812017</v>
      </c>
      <c r="K262">
        <f ca="1">IF($C262-K$1&lt;År1,0,J261*(1-VLOOKUP($A262,[1]Hugst!$R$5:$W$9,MATCH(ROUNDUP((K$1)/10,0)*10,[1]Hugst!$R$4:$W$4,0))))</f>
        <v>7179.3832541560078</v>
      </c>
      <c r="L262">
        <f ca="1">IF($C262-L$1&lt;År1,0,K261*(1-VLOOKUP($A262,[1]Hugst!$R$5:$W$9,MATCH(ROUNDUP((L$1)/10,0)*10,[1]Hugst!$R$4:$W$4,0))))</f>
        <v>7185.7158739296856</v>
      </c>
      <c r="M262">
        <f ca="1">IF($C262-M$1&lt;År1,0,L261*(1-VLOOKUP($A262,[1]Hugst!$R$5:$W$9,MATCH(ROUNDUP((M$1)/10,0)*10,[1]Hugst!$R$4:$W$4,0))))</f>
        <v>7192.0803159132847</v>
      </c>
      <c r="N262">
        <f ca="1">IF($C262-N$1&lt;År1,0,M261*(1-VLOOKUP($A262,[1]Hugst!$R$5:$W$9,MATCH(ROUNDUP((N$1)/10,0)*10,[1]Hugst!$R$4:$W$4,0))))</f>
        <v>7198.4767400174187</v>
      </c>
      <c r="O262">
        <f ca="1">IF($C262-O$1&lt;År1,0,N261*(1-VLOOKUP($A262,[1]Hugst!$R$5:$W$9,MATCH(ROUNDUP((O$1)/10,0)*10,[1]Hugst!$R$4:$W$4,0))))</f>
        <v>7204.9053069562442</v>
      </c>
      <c r="P262">
        <f ca="1">IF($C262-P$1&lt;År1,0,O261*(1-VLOOKUP($A262,[1]Hugst!$R$5:$W$9,MATCH(ROUNDUP((P$1)/10,0)*10,[1]Hugst!$R$4:$W$4,0))))</f>
        <v>7211.3661782515483</v>
      </c>
      <c r="Q262">
        <f ca="1">IF($C262-Q$1&lt;År1,0,P261*(1-VLOOKUP($A262,[1]Hugst!$R$5:$W$9,MATCH(ROUNDUP((Q$1)/10,0)*10,[1]Hugst!$R$4:$W$4,0))))</f>
        <v>7217.8595162367346</v>
      </c>
      <c r="R262">
        <f ca="1">IF($C262-R$1&lt;År1,0,Q261*(1-VLOOKUP($A262,[1]Hugst!$R$5:$W$9,MATCH(ROUNDUP((R$1)/10,0)*10,[1]Hugst!$R$4:$W$4,0))))</f>
        <v>7224.3854840611129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1222.8550279781011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4478.4105835336577</v>
      </c>
      <c r="G263">
        <f ca="1">IF($C263-G$1&lt;År1,0,F262*(1-VLOOKUP($A263,[1]Hugst!$R$5:$W$9,MATCH(ROUNDUP((G$1)/10,0)*10,[1]Hugst!$R$4:$W$4,0))))</f>
        <v>4484.5555836742806</v>
      </c>
      <c r="H263">
        <f ca="1">IF($C263-H$1&lt;År1,0,G262*(1-VLOOKUP($A263,[1]Hugst!$R$5:$W$9,MATCH(ROUNDUP((H$1)/10,0)*10,[1]Hugst!$R$4:$W$4,0))))</f>
        <v>4490.7314632125017</v>
      </c>
      <c r="I263">
        <f ca="1">IF($C263-I$1&lt;År1,0,H262*(1-VLOOKUP($A263,[1]Hugst!$R$5:$W$9,MATCH(ROUNDUP((I$1)/10,0)*10,[1]Hugst!$R$4:$W$4,0))))</f>
        <v>7160.5747409577725</v>
      </c>
      <c r="J263">
        <f ca="1">IF($C263-J$1&lt;År1,0,I262*(1-VLOOKUP($A263,[1]Hugst!$R$5:$W$9,MATCH(ROUNDUP((J$1)/10,0)*10,[1]Hugst!$R$4:$W$4,0))))</f>
        <v>7166.8128455897004</v>
      </c>
      <c r="K263">
        <f ca="1">IF($C263-K$1&lt;År1,0,J262*(1-VLOOKUP($A263,[1]Hugst!$R$5:$W$9,MATCH(ROUNDUP((K$1)/10,0)*10,[1]Hugst!$R$4:$W$4,0))))</f>
        <v>7173.0822974812017</v>
      </c>
      <c r="L263">
        <f ca="1">IF($C263-L$1&lt;År1,0,K262*(1-VLOOKUP($A263,[1]Hugst!$R$5:$W$9,MATCH(ROUNDUP((L$1)/10,0)*10,[1]Hugst!$R$4:$W$4,0))))</f>
        <v>7179.3832541560078</v>
      </c>
      <c r="M263">
        <f ca="1">IF($C263-M$1&lt;År1,0,L262*(1-VLOOKUP($A263,[1]Hugst!$R$5:$W$9,MATCH(ROUNDUP((M$1)/10,0)*10,[1]Hugst!$R$4:$W$4,0))))</f>
        <v>7185.7158739296856</v>
      </c>
      <c r="N263">
        <f ca="1">IF($C263-N$1&lt;År1,0,M262*(1-VLOOKUP($A263,[1]Hugst!$R$5:$W$9,MATCH(ROUNDUP((N$1)/10,0)*10,[1]Hugst!$R$4:$W$4,0))))</f>
        <v>7192.0803159132847</v>
      </c>
      <c r="O263">
        <f ca="1">IF($C263-O$1&lt;År1,0,N262*(1-VLOOKUP($A263,[1]Hugst!$R$5:$W$9,MATCH(ROUNDUP((O$1)/10,0)*10,[1]Hugst!$R$4:$W$4,0))))</f>
        <v>7198.4767400174187</v>
      </c>
      <c r="P263">
        <f ca="1">IF($C263-P$1&lt;År1,0,O262*(1-VLOOKUP($A263,[1]Hugst!$R$5:$W$9,MATCH(ROUNDUP((P$1)/10,0)*10,[1]Hugst!$R$4:$W$4,0))))</f>
        <v>7204.9053069562442</v>
      </c>
      <c r="Q263">
        <f ca="1">IF($C263-Q$1&lt;År1,0,P262*(1-VLOOKUP($A263,[1]Hugst!$R$5:$W$9,MATCH(ROUNDUP((Q$1)/10,0)*10,[1]Hugst!$R$4:$W$4,0))))</f>
        <v>7211.3661782515483</v>
      </c>
      <c r="R263">
        <f ca="1">IF($C263-R$1&lt;År1,0,Q262*(1-VLOOKUP($A263,[1]Hugst!$R$5:$W$9,MATCH(ROUNDUP((R$1)/10,0)*10,[1]Hugst!$R$4:$W$4,0))))</f>
        <v>7217.8595162367346</v>
      </c>
      <c r="S263">
        <f ca="1">IF($C263-S$1&lt;År1,0,R262*(1-VLOOKUP($A263,[1]Hugst!$R$5:$W$9,MATCH(ROUNDUP((S$1)/10,0)*10,[1]Hugst!$R$4:$W$4,0))))</f>
        <v>7224.3854840611129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1216.7407528382137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4472.2963083937702</v>
      </c>
      <c r="G264">
        <f ca="1">IF($C264-G$1&lt;År1,0,F263*(1-VLOOKUP($A264,[1]Hugst!$R$5:$W$9,MATCH(ROUNDUP((G$1)/10,0)*10,[1]Hugst!$R$4:$W$4,0))))</f>
        <v>4478.4105835336577</v>
      </c>
      <c r="H264">
        <f ca="1">IF($C264-H$1&lt;År1,0,G263*(1-VLOOKUP($A264,[1]Hugst!$R$5:$W$9,MATCH(ROUNDUP((H$1)/10,0)*10,[1]Hugst!$R$4:$W$4,0))))</f>
        <v>4484.5555836742806</v>
      </c>
      <c r="I264">
        <f ca="1">IF($C264-I$1&lt;År1,0,H263*(1-VLOOKUP($A264,[1]Hugst!$R$5:$W$9,MATCH(ROUNDUP((I$1)/10,0)*10,[1]Hugst!$R$4:$W$4,0))))</f>
        <v>4490.7314632125017</v>
      </c>
      <c r="J264">
        <f ca="1">IF($C264-J$1&lt;År1,0,I263*(1-VLOOKUP($A264,[1]Hugst!$R$5:$W$9,MATCH(ROUNDUP((J$1)/10,0)*10,[1]Hugst!$R$4:$W$4,0))))</f>
        <v>7160.5747409577725</v>
      </c>
      <c r="K264">
        <f ca="1">IF($C264-K$1&lt;År1,0,J263*(1-VLOOKUP($A264,[1]Hugst!$R$5:$W$9,MATCH(ROUNDUP((K$1)/10,0)*10,[1]Hugst!$R$4:$W$4,0))))</f>
        <v>7166.8128455897004</v>
      </c>
      <c r="L264">
        <f ca="1">IF($C264-L$1&lt;År1,0,K263*(1-VLOOKUP($A264,[1]Hugst!$R$5:$W$9,MATCH(ROUNDUP((L$1)/10,0)*10,[1]Hugst!$R$4:$W$4,0))))</f>
        <v>7173.0822974812017</v>
      </c>
      <c r="M264">
        <f ca="1">IF($C264-M$1&lt;År1,0,L263*(1-VLOOKUP($A264,[1]Hugst!$R$5:$W$9,MATCH(ROUNDUP((M$1)/10,0)*10,[1]Hugst!$R$4:$W$4,0))))</f>
        <v>7179.3832541560078</v>
      </c>
      <c r="N264">
        <f ca="1">IF($C264-N$1&lt;År1,0,M263*(1-VLOOKUP($A264,[1]Hugst!$R$5:$W$9,MATCH(ROUNDUP((N$1)/10,0)*10,[1]Hugst!$R$4:$W$4,0))))</f>
        <v>7185.7158739296856</v>
      </c>
      <c r="O264">
        <f ca="1">IF($C264-O$1&lt;År1,0,N263*(1-VLOOKUP($A264,[1]Hugst!$R$5:$W$9,MATCH(ROUNDUP((O$1)/10,0)*10,[1]Hugst!$R$4:$W$4,0))))</f>
        <v>7192.0803159132847</v>
      </c>
      <c r="P264">
        <f ca="1">IF($C264-P$1&lt;År1,0,O263*(1-VLOOKUP($A264,[1]Hugst!$R$5:$W$9,MATCH(ROUNDUP((P$1)/10,0)*10,[1]Hugst!$R$4:$W$4,0))))</f>
        <v>7198.4767400174187</v>
      </c>
      <c r="Q264">
        <f ca="1">IF($C264-Q$1&lt;År1,0,P263*(1-VLOOKUP($A264,[1]Hugst!$R$5:$W$9,MATCH(ROUNDUP((Q$1)/10,0)*10,[1]Hugst!$R$4:$W$4,0))))</f>
        <v>7204.9053069562442</v>
      </c>
      <c r="R264">
        <f ca="1">IF($C264-R$1&lt;År1,0,Q263*(1-VLOOKUP($A264,[1]Hugst!$R$5:$W$9,MATCH(ROUNDUP((R$1)/10,0)*10,[1]Hugst!$R$4:$W$4,0))))</f>
        <v>7211.3661782515483</v>
      </c>
      <c r="S264">
        <f ca="1">IF($C264-S$1&lt;År1,0,R263*(1-VLOOKUP($A264,[1]Hugst!$R$5:$W$9,MATCH(ROUNDUP((S$1)/10,0)*10,[1]Hugst!$R$4:$W$4,0))))</f>
        <v>7217.8595162367346</v>
      </c>
      <c r="T264">
        <f ca="1">IF($C264-T$1&lt;År1,0,S263*(1-VLOOKUP($A264,[1]Hugst!$R$5:$W$9,MATCH(ROUNDUP((T$1)/10,0)*10,[1]Hugst!$R$4:$W$4,0))))</f>
        <v>7224.3854840611129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1210.6570490740451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4466.2126046296016</v>
      </c>
      <c r="G265">
        <f ca="1">IF($C265-G$1&lt;År1,0,F264*(1-VLOOKUP($A265,[1]Hugst!$R$5:$W$9,MATCH(ROUNDUP((G$1)/10,0)*10,[1]Hugst!$R$4:$W$4,0))))</f>
        <v>4472.2963083937702</v>
      </c>
      <c r="H265">
        <f ca="1">IF($C265-H$1&lt;År1,0,G264*(1-VLOOKUP($A265,[1]Hugst!$R$5:$W$9,MATCH(ROUNDUP((H$1)/10,0)*10,[1]Hugst!$R$4:$W$4,0))))</f>
        <v>4478.4105835336577</v>
      </c>
      <c r="I265">
        <f ca="1">IF($C265-I$1&lt;År1,0,H264*(1-VLOOKUP($A265,[1]Hugst!$R$5:$W$9,MATCH(ROUNDUP((I$1)/10,0)*10,[1]Hugst!$R$4:$W$4,0))))</f>
        <v>4484.5555836742806</v>
      </c>
      <c r="J265">
        <f ca="1">IF($C265-J$1&lt;År1,0,I264*(1-VLOOKUP($A265,[1]Hugst!$R$5:$W$9,MATCH(ROUNDUP((J$1)/10,0)*10,[1]Hugst!$R$4:$W$4,0))))</f>
        <v>4490.7314632125017</v>
      </c>
      <c r="K265">
        <f ca="1">IF($C265-K$1&lt;År1,0,J264*(1-VLOOKUP($A265,[1]Hugst!$R$5:$W$9,MATCH(ROUNDUP((K$1)/10,0)*10,[1]Hugst!$R$4:$W$4,0))))</f>
        <v>7160.5747409577725</v>
      </c>
      <c r="L265">
        <f ca="1">IF($C265-L$1&lt;År1,0,K264*(1-VLOOKUP($A265,[1]Hugst!$R$5:$W$9,MATCH(ROUNDUP((L$1)/10,0)*10,[1]Hugst!$R$4:$W$4,0))))</f>
        <v>7166.8128455897004</v>
      </c>
      <c r="M265">
        <f ca="1">IF($C265-M$1&lt;År1,0,L264*(1-VLOOKUP($A265,[1]Hugst!$R$5:$W$9,MATCH(ROUNDUP((M$1)/10,0)*10,[1]Hugst!$R$4:$W$4,0))))</f>
        <v>7173.0822974812017</v>
      </c>
      <c r="N265">
        <f ca="1">IF($C265-N$1&lt;År1,0,M264*(1-VLOOKUP($A265,[1]Hugst!$R$5:$W$9,MATCH(ROUNDUP((N$1)/10,0)*10,[1]Hugst!$R$4:$W$4,0))))</f>
        <v>7179.3832541560078</v>
      </c>
      <c r="O265">
        <f ca="1">IF($C265-O$1&lt;År1,0,N264*(1-VLOOKUP($A265,[1]Hugst!$R$5:$W$9,MATCH(ROUNDUP((O$1)/10,0)*10,[1]Hugst!$R$4:$W$4,0))))</f>
        <v>7185.7158739296856</v>
      </c>
      <c r="P265">
        <f ca="1">IF($C265-P$1&lt;År1,0,O264*(1-VLOOKUP($A265,[1]Hugst!$R$5:$W$9,MATCH(ROUNDUP((P$1)/10,0)*10,[1]Hugst!$R$4:$W$4,0))))</f>
        <v>7192.0803159132847</v>
      </c>
      <c r="Q265">
        <f ca="1">IF($C265-Q$1&lt;År1,0,P264*(1-VLOOKUP($A265,[1]Hugst!$R$5:$W$9,MATCH(ROUNDUP((Q$1)/10,0)*10,[1]Hugst!$R$4:$W$4,0))))</f>
        <v>7198.4767400174187</v>
      </c>
      <c r="R265">
        <f ca="1">IF($C265-R$1&lt;År1,0,Q264*(1-VLOOKUP($A265,[1]Hugst!$R$5:$W$9,MATCH(ROUNDUP((R$1)/10,0)*10,[1]Hugst!$R$4:$W$4,0))))</f>
        <v>7204.9053069562442</v>
      </c>
      <c r="S265">
        <f ca="1">IF($C265-S$1&lt;År1,0,R264*(1-VLOOKUP($A265,[1]Hugst!$R$5:$W$9,MATCH(ROUNDUP((S$1)/10,0)*10,[1]Hugst!$R$4:$W$4,0))))</f>
        <v>7211.3661782515483</v>
      </c>
      <c r="T265">
        <f ca="1">IF($C265-T$1&lt;År1,0,S264*(1-VLOOKUP($A265,[1]Hugst!$R$5:$W$9,MATCH(ROUNDUP((T$1)/10,0)*10,[1]Hugst!$R$4:$W$4,0))))</f>
        <v>7217.8595162367346</v>
      </c>
      <c r="U265">
        <f ca="1">IF($C265-U$1&lt;År1,0,T264*(1-VLOOKUP($A265,[1]Hugst!$R$5:$W$9,MATCH(ROUNDUP((U$1)/10,0)*10,[1]Hugst!$R$4:$W$4,0))))</f>
        <v>7224.3854840611129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1204.6037638286725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4460.1593193842291</v>
      </c>
      <c r="G266">
        <f ca="1">IF($C266-G$1&lt;År1,0,F265*(1-VLOOKUP($A266,[1]Hugst!$R$5:$W$9,MATCH(ROUNDUP((G$1)/10,0)*10,[1]Hugst!$R$4:$W$4,0))))</f>
        <v>4466.2126046296016</v>
      </c>
      <c r="H266">
        <f ca="1">IF($C266-H$1&lt;År1,0,G265*(1-VLOOKUP($A266,[1]Hugst!$R$5:$W$9,MATCH(ROUNDUP((H$1)/10,0)*10,[1]Hugst!$R$4:$W$4,0))))</f>
        <v>4472.2963083937702</v>
      </c>
      <c r="I266">
        <f ca="1">IF($C266-I$1&lt;År1,0,H265*(1-VLOOKUP($A266,[1]Hugst!$R$5:$W$9,MATCH(ROUNDUP((I$1)/10,0)*10,[1]Hugst!$R$4:$W$4,0))))</f>
        <v>4478.4105835336577</v>
      </c>
      <c r="J266">
        <f ca="1">IF($C266-J$1&lt;År1,0,I265*(1-VLOOKUP($A266,[1]Hugst!$R$5:$W$9,MATCH(ROUNDUP((J$1)/10,0)*10,[1]Hugst!$R$4:$W$4,0))))</f>
        <v>4484.5555836742806</v>
      </c>
      <c r="K266">
        <f ca="1">IF($C266-K$1&lt;År1,0,J265*(1-VLOOKUP($A266,[1]Hugst!$R$5:$W$9,MATCH(ROUNDUP((K$1)/10,0)*10,[1]Hugst!$R$4:$W$4,0))))</f>
        <v>4490.7314632125017</v>
      </c>
      <c r="L266">
        <f ca="1">IF($C266-L$1&lt;År1,0,K265*(1-VLOOKUP($A266,[1]Hugst!$R$5:$W$9,MATCH(ROUNDUP((L$1)/10,0)*10,[1]Hugst!$R$4:$W$4,0))))</f>
        <v>7160.5747409577725</v>
      </c>
      <c r="M266">
        <f ca="1">IF($C266-M$1&lt;År1,0,L265*(1-VLOOKUP($A266,[1]Hugst!$R$5:$W$9,MATCH(ROUNDUP((M$1)/10,0)*10,[1]Hugst!$R$4:$W$4,0))))</f>
        <v>7166.8128455897004</v>
      </c>
      <c r="N266">
        <f ca="1">IF($C266-N$1&lt;År1,0,M265*(1-VLOOKUP($A266,[1]Hugst!$R$5:$W$9,MATCH(ROUNDUP((N$1)/10,0)*10,[1]Hugst!$R$4:$W$4,0))))</f>
        <v>7173.0822974812017</v>
      </c>
      <c r="O266">
        <f ca="1">IF($C266-O$1&lt;År1,0,N265*(1-VLOOKUP($A266,[1]Hugst!$R$5:$W$9,MATCH(ROUNDUP((O$1)/10,0)*10,[1]Hugst!$R$4:$W$4,0))))</f>
        <v>7179.3832541560078</v>
      </c>
      <c r="P266">
        <f ca="1">IF($C266-P$1&lt;År1,0,O265*(1-VLOOKUP($A266,[1]Hugst!$R$5:$W$9,MATCH(ROUNDUP((P$1)/10,0)*10,[1]Hugst!$R$4:$W$4,0))))</f>
        <v>7185.7158739296856</v>
      </c>
      <c r="Q266">
        <f ca="1">IF($C266-Q$1&lt;År1,0,P265*(1-VLOOKUP($A266,[1]Hugst!$R$5:$W$9,MATCH(ROUNDUP((Q$1)/10,0)*10,[1]Hugst!$R$4:$W$4,0))))</f>
        <v>7192.0803159132847</v>
      </c>
      <c r="R266">
        <f ca="1">IF($C266-R$1&lt;År1,0,Q265*(1-VLOOKUP($A266,[1]Hugst!$R$5:$W$9,MATCH(ROUNDUP((R$1)/10,0)*10,[1]Hugst!$R$4:$W$4,0))))</f>
        <v>7198.4767400174187</v>
      </c>
      <c r="S266">
        <f ca="1">IF($C266-S$1&lt;År1,0,R265*(1-VLOOKUP($A266,[1]Hugst!$R$5:$W$9,MATCH(ROUNDUP((S$1)/10,0)*10,[1]Hugst!$R$4:$W$4,0))))</f>
        <v>7204.9053069562442</v>
      </c>
      <c r="T266">
        <f ca="1">IF($C266-T$1&lt;År1,0,S265*(1-VLOOKUP($A266,[1]Hugst!$R$5:$W$9,MATCH(ROUNDUP((T$1)/10,0)*10,[1]Hugst!$R$4:$W$4,0))))</f>
        <v>7211.3661782515483</v>
      </c>
      <c r="U266">
        <f ca="1">IF($C266-U$1&lt;År1,0,T265*(1-VLOOKUP($A266,[1]Hugst!$R$5:$W$9,MATCH(ROUNDUP((U$1)/10,0)*10,[1]Hugst!$R$4:$W$4,0))))</f>
        <v>7217.8595162367346</v>
      </c>
      <c r="V266">
        <f ca="1">IF($C266-V$1&lt;År1,0,U265*(1-VLOOKUP($A266,[1]Hugst!$R$5:$W$9,MATCH(ROUNDUP((V$1)/10,0)*10,[1]Hugst!$R$4:$W$4,0))))</f>
        <v>7224.3854840611129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1198.5807450095199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4454.1363005650765</v>
      </c>
      <c r="G267">
        <f ca="1">IF($C267-G$1&lt;År1,0,F266*(1-VLOOKUP($A267,[1]Hugst!$R$5:$W$9,MATCH(ROUNDUP((G$1)/10,0)*10,[1]Hugst!$R$4:$W$4,0))))</f>
        <v>4460.1593193842291</v>
      </c>
      <c r="H267">
        <f ca="1">IF($C267-H$1&lt;År1,0,G266*(1-VLOOKUP($A267,[1]Hugst!$R$5:$W$9,MATCH(ROUNDUP((H$1)/10,0)*10,[1]Hugst!$R$4:$W$4,0))))</f>
        <v>4466.2126046296016</v>
      </c>
      <c r="I267">
        <f ca="1">IF($C267-I$1&lt;År1,0,H266*(1-VLOOKUP($A267,[1]Hugst!$R$5:$W$9,MATCH(ROUNDUP((I$1)/10,0)*10,[1]Hugst!$R$4:$W$4,0))))</f>
        <v>4472.2963083937702</v>
      </c>
      <c r="J267">
        <f ca="1">IF($C267-J$1&lt;År1,0,I266*(1-VLOOKUP($A267,[1]Hugst!$R$5:$W$9,MATCH(ROUNDUP((J$1)/10,0)*10,[1]Hugst!$R$4:$W$4,0))))</f>
        <v>4478.4105835336577</v>
      </c>
      <c r="K267">
        <f ca="1">IF($C267-K$1&lt;År1,0,J266*(1-VLOOKUP($A267,[1]Hugst!$R$5:$W$9,MATCH(ROUNDUP((K$1)/10,0)*10,[1]Hugst!$R$4:$W$4,0))))</f>
        <v>4484.5555836742806</v>
      </c>
      <c r="L267">
        <f ca="1">IF($C267-L$1&lt;År1,0,K266*(1-VLOOKUP($A267,[1]Hugst!$R$5:$W$9,MATCH(ROUNDUP((L$1)/10,0)*10,[1]Hugst!$R$4:$W$4,0))))</f>
        <v>4490.7314632125017</v>
      </c>
      <c r="M267">
        <f ca="1">IF($C267-M$1&lt;År1,0,L266*(1-VLOOKUP($A267,[1]Hugst!$R$5:$W$9,MATCH(ROUNDUP((M$1)/10,0)*10,[1]Hugst!$R$4:$W$4,0))))</f>
        <v>7160.5747409577725</v>
      </c>
      <c r="N267">
        <f ca="1">IF($C267-N$1&lt;År1,0,M266*(1-VLOOKUP($A267,[1]Hugst!$R$5:$W$9,MATCH(ROUNDUP((N$1)/10,0)*10,[1]Hugst!$R$4:$W$4,0))))</f>
        <v>7166.8128455897004</v>
      </c>
      <c r="O267">
        <f ca="1">IF($C267-O$1&lt;År1,0,N266*(1-VLOOKUP($A267,[1]Hugst!$R$5:$W$9,MATCH(ROUNDUP((O$1)/10,0)*10,[1]Hugst!$R$4:$W$4,0))))</f>
        <v>7173.0822974812017</v>
      </c>
      <c r="P267">
        <f ca="1">IF($C267-P$1&lt;År1,0,O266*(1-VLOOKUP($A267,[1]Hugst!$R$5:$W$9,MATCH(ROUNDUP((P$1)/10,0)*10,[1]Hugst!$R$4:$W$4,0))))</f>
        <v>7179.3832541560078</v>
      </c>
      <c r="Q267">
        <f ca="1">IF($C267-Q$1&lt;År1,0,P266*(1-VLOOKUP($A267,[1]Hugst!$R$5:$W$9,MATCH(ROUNDUP((Q$1)/10,0)*10,[1]Hugst!$R$4:$W$4,0))))</f>
        <v>7185.7158739296856</v>
      </c>
      <c r="R267">
        <f ca="1">IF($C267-R$1&lt;År1,0,Q266*(1-VLOOKUP($A267,[1]Hugst!$R$5:$W$9,MATCH(ROUNDUP((R$1)/10,0)*10,[1]Hugst!$R$4:$W$4,0))))</f>
        <v>7192.0803159132847</v>
      </c>
      <c r="S267">
        <f ca="1">IF($C267-S$1&lt;År1,0,R266*(1-VLOOKUP($A267,[1]Hugst!$R$5:$W$9,MATCH(ROUNDUP((S$1)/10,0)*10,[1]Hugst!$R$4:$W$4,0))))</f>
        <v>7198.4767400174187</v>
      </c>
      <c r="T267">
        <f ca="1">IF($C267-T$1&lt;År1,0,S266*(1-VLOOKUP($A267,[1]Hugst!$R$5:$W$9,MATCH(ROUNDUP((T$1)/10,0)*10,[1]Hugst!$R$4:$W$4,0))))</f>
        <v>7204.9053069562442</v>
      </c>
      <c r="U267">
        <f ca="1">IF($C267-U$1&lt;År1,0,T266*(1-VLOOKUP($A267,[1]Hugst!$R$5:$W$9,MATCH(ROUNDUP((U$1)/10,0)*10,[1]Hugst!$R$4:$W$4,0))))</f>
        <v>7211.3661782515483</v>
      </c>
      <c r="V267">
        <f ca="1">IF($C267-V$1&lt;År1,0,U266*(1-VLOOKUP($A267,[1]Hugst!$R$5:$W$9,MATCH(ROUNDUP((V$1)/10,0)*10,[1]Hugst!$R$4:$W$4,0))))</f>
        <v>7217.8595162367346</v>
      </c>
      <c r="W267">
        <f ca="1">IF($C267-W$1&lt;År1,0,V266*(1-VLOOKUP($A267,[1]Hugst!$R$5:$W$9,MATCH(ROUNDUP((W$1)/10,0)*10,[1]Hugst!$R$4:$W$4,0))))</f>
        <v>7224.3854840611129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1192.5878412845086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4448.1433968400652</v>
      </c>
      <c r="G268">
        <f ca="1">IF($C268-G$1&lt;År1,0,F267*(1-VLOOKUP($A268,[1]Hugst!$R$5:$W$9,MATCH(ROUNDUP((G$1)/10,0)*10,[1]Hugst!$R$4:$W$4,0))))</f>
        <v>4454.1363005650765</v>
      </c>
      <c r="H268">
        <f ca="1">IF($C268-H$1&lt;År1,0,G267*(1-VLOOKUP($A268,[1]Hugst!$R$5:$W$9,MATCH(ROUNDUP((H$1)/10,0)*10,[1]Hugst!$R$4:$W$4,0))))</f>
        <v>4460.1593193842291</v>
      </c>
      <c r="I268">
        <f ca="1">IF($C268-I$1&lt;År1,0,H267*(1-VLOOKUP($A268,[1]Hugst!$R$5:$W$9,MATCH(ROUNDUP((I$1)/10,0)*10,[1]Hugst!$R$4:$W$4,0))))</f>
        <v>4466.2126046296016</v>
      </c>
      <c r="J268">
        <f ca="1">IF($C268-J$1&lt;År1,0,I267*(1-VLOOKUP($A268,[1]Hugst!$R$5:$W$9,MATCH(ROUNDUP((J$1)/10,0)*10,[1]Hugst!$R$4:$W$4,0))))</f>
        <v>4472.2963083937702</v>
      </c>
      <c r="K268">
        <f ca="1">IF($C268-K$1&lt;År1,0,J267*(1-VLOOKUP($A268,[1]Hugst!$R$5:$W$9,MATCH(ROUNDUP((K$1)/10,0)*10,[1]Hugst!$R$4:$W$4,0))))</f>
        <v>4478.4105835336577</v>
      </c>
      <c r="L268">
        <f ca="1">IF($C268-L$1&lt;År1,0,K267*(1-VLOOKUP($A268,[1]Hugst!$R$5:$W$9,MATCH(ROUNDUP((L$1)/10,0)*10,[1]Hugst!$R$4:$W$4,0))))</f>
        <v>4484.5555836742806</v>
      </c>
      <c r="M268">
        <f ca="1">IF($C268-M$1&lt;År1,0,L267*(1-VLOOKUP($A268,[1]Hugst!$R$5:$W$9,MATCH(ROUNDUP((M$1)/10,0)*10,[1]Hugst!$R$4:$W$4,0))))</f>
        <v>4490.7314632125017</v>
      </c>
      <c r="N268">
        <f ca="1">IF($C268-N$1&lt;År1,0,M267*(1-VLOOKUP($A268,[1]Hugst!$R$5:$W$9,MATCH(ROUNDUP((N$1)/10,0)*10,[1]Hugst!$R$4:$W$4,0))))</f>
        <v>7160.5747409577725</v>
      </c>
      <c r="O268">
        <f ca="1">IF($C268-O$1&lt;År1,0,N267*(1-VLOOKUP($A268,[1]Hugst!$R$5:$W$9,MATCH(ROUNDUP((O$1)/10,0)*10,[1]Hugst!$R$4:$W$4,0))))</f>
        <v>7166.8128455897004</v>
      </c>
      <c r="P268">
        <f ca="1">IF($C268-P$1&lt;År1,0,O267*(1-VLOOKUP($A268,[1]Hugst!$R$5:$W$9,MATCH(ROUNDUP((P$1)/10,0)*10,[1]Hugst!$R$4:$W$4,0))))</f>
        <v>7173.0822974812017</v>
      </c>
      <c r="Q268">
        <f ca="1">IF($C268-Q$1&lt;År1,0,P267*(1-VLOOKUP($A268,[1]Hugst!$R$5:$W$9,MATCH(ROUNDUP((Q$1)/10,0)*10,[1]Hugst!$R$4:$W$4,0))))</f>
        <v>7179.3832541560078</v>
      </c>
      <c r="R268">
        <f ca="1">IF($C268-R$1&lt;År1,0,Q267*(1-VLOOKUP($A268,[1]Hugst!$R$5:$W$9,MATCH(ROUNDUP((R$1)/10,0)*10,[1]Hugst!$R$4:$W$4,0))))</f>
        <v>7185.7158739296856</v>
      </c>
      <c r="S268">
        <f ca="1">IF($C268-S$1&lt;År1,0,R267*(1-VLOOKUP($A268,[1]Hugst!$R$5:$W$9,MATCH(ROUNDUP((S$1)/10,0)*10,[1]Hugst!$R$4:$W$4,0))))</f>
        <v>7192.0803159132847</v>
      </c>
      <c r="T268">
        <f ca="1">IF($C268-T$1&lt;År1,0,S267*(1-VLOOKUP($A268,[1]Hugst!$R$5:$W$9,MATCH(ROUNDUP((T$1)/10,0)*10,[1]Hugst!$R$4:$W$4,0))))</f>
        <v>7198.4767400174187</v>
      </c>
      <c r="U268">
        <f ca="1">IF($C268-U$1&lt;År1,0,T267*(1-VLOOKUP($A268,[1]Hugst!$R$5:$W$9,MATCH(ROUNDUP((U$1)/10,0)*10,[1]Hugst!$R$4:$W$4,0))))</f>
        <v>7204.9053069562442</v>
      </c>
      <c r="V268">
        <f ca="1">IF($C268-V$1&lt;År1,0,U267*(1-VLOOKUP($A268,[1]Hugst!$R$5:$W$9,MATCH(ROUNDUP((V$1)/10,0)*10,[1]Hugst!$R$4:$W$4,0))))</f>
        <v>7211.3661782515483</v>
      </c>
      <c r="W268">
        <f ca="1">IF($C268-W$1&lt;År1,0,V267*(1-VLOOKUP($A268,[1]Hugst!$R$5:$W$9,MATCH(ROUNDUP((W$1)/10,0)*10,[1]Hugst!$R$4:$W$4,0))))</f>
        <v>7217.8595162367346</v>
      </c>
      <c r="X268">
        <f ca="1">IF($C268-X$1&lt;År1,0,W267*(1-VLOOKUP($A268,[1]Hugst!$R$5:$W$9,MATCH(ROUNDUP((X$1)/10,0)*10,[1]Hugst!$R$4:$W$4,0))))</f>
        <v>7224.3854840611129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1186.6249020780197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4442.1804576335762</v>
      </c>
      <c r="G269">
        <f ca="1">IF($C269-G$1&lt;År1,0,F268*(1-VLOOKUP($A269,[1]Hugst!$R$5:$W$9,MATCH(ROUNDUP((G$1)/10,0)*10,[1]Hugst!$R$4:$W$4,0))))</f>
        <v>4448.1433968400652</v>
      </c>
      <c r="H269">
        <f ca="1">IF($C269-H$1&lt;År1,0,G268*(1-VLOOKUP($A269,[1]Hugst!$R$5:$W$9,MATCH(ROUNDUP((H$1)/10,0)*10,[1]Hugst!$R$4:$W$4,0))))</f>
        <v>4454.1363005650765</v>
      </c>
      <c r="I269">
        <f ca="1">IF($C269-I$1&lt;År1,0,H268*(1-VLOOKUP($A269,[1]Hugst!$R$5:$W$9,MATCH(ROUNDUP((I$1)/10,0)*10,[1]Hugst!$R$4:$W$4,0))))</f>
        <v>4460.1593193842291</v>
      </c>
      <c r="J269">
        <f ca="1">IF($C269-J$1&lt;År1,0,I268*(1-VLOOKUP($A269,[1]Hugst!$R$5:$W$9,MATCH(ROUNDUP((J$1)/10,0)*10,[1]Hugst!$R$4:$W$4,0))))</f>
        <v>4466.2126046296016</v>
      </c>
      <c r="K269">
        <f ca="1">IF($C269-K$1&lt;År1,0,J268*(1-VLOOKUP($A269,[1]Hugst!$R$5:$W$9,MATCH(ROUNDUP((K$1)/10,0)*10,[1]Hugst!$R$4:$W$4,0))))</f>
        <v>4472.2963083937702</v>
      </c>
      <c r="L269">
        <f ca="1">IF($C269-L$1&lt;År1,0,K268*(1-VLOOKUP($A269,[1]Hugst!$R$5:$W$9,MATCH(ROUNDUP((L$1)/10,0)*10,[1]Hugst!$R$4:$W$4,0))))</f>
        <v>4478.4105835336577</v>
      </c>
      <c r="M269">
        <f ca="1">IF($C269-M$1&lt;År1,0,L268*(1-VLOOKUP($A269,[1]Hugst!$R$5:$W$9,MATCH(ROUNDUP((M$1)/10,0)*10,[1]Hugst!$R$4:$W$4,0))))</f>
        <v>4484.5555836742806</v>
      </c>
      <c r="N269">
        <f ca="1">IF($C269-N$1&lt;År1,0,M268*(1-VLOOKUP($A269,[1]Hugst!$R$5:$W$9,MATCH(ROUNDUP((N$1)/10,0)*10,[1]Hugst!$R$4:$W$4,0))))</f>
        <v>4490.7314632125017</v>
      </c>
      <c r="O269">
        <f ca="1">IF($C269-O$1&lt;År1,0,N268*(1-VLOOKUP($A269,[1]Hugst!$R$5:$W$9,MATCH(ROUNDUP((O$1)/10,0)*10,[1]Hugst!$R$4:$W$4,0))))</f>
        <v>7160.5747409577725</v>
      </c>
      <c r="P269">
        <f ca="1">IF($C269-P$1&lt;År1,0,O268*(1-VLOOKUP($A269,[1]Hugst!$R$5:$W$9,MATCH(ROUNDUP((P$1)/10,0)*10,[1]Hugst!$R$4:$W$4,0))))</f>
        <v>7166.8128455897004</v>
      </c>
      <c r="Q269">
        <f ca="1">IF($C269-Q$1&lt;År1,0,P268*(1-VLOOKUP($A269,[1]Hugst!$R$5:$W$9,MATCH(ROUNDUP((Q$1)/10,0)*10,[1]Hugst!$R$4:$W$4,0))))</f>
        <v>7173.0822974812017</v>
      </c>
      <c r="R269">
        <f ca="1">IF($C269-R$1&lt;År1,0,Q268*(1-VLOOKUP($A269,[1]Hugst!$R$5:$W$9,MATCH(ROUNDUP((R$1)/10,0)*10,[1]Hugst!$R$4:$W$4,0))))</f>
        <v>7179.3832541560078</v>
      </c>
      <c r="S269">
        <f ca="1">IF($C269-S$1&lt;År1,0,R268*(1-VLOOKUP($A269,[1]Hugst!$R$5:$W$9,MATCH(ROUNDUP((S$1)/10,0)*10,[1]Hugst!$R$4:$W$4,0))))</f>
        <v>7185.7158739296856</v>
      </c>
      <c r="T269">
        <f ca="1">IF($C269-T$1&lt;År1,0,S268*(1-VLOOKUP($A269,[1]Hugst!$R$5:$W$9,MATCH(ROUNDUP((T$1)/10,0)*10,[1]Hugst!$R$4:$W$4,0))))</f>
        <v>7192.0803159132847</v>
      </c>
      <c r="U269">
        <f ca="1">IF($C269-U$1&lt;År1,0,T268*(1-VLOOKUP($A269,[1]Hugst!$R$5:$W$9,MATCH(ROUNDUP((U$1)/10,0)*10,[1]Hugst!$R$4:$W$4,0))))</f>
        <v>7198.4767400174187</v>
      </c>
      <c r="V269">
        <f ca="1">IF($C269-V$1&lt;År1,0,U268*(1-VLOOKUP($A269,[1]Hugst!$R$5:$W$9,MATCH(ROUNDUP((V$1)/10,0)*10,[1]Hugst!$R$4:$W$4,0))))</f>
        <v>7204.9053069562442</v>
      </c>
      <c r="W269">
        <f ca="1">IF($C269-W$1&lt;År1,0,V268*(1-VLOOKUP($A269,[1]Hugst!$R$5:$W$9,MATCH(ROUNDUP((W$1)/10,0)*10,[1]Hugst!$R$4:$W$4,0))))</f>
        <v>7211.3661782515483</v>
      </c>
      <c r="X269">
        <f ca="1">IF($C269-X$1&lt;År1,0,W268*(1-VLOOKUP($A269,[1]Hugst!$R$5:$W$9,MATCH(ROUNDUP((X$1)/10,0)*10,[1]Hugst!$R$4:$W$4,0))))</f>
        <v>7217.8595162367346</v>
      </c>
      <c r="Y269">
        <f ca="1">IF($C269-Y$1&lt;År1,0,X268*(1-VLOOKUP($A269,[1]Hugst!$R$5:$W$9,MATCH(ROUNDUP((Y$1)/10,0)*10,[1]Hugst!$R$4:$W$4,0))))</f>
        <v>7224.3854840611129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1180.6917775676593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4436.2473331232159</v>
      </c>
      <c r="G270">
        <f ca="1">IF($C270-G$1&lt;År1,0,F269*(1-VLOOKUP($A270,[1]Hugst!$R$5:$W$9,MATCH(ROUNDUP((G$1)/10,0)*10,[1]Hugst!$R$4:$W$4,0))))</f>
        <v>4442.1804576335762</v>
      </c>
      <c r="H270">
        <f ca="1">IF($C270-H$1&lt;År1,0,G269*(1-VLOOKUP($A270,[1]Hugst!$R$5:$W$9,MATCH(ROUNDUP((H$1)/10,0)*10,[1]Hugst!$R$4:$W$4,0))))</f>
        <v>4448.1433968400652</v>
      </c>
      <c r="I270">
        <f ca="1">IF($C270-I$1&lt;År1,0,H269*(1-VLOOKUP($A270,[1]Hugst!$R$5:$W$9,MATCH(ROUNDUP((I$1)/10,0)*10,[1]Hugst!$R$4:$W$4,0))))</f>
        <v>4454.1363005650765</v>
      </c>
      <c r="J270">
        <f ca="1">IF($C270-J$1&lt;År1,0,I269*(1-VLOOKUP($A270,[1]Hugst!$R$5:$W$9,MATCH(ROUNDUP((J$1)/10,0)*10,[1]Hugst!$R$4:$W$4,0))))</f>
        <v>4460.1593193842291</v>
      </c>
      <c r="K270">
        <f ca="1">IF($C270-K$1&lt;År1,0,J269*(1-VLOOKUP($A270,[1]Hugst!$R$5:$W$9,MATCH(ROUNDUP((K$1)/10,0)*10,[1]Hugst!$R$4:$W$4,0))))</f>
        <v>4466.2126046296016</v>
      </c>
      <c r="L270">
        <f ca="1">IF($C270-L$1&lt;År1,0,K269*(1-VLOOKUP($A270,[1]Hugst!$R$5:$W$9,MATCH(ROUNDUP((L$1)/10,0)*10,[1]Hugst!$R$4:$W$4,0))))</f>
        <v>4472.2963083937702</v>
      </c>
      <c r="M270">
        <f ca="1">IF($C270-M$1&lt;År1,0,L269*(1-VLOOKUP($A270,[1]Hugst!$R$5:$W$9,MATCH(ROUNDUP((M$1)/10,0)*10,[1]Hugst!$R$4:$W$4,0))))</f>
        <v>4478.4105835336577</v>
      </c>
      <c r="N270">
        <f ca="1">IF($C270-N$1&lt;År1,0,M269*(1-VLOOKUP($A270,[1]Hugst!$R$5:$W$9,MATCH(ROUNDUP((N$1)/10,0)*10,[1]Hugst!$R$4:$W$4,0))))</f>
        <v>4484.5555836742806</v>
      </c>
      <c r="O270">
        <f ca="1">IF($C270-O$1&lt;År1,0,N269*(1-VLOOKUP($A270,[1]Hugst!$R$5:$W$9,MATCH(ROUNDUP((O$1)/10,0)*10,[1]Hugst!$R$4:$W$4,0))))</f>
        <v>4490.7314632125017</v>
      </c>
      <c r="P270">
        <f ca="1">IF($C270-P$1&lt;År1,0,O269*(1-VLOOKUP($A270,[1]Hugst!$R$5:$W$9,MATCH(ROUNDUP((P$1)/10,0)*10,[1]Hugst!$R$4:$W$4,0))))</f>
        <v>7160.5747409577725</v>
      </c>
      <c r="Q270">
        <f ca="1">IF($C270-Q$1&lt;År1,0,P269*(1-VLOOKUP($A270,[1]Hugst!$R$5:$W$9,MATCH(ROUNDUP((Q$1)/10,0)*10,[1]Hugst!$R$4:$W$4,0))))</f>
        <v>7166.8128455897004</v>
      </c>
      <c r="R270">
        <f ca="1">IF($C270-R$1&lt;År1,0,Q269*(1-VLOOKUP($A270,[1]Hugst!$R$5:$W$9,MATCH(ROUNDUP((R$1)/10,0)*10,[1]Hugst!$R$4:$W$4,0))))</f>
        <v>7173.0822974812017</v>
      </c>
      <c r="S270">
        <f ca="1">IF($C270-S$1&lt;År1,0,R269*(1-VLOOKUP($A270,[1]Hugst!$R$5:$W$9,MATCH(ROUNDUP((S$1)/10,0)*10,[1]Hugst!$R$4:$W$4,0))))</f>
        <v>7179.3832541560078</v>
      </c>
      <c r="T270">
        <f ca="1">IF($C270-T$1&lt;År1,0,S269*(1-VLOOKUP($A270,[1]Hugst!$R$5:$W$9,MATCH(ROUNDUP((T$1)/10,0)*10,[1]Hugst!$R$4:$W$4,0))))</f>
        <v>7185.7158739296856</v>
      </c>
      <c r="U270">
        <f ca="1">IF($C270-U$1&lt;År1,0,T269*(1-VLOOKUP($A270,[1]Hugst!$R$5:$W$9,MATCH(ROUNDUP((U$1)/10,0)*10,[1]Hugst!$R$4:$W$4,0))))</f>
        <v>7192.0803159132847</v>
      </c>
      <c r="V270">
        <f ca="1">IF($C270-V$1&lt;År1,0,U269*(1-VLOOKUP($A270,[1]Hugst!$R$5:$W$9,MATCH(ROUNDUP((V$1)/10,0)*10,[1]Hugst!$R$4:$W$4,0))))</f>
        <v>7198.4767400174187</v>
      </c>
      <c r="W270">
        <f ca="1">IF($C270-W$1&lt;År1,0,V269*(1-VLOOKUP($A270,[1]Hugst!$R$5:$W$9,MATCH(ROUNDUP((W$1)/10,0)*10,[1]Hugst!$R$4:$W$4,0))))</f>
        <v>7204.9053069562442</v>
      </c>
      <c r="X270">
        <f ca="1">IF($C270-X$1&lt;År1,0,W269*(1-VLOOKUP($A270,[1]Hugst!$R$5:$W$9,MATCH(ROUNDUP((X$1)/10,0)*10,[1]Hugst!$R$4:$W$4,0))))</f>
        <v>7211.3661782515483</v>
      </c>
      <c r="Y270">
        <f ca="1">IF($C270-Y$1&lt;År1,0,X269*(1-VLOOKUP($A270,[1]Hugst!$R$5:$W$9,MATCH(ROUNDUP((Y$1)/10,0)*10,[1]Hugst!$R$4:$W$4,0))))</f>
        <v>7217.8595162367346</v>
      </c>
      <c r="Z270">
        <f ca="1">IF($C270-Z$1&lt;År1,0,Y269*(1-VLOOKUP($A270,[1]Hugst!$R$5:$W$9,MATCH(ROUNDUP((Z$1)/10,0)*10,[1]Hugst!$R$4:$W$4,0))))</f>
        <v>7224.3854840611129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1174.7883186798426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4430.3438742353992</v>
      </c>
      <c r="G271">
        <f ca="1">IF($C271-G$1&lt;År1,0,F270*(1-VLOOKUP($A271,[1]Hugst!$R$5:$W$9,MATCH(ROUNDUP((G$1)/10,0)*10,[1]Hugst!$R$4:$W$4,0))))</f>
        <v>4436.2473331232159</v>
      </c>
      <c r="H271">
        <f ca="1">IF($C271-H$1&lt;År1,0,G270*(1-VLOOKUP($A271,[1]Hugst!$R$5:$W$9,MATCH(ROUNDUP((H$1)/10,0)*10,[1]Hugst!$R$4:$W$4,0))))</f>
        <v>4442.1804576335762</v>
      </c>
      <c r="I271">
        <f ca="1">IF($C271-I$1&lt;År1,0,H270*(1-VLOOKUP($A271,[1]Hugst!$R$5:$W$9,MATCH(ROUNDUP((I$1)/10,0)*10,[1]Hugst!$R$4:$W$4,0))))</f>
        <v>4448.1433968400652</v>
      </c>
      <c r="J271">
        <f ca="1">IF($C271-J$1&lt;År1,0,I270*(1-VLOOKUP($A271,[1]Hugst!$R$5:$W$9,MATCH(ROUNDUP((J$1)/10,0)*10,[1]Hugst!$R$4:$W$4,0))))</f>
        <v>4454.1363005650765</v>
      </c>
      <c r="K271">
        <f ca="1">IF($C271-K$1&lt;År1,0,J270*(1-VLOOKUP($A271,[1]Hugst!$R$5:$W$9,MATCH(ROUNDUP((K$1)/10,0)*10,[1]Hugst!$R$4:$W$4,0))))</f>
        <v>4460.1593193842291</v>
      </c>
      <c r="L271">
        <f ca="1">IF($C271-L$1&lt;År1,0,K270*(1-VLOOKUP($A271,[1]Hugst!$R$5:$W$9,MATCH(ROUNDUP((L$1)/10,0)*10,[1]Hugst!$R$4:$W$4,0))))</f>
        <v>4466.2126046296016</v>
      </c>
      <c r="M271">
        <f ca="1">IF($C271-M$1&lt;År1,0,L270*(1-VLOOKUP($A271,[1]Hugst!$R$5:$W$9,MATCH(ROUNDUP((M$1)/10,0)*10,[1]Hugst!$R$4:$W$4,0))))</f>
        <v>4472.2963083937702</v>
      </c>
      <c r="N271">
        <f ca="1">IF($C271-N$1&lt;År1,0,M270*(1-VLOOKUP($A271,[1]Hugst!$R$5:$W$9,MATCH(ROUNDUP((N$1)/10,0)*10,[1]Hugst!$R$4:$W$4,0))))</f>
        <v>4478.4105835336577</v>
      </c>
      <c r="O271">
        <f ca="1">IF($C271-O$1&lt;År1,0,N270*(1-VLOOKUP($A271,[1]Hugst!$R$5:$W$9,MATCH(ROUNDUP((O$1)/10,0)*10,[1]Hugst!$R$4:$W$4,0))))</f>
        <v>4484.5555836742806</v>
      </c>
      <c r="P271">
        <f ca="1">IF($C271-P$1&lt;År1,0,O270*(1-VLOOKUP($A271,[1]Hugst!$R$5:$W$9,MATCH(ROUNDUP((P$1)/10,0)*10,[1]Hugst!$R$4:$W$4,0))))</f>
        <v>4490.7314632125017</v>
      </c>
      <c r="Q271">
        <f ca="1">IF($C271-Q$1&lt;År1,0,P270*(1-VLOOKUP($A271,[1]Hugst!$R$5:$W$9,MATCH(ROUNDUP((Q$1)/10,0)*10,[1]Hugst!$R$4:$W$4,0))))</f>
        <v>7160.5747409577725</v>
      </c>
      <c r="R271">
        <f ca="1">IF($C271-R$1&lt;År1,0,Q270*(1-VLOOKUP($A271,[1]Hugst!$R$5:$W$9,MATCH(ROUNDUP((R$1)/10,0)*10,[1]Hugst!$R$4:$W$4,0))))</f>
        <v>7166.8128455897004</v>
      </c>
      <c r="S271">
        <f ca="1">IF($C271-S$1&lt;År1,0,R270*(1-VLOOKUP($A271,[1]Hugst!$R$5:$W$9,MATCH(ROUNDUP((S$1)/10,0)*10,[1]Hugst!$R$4:$W$4,0))))</f>
        <v>7173.0822974812017</v>
      </c>
      <c r="T271">
        <f ca="1">IF($C271-T$1&lt;År1,0,S270*(1-VLOOKUP($A271,[1]Hugst!$R$5:$W$9,MATCH(ROUNDUP((T$1)/10,0)*10,[1]Hugst!$R$4:$W$4,0))))</f>
        <v>7179.3832541560078</v>
      </c>
      <c r="U271">
        <f ca="1">IF($C271-U$1&lt;År1,0,T270*(1-VLOOKUP($A271,[1]Hugst!$R$5:$W$9,MATCH(ROUNDUP((U$1)/10,0)*10,[1]Hugst!$R$4:$W$4,0))))</f>
        <v>7185.7158739296856</v>
      </c>
      <c r="V271">
        <f ca="1">IF($C271-V$1&lt;År1,0,U270*(1-VLOOKUP($A271,[1]Hugst!$R$5:$W$9,MATCH(ROUNDUP((V$1)/10,0)*10,[1]Hugst!$R$4:$W$4,0))))</f>
        <v>7192.0803159132847</v>
      </c>
      <c r="W271">
        <f ca="1">IF($C271-W$1&lt;År1,0,V270*(1-VLOOKUP($A271,[1]Hugst!$R$5:$W$9,MATCH(ROUNDUP((W$1)/10,0)*10,[1]Hugst!$R$4:$W$4,0))))</f>
        <v>7198.4767400174187</v>
      </c>
      <c r="X271">
        <f ca="1">IF($C271-X$1&lt;År1,0,W270*(1-VLOOKUP($A271,[1]Hugst!$R$5:$W$9,MATCH(ROUNDUP((X$1)/10,0)*10,[1]Hugst!$R$4:$W$4,0))))</f>
        <v>7204.9053069562442</v>
      </c>
      <c r="Y271">
        <f ca="1">IF($C271-Y$1&lt;År1,0,X270*(1-VLOOKUP($A271,[1]Hugst!$R$5:$W$9,MATCH(ROUNDUP((Y$1)/10,0)*10,[1]Hugst!$R$4:$W$4,0))))</f>
        <v>7211.3661782515483</v>
      </c>
      <c r="Z271">
        <f ca="1">IF($C271-Z$1&lt;År1,0,Y270*(1-VLOOKUP($A271,[1]Hugst!$R$5:$W$9,MATCH(ROUNDUP((Z$1)/10,0)*10,[1]Hugst!$R$4:$W$4,0))))</f>
        <v>7217.8595162367346</v>
      </c>
      <c r="AA271">
        <f ca="1">IF($C271-AA$1&lt;År1,0,Z270*(1-VLOOKUP($A271,[1]Hugst!$R$5:$W$9,MATCH(ROUNDUP((AA$1)/10,0)*10,[1]Hugst!$R$4:$W$4,0))))</f>
        <v>7224.3854840611129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1168.9143770864212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4424.4699326419777</v>
      </c>
      <c r="G272">
        <f ca="1">IF($C272-G$1&lt;År1,0,F271*(1-VLOOKUP($A272,[1]Hugst!$R$5:$W$9,MATCH(ROUNDUP((G$1)/10,0)*10,[1]Hugst!$R$4:$W$4,0))))</f>
        <v>4430.3438742353992</v>
      </c>
      <c r="H272">
        <f ca="1">IF($C272-H$1&lt;År1,0,G271*(1-VLOOKUP($A272,[1]Hugst!$R$5:$W$9,MATCH(ROUNDUP((H$1)/10,0)*10,[1]Hugst!$R$4:$W$4,0))))</f>
        <v>4436.2473331232159</v>
      </c>
      <c r="I272">
        <f ca="1">IF($C272-I$1&lt;År1,0,H271*(1-VLOOKUP($A272,[1]Hugst!$R$5:$W$9,MATCH(ROUNDUP((I$1)/10,0)*10,[1]Hugst!$R$4:$W$4,0))))</f>
        <v>4442.1804576335762</v>
      </c>
      <c r="J272">
        <f ca="1">IF($C272-J$1&lt;År1,0,I271*(1-VLOOKUP($A272,[1]Hugst!$R$5:$W$9,MATCH(ROUNDUP((J$1)/10,0)*10,[1]Hugst!$R$4:$W$4,0))))</f>
        <v>4448.1433968400652</v>
      </c>
      <c r="K272">
        <f ca="1">IF($C272-K$1&lt;År1,0,J271*(1-VLOOKUP($A272,[1]Hugst!$R$5:$W$9,MATCH(ROUNDUP((K$1)/10,0)*10,[1]Hugst!$R$4:$W$4,0))))</f>
        <v>4454.1363005650765</v>
      </c>
      <c r="L272">
        <f ca="1">IF($C272-L$1&lt;År1,0,K271*(1-VLOOKUP($A272,[1]Hugst!$R$5:$W$9,MATCH(ROUNDUP((L$1)/10,0)*10,[1]Hugst!$R$4:$W$4,0))))</f>
        <v>4460.1593193842291</v>
      </c>
      <c r="M272">
        <f ca="1">IF($C272-M$1&lt;År1,0,L271*(1-VLOOKUP($A272,[1]Hugst!$R$5:$W$9,MATCH(ROUNDUP((M$1)/10,0)*10,[1]Hugst!$R$4:$W$4,0))))</f>
        <v>4466.2126046296016</v>
      </c>
      <c r="N272">
        <f ca="1">IF($C272-N$1&lt;År1,0,M271*(1-VLOOKUP($A272,[1]Hugst!$R$5:$W$9,MATCH(ROUNDUP((N$1)/10,0)*10,[1]Hugst!$R$4:$W$4,0))))</f>
        <v>4472.2963083937702</v>
      </c>
      <c r="O272">
        <f ca="1">IF($C272-O$1&lt;År1,0,N271*(1-VLOOKUP($A272,[1]Hugst!$R$5:$W$9,MATCH(ROUNDUP((O$1)/10,0)*10,[1]Hugst!$R$4:$W$4,0))))</f>
        <v>4478.4105835336577</v>
      </c>
      <c r="P272">
        <f ca="1">IF($C272-P$1&lt;År1,0,O271*(1-VLOOKUP($A272,[1]Hugst!$R$5:$W$9,MATCH(ROUNDUP((P$1)/10,0)*10,[1]Hugst!$R$4:$W$4,0))))</f>
        <v>4484.5555836742806</v>
      </c>
      <c r="Q272">
        <f ca="1">IF($C272-Q$1&lt;År1,0,P271*(1-VLOOKUP($A272,[1]Hugst!$R$5:$W$9,MATCH(ROUNDUP((Q$1)/10,0)*10,[1]Hugst!$R$4:$W$4,0))))</f>
        <v>4490.7314632125017</v>
      </c>
      <c r="R272">
        <f ca="1">IF($C272-R$1&lt;År1,0,Q271*(1-VLOOKUP($A272,[1]Hugst!$R$5:$W$9,MATCH(ROUNDUP((R$1)/10,0)*10,[1]Hugst!$R$4:$W$4,0))))</f>
        <v>7160.5747409577725</v>
      </c>
      <c r="S272">
        <f ca="1">IF($C272-S$1&lt;År1,0,R271*(1-VLOOKUP($A272,[1]Hugst!$R$5:$W$9,MATCH(ROUNDUP((S$1)/10,0)*10,[1]Hugst!$R$4:$W$4,0))))</f>
        <v>7166.8128455897004</v>
      </c>
      <c r="T272">
        <f ca="1">IF($C272-T$1&lt;År1,0,S271*(1-VLOOKUP($A272,[1]Hugst!$R$5:$W$9,MATCH(ROUNDUP((T$1)/10,0)*10,[1]Hugst!$R$4:$W$4,0))))</f>
        <v>7173.0822974812017</v>
      </c>
      <c r="U272">
        <f ca="1">IF($C272-U$1&lt;År1,0,T271*(1-VLOOKUP($A272,[1]Hugst!$R$5:$W$9,MATCH(ROUNDUP((U$1)/10,0)*10,[1]Hugst!$R$4:$W$4,0))))</f>
        <v>7179.3832541560078</v>
      </c>
      <c r="V272">
        <f ca="1">IF($C272-V$1&lt;År1,0,U271*(1-VLOOKUP($A272,[1]Hugst!$R$5:$W$9,MATCH(ROUNDUP((V$1)/10,0)*10,[1]Hugst!$R$4:$W$4,0))))</f>
        <v>7185.7158739296856</v>
      </c>
      <c r="W272">
        <f ca="1">IF($C272-W$1&lt;År1,0,V271*(1-VLOOKUP($A272,[1]Hugst!$R$5:$W$9,MATCH(ROUNDUP((W$1)/10,0)*10,[1]Hugst!$R$4:$W$4,0))))</f>
        <v>7192.0803159132847</v>
      </c>
      <c r="X272">
        <f ca="1">IF($C272-X$1&lt;År1,0,W271*(1-VLOOKUP($A272,[1]Hugst!$R$5:$W$9,MATCH(ROUNDUP((X$1)/10,0)*10,[1]Hugst!$R$4:$W$4,0))))</f>
        <v>7198.4767400174187</v>
      </c>
      <c r="Y272">
        <f ca="1">IF($C272-Y$1&lt;År1,0,X271*(1-VLOOKUP($A272,[1]Hugst!$R$5:$W$9,MATCH(ROUNDUP((Y$1)/10,0)*10,[1]Hugst!$R$4:$W$4,0))))</f>
        <v>7204.9053069562442</v>
      </c>
      <c r="Z272">
        <f ca="1">IF($C272-Z$1&lt;År1,0,Y271*(1-VLOOKUP($A272,[1]Hugst!$R$5:$W$9,MATCH(ROUNDUP((Z$1)/10,0)*10,[1]Hugst!$R$4:$W$4,0))))</f>
        <v>7211.3661782515483</v>
      </c>
      <c r="AA272">
        <f ca="1">IF($C272-AA$1&lt;År1,0,Z271*(1-VLOOKUP($A272,[1]Hugst!$R$5:$W$9,MATCH(ROUNDUP((AA$1)/10,0)*10,[1]Hugst!$R$4:$W$4,0))))</f>
        <v>7217.8595162367346</v>
      </c>
      <c r="AB272">
        <f ca="1">IF($C272-AB$1&lt;År1,0,AA271*(1-VLOOKUP($A272,[1]Hugst!$R$5:$W$9,MATCH(ROUNDUP((AB$1)/10,0)*10,[1]Hugst!$R$4:$W$4,0))))</f>
        <v>7224.3854840611129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1163.0698052009793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4418.6253607565359</v>
      </c>
      <c r="G273">
        <f ca="1">IF($C273-G$1&lt;År1,0,F272*(1-VLOOKUP($A273,[1]Hugst!$R$5:$W$9,MATCH(ROUNDUP((G$1)/10,0)*10,[1]Hugst!$R$4:$W$4,0))))</f>
        <v>4424.4699326419777</v>
      </c>
      <c r="H273">
        <f ca="1">IF($C273-H$1&lt;År1,0,G272*(1-VLOOKUP($A273,[1]Hugst!$R$5:$W$9,MATCH(ROUNDUP((H$1)/10,0)*10,[1]Hugst!$R$4:$W$4,0))))</f>
        <v>4430.3438742353992</v>
      </c>
      <c r="I273">
        <f ca="1">IF($C273-I$1&lt;År1,0,H272*(1-VLOOKUP($A273,[1]Hugst!$R$5:$W$9,MATCH(ROUNDUP((I$1)/10,0)*10,[1]Hugst!$R$4:$W$4,0))))</f>
        <v>4436.2473331232159</v>
      </c>
      <c r="J273">
        <f ca="1">IF($C273-J$1&lt;År1,0,I272*(1-VLOOKUP($A273,[1]Hugst!$R$5:$W$9,MATCH(ROUNDUP((J$1)/10,0)*10,[1]Hugst!$R$4:$W$4,0))))</f>
        <v>4442.1804576335762</v>
      </c>
      <c r="K273">
        <f ca="1">IF($C273-K$1&lt;År1,0,J272*(1-VLOOKUP($A273,[1]Hugst!$R$5:$W$9,MATCH(ROUNDUP((K$1)/10,0)*10,[1]Hugst!$R$4:$W$4,0))))</f>
        <v>4448.1433968400652</v>
      </c>
      <c r="L273">
        <f ca="1">IF($C273-L$1&lt;År1,0,K272*(1-VLOOKUP($A273,[1]Hugst!$R$5:$W$9,MATCH(ROUNDUP((L$1)/10,0)*10,[1]Hugst!$R$4:$W$4,0))))</f>
        <v>4454.1363005650765</v>
      </c>
      <c r="M273">
        <f ca="1">IF($C273-M$1&lt;År1,0,L272*(1-VLOOKUP($A273,[1]Hugst!$R$5:$W$9,MATCH(ROUNDUP((M$1)/10,0)*10,[1]Hugst!$R$4:$W$4,0))))</f>
        <v>4460.1593193842291</v>
      </c>
      <c r="N273">
        <f ca="1">IF($C273-N$1&lt;År1,0,M272*(1-VLOOKUP($A273,[1]Hugst!$R$5:$W$9,MATCH(ROUNDUP((N$1)/10,0)*10,[1]Hugst!$R$4:$W$4,0))))</f>
        <v>4466.2126046296016</v>
      </c>
      <c r="O273">
        <f ca="1">IF($C273-O$1&lt;År1,0,N272*(1-VLOOKUP($A273,[1]Hugst!$R$5:$W$9,MATCH(ROUNDUP((O$1)/10,0)*10,[1]Hugst!$R$4:$W$4,0))))</f>
        <v>4472.2963083937702</v>
      </c>
      <c r="P273">
        <f ca="1">IF($C273-P$1&lt;År1,0,O272*(1-VLOOKUP($A273,[1]Hugst!$R$5:$W$9,MATCH(ROUNDUP((P$1)/10,0)*10,[1]Hugst!$R$4:$W$4,0))))</f>
        <v>4478.4105835336577</v>
      </c>
      <c r="Q273">
        <f ca="1">IF($C273-Q$1&lt;År1,0,P272*(1-VLOOKUP($A273,[1]Hugst!$R$5:$W$9,MATCH(ROUNDUP((Q$1)/10,0)*10,[1]Hugst!$R$4:$W$4,0))))</f>
        <v>4484.5555836742806</v>
      </c>
      <c r="R273">
        <f ca="1">IF($C273-R$1&lt;År1,0,Q272*(1-VLOOKUP($A273,[1]Hugst!$R$5:$W$9,MATCH(ROUNDUP((R$1)/10,0)*10,[1]Hugst!$R$4:$W$4,0))))</f>
        <v>4490.7314632125017</v>
      </c>
      <c r="S273">
        <f ca="1">IF($C273-S$1&lt;År1,0,R272*(1-VLOOKUP($A273,[1]Hugst!$R$5:$W$9,MATCH(ROUNDUP((S$1)/10,0)*10,[1]Hugst!$R$4:$W$4,0))))</f>
        <v>7160.5747409577725</v>
      </c>
      <c r="T273">
        <f ca="1">IF($C273-T$1&lt;År1,0,S272*(1-VLOOKUP($A273,[1]Hugst!$R$5:$W$9,MATCH(ROUNDUP((T$1)/10,0)*10,[1]Hugst!$R$4:$W$4,0))))</f>
        <v>7166.8128455897004</v>
      </c>
      <c r="U273">
        <f ca="1">IF($C273-U$1&lt;År1,0,T272*(1-VLOOKUP($A273,[1]Hugst!$R$5:$W$9,MATCH(ROUNDUP((U$1)/10,0)*10,[1]Hugst!$R$4:$W$4,0))))</f>
        <v>7173.0822974812017</v>
      </c>
      <c r="V273">
        <f ca="1">IF($C273-V$1&lt;År1,0,U272*(1-VLOOKUP($A273,[1]Hugst!$R$5:$W$9,MATCH(ROUNDUP((V$1)/10,0)*10,[1]Hugst!$R$4:$W$4,0))))</f>
        <v>7179.3832541560078</v>
      </c>
      <c r="W273">
        <f ca="1">IF($C273-W$1&lt;År1,0,V272*(1-VLOOKUP($A273,[1]Hugst!$R$5:$W$9,MATCH(ROUNDUP((W$1)/10,0)*10,[1]Hugst!$R$4:$W$4,0))))</f>
        <v>7185.7158739296856</v>
      </c>
      <c r="X273">
        <f ca="1">IF($C273-X$1&lt;År1,0,W272*(1-VLOOKUP($A273,[1]Hugst!$R$5:$W$9,MATCH(ROUNDUP((X$1)/10,0)*10,[1]Hugst!$R$4:$W$4,0))))</f>
        <v>7192.0803159132847</v>
      </c>
      <c r="Y273">
        <f ca="1">IF($C273-Y$1&lt;År1,0,X272*(1-VLOOKUP($A273,[1]Hugst!$R$5:$W$9,MATCH(ROUNDUP((Y$1)/10,0)*10,[1]Hugst!$R$4:$W$4,0))))</f>
        <v>7198.4767400174187</v>
      </c>
      <c r="Z273">
        <f ca="1">IF($C273-Z$1&lt;År1,0,Y272*(1-VLOOKUP($A273,[1]Hugst!$R$5:$W$9,MATCH(ROUNDUP((Z$1)/10,0)*10,[1]Hugst!$R$4:$W$4,0))))</f>
        <v>7204.9053069562442</v>
      </c>
      <c r="AA273">
        <f ca="1">IF($C273-AA$1&lt;År1,0,Z272*(1-VLOOKUP($A273,[1]Hugst!$R$5:$W$9,MATCH(ROUNDUP((AA$1)/10,0)*10,[1]Hugst!$R$4:$W$4,0))))</f>
        <v>7211.3661782515483</v>
      </c>
      <c r="AB273">
        <f ca="1">IF($C273-AB$1&lt;År1,0,AA272*(1-VLOOKUP($A273,[1]Hugst!$R$5:$W$9,MATCH(ROUNDUP((AB$1)/10,0)*10,[1]Hugst!$R$4:$W$4,0))))</f>
        <v>7217.8595162367346</v>
      </c>
      <c r="AC273">
        <f ca="1">IF($C273-AC$1&lt;År1,0,AB272*(1-VLOOKUP($A273,[1]Hugst!$R$5:$W$9,MATCH(ROUNDUP((AC$1)/10,0)*10,[1]Hugst!$R$4:$W$4,0))))</f>
        <v>7224.3854840611129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1157.2544561749783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4412.8100117305348</v>
      </c>
      <c r="G274">
        <f ca="1">IF($C274-G$1&lt;År1,0,F273*(1-VLOOKUP($A274,[1]Hugst!$R$5:$W$9,MATCH(ROUNDUP((G$1)/10,0)*10,[1]Hugst!$R$4:$W$4,0))))</f>
        <v>4418.6253607565359</v>
      </c>
      <c r="H274">
        <f ca="1">IF($C274-H$1&lt;År1,0,G273*(1-VLOOKUP($A274,[1]Hugst!$R$5:$W$9,MATCH(ROUNDUP((H$1)/10,0)*10,[1]Hugst!$R$4:$W$4,0))))</f>
        <v>4424.4699326419777</v>
      </c>
      <c r="I274">
        <f ca="1">IF($C274-I$1&lt;År1,0,H273*(1-VLOOKUP($A274,[1]Hugst!$R$5:$W$9,MATCH(ROUNDUP((I$1)/10,0)*10,[1]Hugst!$R$4:$W$4,0))))</f>
        <v>4430.3438742353992</v>
      </c>
      <c r="J274">
        <f ca="1">IF($C274-J$1&lt;År1,0,I273*(1-VLOOKUP($A274,[1]Hugst!$R$5:$W$9,MATCH(ROUNDUP((J$1)/10,0)*10,[1]Hugst!$R$4:$W$4,0))))</f>
        <v>4436.2473331232159</v>
      </c>
      <c r="K274">
        <f ca="1">IF($C274-K$1&lt;År1,0,J273*(1-VLOOKUP($A274,[1]Hugst!$R$5:$W$9,MATCH(ROUNDUP((K$1)/10,0)*10,[1]Hugst!$R$4:$W$4,0))))</f>
        <v>4442.1804576335762</v>
      </c>
      <c r="L274">
        <f ca="1">IF($C274-L$1&lt;År1,0,K273*(1-VLOOKUP($A274,[1]Hugst!$R$5:$W$9,MATCH(ROUNDUP((L$1)/10,0)*10,[1]Hugst!$R$4:$W$4,0))))</f>
        <v>4448.1433968400652</v>
      </c>
      <c r="M274">
        <f ca="1">IF($C274-M$1&lt;År1,0,L273*(1-VLOOKUP($A274,[1]Hugst!$R$5:$W$9,MATCH(ROUNDUP((M$1)/10,0)*10,[1]Hugst!$R$4:$W$4,0))))</f>
        <v>4454.1363005650765</v>
      </c>
      <c r="N274">
        <f ca="1">IF($C274-N$1&lt;År1,0,M273*(1-VLOOKUP($A274,[1]Hugst!$R$5:$W$9,MATCH(ROUNDUP((N$1)/10,0)*10,[1]Hugst!$R$4:$W$4,0))))</f>
        <v>4460.1593193842291</v>
      </c>
      <c r="O274">
        <f ca="1">IF($C274-O$1&lt;År1,0,N273*(1-VLOOKUP($A274,[1]Hugst!$R$5:$W$9,MATCH(ROUNDUP((O$1)/10,0)*10,[1]Hugst!$R$4:$W$4,0))))</f>
        <v>4466.2126046296016</v>
      </c>
      <c r="P274">
        <f ca="1">IF($C274-P$1&lt;År1,0,O273*(1-VLOOKUP($A274,[1]Hugst!$R$5:$W$9,MATCH(ROUNDUP((P$1)/10,0)*10,[1]Hugst!$R$4:$W$4,0))))</f>
        <v>4472.2963083937702</v>
      </c>
      <c r="Q274">
        <f ca="1">IF($C274-Q$1&lt;År1,0,P273*(1-VLOOKUP($A274,[1]Hugst!$R$5:$W$9,MATCH(ROUNDUP((Q$1)/10,0)*10,[1]Hugst!$R$4:$W$4,0))))</f>
        <v>4478.4105835336577</v>
      </c>
      <c r="R274">
        <f ca="1">IF($C274-R$1&lt;År1,0,Q273*(1-VLOOKUP($A274,[1]Hugst!$R$5:$W$9,MATCH(ROUNDUP((R$1)/10,0)*10,[1]Hugst!$R$4:$W$4,0))))</f>
        <v>4484.5555836742806</v>
      </c>
      <c r="S274">
        <f ca="1">IF($C274-S$1&lt;År1,0,R273*(1-VLOOKUP($A274,[1]Hugst!$R$5:$W$9,MATCH(ROUNDUP((S$1)/10,0)*10,[1]Hugst!$R$4:$W$4,0))))</f>
        <v>4490.7314632125017</v>
      </c>
      <c r="T274">
        <f ca="1">IF($C274-T$1&lt;År1,0,S273*(1-VLOOKUP($A274,[1]Hugst!$R$5:$W$9,MATCH(ROUNDUP((T$1)/10,0)*10,[1]Hugst!$R$4:$W$4,0))))</f>
        <v>7160.5747409577725</v>
      </c>
      <c r="U274">
        <f ca="1">IF($C274-U$1&lt;År1,0,T273*(1-VLOOKUP($A274,[1]Hugst!$R$5:$W$9,MATCH(ROUNDUP((U$1)/10,0)*10,[1]Hugst!$R$4:$W$4,0))))</f>
        <v>7166.8128455897004</v>
      </c>
      <c r="V274">
        <f ca="1">IF($C274-V$1&lt;År1,0,U273*(1-VLOOKUP($A274,[1]Hugst!$R$5:$W$9,MATCH(ROUNDUP((V$1)/10,0)*10,[1]Hugst!$R$4:$W$4,0))))</f>
        <v>7173.0822974812017</v>
      </c>
      <c r="W274">
        <f ca="1">IF($C274-W$1&lt;År1,0,V273*(1-VLOOKUP($A274,[1]Hugst!$R$5:$W$9,MATCH(ROUNDUP((W$1)/10,0)*10,[1]Hugst!$R$4:$W$4,0))))</f>
        <v>7179.3832541560078</v>
      </c>
      <c r="X274">
        <f ca="1">IF($C274-X$1&lt;År1,0,W273*(1-VLOOKUP($A274,[1]Hugst!$R$5:$W$9,MATCH(ROUNDUP((X$1)/10,0)*10,[1]Hugst!$R$4:$W$4,0))))</f>
        <v>7185.7158739296856</v>
      </c>
      <c r="Y274">
        <f ca="1">IF($C274-Y$1&lt;År1,0,X273*(1-VLOOKUP($A274,[1]Hugst!$R$5:$W$9,MATCH(ROUNDUP((Y$1)/10,0)*10,[1]Hugst!$R$4:$W$4,0))))</f>
        <v>7192.0803159132847</v>
      </c>
      <c r="Z274">
        <f ca="1">IF($C274-Z$1&lt;År1,0,Y273*(1-VLOOKUP($A274,[1]Hugst!$R$5:$W$9,MATCH(ROUNDUP((Z$1)/10,0)*10,[1]Hugst!$R$4:$W$4,0))))</f>
        <v>7198.4767400174187</v>
      </c>
      <c r="AA274">
        <f ca="1">IF($C274-AA$1&lt;År1,0,Z273*(1-VLOOKUP($A274,[1]Hugst!$R$5:$W$9,MATCH(ROUNDUP((AA$1)/10,0)*10,[1]Hugst!$R$4:$W$4,0))))</f>
        <v>7204.9053069562442</v>
      </c>
      <c r="AB274">
        <f ca="1">IF($C274-AB$1&lt;År1,0,AA273*(1-VLOOKUP($A274,[1]Hugst!$R$5:$W$9,MATCH(ROUNDUP((AB$1)/10,0)*10,[1]Hugst!$R$4:$W$4,0))))</f>
        <v>7211.3661782515483</v>
      </c>
      <c r="AC274">
        <f ca="1">IF($C274-AC$1&lt;År1,0,AB273*(1-VLOOKUP($A274,[1]Hugst!$R$5:$W$9,MATCH(ROUNDUP((AC$1)/10,0)*10,[1]Hugst!$R$4:$W$4,0))))</f>
        <v>7217.8595162367346</v>
      </c>
      <c r="AD274">
        <f ca="1">IF($C274-AD$1&lt;År1,0,AC273*(1-VLOOKUP($A274,[1]Hugst!$R$5:$W$9,MATCH(ROUNDUP((AD$1)/10,0)*10,[1]Hugst!$R$4:$W$4,0))))</f>
        <v>7224.3854840611129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1151.4681838941069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4407.0237394496635</v>
      </c>
      <c r="G275">
        <f ca="1">IF($C275-G$1&lt;År1,0,F274*(1-VLOOKUP($A275,[1]Hugst!$R$5:$W$9,MATCH(ROUNDUP((G$1)/10,0)*10,[1]Hugst!$R$4:$W$4,0))))</f>
        <v>4412.8100117305348</v>
      </c>
      <c r="H275">
        <f ca="1">IF($C275-H$1&lt;År1,0,G274*(1-VLOOKUP($A275,[1]Hugst!$R$5:$W$9,MATCH(ROUNDUP((H$1)/10,0)*10,[1]Hugst!$R$4:$W$4,0))))</f>
        <v>4418.6253607565359</v>
      </c>
      <c r="I275">
        <f ca="1">IF($C275-I$1&lt;År1,0,H274*(1-VLOOKUP($A275,[1]Hugst!$R$5:$W$9,MATCH(ROUNDUP((I$1)/10,0)*10,[1]Hugst!$R$4:$W$4,0))))</f>
        <v>4424.4699326419777</v>
      </c>
      <c r="J275">
        <f ca="1">IF($C275-J$1&lt;År1,0,I274*(1-VLOOKUP($A275,[1]Hugst!$R$5:$W$9,MATCH(ROUNDUP((J$1)/10,0)*10,[1]Hugst!$R$4:$W$4,0))))</f>
        <v>4430.3438742353992</v>
      </c>
      <c r="K275">
        <f ca="1">IF($C275-K$1&lt;År1,0,J274*(1-VLOOKUP($A275,[1]Hugst!$R$5:$W$9,MATCH(ROUNDUP((K$1)/10,0)*10,[1]Hugst!$R$4:$W$4,0))))</f>
        <v>4436.2473331232159</v>
      </c>
      <c r="L275">
        <f ca="1">IF($C275-L$1&lt;År1,0,K274*(1-VLOOKUP($A275,[1]Hugst!$R$5:$W$9,MATCH(ROUNDUP((L$1)/10,0)*10,[1]Hugst!$R$4:$W$4,0))))</f>
        <v>4442.1804576335762</v>
      </c>
      <c r="M275">
        <f ca="1">IF($C275-M$1&lt;År1,0,L274*(1-VLOOKUP($A275,[1]Hugst!$R$5:$W$9,MATCH(ROUNDUP((M$1)/10,0)*10,[1]Hugst!$R$4:$W$4,0))))</f>
        <v>4448.1433968400652</v>
      </c>
      <c r="N275">
        <f ca="1">IF($C275-N$1&lt;År1,0,M274*(1-VLOOKUP($A275,[1]Hugst!$R$5:$W$9,MATCH(ROUNDUP((N$1)/10,0)*10,[1]Hugst!$R$4:$W$4,0))))</f>
        <v>4454.1363005650765</v>
      </c>
      <c r="O275">
        <f ca="1">IF($C275-O$1&lt;År1,0,N274*(1-VLOOKUP($A275,[1]Hugst!$R$5:$W$9,MATCH(ROUNDUP((O$1)/10,0)*10,[1]Hugst!$R$4:$W$4,0))))</f>
        <v>4460.1593193842291</v>
      </c>
      <c r="P275">
        <f ca="1">IF($C275-P$1&lt;År1,0,O274*(1-VLOOKUP($A275,[1]Hugst!$R$5:$W$9,MATCH(ROUNDUP((P$1)/10,0)*10,[1]Hugst!$R$4:$W$4,0))))</f>
        <v>4466.2126046296016</v>
      </c>
      <c r="Q275">
        <f ca="1">IF($C275-Q$1&lt;År1,0,P274*(1-VLOOKUP($A275,[1]Hugst!$R$5:$W$9,MATCH(ROUNDUP((Q$1)/10,0)*10,[1]Hugst!$R$4:$W$4,0))))</f>
        <v>4472.2963083937702</v>
      </c>
      <c r="R275">
        <f ca="1">IF($C275-R$1&lt;År1,0,Q274*(1-VLOOKUP($A275,[1]Hugst!$R$5:$W$9,MATCH(ROUNDUP((R$1)/10,0)*10,[1]Hugst!$R$4:$W$4,0))))</f>
        <v>4478.4105835336577</v>
      </c>
      <c r="S275">
        <f ca="1">IF($C275-S$1&lt;År1,0,R274*(1-VLOOKUP($A275,[1]Hugst!$R$5:$W$9,MATCH(ROUNDUP((S$1)/10,0)*10,[1]Hugst!$R$4:$W$4,0))))</f>
        <v>4484.5555836742806</v>
      </c>
      <c r="T275">
        <f ca="1">IF($C275-T$1&lt;År1,0,S274*(1-VLOOKUP($A275,[1]Hugst!$R$5:$W$9,MATCH(ROUNDUP((T$1)/10,0)*10,[1]Hugst!$R$4:$W$4,0))))</f>
        <v>4490.7314632125017</v>
      </c>
      <c r="U275">
        <f ca="1">IF($C275-U$1&lt;År1,0,T274*(1-VLOOKUP($A275,[1]Hugst!$R$5:$W$9,MATCH(ROUNDUP((U$1)/10,0)*10,[1]Hugst!$R$4:$W$4,0))))</f>
        <v>7160.5747409577725</v>
      </c>
      <c r="V275">
        <f ca="1">IF($C275-V$1&lt;År1,0,U274*(1-VLOOKUP($A275,[1]Hugst!$R$5:$W$9,MATCH(ROUNDUP((V$1)/10,0)*10,[1]Hugst!$R$4:$W$4,0))))</f>
        <v>7166.8128455897004</v>
      </c>
      <c r="W275">
        <f ca="1">IF($C275-W$1&lt;År1,0,V274*(1-VLOOKUP($A275,[1]Hugst!$R$5:$W$9,MATCH(ROUNDUP((W$1)/10,0)*10,[1]Hugst!$R$4:$W$4,0))))</f>
        <v>7173.0822974812017</v>
      </c>
      <c r="X275">
        <f ca="1">IF($C275-X$1&lt;År1,0,W274*(1-VLOOKUP($A275,[1]Hugst!$R$5:$W$9,MATCH(ROUNDUP((X$1)/10,0)*10,[1]Hugst!$R$4:$W$4,0))))</f>
        <v>7179.3832541560078</v>
      </c>
      <c r="Y275">
        <f ca="1">IF($C275-Y$1&lt;År1,0,X274*(1-VLOOKUP($A275,[1]Hugst!$R$5:$W$9,MATCH(ROUNDUP((Y$1)/10,0)*10,[1]Hugst!$R$4:$W$4,0))))</f>
        <v>7185.7158739296856</v>
      </c>
      <c r="Z275">
        <f ca="1">IF($C275-Z$1&lt;År1,0,Y274*(1-VLOOKUP($A275,[1]Hugst!$R$5:$W$9,MATCH(ROUNDUP((Z$1)/10,0)*10,[1]Hugst!$R$4:$W$4,0))))</f>
        <v>7192.0803159132847</v>
      </c>
      <c r="AA275">
        <f ca="1">IF($C275-AA$1&lt;År1,0,Z274*(1-VLOOKUP($A275,[1]Hugst!$R$5:$W$9,MATCH(ROUNDUP((AA$1)/10,0)*10,[1]Hugst!$R$4:$W$4,0))))</f>
        <v>7198.4767400174187</v>
      </c>
      <c r="AB275">
        <f ca="1">IF($C275-AB$1&lt;År1,0,AA274*(1-VLOOKUP($A275,[1]Hugst!$R$5:$W$9,MATCH(ROUNDUP((AB$1)/10,0)*10,[1]Hugst!$R$4:$W$4,0))))</f>
        <v>7204.9053069562442</v>
      </c>
      <c r="AC275">
        <f ca="1">IF($C275-AC$1&lt;År1,0,AB274*(1-VLOOKUP($A275,[1]Hugst!$R$5:$W$9,MATCH(ROUNDUP((AC$1)/10,0)*10,[1]Hugst!$R$4:$W$4,0))))</f>
        <v>7211.3661782515483</v>
      </c>
      <c r="AD275">
        <f ca="1">IF($C275-AD$1&lt;År1,0,AC274*(1-VLOOKUP($A275,[1]Hugst!$R$5:$W$9,MATCH(ROUNDUP((AD$1)/10,0)*10,[1]Hugst!$R$4:$W$4,0))))</f>
        <v>7217.8595162367346</v>
      </c>
      <c r="AE275">
        <f ca="1">IF($C275-AE$1&lt;År1,0,AD274*(1-VLOOKUP($A275,[1]Hugst!$R$5:$W$9,MATCH(ROUNDUP((AE$1)/10,0)*10,[1]Hugst!$R$4:$W$4,0))))</f>
        <v>7224.3854840611129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1145.7108429746695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4401.2663985302261</v>
      </c>
      <c r="G276">
        <f ca="1">IF($C276-G$1&lt;År1,0,F275*(1-VLOOKUP($A276,[1]Hugst!$R$5:$W$9,MATCH(ROUNDUP((G$1)/10,0)*10,[1]Hugst!$R$4:$W$4,0))))</f>
        <v>4407.0237394496635</v>
      </c>
      <c r="H276">
        <f ca="1">IF($C276-H$1&lt;År1,0,G275*(1-VLOOKUP($A276,[1]Hugst!$R$5:$W$9,MATCH(ROUNDUP((H$1)/10,0)*10,[1]Hugst!$R$4:$W$4,0))))</f>
        <v>4412.8100117305348</v>
      </c>
      <c r="I276">
        <f ca="1">IF($C276-I$1&lt;År1,0,H275*(1-VLOOKUP($A276,[1]Hugst!$R$5:$W$9,MATCH(ROUNDUP((I$1)/10,0)*10,[1]Hugst!$R$4:$W$4,0))))</f>
        <v>4418.6253607565359</v>
      </c>
      <c r="J276">
        <f ca="1">IF($C276-J$1&lt;År1,0,I275*(1-VLOOKUP($A276,[1]Hugst!$R$5:$W$9,MATCH(ROUNDUP((J$1)/10,0)*10,[1]Hugst!$R$4:$W$4,0))))</f>
        <v>4424.4699326419777</v>
      </c>
      <c r="K276">
        <f ca="1">IF($C276-K$1&lt;År1,0,J275*(1-VLOOKUP($A276,[1]Hugst!$R$5:$W$9,MATCH(ROUNDUP((K$1)/10,0)*10,[1]Hugst!$R$4:$W$4,0))))</f>
        <v>4430.3438742353992</v>
      </c>
      <c r="L276">
        <f ca="1">IF($C276-L$1&lt;År1,0,K275*(1-VLOOKUP($A276,[1]Hugst!$R$5:$W$9,MATCH(ROUNDUP((L$1)/10,0)*10,[1]Hugst!$R$4:$W$4,0))))</f>
        <v>4436.2473331232159</v>
      </c>
      <c r="M276">
        <f ca="1">IF($C276-M$1&lt;År1,0,L275*(1-VLOOKUP($A276,[1]Hugst!$R$5:$W$9,MATCH(ROUNDUP((M$1)/10,0)*10,[1]Hugst!$R$4:$W$4,0))))</f>
        <v>4442.1804576335762</v>
      </c>
      <c r="N276">
        <f ca="1">IF($C276-N$1&lt;År1,0,M275*(1-VLOOKUP($A276,[1]Hugst!$R$5:$W$9,MATCH(ROUNDUP((N$1)/10,0)*10,[1]Hugst!$R$4:$W$4,0))))</f>
        <v>4448.1433968400652</v>
      </c>
      <c r="O276">
        <f ca="1">IF($C276-O$1&lt;År1,0,N275*(1-VLOOKUP($A276,[1]Hugst!$R$5:$W$9,MATCH(ROUNDUP((O$1)/10,0)*10,[1]Hugst!$R$4:$W$4,0))))</f>
        <v>4454.1363005650765</v>
      </c>
      <c r="P276">
        <f ca="1">IF($C276-P$1&lt;År1,0,O275*(1-VLOOKUP($A276,[1]Hugst!$R$5:$W$9,MATCH(ROUNDUP((P$1)/10,0)*10,[1]Hugst!$R$4:$W$4,0))))</f>
        <v>4460.1593193842291</v>
      </c>
      <c r="Q276">
        <f ca="1">IF($C276-Q$1&lt;År1,0,P275*(1-VLOOKUP($A276,[1]Hugst!$R$5:$W$9,MATCH(ROUNDUP((Q$1)/10,0)*10,[1]Hugst!$R$4:$W$4,0))))</f>
        <v>4466.2126046296016</v>
      </c>
      <c r="R276">
        <f ca="1">IF($C276-R$1&lt;År1,0,Q275*(1-VLOOKUP($A276,[1]Hugst!$R$5:$W$9,MATCH(ROUNDUP((R$1)/10,0)*10,[1]Hugst!$R$4:$W$4,0))))</f>
        <v>4472.2963083937702</v>
      </c>
      <c r="S276">
        <f ca="1">IF($C276-S$1&lt;År1,0,R275*(1-VLOOKUP($A276,[1]Hugst!$R$5:$W$9,MATCH(ROUNDUP((S$1)/10,0)*10,[1]Hugst!$R$4:$W$4,0))))</f>
        <v>4478.4105835336577</v>
      </c>
      <c r="T276">
        <f ca="1">IF($C276-T$1&lt;År1,0,S275*(1-VLOOKUP($A276,[1]Hugst!$R$5:$W$9,MATCH(ROUNDUP((T$1)/10,0)*10,[1]Hugst!$R$4:$W$4,0))))</f>
        <v>4484.5555836742806</v>
      </c>
      <c r="U276">
        <f ca="1">IF($C276-U$1&lt;År1,0,T275*(1-VLOOKUP($A276,[1]Hugst!$R$5:$W$9,MATCH(ROUNDUP((U$1)/10,0)*10,[1]Hugst!$R$4:$W$4,0))))</f>
        <v>4490.7314632125017</v>
      </c>
      <c r="V276">
        <f ca="1">IF($C276-V$1&lt;År1,0,U275*(1-VLOOKUP($A276,[1]Hugst!$R$5:$W$9,MATCH(ROUNDUP((V$1)/10,0)*10,[1]Hugst!$R$4:$W$4,0))))</f>
        <v>7160.5747409577725</v>
      </c>
      <c r="W276">
        <f ca="1">IF($C276-W$1&lt;År1,0,V275*(1-VLOOKUP($A276,[1]Hugst!$R$5:$W$9,MATCH(ROUNDUP((W$1)/10,0)*10,[1]Hugst!$R$4:$W$4,0))))</f>
        <v>7166.8128455897004</v>
      </c>
      <c r="X276">
        <f ca="1">IF($C276-X$1&lt;År1,0,W275*(1-VLOOKUP($A276,[1]Hugst!$R$5:$W$9,MATCH(ROUNDUP((X$1)/10,0)*10,[1]Hugst!$R$4:$W$4,0))))</f>
        <v>7173.0822974812017</v>
      </c>
      <c r="Y276">
        <f ca="1">IF($C276-Y$1&lt;År1,0,X275*(1-VLOOKUP($A276,[1]Hugst!$R$5:$W$9,MATCH(ROUNDUP((Y$1)/10,0)*10,[1]Hugst!$R$4:$W$4,0))))</f>
        <v>7179.3832541560078</v>
      </c>
      <c r="Z276">
        <f ca="1">IF($C276-Z$1&lt;År1,0,Y275*(1-VLOOKUP($A276,[1]Hugst!$R$5:$W$9,MATCH(ROUNDUP((Z$1)/10,0)*10,[1]Hugst!$R$4:$W$4,0))))</f>
        <v>7185.7158739296856</v>
      </c>
      <c r="AA276">
        <f ca="1">IF($C276-AA$1&lt;År1,0,Z275*(1-VLOOKUP($A276,[1]Hugst!$R$5:$W$9,MATCH(ROUNDUP((AA$1)/10,0)*10,[1]Hugst!$R$4:$W$4,0))))</f>
        <v>7192.0803159132847</v>
      </c>
      <c r="AB276">
        <f ca="1">IF($C276-AB$1&lt;År1,0,AA275*(1-VLOOKUP($A276,[1]Hugst!$R$5:$W$9,MATCH(ROUNDUP((AB$1)/10,0)*10,[1]Hugst!$R$4:$W$4,0))))</f>
        <v>7198.4767400174187</v>
      </c>
      <c r="AC276">
        <f ca="1">IF($C276-AC$1&lt;År1,0,AB275*(1-VLOOKUP($A276,[1]Hugst!$R$5:$W$9,MATCH(ROUNDUP((AC$1)/10,0)*10,[1]Hugst!$R$4:$W$4,0))))</f>
        <v>7204.9053069562442</v>
      </c>
      <c r="AD276">
        <f ca="1">IF($C276-AD$1&lt;År1,0,AC275*(1-VLOOKUP($A276,[1]Hugst!$R$5:$W$9,MATCH(ROUNDUP((AD$1)/10,0)*10,[1]Hugst!$R$4:$W$4,0))))</f>
        <v>7211.3661782515483</v>
      </c>
      <c r="AE276">
        <f ca="1">IF($C276-AE$1&lt;År1,0,AD275*(1-VLOOKUP($A276,[1]Hugst!$R$5:$W$9,MATCH(ROUNDUP((AE$1)/10,0)*10,[1]Hugst!$R$4:$W$4,0))))</f>
        <v>7217.8595162367346</v>
      </c>
      <c r="AF276">
        <f ca="1">IF($C276-AF$1&lt;År1,0,AE275*(1-VLOOKUP($A276,[1]Hugst!$R$5:$W$9,MATCH(ROUNDUP((AF$1)/10,0)*10,[1]Hugst!$R$4:$W$4,0))))</f>
        <v>7224.3854840611129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1139.9822887597256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4395.5378443152822</v>
      </c>
      <c r="G277">
        <f ca="1">IF($C277-G$1&lt;År1,0,F276*(1-VLOOKUP($A277,[1]Hugst!$R$5:$W$9,MATCH(ROUNDUP((G$1)/10,0)*10,[1]Hugst!$R$4:$W$4,0))))</f>
        <v>4401.2663985302261</v>
      </c>
      <c r="H277">
        <f ca="1">IF($C277-H$1&lt;År1,0,G276*(1-VLOOKUP($A277,[1]Hugst!$R$5:$W$9,MATCH(ROUNDUP((H$1)/10,0)*10,[1]Hugst!$R$4:$W$4,0))))</f>
        <v>4407.0237394496635</v>
      </c>
      <c r="I277">
        <f ca="1">IF($C277-I$1&lt;År1,0,H276*(1-VLOOKUP($A277,[1]Hugst!$R$5:$W$9,MATCH(ROUNDUP((I$1)/10,0)*10,[1]Hugst!$R$4:$W$4,0))))</f>
        <v>4412.8100117305348</v>
      </c>
      <c r="J277">
        <f ca="1">IF($C277-J$1&lt;År1,0,I276*(1-VLOOKUP($A277,[1]Hugst!$R$5:$W$9,MATCH(ROUNDUP((J$1)/10,0)*10,[1]Hugst!$R$4:$W$4,0))))</f>
        <v>4418.6253607565359</v>
      </c>
      <c r="K277">
        <f ca="1">IF($C277-K$1&lt;År1,0,J276*(1-VLOOKUP($A277,[1]Hugst!$R$5:$W$9,MATCH(ROUNDUP((K$1)/10,0)*10,[1]Hugst!$R$4:$W$4,0))))</f>
        <v>4424.4699326419777</v>
      </c>
      <c r="L277">
        <f ca="1">IF($C277-L$1&lt;År1,0,K276*(1-VLOOKUP($A277,[1]Hugst!$R$5:$W$9,MATCH(ROUNDUP((L$1)/10,0)*10,[1]Hugst!$R$4:$W$4,0))))</f>
        <v>4430.3438742353992</v>
      </c>
      <c r="M277">
        <f ca="1">IF($C277-M$1&lt;År1,0,L276*(1-VLOOKUP($A277,[1]Hugst!$R$5:$W$9,MATCH(ROUNDUP((M$1)/10,0)*10,[1]Hugst!$R$4:$W$4,0))))</f>
        <v>4436.2473331232159</v>
      </c>
      <c r="N277">
        <f ca="1">IF($C277-N$1&lt;År1,0,M276*(1-VLOOKUP($A277,[1]Hugst!$R$5:$W$9,MATCH(ROUNDUP((N$1)/10,0)*10,[1]Hugst!$R$4:$W$4,0))))</f>
        <v>4442.1804576335762</v>
      </c>
      <c r="O277">
        <f ca="1">IF($C277-O$1&lt;År1,0,N276*(1-VLOOKUP($A277,[1]Hugst!$R$5:$W$9,MATCH(ROUNDUP((O$1)/10,0)*10,[1]Hugst!$R$4:$W$4,0))))</f>
        <v>4448.1433968400652</v>
      </c>
      <c r="P277">
        <f ca="1">IF($C277-P$1&lt;År1,0,O276*(1-VLOOKUP($A277,[1]Hugst!$R$5:$W$9,MATCH(ROUNDUP((P$1)/10,0)*10,[1]Hugst!$R$4:$W$4,0))))</f>
        <v>4454.1363005650765</v>
      </c>
      <c r="Q277">
        <f ca="1">IF($C277-Q$1&lt;År1,0,P276*(1-VLOOKUP($A277,[1]Hugst!$R$5:$W$9,MATCH(ROUNDUP((Q$1)/10,0)*10,[1]Hugst!$R$4:$W$4,0))))</f>
        <v>4460.1593193842291</v>
      </c>
      <c r="R277">
        <f ca="1">IF($C277-R$1&lt;År1,0,Q276*(1-VLOOKUP($A277,[1]Hugst!$R$5:$W$9,MATCH(ROUNDUP((R$1)/10,0)*10,[1]Hugst!$R$4:$W$4,0))))</f>
        <v>4466.2126046296016</v>
      </c>
      <c r="S277">
        <f ca="1">IF($C277-S$1&lt;År1,0,R276*(1-VLOOKUP($A277,[1]Hugst!$R$5:$W$9,MATCH(ROUNDUP((S$1)/10,0)*10,[1]Hugst!$R$4:$W$4,0))))</f>
        <v>4472.2963083937702</v>
      </c>
      <c r="T277">
        <f ca="1">IF($C277-T$1&lt;År1,0,S276*(1-VLOOKUP($A277,[1]Hugst!$R$5:$W$9,MATCH(ROUNDUP((T$1)/10,0)*10,[1]Hugst!$R$4:$W$4,0))))</f>
        <v>4478.4105835336577</v>
      </c>
      <c r="U277">
        <f ca="1">IF($C277-U$1&lt;År1,0,T276*(1-VLOOKUP($A277,[1]Hugst!$R$5:$W$9,MATCH(ROUNDUP((U$1)/10,0)*10,[1]Hugst!$R$4:$W$4,0))))</f>
        <v>4484.5555836742806</v>
      </c>
      <c r="V277">
        <f ca="1">IF($C277-V$1&lt;År1,0,U276*(1-VLOOKUP($A277,[1]Hugst!$R$5:$W$9,MATCH(ROUNDUP((V$1)/10,0)*10,[1]Hugst!$R$4:$W$4,0))))</f>
        <v>4490.7314632125017</v>
      </c>
      <c r="W277">
        <f ca="1">IF($C277-W$1&lt;År1,0,V276*(1-VLOOKUP($A277,[1]Hugst!$R$5:$W$9,MATCH(ROUNDUP((W$1)/10,0)*10,[1]Hugst!$R$4:$W$4,0))))</f>
        <v>7160.5747409577725</v>
      </c>
      <c r="X277">
        <f ca="1">IF($C277-X$1&lt;År1,0,W276*(1-VLOOKUP($A277,[1]Hugst!$R$5:$W$9,MATCH(ROUNDUP((X$1)/10,0)*10,[1]Hugst!$R$4:$W$4,0))))</f>
        <v>7166.8128455897004</v>
      </c>
      <c r="Y277">
        <f ca="1">IF($C277-Y$1&lt;År1,0,X276*(1-VLOOKUP($A277,[1]Hugst!$R$5:$W$9,MATCH(ROUNDUP((Y$1)/10,0)*10,[1]Hugst!$R$4:$W$4,0))))</f>
        <v>7173.0822974812017</v>
      </c>
      <c r="Z277">
        <f ca="1">IF($C277-Z$1&lt;År1,0,Y276*(1-VLOOKUP($A277,[1]Hugst!$R$5:$W$9,MATCH(ROUNDUP((Z$1)/10,0)*10,[1]Hugst!$R$4:$W$4,0))))</f>
        <v>7179.3832541560078</v>
      </c>
      <c r="AA277">
        <f ca="1">IF($C277-AA$1&lt;År1,0,Z276*(1-VLOOKUP($A277,[1]Hugst!$R$5:$W$9,MATCH(ROUNDUP((AA$1)/10,0)*10,[1]Hugst!$R$4:$W$4,0))))</f>
        <v>7185.7158739296856</v>
      </c>
      <c r="AB277">
        <f ca="1">IF($C277-AB$1&lt;År1,0,AA276*(1-VLOOKUP($A277,[1]Hugst!$R$5:$W$9,MATCH(ROUNDUP((AB$1)/10,0)*10,[1]Hugst!$R$4:$W$4,0))))</f>
        <v>7192.0803159132847</v>
      </c>
      <c r="AC277">
        <f ca="1">IF($C277-AC$1&lt;År1,0,AB276*(1-VLOOKUP($A277,[1]Hugst!$R$5:$W$9,MATCH(ROUNDUP((AC$1)/10,0)*10,[1]Hugst!$R$4:$W$4,0))))</f>
        <v>7198.4767400174187</v>
      </c>
      <c r="AD277">
        <f ca="1">IF($C277-AD$1&lt;År1,0,AC276*(1-VLOOKUP($A277,[1]Hugst!$R$5:$W$9,MATCH(ROUNDUP((AD$1)/10,0)*10,[1]Hugst!$R$4:$W$4,0))))</f>
        <v>7204.9053069562442</v>
      </c>
      <c r="AE277">
        <f ca="1">IF($C277-AE$1&lt;År1,0,AD276*(1-VLOOKUP($A277,[1]Hugst!$R$5:$W$9,MATCH(ROUNDUP((AE$1)/10,0)*10,[1]Hugst!$R$4:$W$4,0))))</f>
        <v>7211.3661782515483</v>
      </c>
      <c r="AF277">
        <f ca="1">IF($C277-AF$1&lt;År1,0,AE276*(1-VLOOKUP($A277,[1]Hugst!$R$5:$W$9,MATCH(ROUNDUP((AF$1)/10,0)*10,[1]Hugst!$R$4:$W$4,0))))</f>
        <v>7217.8595162367346</v>
      </c>
      <c r="AG277">
        <f ca="1">IF($C277-AG$1&lt;År1,0,AF276*(1-VLOOKUP($A277,[1]Hugst!$R$5:$W$9,MATCH(ROUNDUP((AG$1)/10,0)*10,[1]Hugst!$R$4:$W$4,0))))</f>
        <v>7224.3854840611129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1134.2823773159689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4389.8379328715255</v>
      </c>
      <c r="G278">
        <f ca="1">IF($C278-G$1&lt;År1,0,F277*(1-VLOOKUP($A278,[1]Hugst!$R$5:$W$9,MATCH(ROUNDUP((G$1)/10,0)*10,[1]Hugst!$R$4:$W$4,0))))</f>
        <v>4395.5378443152822</v>
      </c>
      <c r="H278">
        <f ca="1">IF($C278-H$1&lt;År1,0,G277*(1-VLOOKUP($A278,[1]Hugst!$R$5:$W$9,MATCH(ROUNDUP((H$1)/10,0)*10,[1]Hugst!$R$4:$W$4,0))))</f>
        <v>4401.2663985302261</v>
      </c>
      <c r="I278">
        <f ca="1">IF($C278-I$1&lt;År1,0,H277*(1-VLOOKUP($A278,[1]Hugst!$R$5:$W$9,MATCH(ROUNDUP((I$1)/10,0)*10,[1]Hugst!$R$4:$W$4,0))))</f>
        <v>4407.0237394496635</v>
      </c>
      <c r="J278">
        <f ca="1">IF($C278-J$1&lt;År1,0,I277*(1-VLOOKUP($A278,[1]Hugst!$R$5:$W$9,MATCH(ROUNDUP((J$1)/10,0)*10,[1]Hugst!$R$4:$W$4,0))))</f>
        <v>4412.8100117305348</v>
      </c>
      <c r="K278">
        <f ca="1">IF($C278-K$1&lt;År1,0,J277*(1-VLOOKUP($A278,[1]Hugst!$R$5:$W$9,MATCH(ROUNDUP((K$1)/10,0)*10,[1]Hugst!$R$4:$W$4,0))))</f>
        <v>4418.6253607565359</v>
      </c>
      <c r="L278">
        <f ca="1">IF($C278-L$1&lt;År1,0,K277*(1-VLOOKUP($A278,[1]Hugst!$R$5:$W$9,MATCH(ROUNDUP((L$1)/10,0)*10,[1]Hugst!$R$4:$W$4,0))))</f>
        <v>4424.4699326419777</v>
      </c>
      <c r="M278">
        <f ca="1">IF($C278-M$1&lt;År1,0,L277*(1-VLOOKUP($A278,[1]Hugst!$R$5:$W$9,MATCH(ROUNDUP((M$1)/10,0)*10,[1]Hugst!$R$4:$W$4,0))))</f>
        <v>4430.3438742353992</v>
      </c>
      <c r="N278">
        <f ca="1">IF($C278-N$1&lt;År1,0,M277*(1-VLOOKUP($A278,[1]Hugst!$R$5:$W$9,MATCH(ROUNDUP((N$1)/10,0)*10,[1]Hugst!$R$4:$W$4,0))))</f>
        <v>4436.2473331232159</v>
      </c>
      <c r="O278">
        <f ca="1">IF($C278-O$1&lt;År1,0,N277*(1-VLOOKUP($A278,[1]Hugst!$R$5:$W$9,MATCH(ROUNDUP((O$1)/10,0)*10,[1]Hugst!$R$4:$W$4,0))))</f>
        <v>4442.1804576335762</v>
      </c>
      <c r="P278">
        <f ca="1">IF($C278-P$1&lt;År1,0,O277*(1-VLOOKUP($A278,[1]Hugst!$R$5:$W$9,MATCH(ROUNDUP((P$1)/10,0)*10,[1]Hugst!$R$4:$W$4,0))))</f>
        <v>4448.1433968400652</v>
      </c>
      <c r="Q278">
        <f ca="1">IF($C278-Q$1&lt;År1,0,P277*(1-VLOOKUP($A278,[1]Hugst!$R$5:$W$9,MATCH(ROUNDUP((Q$1)/10,0)*10,[1]Hugst!$R$4:$W$4,0))))</f>
        <v>4454.1363005650765</v>
      </c>
      <c r="R278">
        <f ca="1">IF($C278-R$1&lt;År1,0,Q277*(1-VLOOKUP($A278,[1]Hugst!$R$5:$W$9,MATCH(ROUNDUP((R$1)/10,0)*10,[1]Hugst!$R$4:$W$4,0))))</f>
        <v>4460.1593193842291</v>
      </c>
      <c r="S278">
        <f ca="1">IF($C278-S$1&lt;År1,0,R277*(1-VLOOKUP($A278,[1]Hugst!$R$5:$W$9,MATCH(ROUNDUP((S$1)/10,0)*10,[1]Hugst!$R$4:$W$4,0))))</f>
        <v>4466.2126046296016</v>
      </c>
      <c r="T278">
        <f ca="1">IF($C278-T$1&lt;År1,0,S277*(1-VLOOKUP($A278,[1]Hugst!$R$5:$W$9,MATCH(ROUNDUP((T$1)/10,0)*10,[1]Hugst!$R$4:$W$4,0))))</f>
        <v>4472.2963083937702</v>
      </c>
      <c r="U278">
        <f ca="1">IF($C278-U$1&lt;År1,0,T277*(1-VLOOKUP($A278,[1]Hugst!$R$5:$W$9,MATCH(ROUNDUP((U$1)/10,0)*10,[1]Hugst!$R$4:$W$4,0))))</f>
        <v>4478.4105835336577</v>
      </c>
      <c r="V278">
        <f ca="1">IF($C278-V$1&lt;År1,0,U277*(1-VLOOKUP($A278,[1]Hugst!$R$5:$W$9,MATCH(ROUNDUP((V$1)/10,0)*10,[1]Hugst!$R$4:$W$4,0))))</f>
        <v>4484.5555836742806</v>
      </c>
      <c r="W278">
        <f ca="1">IF($C278-W$1&lt;År1,0,V277*(1-VLOOKUP($A278,[1]Hugst!$R$5:$W$9,MATCH(ROUNDUP((W$1)/10,0)*10,[1]Hugst!$R$4:$W$4,0))))</f>
        <v>4490.7314632125017</v>
      </c>
      <c r="X278">
        <f ca="1">IF($C278-X$1&lt;År1,0,W277*(1-VLOOKUP($A278,[1]Hugst!$R$5:$W$9,MATCH(ROUNDUP((X$1)/10,0)*10,[1]Hugst!$R$4:$W$4,0))))</f>
        <v>7160.5747409577725</v>
      </c>
      <c r="Y278">
        <f ca="1">IF($C278-Y$1&lt;År1,0,X277*(1-VLOOKUP($A278,[1]Hugst!$R$5:$W$9,MATCH(ROUNDUP((Y$1)/10,0)*10,[1]Hugst!$R$4:$W$4,0))))</f>
        <v>7166.8128455897004</v>
      </c>
      <c r="Z278">
        <f ca="1">IF($C278-Z$1&lt;År1,0,Y277*(1-VLOOKUP($A278,[1]Hugst!$R$5:$W$9,MATCH(ROUNDUP((Z$1)/10,0)*10,[1]Hugst!$R$4:$W$4,0))))</f>
        <v>7173.0822974812017</v>
      </c>
      <c r="AA278">
        <f ca="1">IF($C278-AA$1&lt;År1,0,Z277*(1-VLOOKUP($A278,[1]Hugst!$R$5:$W$9,MATCH(ROUNDUP((AA$1)/10,0)*10,[1]Hugst!$R$4:$W$4,0))))</f>
        <v>7179.3832541560078</v>
      </c>
      <c r="AB278">
        <f ca="1">IF($C278-AB$1&lt;År1,0,AA277*(1-VLOOKUP($A278,[1]Hugst!$R$5:$W$9,MATCH(ROUNDUP((AB$1)/10,0)*10,[1]Hugst!$R$4:$W$4,0))))</f>
        <v>7185.7158739296856</v>
      </c>
      <c r="AC278">
        <f ca="1">IF($C278-AC$1&lt;År1,0,AB277*(1-VLOOKUP($A278,[1]Hugst!$R$5:$W$9,MATCH(ROUNDUP((AC$1)/10,0)*10,[1]Hugst!$R$4:$W$4,0))))</f>
        <v>7192.0803159132847</v>
      </c>
      <c r="AD278">
        <f ca="1">IF($C278-AD$1&lt;År1,0,AC277*(1-VLOOKUP($A278,[1]Hugst!$R$5:$W$9,MATCH(ROUNDUP((AD$1)/10,0)*10,[1]Hugst!$R$4:$W$4,0))))</f>
        <v>7198.4767400174187</v>
      </c>
      <c r="AE278">
        <f ca="1">IF($C278-AE$1&lt;År1,0,AD277*(1-VLOOKUP($A278,[1]Hugst!$R$5:$W$9,MATCH(ROUNDUP((AE$1)/10,0)*10,[1]Hugst!$R$4:$W$4,0))))</f>
        <v>7204.9053069562442</v>
      </c>
      <c r="AF278">
        <f ca="1">IF($C278-AF$1&lt;År1,0,AE277*(1-VLOOKUP($A278,[1]Hugst!$R$5:$W$9,MATCH(ROUNDUP((AF$1)/10,0)*10,[1]Hugst!$R$4:$W$4,0))))</f>
        <v>7211.3661782515483</v>
      </c>
      <c r="AG278">
        <f ca="1">IF($C278-AG$1&lt;År1,0,AF277*(1-VLOOKUP($A278,[1]Hugst!$R$5:$W$9,MATCH(ROUNDUP((AG$1)/10,0)*10,[1]Hugst!$R$4:$W$4,0))))</f>
        <v>7217.8595162367346</v>
      </c>
      <c r="AH278">
        <f ca="1">IF($C278-AH$1&lt;År1,0,AG277*(1-VLOOKUP($A278,[1]Hugst!$R$5:$W$9,MATCH(ROUNDUP((AH$1)/10,0)*10,[1]Hugst!$R$4:$W$4,0))))</f>
        <v>7224.3854840611129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1128.6109654293832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4384.1665209849398</v>
      </c>
      <c r="G279">
        <f ca="1">IF($C279-G$1&lt;År1,0,F278*(1-VLOOKUP($A279,[1]Hugst!$R$5:$W$9,MATCH(ROUNDUP((G$1)/10,0)*10,[1]Hugst!$R$4:$W$4,0))))</f>
        <v>4389.8379328715255</v>
      </c>
      <c r="H279">
        <f ca="1">IF($C279-H$1&lt;År1,0,G278*(1-VLOOKUP($A279,[1]Hugst!$R$5:$W$9,MATCH(ROUNDUP((H$1)/10,0)*10,[1]Hugst!$R$4:$W$4,0))))</f>
        <v>4395.5378443152822</v>
      </c>
      <c r="I279">
        <f ca="1">IF($C279-I$1&lt;År1,0,H278*(1-VLOOKUP($A279,[1]Hugst!$R$5:$W$9,MATCH(ROUNDUP((I$1)/10,0)*10,[1]Hugst!$R$4:$W$4,0))))</f>
        <v>4401.2663985302261</v>
      </c>
      <c r="J279">
        <f ca="1">IF($C279-J$1&lt;År1,0,I278*(1-VLOOKUP($A279,[1]Hugst!$R$5:$W$9,MATCH(ROUNDUP((J$1)/10,0)*10,[1]Hugst!$R$4:$W$4,0))))</f>
        <v>4407.0237394496635</v>
      </c>
      <c r="K279">
        <f ca="1">IF($C279-K$1&lt;År1,0,J278*(1-VLOOKUP($A279,[1]Hugst!$R$5:$W$9,MATCH(ROUNDUP((K$1)/10,0)*10,[1]Hugst!$R$4:$W$4,0))))</f>
        <v>4412.8100117305348</v>
      </c>
      <c r="L279">
        <f ca="1">IF($C279-L$1&lt;År1,0,K278*(1-VLOOKUP($A279,[1]Hugst!$R$5:$W$9,MATCH(ROUNDUP((L$1)/10,0)*10,[1]Hugst!$R$4:$W$4,0))))</f>
        <v>4418.6253607565359</v>
      </c>
      <c r="M279">
        <f ca="1">IF($C279-M$1&lt;År1,0,L278*(1-VLOOKUP($A279,[1]Hugst!$R$5:$W$9,MATCH(ROUNDUP((M$1)/10,0)*10,[1]Hugst!$R$4:$W$4,0))))</f>
        <v>4424.4699326419777</v>
      </c>
      <c r="N279">
        <f ca="1">IF($C279-N$1&lt;År1,0,M278*(1-VLOOKUP($A279,[1]Hugst!$R$5:$W$9,MATCH(ROUNDUP((N$1)/10,0)*10,[1]Hugst!$R$4:$W$4,0))))</f>
        <v>4430.3438742353992</v>
      </c>
      <c r="O279">
        <f ca="1">IF($C279-O$1&lt;År1,0,N278*(1-VLOOKUP($A279,[1]Hugst!$R$5:$W$9,MATCH(ROUNDUP((O$1)/10,0)*10,[1]Hugst!$R$4:$W$4,0))))</f>
        <v>4436.2473331232159</v>
      </c>
      <c r="P279">
        <f ca="1">IF($C279-P$1&lt;År1,0,O278*(1-VLOOKUP($A279,[1]Hugst!$R$5:$W$9,MATCH(ROUNDUP((P$1)/10,0)*10,[1]Hugst!$R$4:$W$4,0))))</f>
        <v>4442.1804576335762</v>
      </c>
      <c r="Q279">
        <f ca="1">IF($C279-Q$1&lt;År1,0,P278*(1-VLOOKUP($A279,[1]Hugst!$R$5:$W$9,MATCH(ROUNDUP((Q$1)/10,0)*10,[1]Hugst!$R$4:$W$4,0))))</f>
        <v>4448.1433968400652</v>
      </c>
      <c r="R279">
        <f ca="1">IF($C279-R$1&lt;År1,0,Q278*(1-VLOOKUP($A279,[1]Hugst!$R$5:$W$9,MATCH(ROUNDUP((R$1)/10,0)*10,[1]Hugst!$R$4:$W$4,0))))</f>
        <v>4454.1363005650765</v>
      </c>
      <c r="S279">
        <f ca="1">IF($C279-S$1&lt;År1,0,R278*(1-VLOOKUP($A279,[1]Hugst!$R$5:$W$9,MATCH(ROUNDUP((S$1)/10,0)*10,[1]Hugst!$R$4:$W$4,0))))</f>
        <v>4460.1593193842291</v>
      </c>
      <c r="T279">
        <f ca="1">IF($C279-T$1&lt;År1,0,S278*(1-VLOOKUP($A279,[1]Hugst!$R$5:$W$9,MATCH(ROUNDUP((T$1)/10,0)*10,[1]Hugst!$R$4:$W$4,0))))</f>
        <v>4466.2126046296016</v>
      </c>
      <c r="U279">
        <f ca="1">IF($C279-U$1&lt;År1,0,T278*(1-VLOOKUP($A279,[1]Hugst!$R$5:$W$9,MATCH(ROUNDUP((U$1)/10,0)*10,[1]Hugst!$R$4:$W$4,0))))</f>
        <v>4472.2963083937702</v>
      </c>
      <c r="V279">
        <f ca="1">IF($C279-V$1&lt;År1,0,U278*(1-VLOOKUP($A279,[1]Hugst!$R$5:$W$9,MATCH(ROUNDUP((V$1)/10,0)*10,[1]Hugst!$R$4:$W$4,0))))</f>
        <v>4478.4105835336577</v>
      </c>
      <c r="W279">
        <f ca="1">IF($C279-W$1&lt;År1,0,V278*(1-VLOOKUP($A279,[1]Hugst!$R$5:$W$9,MATCH(ROUNDUP((W$1)/10,0)*10,[1]Hugst!$R$4:$W$4,0))))</f>
        <v>4484.5555836742806</v>
      </c>
      <c r="X279">
        <f ca="1">IF($C279-X$1&lt;År1,0,W278*(1-VLOOKUP($A279,[1]Hugst!$R$5:$W$9,MATCH(ROUNDUP((X$1)/10,0)*10,[1]Hugst!$R$4:$W$4,0))))</f>
        <v>4490.7314632125017</v>
      </c>
      <c r="Y279">
        <f ca="1">IF($C279-Y$1&lt;År1,0,X278*(1-VLOOKUP($A279,[1]Hugst!$R$5:$W$9,MATCH(ROUNDUP((Y$1)/10,0)*10,[1]Hugst!$R$4:$W$4,0))))</f>
        <v>7160.5747409577725</v>
      </c>
      <c r="Z279">
        <f ca="1">IF($C279-Z$1&lt;År1,0,Y278*(1-VLOOKUP($A279,[1]Hugst!$R$5:$W$9,MATCH(ROUNDUP((Z$1)/10,0)*10,[1]Hugst!$R$4:$W$4,0))))</f>
        <v>7166.8128455897004</v>
      </c>
      <c r="AA279">
        <f ca="1">IF($C279-AA$1&lt;År1,0,Z278*(1-VLOOKUP($A279,[1]Hugst!$R$5:$W$9,MATCH(ROUNDUP((AA$1)/10,0)*10,[1]Hugst!$R$4:$W$4,0))))</f>
        <v>7173.0822974812017</v>
      </c>
      <c r="AB279">
        <f ca="1">IF($C279-AB$1&lt;År1,0,AA278*(1-VLOOKUP($A279,[1]Hugst!$R$5:$W$9,MATCH(ROUNDUP((AB$1)/10,0)*10,[1]Hugst!$R$4:$W$4,0))))</f>
        <v>7179.3832541560078</v>
      </c>
      <c r="AC279">
        <f ca="1">IF($C279-AC$1&lt;År1,0,AB278*(1-VLOOKUP($A279,[1]Hugst!$R$5:$W$9,MATCH(ROUNDUP((AC$1)/10,0)*10,[1]Hugst!$R$4:$W$4,0))))</f>
        <v>7185.7158739296856</v>
      </c>
      <c r="AD279">
        <f ca="1">IF($C279-AD$1&lt;År1,0,AC278*(1-VLOOKUP($A279,[1]Hugst!$R$5:$W$9,MATCH(ROUNDUP((AD$1)/10,0)*10,[1]Hugst!$R$4:$W$4,0))))</f>
        <v>7192.0803159132847</v>
      </c>
      <c r="AE279">
        <f ca="1">IF($C279-AE$1&lt;År1,0,AD278*(1-VLOOKUP($A279,[1]Hugst!$R$5:$W$9,MATCH(ROUNDUP((AE$1)/10,0)*10,[1]Hugst!$R$4:$W$4,0))))</f>
        <v>7198.4767400174187</v>
      </c>
      <c r="AF279">
        <f ca="1">IF($C279-AF$1&lt;År1,0,AE278*(1-VLOOKUP($A279,[1]Hugst!$R$5:$W$9,MATCH(ROUNDUP((AF$1)/10,0)*10,[1]Hugst!$R$4:$W$4,0))))</f>
        <v>7204.9053069562442</v>
      </c>
      <c r="AG279">
        <f ca="1">IF($C279-AG$1&lt;År1,0,AF278*(1-VLOOKUP($A279,[1]Hugst!$R$5:$W$9,MATCH(ROUNDUP((AG$1)/10,0)*10,[1]Hugst!$R$4:$W$4,0))))</f>
        <v>7211.3661782515483</v>
      </c>
      <c r="AH279">
        <f ca="1">IF($C279-AH$1&lt;År1,0,AG278*(1-VLOOKUP($A279,[1]Hugst!$R$5:$W$9,MATCH(ROUNDUP((AH$1)/10,0)*10,[1]Hugst!$R$4:$W$4,0))))</f>
        <v>7217.8595162367346</v>
      </c>
      <c r="AI279">
        <f ca="1">IF($C279-AI$1&lt;År1,0,AH278*(1-VLOOKUP($A279,[1]Hugst!$R$5:$W$9,MATCH(ROUNDUP((AI$1)/10,0)*10,[1]Hugst!$R$4:$W$4,0))))</f>
        <v>7224.3854840611129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1122.9679106022595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4378.5234661578161</v>
      </c>
      <c r="G280">
        <f ca="1">IF($C280-G$1&lt;År1,0,F279*(1-VLOOKUP($A280,[1]Hugst!$R$5:$W$9,MATCH(ROUNDUP((G$1)/10,0)*10,[1]Hugst!$R$4:$W$4,0))))</f>
        <v>4384.1665209849398</v>
      </c>
      <c r="H280">
        <f ca="1">IF($C280-H$1&lt;År1,0,G279*(1-VLOOKUP($A280,[1]Hugst!$R$5:$W$9,MATCH(ROUNDUP((H$1)/10,0)*10,[1]Hugst!$R$4:$W$4,0))))</f>
        <v>4389.8379328715255</v>
      </c>
      <c r="I280">
        <f ca="1">IF($C280-I$1&lt;År1,0,H279*(1-VLOOKUP($A280,[1]Hugst!$R$5:$W$9,MATCH(ROUNDUP((I$1)/10,0)*10,[1]Hugst!$R$4:$W$4,0))))</f>
        <v>4395.5378443152822</v>
      </c>
      <c r="J280">
        <f ca="1">IF($C280-J$1&lt;År1,0,I279*(1-VLOOKUP($A280,[1]Hugst!$R$5:$W$9,MATCH(ROUNDUP((J$1)/10,0)*10,[1]Hugst!$R$4:$W$4,0))))</f>
        <v>4401.2663985302261</v>
      </c>
      <c r="K280">
        <f ca="1">IF($C280-K$1&lt;År1,0,J279*(1-VLOOKUP($A280,[1]Hugst!$R$5:$W$9,MATCH(ROUNDUP((K$1)/10,0)*10,[1]Hugst!$R$4:$W$4,0))))</f>
        <v>4407.0237394496635</v>
      </c>
      <c r="L280">
        <f ca="1">IF($C280-L$1&lt;År1,0,K279*(1-VLOOKUP($A280,[1]Hugst!$R$5:$W$9,MATCH(ROUNDUP((L$1)/10,0)*10,[1]Hugst!$R$4:$W$4,0))))</f>
        <v>4412.8100117305348</v>
      </c>
      <c r="M280">
        <f ca="1">IF($C280-M$1&lt;År1,0,L279*(1-VLOOKUP($A280,[1]Hugst!$R$5:$W$9,MATCH(ROUNDUP((M$1)/10,0)*10,[1]Hugst!$R$4:$W$4,0))))</f>
        <v>4418.6253607565359</v>
      </c>
      <c r="N280">
        <f ca="1">IF($C280-N$1&lt;År1,0,M279*(1-VLOOKUP($A280,[1]Hugst!$R$5:$W$9,MATCH(ROUNDUP((N$1)/10,0)*10,[1]Hugst!$R$4:$W$4,0))))</f>
        <v>4424.4699326419777</v>
      </c>
      <c r="O280">
        <f ca="1">IF($C280-O$1&lt;År1,0,N279*(1-VLOOKUP($A280,[1]Hugst!$R$5:$W$9,MATCH(ROUNDUP((O$1)/10,0)*10,[1]Hugst!$R$4:$W$4,0))))</f>
        <v>4430.3438742353992</v>
      </c>
      <c r="P280">
        <f ca="1">IF($C280-P$1&lt;År1,0,O279*(1-VLOOKUP($A280,[1]Hugst!$R$5:$W$9,MATCH(ROUNDUP((P$1)/10,0)*10,[1]Hugst!$R$4:$W$4,0))))</f>
        <v>4436.2473331232159</v>
      </c>
      <c r="Q280">
        <f ca="1">IF($C280-Q$1&lt;År1,0,P279*(1-VLOOKUP($A280,[1]Hugst!$R$5:$W$9,MATCH(ROUNDUP((Q$1)/10,0)*10,[1]Hugst!$R$4:$W$4,0))))</f>
        <v>4442.1804576335762</v>
      </c>
      <c r="R280">
        <f ca="1">IF($C280-R$1&lt;År1,0,Q279*(1-VLOOKUP($A280,[1]Hugst!$R$5:$W$9,MATCH(ROUNDUP((R$1)/10,0)*10,[1]Hugst!$R$4:$W$4,0))))</f>
        <v>4448.1433968400652</v>
      </c>
      <c r="S280">
        <f ca="1">IF($C280-S$1&lt;År1,0,R279*(1-VLOOKUP($A280,[1]Hugst!$R$5:$W$9,MATCH(ROUNDUP((S$1)/10,0)*10,[1]Hugst!$R$4:$W$4,0))))</f>
        <v>4454.1363005650765</v>
      </c>
      <c r="T280">
        <f ca="1">IF($C280-T$1&lt;År1,0,S279*(1-VLOOKUP($A280,[1]Hugst!$R$5:$W$9,MATCH(ROUNDUP((T$1)/10,0)*10,[1]Hugst!$R$4:$W$4,0))))</f>
        <v>4460.1593193842291</v>
      </c>
      <c r="U280">
        <f ca="1">IF($C280-U$1&lt;År1,0,T279*(1-VLOOKUP($A280,[1]Hugst!$R$5:$W$9,MATCH(ROUNDUP((U$1)/10,0)*10,[1]Hugst!$R$4:$W$4,0))))</f>
        <v>4466.2126046296016</v>
      </c>
      <c r="V280">
        <f ca="1">IF($C280-V$1&lt;År1,0,U279*(1-VLOOKUP($A280,[1]Hugst!$R$5:$W$9,MATCH(ROUNDUP((V$1)/10,0)*10,[1]Hugst!$R$4:$W$4,0))))</f>
        <v>4472.2963083937702</v>
      </c>
      <c r="W280">
        <f ca="1">IF($C280-W$1&lt;År1,0,V279*(1-VLOOKUP($A280,[1]Hugst!$R$5:$W$9,MATCH(ROUNDUP((W$1)/10,0)*10,[1]Hugst!$R$4:$W$4,0))))</f>
        <v>4478.4105835336577</v>
      </c>
      <c r="X280">
        <f ca="1">IF($C280-X$1&lt;År1,0,W279*(1-VLOOKUP($A280,[1]Hugst!$R$5:$W$9,MATCH(ROUNDUP((X$1)/10,0)*10,[1]Hugst!$R$4:$W$4,0))))</f>
        <v>4484.5555836742806</v>
      </c>
      <c r="Y280">
        <f ca="1">IF($C280-Y$1&lt;År1,0,X279*(1-VLOOKUP($A280,[1]Hugst!$R$5:$W$9,MATCH(ROUNDUP((Y$1)/10,0)*10,[1]Hugst!$R$4:$W$4,0))))</f>
        <v>4490.7314632125017</v>
      </c>
      <c r="Z280">
        <f ca="1">IF($C280-Z$1&lt;År1,0,Y279*(1-VLOOKUP($A280,[1]Hugst!$R$5:$W$9,MATCH(ROUNDUP((Z$1)/10,0)*10,[1]Hugst!$R$4:$W$4,0))))</f>
        <v>7160.5747409577725</v>
      </c>
      <c r="AA280">
        <f ca="1">IF($C280-AA$1&lt;År1,0,Z279*(1-VLOOKUP($A280,[1]Hugst!$R$5:$W$9,MATCH(ROUNDUP((AA$1)/10,0)*10,[1]Hugst!$R$4:$W$4,0))))</f>
        <v>7166.8128455897004</v>
      </c>
      <c r="AB280">
        <f ca="1">IF($C280-AB$1&lt;År1,0,AA279*(1-VLOOKUP($A280,[1]Hugst!$R$5:$W$9,MATCH(ROUNDUP((AB$1)/10,0)*10,[1]Hugst!$R$4:$W$4,0))))</f>
        <v>7173.0822974812017</v>
      </c>
      <c r="AC280">
        <f ca="1">IF($C280-AC$1&lt;År1,0,AB279*(1-VLOOKUP($A280,[1]Hugst!$R$5:$W$9,MATCH(ROUNDUP((AC$1)/10,0)*10,[1]Hugst!$R$4:$W$4,0))))</f>
        <v>7179.3832541560078</v>
      </c>
      <c r="AD280">
        <f ca="1">IF($C280-AD$1&lt;År1,0,AC279*(1-VLOOKUP($A280,[1]Hugst!$R$5:$W$9,MATCH(ROUNDUP((AD$1)/10,0)*10,[1]Hugst!$R$4:$W$4,0))))</f>
        <v>7185.7158739296856</v>
      </c>
      <c r="AE280">
        <f ca="1">IF($C280-AE$1&lt;År1,0,AD279*(1-VLOOKUP($A280,[1]Hugst!$R$5:$W$9,MATCH(ROUNDUP((AE$1)/10,0)*10,[1]Hugst!$R$4:$W$4,0))))</f>
        <v>7192.0803159132847</v>
      </c>
      <c r="AF280">
        <f ca="1">IF($C280-AF$1&lt;År1,0,AE279*(1-VLOOKUP($A280,[1]Hugst!$R$5:$W$9,MATCH(ROUNDUP((AF$1)/10,0)*10,[1]Hugst!$R$4:$W$4,0))))</f>
        <v>7198.4767400174187</v>
      </c>
      <c r="AG280">
        <f ca="1">IF($C280-AG$1&lt;År1,0,AF279*(1-VLOOKUP($A280,[1]Hugst!$R$5:$W$9,MATCH(ROUNDUP((AG$1)/10,0)*10,[1]Hugst!$R$4:$W$4,0))))</f>
        <v>7204.9053069562442</v>
      </c>
      <c r="AH280">
        <f ca="1">IF($C280-AH$1&lt;År1,0,AG279*(1-VLOOKUP($A280,[1]Hugst!$R$5:$W$9,MATCH(ROUNDUP((AH$1)/10,0)*10,[1]Hugst!$R$4:$W$4,0))))</f>
        <v>7211.3661782515483</v>
      </c>
      <c r="AI280">
        <f ca="1">IF($C280-AI$1&lt;År1,0,AH279*(1-VLOOKUP($A280,[1]Hugst!$R$5:$W$9,MATCH(ROUNDUP((AI$1)/10,0)*10,[1]Hugst!$R$4:$W$4,0))))</f>
        <v>7217.8595162367346</v>
      </c>
      <c r="AJ280">
        <f ca="1">IF($C280-AJ$1&lt;År1,0,AI279*(1-VLOOKUP($A280,[1]Hugst!$R$5:$W$9,MATCH(ROUNDUP((AJ$1)/10,0)*10,[1]Hugst!$R$4:$W$4,0))))</f>
        <v>7224.3854840611129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382.03643513080607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1281.0263341207046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380.12625295515164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1279.1161519450502</v>
      </c>
      <c r="G282">
        <f ca="1">IF($C282-G$1&lt;År1,0,F281*(1-VLOOKUP($A282,[1]Hugst!$R$5:$W$9,MATCH(ROUNDUP((G$1)/10,0)*10,[1]Hugst!$R$4:$W$4,0))))</f>
        <v>1281.0263341207046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378.22562169037712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1277.2155206802759</v>
      </c>
      <c r="G283">
        <f ca="1">IF($C283-G$1&lt;År1,0,F282*(1-VLOOKUP($A283,[1]Hugst!$R$5:$W$9,MATCH(ROUNDUP((G$1)/10,0)*10,[1]Hugst!$R$4:$W$4,0))))</f>
        <v>1279.1161519450502</v>
      </c>
      <c r="H283">
        <f ca="1">IF($C283-H$1&lt;År1,0,G282*(1-VLOOKUP($A283,[1]Hugst!$R$5:$W$9,MATCH(ROUNDUP((H$1)/10,0)*10,[1]Hugst!$R$4:$W$4,0))))</f>
        <v>1281.0263341207046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376.33449358191569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1275.3243925718143</v>
      </c>
      <c r="G284">
        <f ca="1">IF($C284-G$1&lt;År1,0,F283*(1-VLOOKUP($A284,[1]Hugst!$R$5:$W$9,MATCH(ROUNDUP((G$1)/10,0)*10,[1]Hugst!$R$4:$W$4,0))))</f>
        <v>1277.2155206802759</v>
      </c>
      <c r="H284">
        <f ca="1">IF($C284-H$1&lt;År1,0,G283*(1-VLOOKUP($A284,[1]Hugst!$R$5:$W$9,MATCH(ROUNDUP((H$1)/10,0)*10,[1]Hugst!$R$4:$W$4,0))))</f>
        <v>1279.1161519450502</v>
      </c>
      <c r="I284">
        <f ca="1">IF($C284-I$1&lt;År1,0,H283*(1-VLOOKUP($A284,[1]Hugst!$R$5:$W$9,MATCH(ROUNDUP((I$1)/10,0)*10,[1]Hugst!$R$4:$W$4,0))))</f>
        <v>1281.0263341207046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374.45282111401593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1273.4427201039146</v>
      </c>
      <c r="G285">
        <f ca="1">IF($C285-G$1&lt;År1,0,F284*(1-VLOOKUP($A285,[1]Hugst!$R$5:$W$9,MATCH(ROUNDUP((G$1)/10,0)*10,[1]Hugst!$R$4:$W$4,0))))</f>
        <v>1275.3243925718143</v>
      </c>
      <c r="H285">
        <f ca="1">IF($C285-H$1&lt;År1,0,G284*(1-VLOOKUP($A285,[1]Hugst!$R$5:$W$9,MATCH(ROUNDUP((H$1)/10,0)*10,[1]Hugst!$R$4:$W$4,0))))</f>
        <v>1277.2155206802759</v>
      </c>
      <c r="I285">
        <f ca="1">IF($C285-I$1&lt;År1,0,H284*(1-VLOOKUP($A285,[1]Hugst!$R$5:$W$9,MATCH(ROUNDUP((I$1)/10,0)*10,[1]Hugst!$R$4:$W$4,0))))</f>
        <v>1279.1161519450502</v>
      </c>
      <c r="J285">
        <f ca="1">IF($C285-J$1&lt;År1,0,I284*(1-VLOOKUP($A285,[1]Hugst!$R$5:$W$9,MATCH(ROUNDUP((J$1)/10,0)*10,[1]Hugst!$R$4:$W$4,0))))</f>
        <v>1281.0263341207046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372.58055700843988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1271.5704559983385</v>
      </c>
      <c r="G286">
        <f ca="1">IF($C286-G$1&lt;År1,0,F285*(1-VLOOKUP($A286,[1]Hugst!$R$5:$W$9,MATCH(ROUNDUP((G$1)/10,0)*10,[1]Hugst!$R$4:$W$4,0))))</f>
        <v>1273.4427201039146</v>
      </c>
      <c r="H286">
        <f ca="1">IF($C286-H$1&lt;År1,0,G285*(1-VLOOKUP($A286,[1]Hugst!$R$5:$W$9,MATCH(ROUNDUP((H$1)/10,0)*10,[1]Hugst!$R$4:$W$4,0))))</f>
        <v>1275.3243925718143</v>
      </c>
      <c r="I286">
        <f ca="1">IF($C286-I$1&lt;År1,0,H285*(1-VLOOKUP($A286,[1]Hugst!$R$5:$W$9,MATCH(ROUNDUP((I$1)/10,0)*10,[1]Hugst!$R$4:$W$4,0))))</f>
        <v>1277.2155206802759</v>
      </c>
      <c r="J286">
        <f ca="1">IF($C286-J$1&lt;År1,0,I285*(1-VLOOKUP($A286,[1]Hugst!$R$5:$W$9,MATCH(ROUNDUP((J$1)/10,0)*10,[1]Hugst!$R$4:$W$4,0))))</f>
        <v>1279.1161519450502</v>
      </c>
      <c r="K286">
        <f ca="1">IF($C286-K$1&lt;År1,0,J285*(1-VLOOKUP($A286,[1]Hugst!$R$5:$W$9,MATCH(ROUNDUP((K$1)/10,0)*10,[1]Hugst!$R$4:$W$4,0))))</f>
        <v>1281.0263341207046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370.71765422341423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1269.7075532133128</v>
      </c>
      <c r="G287">
        <f ca="1">IF($C287-G$1&lt;År1,0,F286*(1-VLOOKUP($A287,[1]Hugst!$R$5:$W$9,MATCH(ROUNDUP((G$1)/10,0)*10,[1]Hugst!$R$4:$W$4,0))))</f>
        <v>1271.5704559983385</v>
      </c>
      <c r="H287">
        <f ca="1">IF($C287-H$1&lt;År1,0,G286*(1-VLOOKUP($A287,[1]Hugst!$R$5:$W$9,MATCH(ROUNDUP((H$1)/10,0)*10,[1]Hugst!$R$4:$W$4,0))))</f>
        <v>1273.4427201039146</v>
      </c>
      <c r="I287">
        <f ca="1">IF($C287-I$1&lt;År1,0,H286*(1-VLOOKUP($A287,[1]Hugst!$R$5:$W$9,MATCH(ROUNDUP((I$1)/10,0)*10,[1]Hugst!$R$4:$W$4,0))))</f>
        <v>1275.3243925718143</v>
      </c>
      <c r="J287">
        <f ca="1">IF($C287-J$1&lt;År1,0,I286*(1-VLOOKUP($A287,[1]Hugst!$R$5:$W$9,MATCH(ROUNDUP((J$1)/10,0)*10,[1]Hugst!$R$4:$W$4,0))))</f>
        <v>1277.2155206802759</v>
      </c>
      <c r="K287">
        <f ca="1">IF($C287-K$1&lt;År1,0,J286*(1-VLOOKUP($A287,[1]Hugst!$R$5:$W$9,MATCH(ROUNDUP((K$1)/10,0)*10,[1]Hugst!$R$4:$W$4,0))))</f>
        <v>1279.1161519450502</v>
      </c>
      <c r="L287">
        <f ca="1">IF($C287-L$1&lt;År1,0,K286*(1-VLOOKUP($A287,[1]Hugst!$R$5:$W$9,MATCH(ROUNDUP((L$1)/10,0)*10,[1]Hugst!$R$4:$W$4,0))))</f>
        <v>1281.0263341207046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368.86406595227891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1267.8539649421775</v>
      </c>
      <c r="G288">
        <f ca="1">IF($C288-G$1&lt;År1,0,F287*(1-VLOOKUP($A288,[1]Hugst!$R$5:$W$9,MATCH(ROUNDUP((G$1)/10,0)*10,[1]Hugst!$R$4:$W$4,0))))</f>
        <v>1269.7075532133128</v>
      </c>
      <c r="H288">
        <f ca="1">IF($C288-H$1&lt;År1,0,G287*(1-VLOOKUP($A288,[1]Hugst!$R$5:$W$9,MATCH(ROUNDUP((H$1)/10,0)*10,[1]Hugst!$R$4:$W$4,0))))</f>
        <v>1271.5704559983385</v>
      </c>
      <c r="I288">
        <f ca="1">IF($C288-I$1&lt;År1,0,H287*(1-VLOOKUP($A288,[1]Hugst!$R$5:$W$9,MATCH(ROUNDUP((I$1)/10,0)*10,[1]Hugst!$R$4:$W$4,0))))</f>
        <v>1273.4427201039146</v>
      </c>
      <c r="J288">
        <f ca="1">IF($C288-J$1&lt;År1,0,I287*(1-VLOOKUP($A288,[1]Hugst!$R$5:$W$9,MATCH(ROUNDUP((J$1)/10,0)*10,[1]Hugst!$R$4:$W$4,0))))</f>
        <v>1275.3243925718143</v>
      </c>
      <c r="K288">
        <f ca="1">IF($C288-K$1&lt;År1,0,J287*(1-VLOOKUP($A288,[1]Hugst!$R$5:$W$9,MATCH(ROUNDUP((K$1)/10,0)*10,[1]Hugst!$R$4:$W$4,0))))</f>
        <v>1277.2155206802759</v>
      </c>
      <c r="L288">
        <f ca="1">IF($C288-L$1&lt;År1,0,K287*(1-VLOOKUP($A288,[1]Hugst!$R$5:$W$9,MATCH(ROUNDUP((L$1)/10,0)*10,[1]Hugst!$R$4:$W$4,0))))</f>
        <v>1279.1161519450502</v>
      </c>
      <c r="M288">
        <f ca="1">IF($C288-M$1&lt;År1,0,L287*(1-VLOOKUP($A288,[1]Hugst!$R$5:$W$9,MATCH(ROUNDUP((M$1)/10,0)*10,[1]Hugst!$R$4:$W$4,0))))</f>
        <v>1281.0263341207046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367.01974562252553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1266.0096446124242</v>
      </c>
      <c r="G289">
        <f ca="1">IF($C289-G$1&lt;År1,0,F288*(1-VLOOKUP($A289,[1]Hugst!$R$5:$W$9,MATCH(ROUNDUP((G$1)/10,0)*10,[1]Hugst!$R$4:$W$4,0))))</f>
        <v>1267.8539649421775</v>
      </c>
      <c r="H289">
        <f ca="1">IF($C289-H$1&lt;År1,0,G288*(1-VLOOKUP($A289,[1]Hugst!$R$5:$W$9,MATCH(ROUNDUP((H$1)/10,0)*10,[1]Hugst!$R$4:$W$4,0))))</f>
        <v>1269.7075532133128</v>
      </c>
      <c r="I289">
        <f ca="1">IF($C289-I$1&lt;År1,0,H288*(1-VLOOKUP($A289,[1]Hugst!$R$5:$W$9,MATCH(ROUNDUP((I$1)/10,0)*10,[1]Hugst!$R$4:$W$4,0))))</f>
        <v>1271.5704559983385</v>
      </c>
      <c r="J289">
        <f ca="1">IF($C289-J$1&lt;År1,0,I288*(1-VLOOKUP($A289,[1]Hugst!$R$5:$W$9,MATCH(ROUNDUP((J$1)/10,0)*10,[1]Hugst!$R$4:$W$4,0))))</f>
        <v>1273.4427201039146</v>
      </c>
      <c r="K289">
        <f ca="1">IF($C289-K$1&lt;År1,0,J288*(1-VLOOKUP($A289,[1]Hugst!$R$5:$W$9,MATCH(ROUNDUP((K$1)/10,0)*10,[1]Hugst!$R$4:$W$4,0))))</f>
        <v>1275.3243925718143</v>
      </c>
      <c r="L289">
        <f ca="1">IF($C289-L$1&lt;År1,0,K288*(1-VLOOKUP($A289,[1]Hugst!$R$5:$W$9,MATCH(ROUNDUP((L$1)/10,0)*10,[1]Hugst!$R$4:$W$4,0))))</f>
        <v>1277.2155206802759</v>
      </c>
      <c r="M289">
        <f ca="1">IF($C289-M$1&lt;År1,0,L288*(1-VLOOKUP($A289,[1]Hugst!$R$5:$W$9,MATCH(ROUNDUP((M$1)/10,0)*10,[1]Hugst!$R$4:$W$4,0))))</f>
        <v>1279.1161519450502</v>
      </c>
      <c r="N289">
        <f ca="1">IF($C289-N$1&lt;År1,0,M288*(1-VLOOKUP($A289,[1]Hugst!$R$5:$W$9,MATCH(ROUNDUP((N$1)/10,0)*10,[1]Hugst!$R$4:$W$4,0))))</f>
        <v>1281.0263341207046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365.18464689441043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1264.1745458843091</v>
      </c>
      <c r="G290">
        <f ca="1">IF($C290-G$1&lt;År1,0,F289*(1-VLOOKUP($A290,[1]Hugst!$R$5:$W$9,MATCH(ROUNDUP((G$1)/10,0)*10,[1]Hugst!$R$4:$W$4,0))))</f>
        <v>1266.0096446124242</v>
      </c>
      <c r="H290">
        <f ca="1">IF($C290-H$1&lt;År1,0,G289*(1-VLOOKUP($A290,[1]Hugst!$R$5:$W$9,MATCH(ROUNDUP((H$1)/10,0)*10,[1]Hugst!$R$4:$W$4,0))))</f>
        <v>1267.8539649421775</v>
      </c>
      <c r="I290">
        <f ca="1">IF($C290-I$1&lt;År1,0,H289*(1-VLOOKUP($A290,[1]Hugst!$R$5:$W$9,MATCH(ROUNDUP((I$1)/10,0)*10,[1]Hugst!$R$4:$W$4,0))))</f>
        <v>1269.7075532133128</v>
      </c>
      <c r="J290">
        <f ca="1">IF($C290-J$1&lt;År1,0,I289*(1-VLOOKUP($A290,[1]Hugst!$R$5:$W$9,MATCH(ROUNDUP((J$1)/10,0)*10,[1]Hugst!$R$4:$W$4,0))))</f>
        <v>1271.5704559983385</v>
      </c>
      <c r="K290">
        <f ca="1">IF($C290-K$1&lt;År1,0,J289*(1-VLOOKUP($A290,[1]Hugst!$R$5:$W$9,MATCH(ROUNDUP((K$1)/10,0)*10,[1]Hugst!$R$4:$W$4,0))))</f>
        <v>1273.4427201039146</v>
      </c>
      <c r="L290">
        <f ca="1">IF($C290-L$1&lt;År1,0,K289*(1-VLOOKUP($A290,[1]Hugst!$R$5:$W$9,MATCH(ROUNDUP((L$1)/10,0)*10,[1]Hugst!$R$4:$W$4,0))))</f>
        <v>1275.3243925718143</v>
      </c>
      <c r="M290">
        <f ca="1">IF($C290-M$1&lt;År1,0,L289*(1-VLOOKUP($A290,[1]Hugst!$R$5:$W$9,MATCH(ROUNDUP((M$1)/10,0)*10,[1]Hugst!$R$4:$W$4,0))))</f>
        <v>1277.2155206802759</v>
      </c>
      <c r="N290">
        <f ca="1">IF($C290-N$1&lt;År1,0,M289*(1-VLOOKUP($A290,[1]Hugst!$R$5:$W$9,MATCH(ROUNDUP((N$1)/10,0)*10,[1]Hugst!$R$4:$W$4,0))))</f>
        <v>1279.1161519450502</v>
      </c>
      <c r="O290">
        <f ca="1">IF($C290-O$1&lt;År1,0,N289*(1-VLOOKUP($A290,[1]Hugst!$R$5:$W$9,MATCH(ROUNDUP((O$1)/10,0)*10,[1]Hugst!$R$4:$W$4,0))))</f>
        <v>1281.0263341207046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363.35872365994737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1262.348622649846</v>
      </c>
      <c r="G291">
        <f ca="1">IF($C291-G$1&lt;År1,0,F290*(1-VLOOKUP($A291,[1]Hugst!$R$5:$W$9,MATCH(ROUNDUP((G$1)/10,0)*10,[1]Hugst!$R$4:$W$4,0))))</f>
        <v>1264.1745458843091</v>
      </c>
      <c r="H291">
        <f ca="1">IF($C291-H$1&lt;År1,0,G290*(1-VLOOKUP($A291,[1]Hugst!$R$5:$W$9,MATCH(ROUNDUP((H$1)/10,0)*10,[1]Hugst!$R$4:$W$4,0))))</f>
        <v>1266.0096446124242</v>
      </c>
      <c r="I291">
        <f ca="1">IF($C291-I$1&lt;År1,0,H290*(1-VLOOKUP($A291,[1]Hugst!$R$5:$W$9,MATCH(ROUNDUP((I$1)/10,0)*10,[1]Hugst!$R$4:$W$4,0))))</f>
        <v>1267.8539649421775</v>
      </c>
      <c r="J291">
        <f ca="1">IF($C291-J$1&lt;År1,0,I290*(1-VLOOKUP($A291,[1]Hugst!$R$5:$W$9,MATCH(ROUNDUP((J$1)/10,0)*10,[1]Hugst!$R$4:$W$4,0))))</f>
        <v>1269.7075532133128</v>
      </c>
      <c r="K291">
        <f ca="1">IF($C291-K$1&lt;År1,0,J290*(1-VLOOKUP($A291,[1]Hugst!$R$5:$W$9,MATCH(ROUNDUP((K$1)/10,0)*10,[1]Hugst!$R$4:$W$4,0))))</f>
        <v>1271.5704559983385</v>
      </c>
      <c r="L291">
        <f ca="1">IF($C291-L$1&lt;År1,0,K290*(1-VLOOKUP($A291,[1]Hugst!$R$5:$W$9,MATCH(ROUNDUP((L$1)/10,0)*10,[1]Hugst!$R$4:$W$4,0))))</f>
        <v>1273.4427201039146</v>
      </c>
      <c r="M291">
        <f ca="1">IF($C291-M$1&lt;År1,0,L290*(1-VLOOKUP($A291,[1]Hugst!$R$5:$W$9,MATCH(ROUNDUP((M$1)/10,0)*10,[1]Hugst!$R$4:$W$4,0))))</f>
        <v>1275.3243925718143</v>
      </c>
      <c r="N291">
        <f ca="1">IF($C291-N$1&lt;År1,0,M290*(1-VLOOKUP($A291,[1]Hugst!$R$5:$W$9,MATCH(ROUNDUP((N$1)/10,0)*10,[1]Hugst!$R$4:$W$4,0))))</f>
        <v>1277.2155206802759</v>
      </c>
      <c r="O291">
        <f ca="1">IF($C291-O$1&lt;År1,0,N290*(1-VLOOKUP($A291,[1]Hugst!$R$5:$W$9,MATCH(ROUNDUP((O$1)/10,0)*10,[1]Hugst!$R$4:$W$4,0))))</f>
        <v>1279.1161519450502</v>
      </c>
      <c r="P291">
        <f ca="1">IF($C291-P$1&lt;År1,0,O290*(1-VLOOKUP($A291,[1]Hugst!$R$5:$W$9,MATCH(ROUNDUP((P$1)/10,0)*10,[1]Hugst!$R$4:$W$4,0))))</f>
        <v>1281.0263341207046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361.54193004162789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855.98637448607258</v>
      </c>
      <c r="G292">
        <f ca="1">IF($C292-G$1&lt;År1,0,F291*(1-VLOOKUP($A292,[1]Hugst!$R$5:$W$9,MATCH(ROUNDUP((G$1)/10,0)*10,[1]Hugst!$R$4:$W$4,0))))</f>
        <v>1262.348622649846</v>
      </c>
      <c r="H292">
        <f ca="1">IF($C292-H$1&lt;År1,0,G291*(1-VLOOKUP($A292,[1]Hugst!$R$5:$W$9,MATCH(ROUNDUP((H$1)/10,0)*10,[1]Hugst!$R$4:$W$4,0))))</f>
        <v>1264.1745458843091</v>
      </c>
      <c r="I292">
        <f ca="1">IF($C292-I$1&lt;År1,0,H291*(1-VLOOKUP($A292,[1]Hugst!$R$5:$W$9,MATCH(ROUNDUP((I$1)/10,0)*10,[1]Hugst!$R$4:$W$4,0))))</f>
        <v>1266.0096446124242</v>
      </c>
      <c r="J292">
        <f ca="1">IF($C292-J$1&lt;År1,0,I291*(1-VLOOKUP($A292,[1]Hugst!$R$5:$W$9,MATCH(ROUNDUP((J$1)/10,0)*10,[1]Hugst!$R$4:$W$4,0))))</f>
        <v>1267.8539649421775</v>
      </c>
      <c r="K292">
        <f ca="1">IF($C292-K$1&lt;År1,0,J291*(1-VLOOKUP($A292,[1]Hugst!$R$5:$W$9,MATCH(ROUNDUP((K$1)/10,0)*10,[1]Hugst!$R$4:$W$4,0))))</f>
        <v>1269.7075532133128</v>
      </c>
      <c r="L292">
        <f ca="1">IF($C292-L$1&lt;År1,0,K291*(1-VLOOKUP($A292,[1]Hugst!$R$5:$W$9,MATCH(ROUNDUP((L$1)/10,0)*10,[1]Hugst!$R$4:$W$4,0))))</f>
        <v>1271.5704559983385</v>
      </c>
      <c r="M292">
        <f ca="1">IF($C292-M$1&lt;År1,0,L291*(1-VLOOKUP($A292,[1]Hugst!$R$5:$W$9,MATCH(ROUNDUP((M$1)/10,0)*10,[1]Hugst!$R$4:$W$4,0))))</f>
        <v>1273.4427201039146</v>
      </c>
      <c r="N292">
        <f ca="1">IF($C292-N$1&lt;År1,0,M291*(1-VLOOKUP($A292,[1]Hugst!$R$5:$W$9,MATCH(ROUNDUP((N$1)/10,0)*10,[1]Hugst!$R$4:$W$4,0))))</f>
        <v>1275.3243925718143</v>
      </c>
      <c r="O292">
        <f ca="1">IF($C292-O$1&lt;År1,0,N291*(1-VLOOKUP($A292,[1]Hugst!$R$5:$W$9,MATCH(ROUNDUP((O$1)/10,0)*10,[1]Hugst!$R$4:$W$4,0))))</f>
        <v>1277.2155206802759</v>
      </c>
      <c r="P292">
        <f ca="1">IF($C292-P$1&lt;År1,0,O291*(1-VLOOKUP($A292,[1]Hugst!$R$5:$W$9,MATCH(ROUNDUP((P$1)/10,0)*10,[1]Hugst!$R$4:$W$4,0))))</f>
        <v>1279.1161519450502</v>
      </c>
      <c r="Q292">
        <f ca="1">IF($C292-Q$1&lt;År1,0,P291*(1-VLOOKUP($A292,[1]Hugst!$R$5:$W$9,MATCH(ROUNDUP((Q$1)/10,0)*10,[1]Hugst!$R$4:$W$4,0))))</f>
        <v>1281.0263341207046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359.73422039143315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854.17866483587784</v>
      </c>
      <c r="G293">
        <f ca="1">IF($C293-G$1&lt;År1,0,F292*(1-VLOOKUP($A293,[1]Hugst!$R$5:$W$9,MATCH(ROUNDUP((G$1)/10,0)*10,[1]Hugst!$R$4:$W$4,0))))</f>
        <v>855.98637448607258</v>
      </c>
      <c r="H293">
        <f ca="1">IF($C293-H$1&lt;År1,0,G292*(1-VLOOKUP($A293,[1]Hugst!$R$5:$W$9,MATCH(ROUNDUP((H$1)/10,0)*10,[1]Hugst!$R$4:$W$4,0))))</f>
        <v>1262.348622649846</v>
      </c>
      <c r="I293">
        <f ca="1">IF($C293-I$1&lt;År1,0,H292*(1-VLOOKUP($A293,[1]Hugst!$R$5:$W$9,MATCH(ROUNDUP((I$1)/10,0)*10,[1]Hugst!$R$4:$W$4,0))))</f>
        <v>1264.1745458843091</v>
      </c>
      <c r="J293">
        <f ca="1">IF($C293-J$1&lt;År1,0,I292*(1-VLOOKUP($A293,[1]Hugst!$R$5:$W$9,MATCH(ROUNDUP((J$1)/10,0)*10,[1]Hugst!$R$4:$W$4,0))))</f>
        <v>1266.0096446124242</v>
      </c>
      <c r="K293">
        <f ca="1">IF($C293-K$1&lt;År1,0,J292*(1-VLOOKUP($A293,[1]Hugst!$R$5:$W$9,MATCH(ROUNDUP((K$1)/10,0)*10,[1]Hugst!$R$4:$W$4,0))))</f>
        <v>1267.8539649421775</v>
      </c>
      <c r="L293">
        <f ca="1">IF($C293-L$1&lt;År1,0,K292*(1-VLOOKUP($A293,[1]Hugst!$R$5:$W$9,MATCH(ROUNDUP((L$1)/10,0)*10,[1]Hugst!$R$4:$W$4,0))))</f>
        <v>1269.7075532133128</v>
      </c>
      <c r="M293">
        <f ca="1">IF($C293-M$1&lt;År1,0,L292*(1-VLOOKUP($A293,[1]Hugst!$R$5:$W$9,MATCH(ROUNDUP((M$1)/10,0)*10,[1]Hugst!$R$4:$W$4,0))))</f>
        <v>1271.5704559983385</v>
      </c>
      <c r="N293">
        <f ca="1">IF($C293-N$1&lt;År1,0,M292*(1-VLOOKUP($A293,[1]Hugst!$R$5:$W$9,MATCH(ROUNDUP((N$1)/10,0)*10,[1]Hugst!$R$4:$W$4,0))))</f>
        <v>1273.4427201039146</v>
      </c>
      <c r="O293">
        <f ca="1">IF($C293-O$1&lt;År1,0,N292*(1-VLOOKUP($A293,[1]Hugst!$R$5:$W$9,MATCH(ROUNDUP((O$1)/10,0)*10,[1]Hugst!$R$4:$W$4,0))))</f>
        <v>1275.3243925718143</v>
      </c>
      <c r="P293">
        <f ca="1">IF($C293-P$1&lt;År1,0,O292*(1-VLOOKUP($A293,[1]Hugst!$R$5:$W$9,MATCH(ROUNDUP((P$1)/10,0)*10,[1]Hugst!$R$4:$W$4,0))))</f>
        <v>1277.2155206802759</v>
      </c>
      <c r="Q293">
        <f ca="1">IF($C293-Q$1&lt;År1,0,P292*(1-VLOOKUP($A293,[1]Hugst!$R$5:$W$9,MATCH(ROUNDUP((Q$1)/10,0)*10,[1]Hugst!$R$4:$W$4,0))))</f>
        <v>1279.1161519450502</v>
      </c>
      <c r="R293">
        <f ca="1">IF($C293-R$1&lt;År1,0,Q292*(1-VLOOKUP($A293,[1]Hugst!$R$5:$W$9,MATCH(ROUNDUP((R$1)/10,0)*10,[1]Hugst!$R$4:$W$4,0))))</f>
        <v>1281.0263341207046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357.93554928947106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852.37999373391574</v>
      </c>
      <c r="G294">
        <f ca="1">IF($C294-G$1&lt;År1,0,F293*(1-VLOOKUP($A294,[1]Hugst!$R$5:$W$9,MATCH(ROUNDUP((G$1)/10,0)*10,[1]Hugst!$R$4:$W$4,0))))</f>
        <v>854.17866483587784</v>
      </c>
      <c r="H294">
        <f ca="1">IF($C294-H$1&lt;År1,0,G293*(1-VLOOKUP($A294,[1]Hugst!$R$5:$W$9,MATCH(ROUNDUP((H$1)/10,0)*10,[1]Hugst!$R$4:$W$4,0))))</f>
        <v>855.98637448607258</v>
      </c>
      <c r="I294">
        <f ca="1">IF($C294-I$1&lt;År1,0,H293*(1-VLOOKUP($A294,[1]Hugst!$R$5:$W$9,MATCH(ROUNDUP((I$1)/10,0)*10,[1]Hugst!$R$4:$W$4,0))))</f>
        <v>1262.348622649846</v>
      </c>
      <c r="J294">
        <f ca="1">IF($C294-J$1&lt;År1,0,I293*(1-VLOOKUP($A294,[1]Hugst!$R$5:$W$9,MATCH(ROUNDUP((J$1)/10,0)*10,[1]Hugst!$R$4:$W$4,0))))</f>
        <v>1264.1745458843091</v>
      </c>
      <c r="K294">
        <f ca="1">IF($C294-K$1&lt;År1,0,J293*(1-VLOOKUP($A294,[1]Hugst!$R$5:$W$9,MATCH(ROUNDUP((K$1)/10,0)*10,[1]Hugst!$R$4:$W$4,0))))</f>
        <v>1266.0096446124242</v>
      </c>
      <c r="L294">
        <f ca="1">IF($C294-L$1&lt;År1,0,K293*(1-VLOOKUP($A294,[1]Hugst!$R$5:$W$9,MATCH(ROUNDUP((L$1)/10,0)*10,[1]Hugst!$R$4:$W$4,0))))</f>
        <v>1267.8539649421775</v>
      </c>
      <c r="M294">
        <f ca="1">IF($C294-M$1&lt;År1,0,L293*(1-VLOOKUP($A294,[1]Hugst!$R$5:$W$9,MATCH(ROUNDUP((M$1)/10,0)*10,[1]Hugst!$R$4:$W$4,0))))</f>
        <v>1269.7075532133128</v>
      </c>
      <c r="N294">
        <f ca="1">IF($C294-N$1&lt;År1,0,M293*(1-VLOOKUP($A294,[1]Hugst!$R$5:$W$9,MATCH(ROUNDUP((N$1)/10,0)*10,[1]Hugst!$R$4:$W$4,0))))</f>
        <v>1271.5704559983385</v>
      </c>
      <c r="O294">
        <f ca="1">IF($C294-O$1&lt;År1,0,N293*(1-VLOOKUP($A294,[1]Hugst!$R$5:$W$9,MATCH(ROUNDUP((O$1)/10,0)*10,[1]Hugst!$R$4:$W$4,0))))</f>
        <v>1273.4427201039146</v>
      </c>
      <c r="P294">
        <f ca="1">IF($C294-P$1&lt;År1,0,O293*(1-VLOOKUP($A294,[1]Hugst!$R$5:$W$9,MATCH(ROUNDUP((P$1)/10,0)*10,[1]Hugst!$R$4:$W$4,0))))</f>
        <v>1275.3243925718143</v>
      </c>
      <c r="Q294">
        <f ca="1">IF($C294-Q$1&lt;År1,0,P293*(1-VLOOKUP($A294,[1]Hugst!$R$5:$W$9,MATCH(ROUNDUP((Q$1)/10,0)*10,[1]Hugst!$R$4:$W$4,0))))</f>
        <v>1277.2155206802759</v>
      </c>
      <c r="R294">
        <f ca="1">IF($C294-R$1&lt;År1,0,Q293*(1-VLOOKUP($A294,[1]Hugst!$R$5:$W$9,MATCH(ROUNDUP((R$1)/10,0)*10,[1]Hugst!$R$4:$W$4,0))))</f>
        <v>1279.1161519450502</v>
      </c>
      <c r="S294">
        <f ca="1">IF($C294-S$1&lt;År1,0,R293*(1-VLOOKUP($A294,[1]Hugst!$R$5:$W$9,MATCH(ROUNDUP((S$1)/10,0)*10,[1]Hugst!$R$4:$W$4,0))))</f>
        <v>1281.0263341207046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356.14587154302626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850.59031598747094</v>
      </c>
      <c r="G295">
        <f ca="1">IF($C295-G$1&lt;År1,0,F294*(1-VLOOKUP($A295,[1]Hugst!$R$5:$W$9,MATCH(ROUNDUP((G$1)/10,0)*10,[1]Hugst!$R$4:$W$4,0))))</f>
        <v>852.37999373391574</v>
      </c>
      <c r="H295">
        <f ca="1">IF($C295-H$1&lt;År1,0,G294*(1-VLOOKUP($A295,[1]Hugst!$R$5:$W$9,MATCH(ROUNDUP((H$1)/10,0)*10,[1]Hugst!$R$4:$W$4,0))))</f>
        <v>854.17866483587784</v>
      </c>
      <c r="I295">
        <f ca="1">IF($C295-I$1&lt;År1,0,H294*(1-VLOOKUP($A295,[1]Hugst!$R$5:$W$9,MATCH(ROUNDUP((I$1)/10,0)*10,[1]Hugst!$R$4:$W$4,0))))</f>
        <v>855.98637448607258</v>
      </c>
      <c r="J295">
        <f ca="1">IF($C295-J$1&lt;År1,0,I294*(1-VLOOKUP($A295,[1]Hugst!$R$5:$W$9,MATCH(ROUNDUP((J$1)/10,0)*10,[1]Hugst!$R$4:$W$4,0))))</f>
        <v>1262.348622649846</v>
      </c>
      <c r="K295">
        <f ca="1">IF($C295-K$1&lt;År1,0,J294*(1-VLOOKUP($A295,[1]Hugst!$R$5:$W$9,MATCH(ROUNDUP((K$1)/10,0)*10,[1]Hugst!$R$4:$W$4,0))))</f>
        <v>1264.1745458843091</v>
      </c>
      <c r="L295">
        <f ca="1">IF($C295-L$1&lt;År1,0,K294*(1-VLOOKUP($A295,[1]Hugst!$R$5:$W$9,MATCH(ROUNDUP((L$1)/10,0)*10,[1]Hugst!$R$4:$W$4,0))))</f>
        <v>1266.0096446124242</v>
      </c>
      <c r="M295">
        <f ca="1">IF($C295-M$1&lt;År1,0,L294*(1-VLOOKUP($A295,[1]Hugst!$R$5:$W$9,MATCH(ROUNDUP((M$1)/10,0)*10,[1]Hugst!$R$4:$W$4,0))))</f>
        <v>1267.8539649421775</v>
      </c>
      <c r="N295">
        <f ca="1">IF($C295-N$1&lt;År1,0,M294*(1-VLOOKUP($A295,[1]Hugst!$R$5:$W$9,MATCH(ROUNDUP((N$1)/10,0)*10,[1]Hugst!$R$4:$W$4,0))))</f>
        <v>1269.7075532133128</v>
      </c>
      <c r="O295">
        <f ca="1">IF($C295-O$1&lt;År1,0,N294*(1-VLOOKUP($A295,[1]Hugst!$R$5:$W$9,MATCH(ROUNDUP((O$1)/10,0)*10,[1]Hugst!$R$4:$W$4,0))))</f>
        <v>1271.5704559983385</v>
      </c>
      <c r="P295">
        <f ca="1">IF($C295-P$1&lt;År1,0,O294*(1-VLOOKUP($A295,[1]Hugst!$R$5:$W$9,MATCH(ROUNDUP((P$1)/10,0)*10,[1]Hugst!$R$4:$W$4,0))))</f>
        <v>1273.4427201039146</v>
      </c>
      <c r="Q295">
        <f ca="1">IF($C295-Q$1&lt;År1,0,P294*(1-VLOOKUP($A295,[1]Hugst!$R$5:$W$9,MATCH(ROUNDUP((Q$1)/10,0)*10,[1]Hugst!$R$4:$W$4,0))))</f>
        <v>1275.3243925718143</v>
      </c>
      <c r="R295">
        <f ca="1">IF($C295-R$1&lt;År1,0,Q294*(1-VLOOKUP($A295,[1]Hugst!$R$5:$W$9,MATCH(ROUNDUP((R$1)/10,0)*10,[1]Hugst!$R$4:$W$4,0))))</f>
        <v>1277.2155206802759</v>
      </c>
      <c r="S295">
        <f ca="1">IF($C295-S$1&lt;År1,0,R294*(1-VLOOKUP($A295,[1]Hugst!$R$5:$W$9,MATCH(ROUNDUP((S$1)/10,0)*10,[1]Hugst!$R$4:$W$4,0))))</f>
        <v>1279.1161519450502</v>
      </c>
      <c r="T295">
        <f ca="1">IF($C295-T$1&lt;År1,0,S294*(1-VLOOKUP($A295,[1]Hugst!$R$5:$W$9,MATCH(ROUNDUP((T$1)/10,0)*10,[1]Hugst!$R$4:$W$4,0))))</f>
        <v>1281.0263341207046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354.36514218531647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848.80958662976116</v>
      </c>
      <c r="G296">
        <f ca="1">IF($C296-G$1&lt;År1,0,F295*(1-VLOOKUP($A296,[1]Hugst!$R$5:$W$9,MATCH(ROUNDUP((G$1)/10,0)*10,[1]Hugst!$R$4:$W$4,0))))</f>
        <v>850.59031598747094</v>
      </c>
      <c r="H296">
        <f ca="1">IF($C296-H$1&lt;År1,0,G295*(1-VLOOKUP($A296,[1]Hugst!$R$5:$W$9,MATCH(ROUNDUP((H$1)/10,0)*10,[1]Hugst!$R$4:$W$4,0))))</f>
        <v>852.37999373391574</v>
      </c>
      <c r="I296">
        <f ca="1">IF($C296-I$1&lt;År1,0,H295*(1-VLOOKUP($A296,[1]Hugst!$R$5:$W$9,MATCH(ROUNDUP((I$1)/10,0)*10,[1]Hugst!$R$4:$W$4,0))))</f>
        <v>854.17866483587784</v>
      </c>
      <c r="J296">
        <f ca="1">IF($C296-J$1&lt;År1,0,I295*(1-VLOOKUP($A296,[1]Hugst!$R$5:$W$9,MATCH(ROUNDUP((J$1)/10,0)*10,[1]Hugst!$R$4:$W$4,0))))</f>
        <v>855.98637448607258</v>
      </c>
      <c r="K296">
        <f ca="1">IF($C296-K$1&lt;År1,0,J295*(1-VLOOKUP($A296,[1]Hugst!$R$5:$W$9,MATCH(ROUNDUP((K$1)/10,0)*10,[1]Hugst!$R$4:$W$4,0))))</f>
        <v>1262.348622649846</v>
      </c>
      <c r="L296">
        <f ca="1">IF($C296-L$1&lt;År1,0,K295*(1-VLOOKUP($A296,[1]Hugst!$R$5:$W$9,MATCH(ROUNDUP((L$1)/10,0)*10,[1]Hugst!$R$4:$W$4,0))))</f>
        <v>1264.1745458843091</v>
      </c>
      <c r="M296">
        <f ca="1">IF($C296-M$1&lt;År1,0,L295*(1-VLOOKUP($A296,[1]Hugst!$R$5:$W$9,MATCH(ROUNDUP((M$1)/10,0)*10,[1]Hugst!$R$4:$W$4,0))))</f>
        <v>1266.0096446124242</v>
      </c>
      <c r="N296">
        <f ca="1">IF($C296-N$1&lt;År1,0,M295*(1-VLOOKUP($A296,[1]Hugst!$R$5:$W$9,MATCH(ROUNDUP((N$1)/10,0)*10,[1]Hugst!$R$4:$W$4,0))))</f>
        <v>1267.8539649421775</v>
      </c>
      <c r="O296">
        <f ca="1">IF($C296-O$1&lt;År1,0,N295*(1-VLOOKUP($A296,[1]Hugst!$R$5:$W$9,MATCH(ROUNDUP((O$1)/10,0)*10,[1]Hugst!$R$4:$W$4,0))))</f>
        <v>1269.7075532133128</v>
      </c>
      <c r="P296">
        <f ca="1">IF($C296-P$1&lt;År1,0,O295*(1-VLOOKUP($A296,[1]Hugst!$R$5:$W$9,MATCH(ROUNDUP((P$1)/10,0)*10,[1]Hugst!$R$4:$W$4,0))))</f>
        <v>1271.5704559983385</v>
      </c>
      <c r="Q296">
        <f ca="1">IF($C296-Q$1&lt;År1,0,P295*(1-VLOOKUP($A296,[1]Hugst!$R$5:$W$9,MATCH(ROUNDUP((Q$1)/10,0)*10,[1]Hugst!$R$4:$W$4,0))))</f>
        <v>1273.4427201039146</v>
      </c>
      <c r="R296">
        <f ca="1">IF($C296-R$1&lt;År1,0,Q295*(1-VLOOKUP($A296,[1]Hugst!$R$5:$W$9,MATCH(ROUNDUP((R$1)/10,0)*10,[1]Hugst!$R$4:$W$4,0))))</f>
        <v>1275.3243925718143</v>
      </c>
      <c r="S296">
        <f ca="1">IF($C296-S$1&lt;År1,0,R295*(1-VLOOKUP($A296,[1]Hugst!$R$5:$W$9,MATCH(ROUNDUP((S$1)/10,0)*10,[1]Hugst!$R$4:$W$4,0))))</f>
        <v>1277.2155206802759</v>
      </c>
      <c r="T296">
        <f ca="1">IF($C296-T$1&lt;År1,0,S295*(1-VLOOKUP($A296,[1]Hugst!$R$5:$W$9,MATCH(ROUNDUP((T$1)/10,0)*10,[1]Hugst!$R$4:$W$4,0))))</f>
        <v>1279.1161519450502</v>
      </c>
      <c r="U296">
        <f ca="1">IF($C296-U$1&lt;År1,0,T295*(1-VLOOKUP($A296,[1]Hugst!$R$5:$W$9,MATCH(ROUNDUP((U$1)/10,0)*10,[1]Hugst!$R$4:$W$4,0))))</f>
        <v>1281.0263341207046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352.59331647438194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847.03776091882662</v>
      </c>
      <c r="G297">
        <f ca="1">IF($C297-G$1&lt;År1,0,F296*(1-VLOOKUP($A297,[1]Hugst!$R$5:$W$9,MATCH(ROUNDUP((G$1)/10,0)*10,[1]Hugst!$R$4:$W$4,0))))</f>
        <v>848.80958662976116</v>
      </c>
      <c r="H297">
        <f ca="1">IF($C297-H$1&lt;År1,0,G296*(1-VLOOKUP($A297,[1]Hugst!$R$5:$W$9,MATCH(ROUNDUP((H$1)/10,0)*10,[1]Hugst!$R$4:$W$4,0))))</f>
        <v>850.59031598747094</v>
      </c>
      <c r="I297">
        <f ca="1">IF($C297-I$1&lt;År1,0,H296*(1-VLOOKUP($A297,[1]Hugst!$R$5:$W$9,MATCH(ROUNDUP((I$1)/10,0)*10,[1]Hugst!$R$4:$W$4,0))))</f>
        <v>852.37999373391574</v>
      </c>
      <c r="J297">
        <f ca="1">IF($C297-J$1&lt;År1,0,I296*(1-VLOOKUP($A297,[1]Hugst!$R$5:$W$9,MATCH(ROUNDUP((J$1)/10,0)*10,[1]Hugst!$R$4:$W$4,0))))</f>
        <v>854.17866483587784</v>
      </c>
      <c r="K297">
        <f ca="1">IF($C297-K$1&lt;År1,0,J296*(1-VLOOKUP($A297,[1]Hugst!$R$5:$W$9,MATCH(ROUNDUP((K$1)/10,0)*10,[1]Hugst!$R$4:$W$4,0))))</f>
        <v>855.98637448607258</v>
      </c>
      <c r="L297">
        <f ca="1">IF($C297-L$1&lt;År1,0,K296*(1-VLOOKUP($A297,[1]Hugst!$R$5:$W$9,MATCH(ROUNDUP((L$1)/10,0)*10,[1]Hugst!$R$4:$W$4,0))))</f>
        <v>1262.348622649846</v>
      </c>
      <c r="M297">
        <f ca="1">IF($C297-M$1&lt;År1,0,L296*(1-VLOOKUP($A297,[1]Hugst!$R$5:$W$9,MATCH(ROUNDUP((M$1)/10,0)*10,[1]Hugst!$R$4:$W$4,0))))</f>
        <v>1264.1745458843091</v>
      </c>
      <c r="N297">
        <f ca="1">IF($C297-N$1&lt;År1,0,M296*(1-VLOOKUP($A297,[1]Hugst!$R$5:$W$9,MATCH(ROUNDUP((N$1)/10,0)*10,[1]Hugst!$R$4:$W$4,0))))</f>
        <v>1266.0096446124242</v>
      </c>
      <c r="O297">
        <f ca="1">IF($C297-O$1&lt;År1,0,N296*(1-VLOOKUP($A297,[1]Hugst!$R$5:$W$9,MATCH(ROUNDUP((O$1)/10,0)*10,[1]Hugst!$R$4:$W$4,0))))</f>
        <v>1267.8539649421775</v>
      </c>
      <c r="P297">
        <f ca="1">IF($C297-P$1&lt;År1,0,O296*(1-VLOOKUP($A297,[1]Hugst!$R$5:$W$9,MATCH(ROUNDUP((P$1)/10,0)*10,[1]Hugst!$R$4:$W$4,0))))</f>
        <v>1269.7075532133128</v>
      </c>
      <c r="Q297">
        <f ca="1">IF($C297-Q$1&lt;År1,0,P296*(1-VLOOKUP($A297,[1]Hugst!$R$5:$W$9,MATCH(ROUNDUP((Q$1)/10,0)*10,[1]Hugst!$R$4:$W$4,0))))</f>
        <v>1271.5704559983385</v>
      </c>
      <c r="R297">
        <f ca="1">IF($C297-R$1&lt;År1,0,Q296*(1-VLOOKUP($A297,[1]Hugst!$R$5:$W$9,MATCH(ROUNDUP((R$1)/10,0)*10,[1]Hugst!$R$4:$W$4,0))))</f>
        <v>1273.4427201039146</v>
      </c>
      <c r="S297">
        <f ca="1">IF($C297-S$1&lt;År1,0,R296*(1-VLOOKUP($A297,[1]Hugst!$R$5:$W$9,MATCH(ROUNDUP((S$1)/10,0)*10,[1]Hugst!$R$4:$W$4,0))))</f>
        <v>1275.3243925718143</v>
      </c>
      <c r="T297">
        <f ca="1">IF($C297-T$1&lt;År1,0,S296*(1-VLOOKUP($A297,[1]Hugst!$R$5:$W$9,MATCH(ROUNDUP((T$1)/10,0)*10,[1]Hugst!$R$4:$W$4,0))))</f>
        <v>1277.2155206802759</v>
      </c>
      <c r="U297">
        <f ca="1">IF($C297-U$1&lt;År1,0,T296*(1-VLOOKUP($A297,[1]Hugst!$R$5:$W$9,MATCH(ROUNDUP((U$1)/10,0)*10,[1]Hugst!$R$4:$W$4,0))))</f>
        <v>1279.1161519450502</v>
      </c>
      <c r="V297">
        <f ca="1">IF($C297-V$1&lt;År1,0,U296*(1-VLOOKUP($A297,[1]Hugst!$R$5:$W$9,MATCH(ROUNDUP((V$1)/10,0)*10,[1]Hugst!$R$4:$W$4,0))))</f>
        <v>1281.0263341207046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350.83034989201406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845.27479433645874</v>
      </c>
      <c r="G298">
        <f ca="1">IF($C298-G$1&lt;År1,0,F297*(1-VLOOKUP($A298,[1]Hugst!$R$5:$W$9,MATCH(ROUNDUP((G$1)/10,0)*10,[1]Hugst!$R$4:$W$4,0))))</f>
        <v>847.03776091882662</v>
      </c>
      <c r="H298">
        <f ca="1">IF($C298-H$1&lt;År1,0,G297*(1-VLOOKUP($A298,[1]Hugst!$R$5:$W$9,MATCH(ROUNDUP((H$1)/10,0)*10,[1]Hugst!$R$4:$W$4,0))))</f>
        <v>848.80958662976116</v>
      </c>
      <c r="I298">
        <f ca="1">IF($C298-I$1&lt;År1,0,H297*(1-VLOOKUP($A298,[1]Hugst!$R$5:$W$9,MATCH(ROUNDUP((I$1)/10,0)*10,[1]Hugst!$R$4:$W$4,0))))</f>
        <v>850.59031598747094</v>
      </c>
      <c r="J298">
        <f ca="1">IF($C298-J$1&lt;År1,0,I297*(1-VLOOKUP($A298,[1]Hugst!$R$5:$W$9,MATCH(ROUNDUP((J$1)/10,0)*10,[1]Hugst!$R$4:$W$4,0))))</f>
        <v>852.37999373391574</v>
      </c>
      <c r="K298">
        <f ca="1">IF($C298-K$1&lt;År1,0,J297*(1-VLOOKUP($A298,[1]Hugst!$R$5:$W$9,MATCH(ROUNDUP((K$1)/10,0)*10,[1]Hugst!$R$4:$W$4,0))))</f>
        <v>854.17866483587784</v>
      </c>
      <c r="L298">
        <f ca="1">IF($C298-L$1&lt;År1,0,K297*(1-VLOOKUP($A298,[1]Hugst!$R$5:$W$9,MATCH(ROUNDUP((L$1)/10,0)*10,[1]Hugst!$R$4:$W$4,0))))</f>
        <v>855.98637448607258</v>
      </c>
      <c r="M298">
        <f ca="1">IF($C298-M$1&lt;År1,0,L297*(1-VLOOKUP($A298,[1]Hugst!$R$5:$W$9,MATCH(ROUNDUP((M$1)/10,0)*10,[1]Hugst!$R$4:$W$4,0))))</f>
        <v>1262.348622649846</v>
      </c>
      <c r="N298">
        <f ca="1">IF($C298-N$1&lt;År1,0,M297*(1-VLOOKUP($A298,[1]Hugst!$R$5:$W$9,MATCH(ROUNDUP((N$1)/10,0)*10,[1]Hugst!$R$4:$W$4,0))))</f>
        <v>1264.1745458843091</v>
      </c>
      <c r="O298">
        <f ca="1">IF($C298-O$1&lt;År1,0,N297*(1-VLOOKUP($A298,[1]Hugst!$R$5:$W$9,MATCH(ROUNDUP((O$1)/10,0)*10,[1]Hugst!$R$4:$W$4,0))))</f>
        <v>1266.0096446124242</v>
      </c>
      <c r="P298">
        <f ca="1">IF($C298-P$1&lt;År1,0,O297*(1-VLOOKUP($A298,[1]Hugst!$R$5:$W$9,MATCH(ROUNDUP((P$1)/10,0)*10,[1]Hugst!$R$4:$W$4,0))))</f>
        <v>1267.8539649421775</v>
      </c>
      <c r="Q298">
        <f ca="1">IF($C298-Q$1&lt;År1,0,P297*(1-VLOOKUP($A298,[1]Hugst!$R$5:$W$9,MATCH(ROUNDUP((Q$1)/10,0)*10,[1]Hugst!$R$4:$W$4,0))))</f>
        <v>1269.7075532133128</v>
      </c>
      <c r="R298">
        <f ca="1">IF($C298-R$1&lt;År1,0,Q297*(1-VLOOKUP($A298,[1]Hugst!$R$5:$W$9,MATCH(ROUNDUP((R$1)/10,0)*10,[1]Hugst!$R$4:$W$4,0))))</f>
        <v>1271.5704559983385</v>
      </c>
      <c r="S298">
        <f ca="1">IF($C298-S$1&lt;År1,0,R297*(1-VLOOKUP($A298,[1]Hugst!$R$5:$W$9,MATCH(ROUNDUP((S$1)/10,0)*10,[1]Hugst!$R$4:$W$4,0))))</f>
        <v>1273.4427201039146</v>
      </c>
      <c r="T298">
        <f ca="1">IF($C298-T$1&lt;År1,0,S297*(1-VLOOKUP($A298,[1]Hugst!$R$5:$W$9,MATCH(ROUNDUP((T$1)/10,0)*10,[1]Hugst!$R$4:$W$4,0))))</f>
        <v>1275.3243925718143</v>
      </c>
      <c r="U298">
        <f ca="1">IF($C298-U$1&lt;År1,0,T297*(1-VLOOKUP($A298,[1]Hugst!$R$5:$W$9,MATCH(ROUNDUP((U$1)/10,0)*10,[1]Hugst!$R$4:$W$4,0))))</f>
        <v>1277.2155206802759</v>
      </c>
      <c r="V298">
        <f ca="1">IF($C298-V$1&lt;År1,0,U297*(1-VLOOKUP($A298,[1]Hugst!$R$5:$W$9,MATCH(ROUNDUP((V$1)/10,0)*10,[1]Hugst!$R$4:$W$4,0))))</f>
        <v>1279.1161519450502</v>
      </c>
      <c r="W298">
        <f ca="1">IF($C298-W$1&lt;År1,0,V297*(1-VLOOKUP($A298,[1]Hugst!$R$5:$W$9,MATCH(ROUNDUP((W$1)/10,0)*10,[1]Hugst!$R$4:$W$4,0))))</f>
        <v>1281.0263341207046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349.07619814256032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843.520642587005</v>
      </c>
      <c r="G299">
        <f ca="1">IF($C299-G$1&lt;År1,0,F298*(1-VLOOKUP($A299,[1]Hugst!$R$5:$W$9,MATCH(ROUNDUP((G$1)/10,0)*10,[1]Hugst!$R$4:$W$4,0))))</f>
        <v>845.27479433645874</v>
      </c>
      <c r="H299">
        <f ca="1">IF($C299-H$1&lt;År1,0,G298*(1-VLOOKUP($A299,[1]Hugst!$R$5:$W$9,MATCH(ROUNDUP((H$1)/10,0)*10,[1]Hugst!$R$4:$W$4,0))))</f>
        <v>847.03776091882662</v>
      </c>
      <c r="I299">
        <f ca="1">IF($C299-I$1&lt;År1,0,H298*(1-VLOOKUP($A299,[1]Hugst!$R$5:$W$9,MATCH(ROUNDUP((I$1)/10,0)*10,[1]Hugst!$R$4:$W$4,0))))</f>
        <v>848.80958662976116</v>
      </c>
      <c r="J299">
        <f ca="1">IF($C299-J$1&lt;År1,0,I298*(1-VLOOKUP($A299,[1]Hugst!$R$5:$W$9,MATCH(ROUNDUP((J$1)/10,0)*10,[1]Hugst!$R$4:$W$4,0))))</f>
        <v>850.59031598747094</v>
      </c>
      <c r="K299">
        <f ca="1">IF($C299-K$1&lt;År1,0,J298*(1-VLOOKUP($A299,[1]Hugst!$R$5:$W$9,MATCH(ROUNDUP((K$1)/10,0)*10,[1]Hugst!$R$4:$W$4,0))))</f>
        <v>852.37999373391574</v>
      </c>
      <c r="L299">
        <f ca="1">IF($C299-L$1&lt;År1,0,K298*(1-VLOOKUP($A299,[1]Hugst!$R$5:$W$9,MATCH(ROUNDUP((L$1)/10,0)*10,[1]Hugst!$R$4:$W$4,0))))</f>
        <v>854.17866483587784</v>
      </c>
      <c r="M299">
        <f ca="1">IF($C299-M$1&lt;År1,0,L298*(1-VLOOKUP($A299,[1]Hugst!$R$5:$W$9,MATCH(ROUNDUP((M$1)/10,0)*10,[1]Hugst!$R$4:$W$4,0))))</f>
        <v>855.98637448607258</v>
      </c>
      <c r="N299">
        <f ca="1">IF($C299-N$1&lt;År1,0,M298*(1-VLOOKUP($A299,[1]Hugst!$R$5:$W$9,MATCH(ROUNDUP((N$1)/10,0)*10,[1]Hugst!$R$4:$W$4,0))))</f>
        <v>1262.348622649846</v>
      </c>
      <c r="O299">
        <f ca="1">IF($C299-O$1&lt;År1,0,N298*(1-VLOOKUP($A299,[1]Hugst!$R$5:$W$9,MATCH(ROUNDUP((O$1)/10,0)*10,[1]Hugst!$R$4:$W$4,0))))</f>
        <v>1264.1745458843091</v>
      </c>
      <c r="P299">
        <f ca="1">IF($C299-P$1&lt;År1,0,O298*(1-VLOOKUP($A299,[1]Hugst!$R$5:$W$9,MATCH(ROUNDUP((P$1)/10,0)*10,[1]Hugst!$R$4:$W$4,0))))</f>
        <v>1266.0096446124242</v>
      </c>
      <c r="Q299">
        <f ca="1">IF($C299-Q$1&lt;År1,0,P298*(1-VLOOKUP($A299,[1]Hugst!$R$5:$W$9,MATCH(ROUNDUP((Q$1)/10,0)*10,[1]Hugst!$R$4:$W$4,0))))</f>
        <v>1267.8539649421775</v>
      </c>
      <c r="R299">
        <f ca="1">IF($C299-R$1&lt;År1,0,Q298*(1-VLOOKUP($A299,[1]Hugst!$R$5:$W$9,MATCH(ROUNDUP((R$1)/10,0)*10,[1]Hugst!$R$4:$W$4,0))))</f>
        <v>1269.7075532133128</v>
      </c>
      <c r="S299">
        <f ca="1">IF($C299-S$1&lt;År1,0,R298*(1-VLOOKUP($A299,[1]Hugst!$R$5:$W$9,MATCH(ROUNDUP((S$1)/10,0)*10,[1]Hugst!$R$4:$W$4,0))))</f>
        <v>1271.5704559983385</v>
      </c>
      <c r="T299">
        <f ca="1">IF($C299-T$1&lt;År1,0,S298*(1-VLOOKUP($A299,[1]Hugst!$R$5:$W$9,MATCH(ROUNDUP((T$1)/10,0)*10,[1]Hugst!$R$4:$W$4,0))))</f>
        <v>1273.4427201039146</v>
      </c>
      <c r="U299">
        <f ca="1">IF($C299-U$1&lt;År1,0,T298*(1-VLOOKUP($A299,[1]Hugst!$R$5:$W$9,MATCH(ROUNDUP((U$1)/10,0)*10,[1]Hugst!$R$4:$W$4,0))))</f>
        <v>1275.3243925718143</v>
      </c>
      <c r="V299">
        <f ca="1">IF($C299-V$1&lt;År1,0,U298*(1-VLOOKUP($A299,[1]Hugst!$R$5:$W$9,MATCH(ROUNDUP((V$1)/10,0)*10,[1]Hugst!$R$4:$W$4,0))))</f>
        <v>1277.2155206802759</v>
      </c>
      <c r="W299">
        <f ca="1">IF($C299-W$1&lt;År1,0,V298*(1-VLOOKUP($A299,[1]Hugst!$R$5:$W$9,MATCH(ROUNDUP((W$1)/10,0)*10,[1]Hugst!$R$4:$W$4,0))))</f>
        <v>1279.1161519450502</v>
      </c>
      <c r="X299">
        <f ca="1">IF($C299-X$1&lt;År1,0,W298*(1-VLOOKUP($A299,[1]Hugst!$R$5:$W$9,MATCH(ROUNDUP((X$1)/10,0)*10,[1]Hugst!$R$4:$W$4,0))))</f>
        <v>1281.0263341207046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347.33081715183562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841.7752615962803</v>
      </c>
      <c r="G300">
        <f ca="1">IF($C300-G$1&lt;År1,0,F299*(1-VLOOKUP($A300,[1]Hugst!$R$5:$W$9,MATCH(ROUNDUP((G$1)/10,0)*10,[1]Hugst!$R$4:$W$4,0))))</f>
        <v>843.520642587005</v>
      </c>
      <c r="H300">
        <f ca="1">IF($C300-H$1&lt;År1,0,G299*(1-VLOOKUP($A300,[1]Hugst!$R$5:$W$9,MATCH(ROUNDUP((H$1)/10,0)*10,[1]Hugst!$R$4:$W$4,0))))</f>
        <v>845.27479433645874</v>
      </c>
      <c r="I300">
        <f ca="1">IF($C300-I$1&lt;År1,0,H299*(1-VLOOKUP($A300,[1]Hugst!$R$5:$W$9,MATCH(ROUNDUP((I$1)/10,0)*10,[1]Hugst!$R$4:$W$4,0))))</f>
        <v>847.03776091882662</v>
      </c>
      <c r="J300">
        <f ca="1">IF($C300-J$1&lt;År1,0,I299*(1-VLOOKUP($A300,[1]Hugst!$R$5:$W$9,MATCH(ROUNDUP((J$1)/10,0)*10,[1]Hugst!$R$4:$W$4,0))))</f>
        <v>848.80958662976116</v>
      </c>
      <c r="K300">
        <f ca="1">IF($C300-K$1&lt;År1,0,J299*(1-VLOOKUP($A300,[1]Hugst!$R$5:$W$9,MATCH(ROUNDUP((K$1)/10,0)*10,[1]Hugst!$R$4:$W$4,0))))</f>
        <v>850.59031598747094</v>
      </c>
      <c r="L300">
        <f ca="1">IF($C300-L$1&lt;År1,0,K299*(1-VLOOKUP($A300,[1]Hugst!$R$5:$W$9,MATCH(ROUNDUP((L$1)/10,0)*10,[1]Hugst!$R$4:$W$4,0))))</f>
        <v>852.37999373391574</v>
      </c>
      <c r="M300">
        <f ca="1">IF($C300-M$1&lt;År1,0,L299*(1-VLOOKUP($A300,[1]Hugst!$R$5:$W$9,MATCH(ROUNDUP((M$1)/10,0)*10,[1]Hugst!$R$4:$W$4,0))))</f>
        <v>854.17866483587784</v>
      </c>
      <c r="N300">
        <f ca="1">IF($C300-N$1&lt;År1,0,M299*(1-VLOOKUP($A300,[1]Hugst!$R$5:$W$9,MATCH(ROUNDUP((N$1)/10,0)*10,[1]Hugst!$R$4:$W$4,0))))</f>
        <v>855.98637448607258</v>
      </c>
      <c r="O300">
        <f ca="1">IF($C300-O$1&lt;År1,0,N299*(1-VLOOKUP($A300,[1]Hugst!$R$5:$W$9,MATCH(ROUNDUP((O$1)/10,0)*10,[1]Hugst!$R$4:$W$4,0))))</f>
        <v>1262.348622649846</v>
      </c>
      <c r="P300">
        <f ca="1">IF($C300-P$1&lt;År1,0,O299*(1-VLOOKUP($A300,[1]Hugst!$R$5:$W$9,MATCH(ROUNDUP((P$1)/10,0)*10,[1]Hugst!$R$4:$W$4,0))))</f>
        <v>1264.1745458843091</v>
      </c>
      <c r="Q300">
        <f ca="1">IF($C300-Q$1&lt;År1,0,P299*(1-VLOOKUP($A300,[1]Hugst!$R$5:$W$9,MATCH(ROUNDUP((Q$1)/10,0)*10,[1]Hugst!$R$4:$W$4,0))))</f>
        <v>1266.0096446124242</v>
      </c>
      <c r="R300">
        <f ca="1">IF($C300-R$1&lt;År1,0,Q299*(1-VLOOKUP($A300,[1]Hugst!$R$5:$W$9,MATCH(ROUNDUP((R$1)/10,0)*10,[1]Hugst!$R$4:$W$4,0))))</f>
        <v>1267.8539649421775</v>
      </c>
      <c r="S300">
        <f ca="1">IF($C300-S$1&lt;År1,0,R299*(1-VLOOKUP($A300,[1]Hugst!$R$5:$W$9,MATCH(ROUNDUP((S$1)/10,0)*10,[1]Hugst!$R$4:$W$4,0))))</f>
        <v>1269.7075532133128</v>
      </c>
      <c r="T300">
        <f ca="1">IF($C300-T$1&lt;År1,0,S299*(1-VLOOKUP($A300,[1]Hugst!$R$5:$W$9,MATCH(ROUNDUP((T$1)/10,0)*10,[1]Hugst!$R$4:$W$4,0))))</f>
        <v>1271.5704559983385</v>
      </c>
      <c r="U300">
        <f ca="1">IF($C300-U$1&lt;År1,0,T299*(1-VLOOKUP($A300,[1]Hugst!$R$5:$W$9,MATCH(ROUNDUP((U$1)/10,0)*10,[1]Hugst!$R$4:$W$4,0))))</f>
        <v>1273.4427201039146</v>
      </c>
      <c r="V300">
        <f ca="1">IF($C300-V$1&lt;År1,0,U299*(1-VLOOKUP($A300,[1]Hugst!$R$5:$W$9,MATCH(ROUNDUP((V$1)/10,0)*10,[1]Hugst!$R$4:$W$4,0))))</f>
        <v>1275.3243925718143</v>
      </c>
      <c r="W300">
        <f ca="1">IF($C300-W$1&lt;År1,0,V299*(1-VLOOKUP($A300,[1]Hugst!$R$5:$W$9,MATCH(ROUNDUP((W$1)/10,0)*10,[1]Hugst!$R$4:$W$4,0))))</f>
        <v>1277.2155206802759</v>
      </c>
      <c r="X300">
        <f ca="1">IF($C300-X$1&lt;År1,0,W299*(1-VLOOKUP($A300,[1]Hugst!$R$5:$W$9,MATCH(ROUNDUP((X$1)/10,0)*10,[1]Hugst!$R$4:$W$4,0))))</f>
        <v>1279.1161519450502</v>
      </c>
      <c r="Y300">
        <f ca="1">IF($C300-Y$1&lt;År1,0,X299*(1-VLOOKUP($A300,[1]Hugst!$R$5:$W$9,MATCH(ROUNDUP((Y$1)/10,0)*10,[1]Hugst!$R$4:$W$4,0))))</f>
        <v>1281.0263341207046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345.59416306607818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840.03860751052287</v>
      </c>
      <c r="G301">
        <f ca="1">IF($C301-G$1&lt;År1,0,F300*(1-VLOOKUP($A301,[1]Hugst!$R$5:$W$9,MATCH(ROUNDUP((G$1)/10,0)*10,[1]Hugst!$R$4:$W$4,0))))</f>
        <v>841.7752615962803</v>
      </c>
      <c r="H301">
        <f ca="1">IF($C301-H$1&lt;År1,0,G300*(1-VLOOKUP($A301,[1]Hugst!$R$5:$W$9,MATCH(ROUNDUP((H$1)/10,0)*10,[1]Hugst!$R$4:$W$4,0))))</f>
        <v>843.520642587005</v>
      </c>
      <c r="I301">
        <f ca="1">IF($C301-I$1&lt;År1,0,H300*(1-VLOOKUP($A301,[1]Hugst!$R$5:$W$9,MATCH(ROUNDUP((I$1)/10,0)*10,[1]Hugst!$R$4:$W$4,0))))</f>
        <v>845.27479433645874</v>
      </c>
      <c r="J301">
        <f ca="1">IF($C301-J$1&lt;År1,0,I300*(1-VLOOKUP($A301,[1]Hugst!$R$5:$W$9,MATCH(ROUNDUP((J$1)/10,0)*10,[1]Hugst!$R$4:$W$4,0))))</f>
        <v>847.03776091882662</v>
      </c>
      <c r="K301">
        <f ca="1">IF($C301-K$1&lt;År1,0,J300*(1-VLOOKUP($A301,[1]Hugst!$R$5:$W$9,MATCH(ROUNDUP((K$1)/10,0)*10,[1]Hugst!$R$4:$W$4,0))))</f>
        <v>848.80958662976116</v>
      </c>
      <c r="L301">
        <f ca="1">IF($C301-L$1&lt;År1,0,K300*(1-VLOOKUP($A301,[1]Hugst!$R$5:$W$9,MATCH(ROUNDUP((L$1)/10,0)*10,[1]Hugst!$R$4:$W$4,0))))</f>
        <v>850.59031598747094</v>
      </c>
      <c r="M301">
        <f ca="1">IF($C301-M$1&lt;År1,0,L300*(1-VLOOKUP($A301,[1]Hugst!$R$5:$W$9,MATCH(ROUNDUP((M$1)/10,0)*10,[1]Hugst!$R$4:$W$4,0))))</f>
        <v>852.37999373391574</v>
      </c>
      <c r="N301">
        <f ca="1">IF($C301-N$1&lt;År1,0,M300*(1-VLOOKUP($A301,[1]Hugst!$R$5:$W$9,MATCH(ROUNDUP((N$1)/10,0)*10,[1]Hugst!$R$4:$W$4,0))))</f>
        <v>854.17866483587784</v>
      </c>
      <c r="O301">
        <f ca="1">IF($C301-O$1&lt;År1,0,N300*(1-VLOOKUP($A301,[1]Hugst!$R$5:$W$9,MATCH(ROUNDUP((O$1)/10,0)*10,[1]Hugst!$R$4:$W$4,0))))</f>
        <v>855.98637448607258</v>
      </c>
      <c r="P301">
        <f ca="1">IF($C301-P$1&lt;År1,0,O300*(1-VLOOKUP($A301,[1]Hugst!$R$5:$W$9,MATCH(ROUNDUP((P$1)/10,0)*10,[1]Hugst!$R$4:$W$4,0))))</f>
        <v>1262.348622649846</v>
      </c>
      <c r="Q301">
        <f ca="1">IF($C301-Q$1&lt;År1,0,P300*(1-VLOOKUP($A301,[1]Hugst!$R$5:$W$9,MATCH(ROUNDUP((Q$1)/10,0)*10,[1]Hugst!$R$4:$W$4,0))))</f>
        <v>1264.1745458843091</v>
      </c>
      <c r="R301">
        <f ca="1">IF($C301-R$1&lt;År1,0,Q300*(1-VLOOKUP($A301,[1]Hugst!$R$5:$W$9,MATCH(ROUNDUP((R$1)/10,0)*10,[1]Hugst!$R$4:$W$4,0))))</f>
        <v>1266.0096446124242</v>
      </c>
      <c r="S301">
        <f ca="1">IF($C301-S$1&lt;År1,0,R300*(1-VLOOKUP($A301,[1]Hugst!$R$5:$W$9,MATCH(ROUNDUP((S$1)/10,0)*10,[1]Hugst!$R$4:$W$4,0))))</f>
        <v>1267.8539649421775</v>
      </c>
      <c r="T301">
        <f ca="1">IF($C301-T$1&lt;År1,0,S300*(1-VLOOKUP($A301,[1]Hugst!$R$5:$W$9,MATCH(ROUNDUP((T$1)/10,0)*10,[1]Hugst!$R$4:$W$4,0))))</f>
        <v>1269.7075532133128</v>
      </c>
      <c r="U301">
        <f ca="1">IF($C301-U$1&lt;År1,0,T300*(1-VLOOKUP($A301,[1]Hugst!$R$5:$W$9,MATCH(ROUNDUP((U$1)/10,0)*10,[1]Hugst!$R$4:$W$4,0))))</f>
        <v>1271.5704559983385</v>
      </c>
      <c r="V301">
        <f ca="1">IF($C301-V$1&lt;År1,0,U300*(1-VLOOKUP($A301,[1]Hugst!$R$5:$W$9,MATCH(ROUNDUP((V$1)/10,0)*10,[1]Hugst!$R$4:$W$4,0))))</f>
        <v>1273.4427201039146</v>
      </c>
      <c r="W301">
        <f ca="1">IF($C301-W$1&lt;År1,0,V300*(1-VLOOKUP($A301,[1]Hugst!$R$5:$W$9,MATCH(ROUNDUP((W$1)/10,0)*10,[1]Hugst!$R$4:$W$4,0))))</f>
        <v>1275.3243925718143</v>
      </c>
      <c r="X301">
        <f ca="1">IF($C301-X$1&lt;År1,0,W300*(1-VLOOKUP($A301,[1]Hugst!$R$5:$W$9,MATCH(ROUNDUP((X$1)/10,0)*10,[1]Hugst!$R$4:$W$4,0))))</f>
        <v>1277.2155206802759</v>
      </c>
      <c r="Y301">
        <f ca="1">IF($C301-Y$1&lt;År1,0,X300*(1-VLOOKUP($A301,[1]Hugst!$R$5:$W$9,MATCH(ROUNDUP((Y$1)/10,0)*10,[1]Hugst!$R$4:$W$4,0))))</f>
        <v>1279.1161519450502</v>
      </c>
      <c r="Z301">
        <f ca="1">IF($C301-Z$1&lt;År1,0,Y300*(1-VLOOKUP($A301,[1]Hugst!$R$5:$W$9,MATCH(ROUNDUP((Z$1)/10,0)*10,[1]Hugst!$R$4:$W$4,0))))</f>
        <v>1281.0263341207046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343.86619225075447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838.31063669519915</v>
      </c>
      <c r="G302">
        <f ca="1">IF($C302-G$1&lt;År1,0,F301*(1-VLOOKUP($A302,[1]Hugst!$R$5:$W$9,MATCH(ROUNDUP((G$1)/10,0)*10,[1]Hugst!$R$4:$W$4,0))))</f>
        <v>840.03860751052287</v>
      </c>
      <c r="H302">
        <f ca="1">IF($C302-H$1&lt;År1,0,G301*(1-VLOOKUP($A302,[1]Hugst!$R$5:$W$9,MATCH(ROUNDUP((H$1)/10,0)*10,[1]Hugst!$R$4:$W$4,0))))</f>
        <v>841.7752615962803</v>
      </c>
      <c r="I302">
        <f ca="1">IF($C302-I$1&lt;År1,0,H301*(1-VLOOKUP($A302,[1]Hugst!$R$5:$W$9,MATCH(ROUNDUP((I$1)/10,0)*10,[1]Hugst!$R$4:$W$4,0))))</f>
        <v>843.520642587005</v>
      </c>
      <c r="J302">
        <f ca="1">IF($C302-J$1&lt;År1,0,I301*(1-VLOOKUP($A302,[1]Hugst!$R$5:$W$9,MATCH(ROUNDUP((J$1)/10,0)*10,[1]Hugst!$R$4:$W$4,0))))</f>
        <v>845.27479433645874</v>
      </c>
      <c r="K302">
        <f ca="1">IF($C302-K$1&lt;År1,0,J301*(1-VLOOKUP($A302,[1]Hugst!$R$5:$W$9,MATCH(ROUNDUP((K$1)/10,0)*10,[1]Hugst!$R$4:$W$4,0))))</f>
        <v>847.03776091882662</v>
      </c>
      <c r="L302">
        <f ca="1">IF($C302-L$1&lt;År1,0,K301*(1-VLOOKUP($A302,[1]Hugst!$R$5:$W$9,MATCH(ROUNDUP((L$1)/10,0)*10,[1]Hugst!$R$4:$W$4,0))))</f>
        <v>848.80958662976116</v>
      </c>
      <c r="M302">
        <f ca="1">IF($C302-M$1&lt;År1,0,L301*(1-VLOOKUP($A302,[1]Hugst!$R$5:$W$9,MATCH(ROUNDUP((M$1)/10,0)*10,[1]Hugst!$R$4:$W$4,0))))</f>
        <v>850.59031598747094</v>
      </c>
      <c r="N302">
        <f ca="1">IF($C302-N$1&lt;År1,0,M301*(1-VLOOKUP($A302,[1]Hugst!$R$5:$W$9,MATCH(ROUNDUP((N$1)/10,0)*10,[1]Hugst!$R$4:$W$4,0))))</f>
        <v>852.37999373391574</v>
      </c>
      <c r="O302">
        <f ca="1">IF($C302-O$1&lt;År1,0,N301*(1-VLOOKUP($A302,[1]Hugst!$R$5:$W$9,MATCH(ROUNDUP((O$1)/10,0)*10,[1]Hugst!$R$4:$W$4,0))))</f>
        <v>854.17866483587784</v>
      </c>
      <c r="P302">
        <f ca="1">IF($C302-P$1&lt;År1,0,O301*(1-VLOOKUP($A302,[1]Hugst!$R$5:$W$9,MATCH(ROUNDUP((P$1)/10,0)*10,[1]Hugst!$R$4:$W$4,0))))</f>
        <v>855.98637448607258</v>
      </c>
      <c r="Q302">
        <f ca="1">IF($C302-Q$1&lt;År1,0,P301*(1-VLOOKUP($A302,[1]Hugst!$R$5:$W$9,MATCH(ROUNDUP((Q$1)/10,0)*10,[1]Hugst!$R$4:$W$4,0))))</f>
        <v>1262.348622649846</v>
      </c>
      <c r="R302">
        <f ca="1">IF($C302-R$1&lt;År1,0,Q301*(1-VLOOKUP($A302,[1]Hugst!$R$5:$W$9,MATCH(ROUNDUP((R$1)/10,0)*10,[1]Hugst!$R$4:$W$4,0))))</f>
        <v>1264.1745458843091</v>
      </c>
      <c r="S302">
        <f ca="1">IF($C302-S$1&lt;År1,0,R301*(1-VLOOKUP($A302,[1]Hugst!$R$5:$W$9,MATCH(ROUNDUP((S$1)/10,0)*10,[1]Hugst!$R$4:$W$4,0))))</f>
        <v>1266.0096446124242</v>
      </c>
      <c r="T302">
        <f ca="1">IF($C302-T$1&lt;År1,0,S301*(1-VLOOKUP($A302,[1]Hugst!$R$5:$W$9,MATCH(ROUNDUP((T$1)/10,0)*10,[1]Hugst!$R$4:$W$4,0))))</f>
        <v>1267.8539649421775</v>
      </c>
      <c r="U302">
        <f ca="1">IF($C302-U$1&lt;År1,0,T301*(1-VLOOKUP($A302,[1]Hugst!$R$5:$W$9,MATCH(ROUNDUP((U$1)/10,0)*10,[1]Hugst!$R$4:$W$4,0))))</f>
        <v>1269.7075532133128</v>
      </c>
      <c r="V302">
        <f ca="1">IF($C302-V$1&lt;År1,0,U301*(1-VLOOKUP($A302,[1]Hugst!$R$5:$W$9,MATCH(ROUNDUP((V$1)/10,0)*10,[1]Hugst!$R$4:$W$4,0))))</f>
        <v>1271.5704559983385</v>
      </c>
      <c r="W302">
        <f ca="1">IF($C302-W$1&lt;År1,0,V301*(1-VLOOKUP($A302,[1]Hugst!$R$5:$W$9,MATCH(ROUNDUP((W$1)/10,0)*10,[1]Hugst!$R$4:$W$4,0))))</f>
        <v>1273.4427201039146</v>
      </c>
      <c r="X302">
        <f ca="1">IF($C302-X$1&lt;År1,0,W301*(1-VLOOKUP($A302,[1]Hugst!$R$5:$W$9,MATCH(ROUNDUP((X$1)/10,0)*10,[1]Hugst!$R$4:$W$4,0))))</f>
        <v>1275.3243925718143</v>
      </c>
      <c r="Y302">
        <f ca="1">IF($C302-Y$1&lt;År1,0,X301*(1-VLOOKUP($A302,[1]Hugst!$R$5:$W$9,MATCH(ROUNDUP((Y$1)/10,0)*10,[1]Hugst!$R$4:$W$4,0))))</f>
        <v>1277.2155206802759</v>
      </c>
      <c r="Z302">
        <f ca="1">IF($C302-Z$1&lt;År1,0,Y301*(1-VLOOKUP($A302,[1]Hugst!$R$5:$W$9,MATCH(ROUNDUP((Z$1)/10,0)*10,[1]Hugst!$R$4:$W$4,0))))</f>
        <v>1279.1161519450502</v>
      </c>
      <c r="AA302">
        <f ca="1">IF($C302-AA$1&lt;År1,0,Z301*(1-VLOOKUP($A302,[1]Hugst!$R$5:$W$9,MATCH(ROUNDUP((AA$1)/10,0)*10,[1]Hugst!$R$4:$W$4,0))))</f>
        <v>1281.0263341207046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342.14686128949688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836.59130573394157</v>
      </c>
      <c r="G303">
        <f ca="1">IF($C303-G$1&lt;År1,0,F302*(1-VLOOKUP($A303,[1]Hugst!$R$5:$W$9,MATCH(ROUNDUP((G$1)/10,0)*10,[1]Hugst!$R$4:$W$4,0))))</f>
        <v>838.31063669519915</v>
      </c>
      <c r="H303">
        <f ca="1">IF($C303-H$1&lt;År1,0,G302*(1-VLOOKUP($A303,[1]Hugst!$R$5:$W$9,MATCH(ROUNDUP((H$1)/10,0)*10,[1]Hugst!$R$4:$W$4,0))))</f>
        <v>840.03860751052287</v>
      </c>
      <c r="I303">
        <f ca="1">IF($C303-I$1&lt;År1,0,H302*(1-VLOOKUP($A303,[1]Hugst!$R$5:$W$9,MATCH(ROUNDUP((I$1)/10,0)*10,[1]Hugst!$R$4:$W$4,0))))</f>
        <v>841.7752615962803</v>
      </c>
      <c r="J303">
        <f ca="1">IF($C303-J$1&lt;År1,0,I302*(1-VLOOKUP($A303,[1]Hugst!$R$5:$W$9,MATCH(ROUNDUP((J$1)/10,0)*10,[1]Hugst!$R$4:$W$4,0))))</f>
        <v>843.520642587005</v>
      </c>
      <c r="K303">
        <f ca="1">IF($C303-K$1&lt;År1,0,J302*(1-VLOOKUP($A303,[1]Hugst!$R$5:$W$9,MATCH(ROUNDUP((K$1)/10,0)*10,[1]Hugst!$R$4:$W$4,0))))</f>
        <v>845.27479433645874</v>
      </c>
      <c r="L303">
        <f ca="1">IF($C303-L$1&lt;År1,0,K302*(1-VLOOKUP($A303,[1]Hugst!$R$5:$W$9,MATCH(ROUNDUP((L$1)/10,0)*10,[1]Hugst!$R$4:$W$4,0))))</f>
        <v>847.03776091882662</v>
      </c>
      <c r="M303">
        <f ca="1">IF($C303-M$1&lt;År1,0,L302*(1-VLOOKUP($A303,[1]Hugst!$R$5:$W$9,MATCH(ROUNDUP((M$1)/10,0)*10,[1]Hugst!$R$4:$W$4,0))))</f>
        <v>848.80958662976116</v>
      </c>
      <c r="N303">
        <f ca="1">IF($C303-N$1&lt;År1,0,M302*(1-VLOOKUP($A303,[1]Hugst!$R$5:$W$9,MATCH(ROUNDUP((N$1)/10,0)*10,[1]Hugst!$R$4:$W$4,0))))</f>
        <v>850.59031598747094</v>
      </c>
      <c r="O303">
        <f ca="1">IF($C303-O$1&lt;År1,0,N302*(1-VLOOKUP($A303,[1]Hugst!$R$5:$W$9,MATCH(ROUNDUP((O$1)/10,0)*10,[1]Hugst!$R$4:$W$4,0))))</f>
        <v>852.37999373391574</v>
      </c>
      <c r="P303">
        <f ca="1">IF($C303-P$1&lt;År1,0,O302*(1-VLOOKUP($A303,[1]Hugst!$R$5:$W$9,MATCH(ROUNDUP((P$1)/10,0)*10,[1]Hugst!$R$4:$W$4,0))))</f>
        <v>854.17866483587784</v>
      </c>
      <c r="Q303">
        <f ca="1">IF($C303-Q$1&lt;År1,0,P302*(1-VLOOKUP($A303,[1]Hugst!$R$5:$W$9,MATCH(ROUNDUP((Q$1)/10,0)*10,[1]Hugst!$R$4:$W$4,0))))</f>
        <v>855.98637448607258</v>
      </c>
      <c r="R303">
        <f ca="1">IF($C303-R$1&lt;År1,0,Q302*(1-VLOOKUP($A303,[1]Hugst!$R$5:$W$9,MATCH(ROUNDUP((R$1)/10,0)*10,[1]Hugst!$R$4:$W$4,0))))</f>
        <v>1262.348622649846</v>
      </c>
      <c r="S303">
        <f ca="1">IF($C303-S$1&lt;År1,0,R302*(1-VLOOKUP($A303,[1]Hugst!$R$5:$W$9,MATCH(ROUNDUP((S$1)/10,0)*10,[1]Hugst!$R$4:$W$4,0))))</f>
        <v>1264.1745458843091</v>
      </c>
      <c r="T303">
        <f ca="1">IF($C303-T$1&lt;År1,0,S302*(1-VLOOKUP($A303,[1]Hugst!$R$5:$W$9,MATCH(ROUNDUP((T$1)/10,0)*10,[1]Hugst!$R$4:$W$4,0))))</f>
        <v>1266.0096446124242</v>
      </c>
      <c r="U303">
        <f ca="1">IF($C303-U$1&lt;År1,0,T302*(1-VLOOKUP($A303,[1]Hugst!$R$5:$W$9,MATCH(ROUNDUP((U$1)/10,0)*10,[1]Hugst!$R$4:$W$4,0))))</f>
        <v>1267.8539649421775</v>
      </c>
      <c r="V303">
        <f ca="1">IF($C303-V$1&lt;År1,0,U302*(1-VLOOKUP($A303,[1]Hugst!$R$5:$W$9,MATCH(ROUNDUP((V$1)/10,0)*10,[1]Hugst!$R$4:$W$4,0))))</f>
        <v>1269.7075532133128</v>
      </c>
      <c r="W303">
        <f ca="1">IF($C303-W$1&lt;År1,0,V302*(1-VLOOKUP($A303,[1]Hugst!$R$5:$W$9,MATCH(ROUNDUP((W$1)/10,0)*10,[1]Hugst!$R$4:$W$4,0))))</f>
        <v>1271.5704559983385</v>
      </c>
      <c r="X303">
        <f ca="1">IF($C303-X$1&lt;År1,0,W302*(1-VLOOKUP($A303,[1]Hugst!$R$5:$W$9,MATCH(ROUNDUP((X$1)/10,0)*10,[1]Hugst!$R$4:$W$4,0))))</f>
        <v>1273.4427201039146</v>
      </c>
      <c r="Y303">
        <f ca="1">IF($C303-Y$1&lt;År1,0,X302*(1-VLOOKUP($A303,[1]Hugst!$R$5:$W$9,MATCH(ROUNDUP((Y$1)/10,0)*10,[1]Hugst!$R$4:$W$4,0))))</f>
        <v>1275.3243925718143</v>
      </c>
      <c r="Z303">
        <f ca="1">IF($C303-Z$1&lt;År1,0,Y302*(1-VLOOKUP($A303,[1]Hugst!$R$5:$W$9,MATCH(ROUNDUP((Z$1)/10,0)*10,[1]Hugst!$R$4:$W$4,0))))</f>
        <v>1277.2155206802759</v>
      </c>
      <c r="AA303">
        <f ca="1">IF($C303-AA$1&lt;År1,0,Z302*(1-VLOOKUP($A303,[1]Hugst!$R$5:$W$9,MATCH(ROUNDUP((AA$1)/10,0)*10,[1]Hugst!$R$4:$W$4,0))))</f>
        <v>1279.1161519450502</v>
      </c>
      <c r="AB303">
        <f ca="1">IF($C303-AB$1&lt;År1,0,AA302*(1-VLOOKUP($A303,[1]Hugst!$R$5:$W$9,MATCH(ROUNDUP((AB$1)/10,0)*10,[1]Hugst!$R$4:$W$4,0))))</f>
        <v>1281.0263341207046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340.43612698305151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834.88057142749619</v>
      </c>
      <c r="G304">
        <f ca="1">IF($C304-G$1&lt;År1,0,F303*(1-VLOOKUP($A304,[1]Hugst!$R$5:$W$9,MATCH(ROUNDUP((G$1)/10,0)*10,[1]Hugst!$R$4:$W$4,0))))</f>
        <v>836.59130573394157</v>
      </c>
      <c r="H304">
        <f ca="1">IF($C304-H$1&lt;År1,0,G303*(1-VLOOKUP($A304,[1]Hugst!$R$5:$W$9,MATCH(ROUNDUP((H$1)/10,0)*10,[1]Hugst!$R$4:$W$4,0))))</f>
        <v>838.31063669519915</v>
      </c>
      <c r="I304">
        <f ca="1">IF($C304-I$1&lt;År1,0,H303*(1-VLOOKUP($A304,[1]Hugst!$R$5:$W$9,MATCH(ROUNDUP((I$1)/10,0)*10,[1]Hugst!$R$4:$W$4,0))))</f>
        <v>840.03860751052287</v>
      </c>
      <c r="J304">
        <f ca="1">IF($C304-J$1&lt;År1,0,I303*(1-VLOOKUP($A304,[1]Hugst!$R$5:$W$9,MATCH(ROUNDUP((J$1)/10,0)*10,[1]Hugst!$R$4:$W$4,0))))</f>
        <v>841.7752615962803</v>
      </c>
      <c r="K304">
        <f ca="1">IF($C304-K$1&lt;År1,0,J303*(1-VLOOKUP($A304,[1]Hugst!$R$5:$W$9,MATCH(ROUNDUP((K$1)/10,0)*10,[1]Hugst!$R$4:$W$4,0))))</f>
        <v>843.520642587005</v>
      </c>
      <c r="L304">
        <f ca="1">IF($C304-L$1&lt;År1,0,K303*(1-VLOOKUP($A304,[1]Hugst!$R$5:$W$9,MATCH(ROUNDUP((L$1)/10,0)*10,[1]Hugst!$R$4:$W$4,0))))</f>
        <v>845.27479433645874</v>
      </c>
      <c r="M304">
        <f ca="1">IF($C304-M$1&lt;År1,0,L303*(1-VLOOKUP($A304,[1]Hugst!$R$5:$W$9,MATCH(ROUNDUP((M$1)/10,0)*10,[1]Hugst!$R$4:$W$4,0))))</f>
        <v>847.03776091882662</v>
      </c>
      <c r="N304">
        <f ca="1">IF($C304-N$1&lt;År1,0,M303*(1-VLOOKUP($A304,[1]Hugst!$R$5:$W$9,MATCH(ROUNDUP((N$1)/10,0)*10,[1]Hugst!$R$4:$W$4,0))))</f>
        <v>848.80958662976116</v>
      </c>
      <c r="O304">
        <f ca="1">IF($C304-O$1&lt;År1,0,N303*(1-VLOOKUP($A304,[1]Hugst!$R$5:$W$9,MATCH(ROUNDUP((O$1)/10,0)*10,[1]Hugst!$R$4:$W$4,0))))</f>
        <v>850.59031598747094</v>
      </c>
      <c r="P304">
        <f ca="1">IF($C304-P$1&lt;År1,0,O303*(1-VLOOKUP($A304,[1]Hugst!$R$5:$W$9,MATCH(ROUNDUP((P$1)/10,0)*10,[1]Hugst!$R$4:$W$4,0))))</f>
        <v>852.37999373391574</v>
      </c>
      <c r="Q304">
        <f ca="1">IF($C304-Q$1&lt;År1,0,P303*(1-VLOOKUP($A304,[1]Hugst!$R$5:$W$9,MATCH(ROUNDUP((Q$1)/10,0)*10,[1]Hugst!$R$4:$W$4,0))))</f>
        <v>854.17866483587784</v>
      </c>
      <c r="R304">
        <f ca="1">IF($C304-R$1&lt;År1,0,Q303*(1-VLOOKUP($A304,[1]Hugst!$R$5:$W$9,MATCH(ROUNDUP((R$1)/10,0)*10,[1]Hugst!$R$4:$W$4,0))))</f>
        <v>855.98637448607258</v>
      </c>
      <c r="S304">
        <f ca="1">IF($C304-S$1&lt;År1,0,R303*(1-VLOOKUP($A304,[1]Hugst!$R$5:$W$9,MATCH(ROUNDUP((S$1)/10,0)*10,[1]Hugst!$R$4:$W$4,0))))</f>
        <v>1262.348622649846</v>
      </c>
      <c r="T304">
        <f ca="1">IF($C304-T$1&lt;År1,0,S303*(1-VLOOKUP($A304,[1]Hugst!$R$5:$W$9,MATCH(ROUNDUP((T$1)/10,0)*10,[1]Hugst!$R$4:$W$4,0))))</f>
        <v>1264.1745458843091</v>
      </c>
      <c r="U304">
        <f ca="1">IF($C304-U$1&lt;År1,0,T303*(1-VLOOKUP($A304,[1]Hugst!$R$5:$W$9,MATCH(ROUNDUP((U$1)/10,0)*10,[1]Hugst!$R$4:$W$4,0))))</f>
        <v>1266.0096446124242</v>
      </c>
      <c r="V304">
        <f ca="1">IF($C304-V$1&lt;År1,0,U303*(1-VLOOKUP($A304,[1]Hugst!$R$5:$W$9,MATCH(ROUNDUP((V$1)/10,0)*10,[1]Hugst!$R$4:$W$4,0))))</f>
        <v>1267.8539649421775</v>
      </c>
      <c r="W304">
        <f ca="1">IF($C304-W$1&lt;År1,0,V303*(1-VLOOKUP($A304,[1]Hugst!$R$5:$W$9,MATCH(ROUNDUP((W$1)/10,0)*10,[1]Hugst!$R$4:$W$4,0))))</f>
        <v>1269.7075532133128</v>
      </c>
      <c r="X304">
        <f ca="1">IF($C304-X$1&lt;År1,0,W303*(1-VLOOKUP($A304,[1]Hugst!$R$5:$W$9,MATCH(ROUNDUP((X$1)/10,0)*10,[1]Hugst!$R$4:$W$4,0))))</f>
        <v>1271.5704559983385</v>
      </c>
      <c r="Y304">
        <f ca="1">IF($C304-Y$1&lt;År1,0,X303*(1-VLOOKUP($A304,[1]Hugst!$R$5:$W$9,MATCH(ROUNDUP((Y$1)/10,0)*10,[1]Hugst!$R$4:$W$4,0))))</f>
        <v>1273.4427201039146</v>
      </c>
      <c r="Z304">
        <f ca="1">IF($C304-Z$1&lt;År1,0,Y303*(1-VLOOKUP($A304,[1]Hugst!$R$5:$W$9,MATCH(ROUNDUP((Z$1)/10,0)*10,[1]Hugst!$R$4:$W$4,0))))</f>
        <v>1275.3243925718143</v>
      </c>
      <c r="AA304">
        <f ca="1">IF($C304-AA$1&lt;År1,0,Z303*(1-VLOOKUP($A304,[1]Hugst!$R$5:$W$9,MATCH(ROUNDUP((AA$1)/10,0)*10,[1]Hugst!$R$4:$W$4,0))))</f>
        <v>1277.2155206802759</v>
      </c>
      <c r="AB304">
        <f ca="1">IF($C304-AB$1&lt;År1,0,AA303*(1-VLOOKUP($A304,[1]Hugst!$R$5:$W$9,MATCH(ROUNDUP((AB$1)/10,0)*10,[1]Hugst!$R$4:$W$4,0))))</f>
        <v>1279.1161519450502</v>
      </c>
      <c r="AC304">
        <f ca="1">IF($C304-AC$1&lt;År1,0,AB303*(1-VLOOKUP($A304,[1]Hugst!$R$5:$W$9,MATCH(ROUNDUP((AC$1)/10,0)*10,[1]Hugst!$R$4:$W$4,0))))</f>
        <v>1281.0263341207046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338.73394634813121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833.1783907925759</v>
      </c>
      <c r="G305">
        <f ca="1">IF($C305-G$1&lt;År1,0,F304*(1-VLOOKUP($A305,[1]Hugst!$R$5:$W$9,MATCH(ROUNDUP((G$1)/10,0)*10,[1]Hugst!$R$4:$W$4,0))))</f>
        <v>834.88057142749619</v>
      </c>
      <c r="H305">
        <f ca="1">IF($C305-H$1&lt;År1,0,G304*(1-VLOOKUP($A305,[1]Hugst!$R$5:$W$9,MATCH(ROUNDUP((H$1)/10,0)*10,[1]Hugst!$R$4:$W$4,0))))</f>
        <v>836.59130573394157</v>
      </c>
      <c r="I305">
        <f ca="1">IF($C305-I$1&lt;År1,0,H304*(1-VLOOKUP($A305,[1]Hugst!$R$5:$W$9,MATCH(ROUNDUP((I$1)/10,0)*10,[1]Hugst!$R$4:$W$4,0))))</f>
        <v>838.31063669519915</v>
      </c>
      <c r="J305">
        <f ca="1">IF($C305-J$1&lt;År1,0,I304*(1-VLOOKUP($A305,[1]Hugst!$R$5:$W$9,MATCH(ROUNDUP((J$1)/10,0)*10,[1]Hugst!$R$4:$W$4,0))))</f>
        <v>840.03860751052287</v>
      </c>
      <c r="K305">
        <f ca="1">IF($C305-K$1&lt;År1,0,J304*(1-VLOOKUP($A305,[1]Hugst!$R$5:$W$9,MATCH(ROUNDUP((K$1)/10,0)*10,[1]Hugst!$R$4:$W$4,0))))</f>
        <v>841.7752615962803</v>
      </c>
      <c r="L305">
        <f ca="1">IF($C305-L$1&lt;År1,0,K304*(1-VLOOKUP($A305,[1]Hugst!$R$5:$W$9,MATCH(ROUNDUP((L$1)/10,0)*10,[1]Hugst!$R$4:$W$4,0))))</f>
        <v>843.520642587005</v>
      </c>
      <c r="M305">
        <f ca="1">IF($C305-M$1&lt;År1,0,L304*(1-VLOOKUP($A305,[1]Hugst!$R$5:$W$9,MATCH(ROUNDUP((M$1)/10,0)*10,[1]Hugst!$R$4:$W$4,0))))</f>
        <v>845.27479433645874</v>
      </c>
      <c r="N305">
        <f ca="1">IF($C305-N$1&lt;År1,0,M304*(1-VLOOKUP($A305,[1]Hugst!$R$5:$W$9,MATCH(ROUNDUP((N$1)/10,0)*10,[1]Hugst!$R$4:$W$4,0))))</f>
        <v>847.03776091882662</v>
      </c>
      <c r="O305">
        <f ca="1">IF($C305-O$1&lt;År1,0,N304*(1-VLOOKUP($A305,[1]Hugst!$R$5:$W$9,MATCH(ROUNDUP((O$1)/10,0)*10,[1]Hugst!$R$4:$W$4,0))))</f>
        <v>848.80958662976116</v>
      </c>
      <c r="P305">
        <f ca="1">IF($C305-P$1&lt;År1,0,O304*(1-VLOOKUP($A305,[1]Hugst!$R$5:$W$9,MATCH(ROUNDUP((P$1)/10,0)*10,[1]Hugst!$R$4:$W$4,0))))</f>
        <v>850.59031598747094</v>
      </c>
      <c r="Q305">
        <f ca="1">IF($C305-Q$1&lt;År1,0,P304*(1-VLOOKUP($A305,[1]Hugst!$R$5:$W$9,MATCH(ROUNDUP((Q$1)/10,0)*10,[1]Hugst!$R$4:$W$4,0))))</f>
        <v>852.37999373391574</v>
      </c>
      <c r="R305">
        <f ca="1">IF($C305-R$1&lt;År1,0,Q304*(1-VLOOKUP($A305,[1]Hugst!$R$5:$W$9,MATCH(ROUNDUP((R$1)/10,0)*10,[1]Hugst!$R$4:$W$4,0))))</f>
        <v>854.17866483587784</v>
      </c>
      <c r="S305">
        <f ca="1">IF($C305-S$1&lt;År1,0,R304*(1-VLOOKUP($A305,[1]Hugst!$R$5:$W$9,MATCH(ROUNDUP((S$1)/10,0)*10,[1]Hugst!$R$4:$W$4,0))))</f>
        <v>855.98637448607258</v>
      </c>
      <c r="T305">
        <f ca="1">IF($C305-T$1&lt;År1,0,S304*(1-VLOOKUP($A305,[1]Hugst!$R$5:$W$9,MATCH(ROUNDUP((T$1)/10,0)*10,[1]Hugst!$R$4:$W$4,0))))</f>
        <v>1262.348622649846</v>
      </c>
      <c r="U305">
        <f ca="1">IF($C305-U$1&lt;År1,0,T304*(1-VLOOKUP($A305,[1]Hugst!$R$5:$W$9,MATCH(ROUNDUP((U$1)/10,0)*10,[1]Hugst!$R$4:$W$4,0))))</f>
        <v>1264.1745458843091</v>
      </c>
      <c r="V305">
        <f ca="1">IF($C305-V$1&lt;År1,0,U304*(1-VLOOKUP($A305,[1]Hugst!$R$5:$W$9,MATCH(ROUNDUP((V$1)/10,0)*10,[1]Hugst!$R$4:$W$4,0))))</f>
        <v>1266.0096446124242</v>
      </c>
      <c r="W305">
        <f ca="1">IF($C305-W$1&lt;År1,0,V304*(1-VLOOKUP($A305,[1]Hugst!$R$5:$W$9,MATCH(ROUNDUP((W$1)/10,0)*10,[1]Hugst!$R$4:$W$4,0))))</f>
        <v>1267.8539649421775</v>
      </c>
      <c r="X305">
        <f ca="1">IF($C305-X$1&lt;År1,0,W304*(1-VLOOKUP($A305,[1]Hugst!$R$5:$W$9,MATCH(ROUNDUP((X$1)/10,0)*10,[1]Hugst!$R$4:$W$4,0))))</f>
        <v>1269.7075532133128</v>
      </c>
      <c r="Y305">
        <f ca="1">IF($C305-Y$1&lt;År1,0,X304*(1-VLOOKUP($A305,[1]Hugst!$R$5:$W$9,MATCH(ROUNDUP((Y$1)/10,0)*10,[1]Hugst!$R$4:$W$4,0))))</f>
        <v>1271.5704559983385</v>
      </c>
      <c r="Z305">
        <f ca="1">IF($C305-Z$1&lt;År1,0,Y304*(1-VLOOKUP($A305,[1]Hugst!$R$5:$W$9,MATCH(ROUNDUP((Z$1)/10,0)*10,[1]Hugst!$R$4:$W$4,0))))</f>
        <v>1273.4427201039146</v>
      </c>
      <c r="AA305">
        <f ca="1">IF($C305-AA$1&lt;År1,0,Z304*(1-VLOOKUP($A305,[1]Hugst!$R$5:$W$9,MATCH(ROUNDUP((AA$1)/10,0)*10,[1]Hugst!$R$4:$W$4,0))))</f>
        <v>1275.3243925718143</v>
      </c>
      <c r="AB305">
        <f ca="1">IF($C305-AB$1&lt;År1,0,AA304*(1-VLOOKUP($A305,[1]Hugst!$R$5:$W$9,MATCH(ROUNDUP((AB$1)/10,0)*10,[1]Hugst!$R$4:$W$4,0))))</f>
        <v>1277.2155206802759</v>
      </c>
      <c r="AC305">
        <f ca="1">IF($C305-AC$1&lt;År1,0,AB304*(1-VLOOKUP($A305,[1]Hugst!$R$5:$W$9,MATCH(ROUNDUP((AC$1)/10,0)*10,[1]Hugst!$R$4:$W$4,0))))</f>
        <v>1279.1161519450502</v>
      </c>
      <c r="AD305">
        <f ca="1">IF($C305-AD$1&lt;År1,0,AC304*(1-VLOOKUP($A305,[1]Hugst!$R$5:$W$9,MATCH(ROUNDUP((AD$1)/10,0)*10,[1]Hugst!$R$4:$W$4,0))))</f>
        <v>1281.0263341207046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337.04027661639157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831.48472106083625</v>
      </c>
      <c r="G306">
        <f ca="1">IF($C306-G$1&lt;År1,0,F305*(1-VLOOKUP($A306,[1]Hugst!$R$5:$W$9,MATCH(ROUNDUP((G$1)/10,0)*10,[1]Hugst!$R$4:$W$4,0))))</f>
        <v>833.1783907925759</v>
      </c>
      <c r="H306">
        <f ca="1">IF($C306-H$1&lt;År1,0,G305*(1-VLOOKUP($A306,[1]Hugst!$R$5:$W$9,MATCH(ROUNDUP((H$1)/10,0)*10,[1]Hugst!$R$4:$W$4,0))))</f>
        <v>834.88057142749619</v>
      </c>
      <c r="I306">
        <f ca="1">IF($C306-I$1&lt;År1,0,H305*(1-VLOOKUP($A306,[1]Hugst!$R$5:$W$9,MATCH(ROUNDUP((I$1)/10,0)*10,[1]Hugst!$R$4:$W$4,0))))</f>
        <v>836.59130573394157</v>
      </c>
      <c r="J306">
        <f ca="1">IF($C306-J$1&lt;År1,0,I305*(1-VLOOKUP($A306,[1]Hugst!$R$5:$W$9,MATCH(ROUNDUP((J$1)/10,0)*10,[1]Hugst!$R$4:$W$4,0))))</f>
        <v>838.31063669519915</v>
      </c>
      <c r="K306">
        <f ca="1">IF($C306-K$1&lt;År1,0,J305*(1-VLOOKUP($A306,[1]Hugst!$R$5:$W$9,MATCH(ROUNDUP((K$1)/10,0)*10,[1]Hugst!$R$4:$W$4,0))))</f>
        <v>840.03860751052287</v>
      </c>
      <c r="L306">
        <f ca="1">IF($C306-L$1&lt;År1,0,K305*(1-VLOOKUP($A306,[1]Hugst!$R$5:$W$9,MATCH(ROUNDUP((L$1)/10,0)*10,[1]Hugst!$R$4:$W$4,0))))</f>
        <v>841.7752615962803</v>
      </c>
      <c r="M306">
        <f ca="1">IF($C306-M$1&lt;År1,0,L305*(1-VLOOKUP($A306,[1]Hugst!$R$5:$W$9,MATCH(ROUNDUP((M$1)/10,0)*10,[1]Hugst!$R$4:$W$4,0))))</f>
        <v>843.520642587005</v>
      </c>
      <c r="N306">
        <f ca="1">IF($C306-N$1&lt;År1,0,M305*(1-VLOOKUP($A306,[1]Hugst!$R$5:$W$9,MATCH(ROUNDUP((N$1)/10,0)*10,[1]Hugst!$R$4:$W$4,0))))</f>
        <v>845.27479433645874</v>
      </c>
      <c r="O306">
        <f ca="1">IF($C306-O$1&lt;År1,0,N305*(1-VLOOKUP($A306,[1]Hugst!$R$5:$W$9,MATCH(ROUNDUP((O$1)/10,0)*10,[1]Hugst!$R$4:$W$4,0))))</f>
        <v>847.03776091882662</v>
      </c>
      <c r="P306">
        <f ca="1">IF($C306-P$1&lt;År1,0,O305*(1-VLOOKUP($A306,[1]Hugst!$R$5:$W$9,MATCH(ROUNDUP((P$1)/10,0)*10,[1]Hugst!$R$4:$W$4,0))))</f>
        <v>848.80958662976116</v>
      </c>
      <c r="Q306">
        <f ca="1">IF($C306-Q$1&lt;År1,0,P305*(1-VLOOKUP($A306,[1]Hugst!$R$5:$W$9,MATCH(ROUNDUP((Q$1)/10,0)*10,[1]Hugst!$R$4:$W$4,0))))</f>
        <v>850.59031598747094</v>
      </c>
      <c r="R306">
        <f ca="1">IF($C306-R$1&lt;År1,0,Q305*(1-VLOOKUP($A306,[1]Hugst!$R$5:$W$9,MATCH(ROUNDUP((R$1)/10,0)*10,[1]Hugst!$R$4:$W$4,0))))</f>
        <v>852.37999373391574</v>
      </c>
      <c r="S306">
        <f ca="1">IF($C306-S$1&lt;År1,0,R305*(1-VLOOKUP($A306,[1]Hugst!$R$5:$W$9,MATCH(ROUNDUP((S$1)/10,0)*10,[1]Hugst!$R$4:$W$4,0))))</f>
        <v>854.17866483587784</v>
      </c>
      <c r="T306">
        <f ca="1">IF($C306-T$1&lt;År1,0,S305*(1-VLOOKUP($A306,[1]Hugst!$R$5:$W$9,MATCH(ROUNDUP((T$1)/10,0)*10,[1]Hugst!$R$4:$W$4,0))))</f>
        <v>855.98637448607258</v>
      </c>
      <c r="U306">
        <f ca="1">IF($C306-U$1&lt;År1,0,T305*(1-VLOOKUP($A306,[1]Hugst!$R$5:$W$9,MATCH(ROUNDUP((U$1)/10,0)*10,[1]Hugst!$R$4:$W$4,0))))</f>
        <v>1262.348622649846</v>
      </c>
      <c r="V306">
        <f ca="1">IF($C306-V$1&lt;År1,0,U305*(1-VLOOKUP($A306,[1]Hugst!$R$5:$W$9,MATCH(ROUNDUP((V$1)/10,0)*10,[1]Hugst!$R$4:$W$4,0))))</f>
        <v>1264.1745458843091</v>
      </c>
      <c r="W306">
        <f ca="1">IF($C306-W$1&lt;År1,0,V305*(1-VLOOKUP($A306,[1]Hugst!$R$5:$W$9,MATCH(ROUNDUP((W$1)/10,0)*10,[1]Hugst!$R$4:$W$4,0))))</f>
        <v>1266.0096446124242</v>
      </c>
      <c r="X306">
        <f ca="1">IF($C306-X$1&lt;År1,0,W305*(1-VLOOKUP($A306,[1]Hugst!$R$5:$W$9,MATCH(ROUNDUP((X$1)/10,0)*10,[1]Hugst!$R$4:$W$4,0))))</f>
        <v>1267.8539649421775</v>
      </c>
      <c r="Y306">
        <f ca="1">IF($C306-Y$1&lt;År1,0,X305*(1-VLOOKUP($A306,[1]Hugst!$R$5:$W$9,MATCH(ROUNDUP((Y$1)/10,0)*10,[1]Hugst!$R$4:$W$4,0))))</f>
        <v>1269.7075532133128</v>
      </c>
      <c r="Z306">
        <f ca="1">IF($C306-Z$1&lt;År1,0,Y305*(1-VLOOKUP($A306,[1]Hugst!$R$5:$W$9,MATCH(ROUNDUP((Z$1)/10,0)*10,[1]Hugst!$R$4:$W$4,0))))</f>
        <v>1271.5704559983385</v>
      </c>
      <c r="AA306">
        <f ca="1">IF($C306-AA$1&lt;År1,0,Z305*(1-VLOOKUP($A306,[1]Hugst!$R$5:$W$9,MATCH(ROUNDUP((AA$1)/10,0)*10,[1]Hugst!$R$4:$W$4,0))))</f>
        <v>1273.4427201039146</v>
      </c>
      <c r="AB306">
        <f ca="1">IF($C306-AB$1&lt;År1,0,AA305*(1-VLOOKUP($A306,[1]Hugst!$R$5:$W$9,MATCH(ROUNDUP((AB$1)/10,0)*10,[1]Hugst!$R$4:$W$4,0))))</f>
        <v>1275.3243925718143</v>
      </c>
      <c r="AC306">
        <f ca="1">IF($C306-AC$1&lt;År1,0,AB305*(1-VLOOKUP($A306,[1]Hugst!$R$5:$W$9,MATCH(ROUNDUP((AC$1)/10,0)*10,[1]Hugst!$R$4:$W$4,0))))</f>
        <v>1277.2155206802759</v>
      </c>
      <c r="AD306">
        <f ca="1">IF($C306-AD$1&lt;År1,0,AC305*(1-VLOOKUP($A306,[1]Hugst!$R$5:$W$9,MATCH(ROUNDUP((AD$1)/10,0)*10,[1]Hugst!$R$4:$W$4,0))))</f>
        <v>1279.1161519450502</v>
      </c>
      <c r="AE306">
        <f ca="1">IF($C306-AE$1&lt;År1,0,AD305*(1-VLOOKUP($A306,[1]Hugst!$R$5:$W$9,MATCH(ROUNDUP((AE$1)/10,0)*10,[1]Hugst!$R$4:$W$4,0))))</f>
        <v>1281.0263341207046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335.35507523331944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829.79951967776412</v>
      </c>
      <c r="G307">
        <f ca="1">IF($C307-G$1&lt;År1,0,F306*(1-VLOOKUP($A307,[1]Hugst!$R$5:$W$9,MATCH(ROUNDUP((G$1)/10,0)*10,[1]Hugst!$R$4:$W$4,0))))</f>
        <v>831.48472106083625</v>
      </c>
      <c r="H307">
        <f ca="1">IF($C307-H$1&lt;År1,0,G306*(1-VLOOKUP($A307,[1]Hugst!$R$5:$W$9,MATCH(ROUNDUP((H$1)/10,0)*10,[1]Hugst!$R$4:$W$4,0))))</f>
        <v>833.1783907925759</v>
      </c>
      <c r="I307">
        <f ca="1">IF($C307-I$1&lt;År1,0,H306*(1-VLOOKUP($A307,[1]Hugst!$R$5:$W$9,MATCH(ROUNDUP((I$1)/10,0)*10,[1]Hugst!$R$4:$W$4,0))))</f>
        <v>834.88057142749619</v>
      </c>
      <c r="J307">
        <f ca="1">IF($C307-J$1&lt;År1,0,I306*(1-VLOOKUP($A307,[1]Hugst!$R$5:$W$9,MATCH(ROUNDUP((J$1)/10,0)*10,[1]Hugst!$R$4:$W$4,0))))</f>
        <v>836.59130573394157</v>
      </c>
      <c r="K307">
        <f ca="1">IF($C307-K$1&lt;År1,0,J306*(1-VLOOKUP($A307,[1]Hugst!$R$5:$W$9,MATCH(ROUNDUP((K$1)/10,0)*10,[1]Hugst!$R$4:$W$4,0))))</f>
        <v>838.31063669519915</v>
      </c>
      <c r="L307">
        <f ca="1">IF($C307-L$1&lt;År1,0,K306*(1-VLOOKUP($A307,[1]Hugst!$R$5:$W$9,MATCH(ROUNDUP((L$1)/10,0)*10,[1]Hugst!$R$4:$W$4,0))))</f>
        <v>840.03860751052287</v>
      </c>
      <c r="M307">
        <f ca="1">IF($C307-M$1&lt;År1,0,L306*(1-VLOOKUP($A307,[1]Hugst!$R$5:$W$9,MATCH(ROUNDUP((M$1)/10,0)*10,[1]Hugst!$R$4:$W$4,0))))</f>
        <v>841.7752615962803</v>
      </c>
      <c r="N307">
        <f ca="1">IF($C307-N$1&lt;År1,0,M306*(1-VLOOKUP($A307,[1]Hugst!$R$5:$W$9,MATCH(ROUNDUP((N$1)/10,0)*10,[1]Hugst!$R$4:$W$4,0))))</f>
        <v>843.520642587005</v>
      </c>
      <c r="O307">
        <f ca="1">IF($C307-O$1&lt;År1,0,N306*(1-VLOOKUP($A307,[1]Hugst!$R$5:$W$9,MATCH(ROUNDUP((O$1)/10,0)*10,[1]Hugst!$R$4:$W$4,0))))</f>
        <v>845.27479433645874</v>
      </c>
      <c r="P307">
        <f ca="1">IF($C307-P$1&lt;År1,0,O306*(1-VLOOKUP($A307,[1]Hugst!$R$5:$W$9,MATCH(ROUNDUP((P$1)/10,0)*10,[1]Hugst!$R$4:$W$4,0))))</f>
        <v>847.03776091882662</v>
      </c>
      <c r="Q307">
        <f ca="1">IF($C307-Q$1&lt;År1,0,P306*(1-VLOOKUP($A307,[1]Hugst!$R$5:$W$9,MATCH(ROUNDUP((Q$1)/10,0)*10,[1]Hugst!$R$4:$W$4,0))))</f>
        <v>848.80958662976116</v>
      </c>
      <c r="R307">
        <f ca="1">IF($C307-R$1&lt;År1,0,Q306*(1-VLOOKUP($A307,[1]Hugst!$R$5:$W$9,MATCH(ROUNDUP((R$1)/10,0)*10,[1]Hugst!$R$4:$W$4,0))))</f>
        <v>850.59031598747094</v>
      </c>
      <c r="S307">
        <f ca="1">IF($C307-S$1&lt;År1,0,R306*(1-VLOOKUP($A307,[1]Hugst!$R$5:$W$9,MATCH(ROUNDUP((S$1)/10,0)*10,[1]Hugst!$R$4:$W$4,0))))</f>
        <v>852.37999373391574</v>
      </c>
      <c r="T307">
        <f ca="1">IF($C307-T$1&lt;År1,0,S306*(1-VLOOKUP($A307,[1]Hugst!$R$5:$W$9,MATCH(ROUNDUP((T$1)/10,0)*10,[1]Hugst!$R$4:$W$4,0))))</f>
        <v>854.17866483587784</v>
      </c>
      <c r="U307">
        <f ca="1">IF($C307-U$1&lt;År1,0,T306*(1-VLOOKUP($A307,[1]Hugst!$R$5:$W$9,MATCH(ROUNDUP((U$1)/10,0)*10,[1]Hugst!$R$4:$W$4,0))))</f>
        <v>855.98637448607258</v>
      </c>
      <c r="V307">
        <f ca="1">IF($C307-V$1&lt;År1,0,U306*(1-VLOOKUP($A307,[1]Hugst!$R$5:$W$9,MATCH(ROUNDUP((V$1)/10,0)*10,[1]Hugst!$R$4:$W$4,0))))</f>
        <v>1262.348622649846</v>
      </c>
      <c r="W307">
        <f ca="1">IF($C307-W$1&lt;År1,0,V306*(1-VLOOKUP($A307,[1]Hugst!$R$5:$W$9,MATCH(ROUNDUP((W$1)/10,0)*10,[1]Hugst!$R$4:$W$4,0))))</f>
        <v>1264.1745458843091</v>
      </c>
      <c r="X307">
        <f ca="1">IF($C307-X$1&lt;År1,0,W306*(1-VLOOKUP($A307,[1]Hugst!$R$5:$W$9,MATCH(ROUNDUP((X$1)/10,0)*10,[1]Hugst!$R$4:$W$4,0))))</f>
        <v>1266.0096446124242</v>
      </c>
      <c r="Y307">
        <f ca="1">IF($C307-Y$1&lt;År1,0,X306*(1-VLOOKUP($A307,[1]Hugst!$R$5:$W$9,MATCH(ROUNDUP((Y$1)/10,0)*10,[1]Hugst!$R$4:$W$4,0))))</f>
        <v>1267.8539649421775</v>
      </c>
      <c r="Z307">
        <f ca="1">IF($C307-Z$1&lt;År1,0,Y306*(1-VLOOKUP($A307,[1]Hugst!$R$5:$W$9,MATCH(ROUNDUP((Z$1)/10,0)*10,[1]Hugst!$R$4:$W$4,0))))</f>
        <v>1269.7075532133128</v>
      </c>
      <c r="AA307">
        <f ca="1">IF($C307-AA$1&lt;År1,0,Z306*(1-VLOOKUP($A307,[1]Hugst!$R$5:$W$9,MATCH(ROUNDUP((AA$1)/10,0)*10,[1]Hugst!$R$4:$W$4,0))))</f>
        <v>1271.5704559983385</v>
      </c>
      <c r="AB307">
        <f ca="1">IF($C307-AB$1&lt;År1,0,AA306*(1-VLOOKUP($A307,[1]Hugst!$R$5:$W$9,MATCH(ROUNDUP((AB$1)/10,0)*10,[1]Hugst!$R$4:$W$4,0))))</f>
        <v>1273.4427201039146</v>
      </c>
      <c r="AC307">
        <f ca="1">IF($C307-AC$1&lt;År1,0,AB306*(1-VLOOKUP($A307,[1]Hugst!$R$5:$W$9,MATCH(ROUNDUP((AC$1)/10,0)*10,[1]Hugst!$R$4:$W$4,0))))</f>
        <v>1275.3243925718143</v>
      </c>
      <c r="AD307">
        <f ca="1">IF($C307-AD$1&lt;År1,0,AC306*(1-VLOOKUP($A307,[1]Hugst!$R$5:$W$9,MATCH(ROUNDUP((AD$1)/10,0)*10,[1]Hugst!$R$4:$W$4,0))))</f>
        <v>1277.2155206802759</v>
      </c>
      <c r="AE307">
        <f ca="1">IF($C307-AE$1&lt;År1,0,AD306*(1-VLOOKUP($A307,[1]Hugst!$R$5:$W$9,MATCH(ROUNDUP((AE$1)/10,0)*10,[1]Hugst!$R$4:$W$4,0))))</f>
        <v>1279.1161519450502</v>
      </c>
      <c r="AF307">
        <f ca="1">IF($C307-AF$1&lt;År1,0,AE306*(1-VLOOKUP($A307,[1]Hugst!$R$5:$W$9,MATCH(ROUNDUP((AF$1)/10,0)*10,[1]Hugst!$R$4:$W$4,0))))</f>
        <v>1281.0263341207046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333.67829985713252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828.1227443015772</v>
      </c>
      <c r="G308">
        <f ca="1">IF($C308-G$1&lt;År1,0,F307*(1-VLOOKUP($A308,[1]Hugst!$R$5:$W$9,MATCH(ROUNDUP((G$1)/10,0)*10,[1]Hugst!$R$4:$W$4,0))))</f>
        <v>829.79951967776412</v>
      </c>
      <c r="H308">
        <f ca="1">IF($C308-H$1&lt;År1,0,G307*(1-VLOOKUP($A308,[1]Hugst!$R$5:$W$9,MATCH(ROUNDUP((H$1)/10,0)*10,[1]Hugst!$R$4:$W$4,0))))</f>
        <v>831.48472106083625</v>
      </c>
      <c r="I308">
        <f ca="1">IF($C308-I$1&lt;År1,0,H307*(1-VLOOKUP($A308,[1]Hugst!$R$5:$W$9,MATCH(ROUNDUP((I$1)/10,0)*10,[1]Hugst!$R$4:$W$4,0))))</f>
        <v>833.1783907925759</v>
      </c>
      <c r="J308">
        <f ca="1">IF($C308-J$1&lt;År1,0,I307*(1-VLOOKUP($A308,[1]Hugst!$R$5:$W$9,MATCH(ROUNDUP((J$1)/10,0)*10,[1]Hugst!$R$4:$W$4,0))))</f>
        <v>834.88057142749619</v>
      </c>
      <c r="K308">
        <f ca="1">IF($C308-K$1&lt;År1,0,J307*(1-VLOOKUP($A308,[1]Hugst!$R$5:$W$9,MATCH(ROUNDUP((K$1)/10,0)*10,[1]Hugst!$R$4:$W$4,0))))</f>
        <v>836.59130573394157</v>
      </c>
      <c r="L308">
        <f ca="1">IF($C308-L$1&lt;År1,0,K307*(1-VLOOKUP($A308,[1]Hugst!$R$5:$W$9,MATCH(ROUNDUP((L$1)/10,0)*10,[1]Hugst!$R$4:$W$4,0))))</f>
        <v>838.31063669519915</v>
      </c>
      <c r="M308">
        <f ca="1">IF($C308-M$1&lt;År1,0,L307*(1-VLOOKUP($A308,[1]Hugst!$R$5:$W$9,MATCH(ROUNDUP((M$1)/10,0)*10,[1]Hugst!$R$4:$W$4,0))))</f>
        <v>840.03860751052287</v>
      </c>
      <c r="N308">
        <f ca="1">IF($C308-N$1&lt;År1,0,M307*(1-VLOOKUP($A308,[1]Hugst!$R$5:$W$9,MATCH(ROUNDUP((N$1)/10,0)*10,[1]Hugst!$R$4:$W$4,0))))</f>
        <v>841.7752615962803</v>
      </c>
      <c r="O308">
        <f ca="1">IF($C308-O$1&lt;År1,0,N307*(1-VLOOKUP($A308,[1]Hugst!$R$5:$W$9,MATCH(ROUNDUP((O$1)/10,0)*10,[1]Hugst!$R$4:$W$4,0))))</f>
        <v>843.520642587005</v>
      </c>
      <c r="P308">
        <f ca="1">IF($C308-P$1&lt;År1,0,O307*(1-VLOOKUP($A308,[1]Hugst!$R$5:$W$9,MATCH(ROUNDUP((P$1)/10,0)*10,[1]Hugst!$R$4:$W$4,0))))</f>
        <v>845.27479433645874</v>
      </c>
      <c r="Q308">
        <f ca="1">IF($C308-Q$1&lt;År1,0,P307*(1-VLOOKUP($A308,[1]Hugst!$R$5:$W$9,MATCH(ROUNDUP((Q$1)/10,0)*10,[1]Hugst!$R$4:$W$4,0))))</f>
        <v>847.03776091882662</v>
      </c>
      <c r="R308">
        <f ca="1">IF($C308-R$1&lt;År1,0,Q307*(1-VLOOKUP($A308,[1]Hugst!$R$5:$W$9,MATCH(ROUNDUP((R$1)/10,0)*10,[1]Hugst!$R$4:$W$4,0))))</f>
        <v>848.80958662976116</v>
      </c>
      <c r="S308">
        <f ca="1">IF($C308-S$1&lt;År1,0,R307*(1-VLOOKUP($A308,[1]Hugst!$R$5:$W$9,MATCH(ROUNDUP((S$1)/10,0)*10,[1]Hugst!$R$4:$W$4,0))))</f>
        <v>850.59031598747094</v>
      </c>
      <c r="T308">
        <f ca="1">IF($C308-T$1&lt;År1,0,S307*(1-VLOOKUP($A308,[1]Hugst!$R$5:$W$9,MATCH(ROUNDUP((T$1)/10,0)*10,[1]Hugst!$R$4:$W$4,0))))</f>
        <v>852.37999373391574</v>
      </c>
      <c r="U308">
        <f ca="1">IF($C308-U$1&lt;År1,0,T307*(1-VLOOKUP($A308,[1]Hugst!$R$5:$W$9,MATCH(ROUNDUP((U$1)/10,0)*10,[1]Hugst!$R$4:$W$4,0))))</f>
        <v>854.17866483587784</v>
      </c>
      <c r="V308">
        <f ca="1">IF($C308-V$1&lt;År1,0,U307*(1-VLOOKUP($A308,[1]Hugst!$R$5:$W$9,MATCH(ROUNDUP((V$1)/10,0)*10,[1]Hugst!$R$4:$W$4,0))))</f>
        <v>855.98637448607258</v>
      </c>
      <c r="W308">
        <f ca="1">IF($C308-W$1&lt;År1,0,V307*(1-VLOOKUP($A308,[1]Hugst!$R$5:$W$9,MATCH(ROUNDUP((W$1)/10,0)*10,[1]Hugst!$R$4:$W$4,0))))</f>
        <v>1262.348622649846</v>
      </c>
      <c r="X308">
        <f ca="1">IF($C308-X$1&lt;År1,0,W307*(1-VLOOKUP($A308,[1]Hugst!$R$5:$W$9,MATCH(ROUNDUP((X$1)/10,0)*10,[1]Hugst!$R$4:$W$4,0))))</f>
        <v>1264.1745458843091</v>
      </c>
      <c r="Y308">
        <f ca="1">IF($C308-Y$1&lt;År1,0,X307*(1-VLOOKUP($A308,[1]Hugst!$R$5:$W$9,MATCH(ROUNDUP((Y$1)/10,0)*10,[1]Hugst!$R$4:$W$4,0))))</f>
        <v>1266.0096446124242</v>
      </c>
      <c r="Z308">
        <f ca="1">IF($C308-Z$1&lt;År1,0,Y307*(1-VLOOKUP($A308,[1]Hugst!$R$5:$W$9,MATCH(ROUNDUP((Z$1)/10,0)*10,[1]Hugst!$R$4:$W$4,0))))</f>
        <v>1267.8539649421775</v>
      </c>
      <c r="AA308">
        <f ca="1">IF($C308-AA$1&lt;År1,0,Z307*(1-VLOOKUP($A308,[1]Hugst!$R$5:$W$9,MATCH(ROUNDUP((AA$1)/10,0)*10,[1]Hugst!$R$4:$W$4,0))))</f>
        <v>1269.7075532133128</v>
      </c>
      <c r="AB308">
        <f ca="1">IF($C308-AB$1&lt;År1,0,AA307*(1-VLOOKUP($A308,[1]Hugst!$R$5:$W$9,MATCH(ROUNDUP((AB$1)/10,0)*10,[1]Hugst!$R$4:$W$4,0))))</f>
        <v>1271.5704559983385</v>
      </c>
      <c r="AC308">
        <f ca="1">IF($C308-AC$1&lt;År1,0,AB307*(1-VLOOKUP($A308,[1]Hugst!$R$5:$W$9,MATCH(ROUNDUP((AC$1)/10,0)*10,[1]Hugst!$R$4:$W$4,0))))</f>
        <v>1273.4427201039146</v>
      </c>
      <c r="AD308">
        <f ca="1">IF($C308-AD$1&lt;År1,0,AC307*(1-VLOOKUP($A308,[1]Hugst!$R$5:$W$9,MATCH(ROUNDUP((AD$1)/10,0)*10,[1]Hugst!$R$4:$W$4,0))))</f>
        <v>1275.3243925718143</v>
      </c>
      <c r="AE308">
        <f ca="1">IF($C308-AE$1&lt;År1,0,AD307*(1-VLOOKUP($A308,[1]Hugst!$R$5:$W$9,MATCH(ROUNDUP((AE$1)/10,0)*10,[1]Hugst!$R$4:$W$4,0))))</f>
        <v>1277.2155206802759</v>
      </c>
      <c r="AF308">
        <f ca="1">IF($C308-AF$1&lt;År1,0,AE307*(1-VLOOKUP($A308,[1]Hugst!$R$5:$W$9,MATCH(ROUNDUP((AF$1)/10,0)*10,[1]Hugst!$R$4:$W$4,0))))</f>
        <v>1279.1161519450502</v>
      </c>
      <c r="AG308">
        <f ca="1">IF($C308-AG$1&lt;År1,0,AF307*(1-VLOOKUP($A308,[1]Hugst!$R$5:$W$9,MATCH(ROUNDUP((AG$1)/10,0)*10,[1]Hugst!$R$4:$W$4,0))))</f>
        <v>1281.0263341207046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332.00990835785342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826.4543528022981</v>
      </c>
      <c r="G309">
        <f ca="1">IF($C309-G$1&lt;År1,0,F308*(1-VLOOKUP($A309,[1]Hugst!$R$5:$W$9,MATCH(ROUNDUP((G$1)/10,0)*10,[1]Hugst!$R$4:$W$4,0))))</f>
        <v>828.1227443015772</v>
      </c>
      <c r="H309">
        <f ca="1">IF($C309-H$1&lt;År1,0,G308*(1-VLOOKUP($A309,[1]Hugst!$R$5:$W$9,MATCH(ROUNDUP((H$1)/10,0)*10,[1]Hugst!$R$4:$W$4,0))))</f>
        <v>829.79951967776412</v>
      </c>
      <c r="I309">
        <f ca="1">IF($C309-I$1&lt;År1,0,H308*(1-VLOOKUP($A309,[1]Hugst!$R$5:$W$9,MATCH(ROUNDUP((I$1)/10,0)*10,[1]Hugst!$R$4:$W$4,0))))</f>
        <v>831.48472106083625</v>
      </c>
      <c r="J309">
        <f ca="1">IF($C309-J$1&lt;År1,0,I308*(1-VLOOKUP($A309,[1]Hugst!$R$5:$W$9,MATCH(ROUNDUP((J$1)/10,0)*10,[1]Hugst!$R$4:$W$4,0))))</f>
        <v>833.1783907925759</v>
      </c>
      <c r="K309">
        <f ca="1">IF($C309-K$1&lt;År1,0,J308*(1-VLOOKUP($A309,[1]Hugst!$R$5:$W$9,MATCH(ROUNDUP((K$1)/10,0)*10,[1]Hugst!$R$4:$W$4,0))))</f>
        <v>834.88057142749619</v>
      </c>
      <c r="L309">
        <f ca="1">IF($C309-L$1&lt;År1,0,K308*(1-VLOOKUP($A309,[1]Hugst!$R$5:$W$9,MATCH(ROUNDUP((L$1)/10,0)*10,[1]Hugst!$R$4:$W$4,0))))</f>
        <v>836.59130573394157</v>
      </c>
      <c r="M309">
        <f ca="1">IF($C309-M$1&lt;År1,0,L308*(1-VLOOKUP($A309,[1]Hugst!$R$5:$W$9,MATCH(ROUNDUP((M$1)/10,0)*10,[1]Hugst!$R$4:$W$4,0))))</f>
        <v>838.31063669519915</v>
      </c>
      <c r="N309">
        <f ca="1">IF($C309-N$1&lt;År1,0,M308*(1-VLOOKUP($A309,[1]Hugst!$R$5:$W$9,MATCH(ROUNDUP((N$1)/10,0)*10,[1]Hugst!$R$4:$W$4,0))))</f>
        <v>840.03860751052287</v>
      </c>
      <c r="O309">
        <f ca="1">IF($C309-O$1&lt;År1,0,N308*(1-VLOOKUP($A309,[1]Hugst!$R$5:$W$9,MATCH(ROUNDUP((O$1)/10,0)*10,[1]Hugst!$R$4:$W$4,0))))</f>
        <v>841.7752615962803</v>
      </c>
      <c r="P309">
        <f ca="1">IF($C309-P$1&lt;År1,0,O308*(1-VLOOKUP($A309,[1]Hugst!$R$5:$W$9,MATCH(ROUNDUP((P$1)/10,0)*10,[1]Hugst!$R$4:$W$4,0))))</f>
        <v>843.520642587005</v>
      </c>
      <c r="Q309">
        <f ca="1">IF($C309-Q$1&lt;År1,0,P308*(1-VLOOKUP($A309,[1]Hugst!$R$5:$W$9,MATCH(ROUNDUP((Q$1)/10,0)*10,[1]Hugst!$R$4:$W$4,0))))</f>
        <v>845.27479433645874</v>
      </c>
      <c r="R309">
        <f ca="1">IF($C309-R$1&lt;År1,0,Q308*(1-VLOOKUP($A309,[1]Hugst!$R$5:$W$9,MATCH(ROUNDUP((R$1)/10,0)*10,[1]Hugst!$R$4:$W$4,0))))</f>
        <v>847.03776091882662</v>
      </c>
      <c r="S309">
        <f ca="1">IF($C309-S$1&lt;År1,0,R308*(1-VLOOKUP($A309,[1]Hugst!$R$5:$W$9,MATCH(ROUNDUP((S$1)/10,0)*10,[1]Hugst!$R$4:$W$4,0))))</f>
        <v>848.80958662976116</v>
      </c>
      <c r="T309">
        <f ca="1">IF($C309-T$1&lt;År1,0,S308*(1-VLOOKUP($A309,[1]Hugst!$R$5:$W$9,MATCH(ROUNDUP((T$1)/10,0)*10,[1]Hugst!$R$4:$W$4,0))))</f>
        <v>850.59031598747094</v>
      </c>
      <c r="U309">
        <f ca="1">IF($C309-U$1&lt;År1,0,T308*(1-VLOOKUP($A309,[1]Hugst!$R$5:$W$9,MATCH(ROUNDUP((U$1)/10,0)*10,[1]Hugst!$R$4:$W$4,0))))</f>
        <v>852.37999373391574</v>
      </c>
      <c r="V309">
        <f ca="1">IF($C309-V$1&lt;År1,0,U308*(1-VLOOKUP($A309,[1]Hugst!$R$5:$W$9,MATCH(ROUNDUP((V$1)/10,0)*10,[1]Hugst!$R$4:$W$4,0))))</f>
        <v>854.17866483587784</v>
      </c>
      <c r="W309">
        <f ca="1">IF($C309-W$1&lt;År1,0,V308*(1-VLOOKUP($A309,[1]Hugst!$R$5:$W$9,MATCH(ROUNDUP((W$1)/10,0)*10,[1]Hugst!$R$4:$W$4,0))))</f>
        <v>855.98637448607258</v>
      </c>
      <c r="X309">
        <f ca="1">IF($C309-X$1&lt;År1,0,W308*(1-VLOOKUP($A309,[1]Hugst!$R$5:$W$9,MATCH(ROUNDUP((X$1)/10,0)*10,[1]Hugst!$R$4:$W$4,0))))</f>
        <v>1262.348622649846</v>
      </c>
      <c r="Y309">
        <f ca="1">IF($C309-Y$1&lt;År1,0,X308*(1-VLOOKUP($A309,[1]Hugst!$R$5:$W$9,MATCH(ROUNDUP((Y$1)/10,0)*10,[1]Hugst!$R$4:$W$4,0))))</f>
        <v>1264.1745458843091</v>
      </c>
      <c r="Z309">
        <f ca="1">IF($C309-Z$1&lt;År1,0,Y308*(1-VLOOKUP($A309,[1]Hugst!$R$5:$W$9,MATCH(ROUNDUP((Z$1)/10,0)*10,[1]Hugst!$R$4:$W$4,0))))</f>
        <v>1266.0096446124242</v>
      </c>
      <c r="AA309">
        <f ca="1">IF($C309-AA$1&lt;År1,0,Z308*(1-VLOOKUP($A309,[1]Hugst!$R$5:$W$9,MATCH(ROUNDUP((AA$1)/10,0)*10,[1]Hugst!$R$4:$W$4,0))))</f>
        <v>1267.8539649421775</v>
      </c>
      <c r="AB309">
        <f ca="1">IF($C309-AB$1&lt;År1,0,AA308*(1-VLOOKUP($A309,[1]Hugst!$R$5:$W$9,MATCH(ROUNDUP((AB$1)/10,0)*10,[1]Hugst!$R$4:$W$4,0))))</f>
        <v>1269.7075532133128</v>
      </c>
      <c r="AC309">
        <f ca="1">IF($C309-AC$1&lt;År1,0,AB308*(1-VLOOKUP($A309,[1]Hugst!$R$5:$W$9,MATCH(ROUNDUP((AC$1)/10,0)*10,[1]Hugst!$R$4:$W$4,0))))</f>
        <v>1271.5704559983385</v>
      </c>
      <c r="AD309">
        <f ca="1">IF($C309-AD$1&lt;År1,0,AC308*(1-VLOOKUP($A309,[1]Hugst!$R$5:$W$9,MATCH(ROUNDUP((AD$1)/10,0)*10,[1]Hugst!$R$4:$W$4,0))))</f>
        <v>1273.4427201039146</v>
      </c>
      <c r="AE309">
        <f ca="1">IF($C309-AE$1&lt;År1,0,AD308*(1-VLOOKUP($A309,[1]Hugst!$R$5:$W$9,MATCH(ROUNDUP((AE$1)/10,0)*10,[1]Hugst!$R$4:$W$4,0))))</f>
        <v>1275.3243925718143</v>
      </c>
      <c r="AF309">
        <f ca="1">IF($C309-AF$1&lt;År1,0,AE308*(1-VLOOKUP($A309,[1]Hugst!$R$5:$W$9,MATCH(ROUNDUP((AF$1)/10,0)*10,[1]Hugst!$R$4:$W$4,0))))</f>
        <v>1277.2155206802759</v>
      </c>
      <c r="AG309">
        <f ca="1">IF($C309-AG$1&lt;År1,0,AF308*(1-VLOOKUP($A309,[1]Hugst!$R$5:$W$9,MATCH(ROUNDUP((AG$1)/10,0)*10,[1]Hugst!$R$4:$W$4,0))))</f>
        <v>1279.1161519450502</v>
      </c>
      <c r="AH309">
        <f ca="1">IF($C309-AH$1&lt;År1,0,AG308*(1-VLOOKUP($A309,[1]Hugst!$R$5:$W$9,MATCH(ROUNDUP((AH$1)/10,0)*10,[1]Hugst!$R$4:$W$4,0))))</f>
        <v>1281.0263341207046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330.34985881607463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824.79430326051931</v>
      </c>
      <c r="G310">
        <f ca="1">IF($C310-G$1&lt;År1,0,F309*(1-VLOOKUP($A310,[1]Hugst!$R$5:$W$9,MATCH(ROUNDUP((G$1)/10,0)*10,[1]Hugst!$R$4:$W$4,0))))</f>
        <v>826.4543528022981</v>
      </c>
      <c r="H310">
        <f ca="1">IF($C310-H$1&lt;År1,0,G309*(1-VLOOKUP($A310,[1]Hugst!$R$5:$W$9,MATCH(ROUNDUP((H$1)/10,0)*10,[1]Hugst!$R$4:$W$4,0))))</f>
        <v>828.1227443015772</v>
      </c>
      <c r="I310">
        <f ca="1">IF($C310-I$1&lt;År1,0,H309*(1-VLOOKUP($A310,[1]Hugst!$R$5:$W$9,MATCH(ROUNDUP((I$1)/10,0)*10,[1]Hugst!$R$4:$W$4,0))))</f>
        <v>829.79951967776412</v>
      </c>
      <c r="J310">
        <f ca="1">IF($C310-J$1&lt;År1,0,I309*(1-VLOOKUP($A310,[1]Hugst!$R$5:$W$9,MATCH(ROUNDUP((J$1)/10,0)*10,[1]Hugst!$R$4:$W$4,0))))</f>
        <v>831.48472106083625</v>
      </c>
      <c r="K310">
        <f ca="1">IF($C310-K$1&lt;År1,0,J309*(1-VLOOKUP($A310,[1]Hugst!$R$5:$W$9,MATCH(ROUNDUP((K$1)/10,0)*10,[1]Hugst!$R$4:$W$4,0))))</f>
        <v>833.1783907925759</v>
      </c>
      <c r="L310">
        <f ca="1">IF($C310-L$1&lt;År1,0,K309*(1-VLOOKUP($A310,[1]Hugst!$R$5:$W$9,MATCH(ROUNDUP((L$1)/10,0)*10,[1]Hugst!$R$4:$W$4,0))))</f>
        <v>834.88057142749619</v>
      </c>
      <c r="M310">
        <f ca="1">IF($C310-M$1&lt;År1,0,L309*(1-VLOOKUP($A310,[1]Hugst!$R$5:$W$9,MATCH(ROUNDUP((M$1)/10,0)*10,[1]Hugst!$R$4:$W$4,0))))</f>
        <v>836.59130573394157</v>
      </c>
      <c r="N310">
        <f ca="1">IF($C310-N$1&lt;År1,0,M309*(1-VLOOKUP($A310,[1]Hugst!$R$5:$W$9,MATCH(ROUNDUP((N$1)/10,0)*10,[1]Hugst!$R$4:$W$4,0))))</f>
        <v>838.31063669519915</v>
      </c>
      <c r="O310">
        <f ca="1">IF($C310-O$1&lt;År1,0,N309*(1-VLOOKUP($A310,[1]Hugst!$R$5:$W$9,MATCH(ROUNDUP((O$1)/10,0)*10,[1]Hugst!$R$4:$W$4,0))))</f>
        <v>840.03860751052287</v>
      </c>
      <c r="P310">
        <f ca="1">IF($C310-P$1&lt;År1,0,O309*(1-VLOOKUP($A310,[1]Hugst!$R$5:$W$9,MATCH(ROUNDUP((P$1)/10,0)*10,[1]Hugst!$R$4:$W$4,0))))</f>
        <v>841.7752615962803</v>
      </c>
      <c r="Q310">
        <f ca="1">IF($C310-Q$1&lt;År1,0,P309*(1-VLOOKUP($A310,[1]Hugst!$R$5:$W$9,MATCH(ROUNDUP((Q$1)/10,0)*10,[1]Hugst!$R$4:$W$4,0))))</f>
        <v>843.520642587005</v>
      </c>
      <c r="R310">
        <f ca="1">IF($C310-R$1&lt;År1,0,Q309*(1-VLOOKUP($A310,[1]Hugst!$R$5:$W$9,MATCH(ROUNDUP((R$1)/10,0)*10,[1]Hugst!$R$4:$W$4,0))))</f>
        <v>845.27479433645874</v>
      </c>
      <c r="S310">
        <f ca="1">IF($C310-S$1&lt;År1,0,R309*(1-VLOOKUP($A310,[1]Hugst!$R$5:$W$9,MATCH(ROUNDUP((S$1)/10,0)*10,[1]Hugst!$R$4:$W$4,0))))</f>
        <v>847.03776091882662</v>
      </c>
      <c r="T310">
        <f ca="1">IF($C310-T$1&lt;År1,0,S309*(1-VLOOKUP($A310,[1]Hugst!$R$5:$W$9,MATCH(ROUNDUP((T$1)/10,0)*10,[1]Hugst!$R$4:$W$4,0))))</f>
        <v>848.80958662976116</v>
      </c>
      <c r="U310">
        <f ca="1">IF($C310-U$1&lt;År1,0,T309*(1-VLOOKUP($A310,[1]Hugst!$R$5:$W$9,MATCH(ROUNDUP((U$1)/10,0)*10,[1]Hugst!$R$4:$W$4,0))))</f>
        <v>850.59031598747094</v>
      </c>
      <c r="V310">
        <f ca="1">IF($C310-V$1&lt;År1,0,U309*(1-VLOOKUP($A310,[1]Hugst!$R$5:$W$9,MATCH(ROUNDUP((V$1)/10,0)*10,[1]Hugst!$R$4:$W$4,0))))</f>
        <v>852.37999373391574</v>
      </c>
      <c r="W310">
        <f ca="1">IF($C310-W$1&lt;År1,0,V309*(1-VLOOKUP($A310,[1]Hugst!$R$5:$W$9,MATCH(ROUNDUP((W$1)/10,0)*10,[1]Hugst!$R$4:$W$4,0))))</f>
        <v>854.17866483587784</v>
      </c>
      <c r="X310">
        <f ca="1">IF($C310-X$1&lt;År1,0,W309*(1-VLOOKUP($A310,[1]Hugst!$R$5:$W$9,MATCH(ROUNDUP((X$1)/10,0)*10,[1]Hugst!$R$4:$W$4,0))))</f>
        <v>855.98637448607258</v>
      </c>
      <c r="Y310">
        <f ca="1">IF($C310-Y$1&lt;År1,0,X309*(1-VLOOKUP($A310,[1]Hugst!$R$5:$W$9,MATCH(ROUNDUP((Y$1)/10,0)*10,[1]Hugst!$R$4:$W$4,0))))</f>
        <v>1262.348622649846</v>
      </c>
      <c r="Z310">
        <f ca="1">IF($C310-Z$1&lt;År1,0,Y309*(1-VLOOKUP($A310,[1]Hugst!$R$5:$W$9,MATCH(ROUNDUP((Z$1)/10,0)*10,[1]Hugst!$R$4:$W$4,0))))</f>
        <v>1264.1745458843091</v>
      </c>
      <c r="AA310">
        <f ca="1">IF($C310-AA$1&lt;År1,0,Z309*(1-VLOOKUP($A310,[1]Hugst!$R$5:$W$9,MATCH(ROUNDUP((AA$1)/10,0)*10,[1]Hugst!$R$4:$W$4,0))))</f>
        <v>1266.0096446124242</v>
      </c>
      <c r="AB310">
        <f ca="1">IF($C310-AB$1&lt;År1,0,AA309*(1-VLOOKUP($A310,[1]Hugst!$R$5:$W$9,MATCH(ROUNDUP((AB$1)/10,0)*10,[1]Hugst!$R$4:$W$4,0))))</f>
        <v>1267.8539649421775</v>
      </c>
      <c r="AC310">
        <f ca="1">IF($C310-AC$1&lt;År1,0,AB309*(1-VLOOKUP($A310,[1]Hugst!$R$5:$W$9,MATCH(ROUNDUP((AC$1)/10,0)*10,[1]Hugst!$R$4:$W$4,0))))</f>
        <v>1269.7075532133128</v>
      </c>
      <c r="AD310">
        <f ca="1">IF($C310-AD$1&lt;År1,0,AC309*(1-VLOOKUP($A310,[1]Hugst!$R$5:$W$9,MATCH(ROUNDUP((AD$1)/10,0)*10,[1]Hugst!$R$4:$W$4,0))))</f>
        <v>1271.5704559983385</v>
      </c>
      <c r="AE310">
        <f ca="1">IF($C310-AE$1&lt;År1,0,AD309*(1-VLOOKUP($A310,[1]Hugst!$R$5:$W$9,MATCH(ROUNDUP((AE$1)/10,0)*10,[1]Hugst!$R$4:$W$4,0))))</f>
        <v>1273.4427201039146</v>
      </c>
      <c r="AF310">
        <f ca="1">IF($C310-AF$1&lt;År1,0,AE309*(1-VLOOKUP($A310,[1]Hugst!$R$5:$W$9,MATCH(ROUNDUP((AF$1)/10,0)*10,[1]Hugst!$R$4:$W$4,0))))</f>
        <v>1275.3243925718143</v>
      </c>
      <c r="AG310">
        <f ca="1">IF($C310-AG$1&lt;År1,0,AF309*(1-VLOOKUP($A310,[1]Hugst!$R$5:$W$9,MATCH(ROUNDUP((AG$1)/10,0)*10,[1]Hugst!$R$4:$W$4,0))))</f>
        <v>1277.2155206802759</v>
      </c>
      <c r="AH310">
        <f ca="1">IF($C310-AH$1&lt;År1,0,AG309*(1-VLOOKUP($A310,[1]Hugst!$R$5:$W$9,MATCH(ROUNDUP((AH$1)/10,0)*10,[1]Hugst!$R$4:$W$4,0))))</f>
        <v>1279.1161519450502</v>
      </c>
      <c r="AI310">
        <f ca="1">IF($C310-AI$1&lt;År1,0,AH309*(1-VLOOKUP($A310,[1]Hugst!$R$5:$W$9,MATCH(ROUNDUP((AI$1)/10,0)*10,[1]Hugst!$R$4:$W$4,0))))</f>
        <v>1281.0263341207046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328.69810952199077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823.14255396643546</v>
      </c>
      <c r="G311">
        <f ca="1">IF($C311-G$1&lt;År1,0,F310*(1-VLOOKUP($A311,[1]Hugst!$R$5:$W$9,MATCH(ROUNDUP((G$1)/10,0)*10,[1]Hugst!$R$4:$W$4,0))))</f>
        <v>824.79430326051931</v>
      </c>
      <c r="H311">
        <f ca="1">IF($C311-H$1&lt;År1,0,G310*(1-VLOOKUP($A311,[1]Hugst!$R$5:$W$9,MATCH(ROUNDUP((H$1)/10,0)*10,[1]Hugst!$R$4:$W$4,0))))</f>
        <v>826.4543528022981</v>
      </c>
      <c r="I311">
        <f ca="1">IF($C311-I$1&lt;År1,0,H310*(1-VLOOKUP($A311,[1]Hugst!$R$5:$W$9,MATCH(ROUNDUP((I$1)/10,0)*10,[1]Hugst!$R$4:$W$4,0))))</f>
        <v>828.1227443015772</v>
      </c>
      <c r="J311">
        <f ca="1">IF($C311-J$1&lt;År1,0,I310*(1-VLOOKUP($A311,[1]Hugst!$R$5:$W$9,MATCH(ROUNDUP((J$1)/10,0)*10,[1]Hugst!$R$4:$W$4,0))))</f>
        <v>829.79951967776412</v>
      </c>
      <c r="K311">
        <f ca="1">IF($C311-K$1&lt;År1,0,J310*(1-VLOOKUP($A311,[1]Hugst!$R$5:$W$9,MATCH(ROUNDUP((K$1)/10,0)*10,[1]Hugst!$R$4:$W$4,0))))</f>
        <v>831.48472106083625</v>
      </c>
      <c r="L311">
        <f ca="1">IF($C311-L$1&lt;År1,0,K310*(1-VLOOKUP($A311,[1]Hugst!$R$5:$W$9,MATCH(ROUNDUP((L$1)/10,0)*10,[1]Hugst!$R$4:$W$4,0))))</f>
        <v>833.1783907925759</v>
      </c>
      <c r="M311">
        <f ca="1">IF($C311-M$1&lt;År1,0,L310*(1-VLOOKUP($A311,[1]Hugst!$R$5:$W$9,MATCH(ROUNDUP((M$1)/10,0)*10,[1]Hugst!$R$4:$W$4,0))))</f>
        <v>834.88057142749619</v>
      </c>
      <c r="N311">
        <f ca="1">IF($C311-N$1&lt;År1,0,M310*(1-VLOOKUP($A311,[1]Hugst!$R$5:$W$9,MATCH(ROUNDUP((N$1)/10,0)*10,[1]Hugst!$R$4:$W$4,0))))</f>
        <v>836.59130573394157</v>
      </c>
      <c r="O311">
        <f ca="1">IF($C311-O$1&lt;År1,0,N310*(1-VLOOKUP($A311,[1]Hugst!$R$5:$W$9,MATCH(ROUNDUP((O$1)/10,0)*10,[1]Hugst!$R$4:$W$4,0))))</f>
        <v>838.31063669519915</v>
      </c>
      <c r="P311">
        <f ca="1">IF($C311-P$1&lt;År1,0,O310*(1-VLOOKUP($A311,[1]Hugst!$R$5:$W$9,MATCH(ROUNDUP((P$1)/10,0)*10,[1]Hugst!$R$4:$W$4,0))))</f>
        <v>840.03860751052287</v>
      </c>
      <c r="Q311">
        <f ca="1">IF($C311-Q$1&lt;År1,0,P310*(1-VLOOKUP($A311,[1]Hugst!$R$5:$W$9,MATCH(ROUNDUP((Q$1)/10,0)*10,[1]Hugst!$R$4:$W$4,0))))</f>
        <v>841.7752615962803</v>
      </c>
      <c r="R311">
        <f ca="1">IF($C311-R$1&lt;År1,0,Q310*(1-VLOOKUP($A311,[1]Hugst!$R$5:$W$9,MATCH(ROUNDUP((R$1)/10,0)*10,[1]Hugst!$R$4:$W$4,0))))</f>
        <v>843.520642587005</v>
      </c>
      <c r="S311">
        <f ca="1">IF($C311-S$1&lt;År1,0,R310*(1-VLOOKUP($A311,[1]Hugst!$R$5:$W$9,MATCH(ROUNDUP((S$1)/10,0)*10,[1]Hugst!$R$4:$W$4,0))))</f>
        <v>845.27479433645874</v>
      </c>
      <c r="T311">
        <f ca="1">IF($C311-T$1&lt;År1,0,S310*(1-VLOOKUP($A311,[1]Hugst!$R$5:$W$9,MATCH(ROUNDUP((T$1)/10,0)*10,[1]Hugst!$R$4:$W$4,0))))</f>
        <v>847.03776091882662</v>
      </c>
      <c r="U311">
        <f ca="1">IF($C311-U$1&lt;År1,0,T310*(1-VLOOKUP($A311,[1]Hugst!$R$5:$W$9,MATCH(ROUNDUP((U$1)/10,0)*10,[1]Hugst!$R$4:$W$4,0))))</f>
        <v>848.80958662976116</v>
      </c>
      <c r="V311">
        <f ca="1">IF($C311-V$1&lt;År1,0,U310*(1-VLOOKUP($A311,[1]Hugst!$R$5:$W$9,MATCH(ROUNDUP((V$1)/10,0)*10,[1]Hugst!$R$4:$W$4,0))))</f>
        <v>850.59031598747094</v>
      </c>
      <c r="W311">
        <f ca="1">IF($C311-W$1&lt;År1,0,V310*(1-VLOOKUP($A311,[1]Hugst!$R$5:$W$9,MATCH(ROUNDUP((W$1)/10,0)*10,[1]Hugst!$R$4:$W$4,0))))</f>
        <v>852.37999373391574</v>
      </c>
      <c r="X311">
        <f ca="1">IF($C311-X$1&lt;År1,0,W310*(1-VLOOKUP($A311,[1]Hugst!$R$5:$W$9,MATCH(ROUNDUP((X$1)/10,0)*10,[1]Hugst!$R$4:$W$4,0))))</f>
        <v>854.17866483587784</v>
      </c>
      <c r="Y311">
        <f ca="1">IF($C311-Y$1&lt;År1,0,X310*(1-VLOOKUP($A311,[1]Hugst!$R$5:$W$9,MATCH(ROUNDUP((Y$1)/10,0)*10,[1]Hugst!$R$4:$W$4,0))))</f>
        <v>855.98637448607258</v>
      </c>
      <c r="Z311">
        <f ca="1">IF($C311-Z$1&lt;År1,0,Y310*(1-VLOOKUP($A311,[1]Hugst!$R$5:$W$9,MATCH(ROUNDUP((Z$1)/10,0)*10,[1]Hugst!$R$4:$W$4,0))))</f>
        <v>1262.348622649846</v>
      </c>
      <c r="AA311">
        <f ca="1">IF($C311-AA$1&lt;År1,0,Z310*(1-VLOOKUP($A311,[1]Hugst!$R$5:$W$9,MATCH(ROUNDUP((AA$1)/10,0)*10,[1]Hugst!$R$4:$W$4,0))))</f>
        <v>1264.1745458843091</v>
      </c>
      <c r="AB311">
        <f ca="1">IF($C311-AB$1&lt;År1,0,AA310*(1-VLOOKUP($A311,[1]Hugst!$R$5:$W$9,MATCH(ROUNDUP((AB$1)/10,0)*10,[1]Hugst!$R$4:$W$4,0))))</f>
        <v>1266.0096446124242</v>
      </c>
      <c r="AC311">
        <f ca="1">IF($C311-AC$1&lt;År1,0,AB310*(1-VLOOKUP($A311,[1]Hugst!$R$5:$W$9,MATCH(ROUNDUP((AC$1)/10,0)*10,[1]Hugst!$R$4:$W$4,0))))</f>
        <v>1267.8539649421775</v>
      </c>
      <c r="AD311">
        <f ca="1">IF($C311-AD$1&lt;År1,0,AC310*(1-VLOOKUP($A311,[1]Hugst!$R$5:$W$9,MATCH(ROUNDUP((AD$1)/10,0)*10,[1]Hugst!$R$4:$W$4,0))))</f>
        <v>1269.7075532133128</v>
      </c>
      <c r="AE311">
        <f ca="1">IF($C311-AE$1&lt;År1,0,AD310*(1-VLOOKUP($A311,[1]Hugst!$R$5:$W$9,MATCH(ROUNDUP((AE$1)/10,0)*10,[1]Hugst!$R$4:$W$4,0))))</f>
        <v>1271.5704559983385</v>
      </c>
      <c r="AF311">
        <f ca="1">IF($C311-AF$1&lt;År1,0,AE310*(1-VLOOKUP($A311,[1]Hugst!$R$5:$W$9,MATCH(ROUNDUP((AF$1)/10,0)*10,[1]Hugst!$R$4:$W$4,0))))</f>
        <v>1273.4427201039146</v>
      </c>
      <c r="AG311">
        <f ca="1">IF($C311-AG$1&lt;År1,0,AF310*(1-VLOOKUP($A311,[1]Hugst!$R$5:$W$9,MATCH(ROUNDUP((AG$1)/10,0)*10,[1]Hugst!$R$4:$W$4,0))))</f>
        <v>1275.3243925718143</v>
      </c>
      <c r="AH311">
        <f ca="1">IF($C311-AH$1&lt;År1,0,AG310*(1-VLOOKUP($A311,[1]Hugst!$R$5:$W$9,MATCH(ROUNDUP((AH$1)/10,0)*10,[1]Hugst!$R$4:$W$4,0))))</f>
        <v>1277.2155206802759</v>
      </c>
      <c r="AI311">
        <f ca="1">IF($C311-AI$1&lt;År1,0,AH310*(1-VLOOKUP($A311,[1]Hugst!$R$5:$W$9,MATCH(ROUNDUP((AI$1)/10,0)*10,[1]Hugst!$R$4:$W$4,0))))</f>
        <v>1279.1161519450502</v>
      </c>
      <c r="AJ311">
        <f ca="1">IF($C311-AJ$1&lt;År1,0,AI310*(1-VLOOKUP($A311,[1]Hugst!$R$5:$W$9,MATCH(ROUNDUP((AJ$1)/10,0)*10,[1]Hugst!$R$4:$W$4,0))))</f>
        <v>1281.0263341207046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opLeftCell="A3" workbookViewId="0">
      <selection activeCell="C6" sqref="C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270</v>
      </c>
      <c r="F1" s="73"/>
    </row>
    <row r="2" spans="1:7" s="296" customFormat="1" x14ac:dyDescent="0.25">
      <c r="A2" s="295"/>
      <c r="C2" s="435" t="s">
        <v>316</v>
      </c>
      <c r="D2" s="435"/>
      <c r="E2" s="435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317</v>
      </c>
      <c r="G3" s="1" t="s">
        <v>313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36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36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37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37"/>
    </row>
    <row r="8" spans="1:7" x14ac:dyDescent="0.25">
      <c r="A8" s="294"/>
      <c r="C8" s="1" t="s">
        <v>239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270</v>
      </c>
    </row>
    <row r="2" spans="1:10" ht="15.75" x14ac:dyDescent="0.25">
      <c r="A2" s="201" t="s">
        <v>25</v>
      </c>
    </row>
    <row r="3" spans="1:10" x14ac:dyDescent="0.25">
      <c r="A3" s="6" t="s">
        <v>300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320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219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592574.92033991101</v>
      </c>
      <c r="J5" s="10">
        <f>SUMIFS('Resultat-Produktion &amp; forbrug'!$O$4:$O$1001,'Resultat-Produktion &amp; forbrug'!$A$4:$A$1001,Adfærd!$G5,'Resultat-Produktion &amp; forbrug'!$E$4:$E$1001,Adfærd!J$4)</f>
        <v>1285133.0253283563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76.5</v>
      </c>
      <c r="J7" s="10">
        <f>SUMIFS('Resultat-Produktion &amp; forbrug'!$O$4:$O$1001,'Resultat-Produktion &amp; forbrug'!$A$4:$A$1001,Adfærd!$G7,'Resultat-Produktion &amp; forbrug'!$E$4:$E$1001,Adfærd!J$4)</f>
        <v>76.5</v>
      </c>
    </row>
    <row r="8" spans="1:10" x14ac:dyDescent="0.25">
      <c r="A8" s="2" t="s">
        <v>205</v>
      </c>
      <c r="B8" s="84">
        <v>0</v>
      </c>
      <c r="C8" s="3"/>
      <c r="D8" s="3"/>
    </row>
    <row r="9" spans="1:10" x14ac:dyDescent="0.25">
      <c r="A9" s="1" t="s">
        <v>220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318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319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204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206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205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312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6" sqref="D26:E26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270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41" t="s">
        <v>323</v>
      </c>
      <c r="G2" s="442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0.89119077361404464</v>
      </c>
      <c r="AC3" s="207">
        <f>SUM(E12:E14)/SUM(E12:E15)</f>
        <v>0.8924919403272572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201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0.37562137584303168</v>
      </c>
      <c r="AC5" s="319">
        <f t="shared" si="0"/>
        <v>0.28827117620172821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0.30707240234387123</v>
      </c>
      <c r="AC6" s="319">
        <f t="shared" si="0"/>
        <v>0.23047401831312436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207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39" t="s">
        <v>209</v>
      </c>
      <c r="D10" s="439"/>
      <c r="E10" s="439"/>
      <c r="F10" s="438" t="s">
        <v>324</v>
      </c>
      <c r="G10" s="438"/>
      <c r="J10" s="440" t="s">
        <v>210</v>
      </c>
      <c r="K10" s="440"/>
      <c r="L10" s="440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213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12521219.937565038</v>
      </c>
      <c r="E12" s="118">
        <f>SUMIFS('Resultater - Danmark'!J$3:J$504,'Resultater - Danmark'!$F$3:$F$504,$A12)*D3</f>
        <v>13348691.999999998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4173739.9791883454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1483188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0.37562137584303168</v>
      </c>
      <c r="L12" s="119">
        <f t="shared" ref="L12:L28" si="3">E12/E$29</f>
        <v>0.28827117620172821</v>
      </c>
      <c r="M12" s="114" t="s">
        <v>211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10236161.554636408</v>
      </c>
      <c r="E13" s="121">
        <f>SUMIFS('Resultater - Danmark'!J$3:J$504,'Resultater - Danmark'!$F$3:$F$504,$A13)*D4</f>
        <v>10672335.420421448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3412053.8515454698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1185815.0467134938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0.30707240234387123</v>
      </c>
      <c r="L13" s="122">
        <f t="shared" si="3"/>
        <v>0.23047401831312436</v>
      </c>
      <c r="M13" s="114" t="s">
        <v>212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6898.6524193548403</v>
      </c>
      <c r="E14" s="121">
        <f>SUMIFS('Resultater - Danmark'!J$3:J$504,'Resultater - Danmark'!$F$3:$F$504,$A14)*D5</f>
        <v>8794.17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2299.5508064516143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977.1299999999992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2.0695118575840961E-4</v>
      </c>
      <c r="L14" s="122">
        <f t="shared" si="3"/>
        <v>1.8991416759169758E-4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2779386.6196847237</v>
      </c>
      <c r="E15" s="121">
        <f>SUMIFS('Resultater - Danmark'!J$3:J$504,'Resultater - Danmark'!$F$3:$F$504,$A15)*D6</f>
        <v>2894591.3982384163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4549275.4524165355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4737841.6156712342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8.3378219637655515E-2</v>
      </c>
      <c r="L15" s="122">
        <f t="shared" si="3"/>
        <v>6.2510039709777823E-2</v>
      </c>
      <c r="M15" s="124" t="s">
        <v>290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292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2040794.7037922549</v>
      </c>
      <c r="E16" s="121">
        <f>SUMIFS('Resultater - Danmark'!J$3:J$504,'Resultater - Danmark'!$F$3:$F$504,$A16)*D7</f>
        <v>2102027.5437338077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680264.90126408497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233558.61597042298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6.1221360081044209E-2</v>
      </c>
      <c r="L16" s="122">
        <f t="shared" si="3"/>
        <v>4.5394256788648245E-2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207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5750222.718772158</v>
      </c>
      <c r="E17" s="121">
        <f>SUMIFS('Resultater - Danmark'!J$3:J$504,'Resultater - Danmark'!$F$3:$F$504,$A17)*D8</f>
        <v>17279583.454752255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1916740.9062573854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1919953.717194695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0.17249969090863893</v>
      </c>
      <c r="L17" s="122">
        <f t="shared" si="3"/>
        <v>0.3731605948191295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288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697518.0038552779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640676.27048309986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289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1490935.5412119371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722908.54486508807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1344751.6084009889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299089.48116893473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1558651.5742277615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7435737.2321918383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291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1056973.5690205963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50703.817566335201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1164561.461438979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462443.82373668626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76.5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76.5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33334684.186869938</v>
      </c>
      <c r="E29" s="129">
        <f>SUM(E12:E28)</f>
        <v>46306023.987145931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7.2877381633604008E-2</v>
      </c>
      <c r="E30" s="133">
        <f>SUMPRODUCT(E12:E28,$H$12:$H$28)/E29</f>
        <v>6.5268039351423821E-2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546738676.74704337</v>
      </c>
      <c r="E32" s="114">
        <f>SUMPRODUCT(E12:E28,$I$12:$I$28)</f>
        <v>750541314.04056382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19.627918495218861</v>
      </c>
      <c r="E33" s="114">
        <f>E32*[1]Energiindhold!$C$10</f>
        <v>26.944433174056243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10936545.976268297</v>
      </c>
      <c r="E39" s="118">
        <f>SUMIFS('Resultater - Vestdanmark'!J$3:J$504,'Resultater - Vestdanmark'!$F$3:$F$504,$A39)*D3</f>
        <v>11659293.943321208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1584673.9612967409</v>
      </c>
      <c r="M39" s="118">
        <f>SUMIFS('Resultater - Østdanmark'!J$3:J$504,'Resultater - Østdanmark'!$F$3:$F$504,$A39)*D3</f>
        <v>1689398.0566787913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9556913.3980062306</v>
      </c>
      <c r="E40" s="121">
        <f>SUMIFS('Resultater - Vestdanmark'!J$3:J$504,'Resultater - Vestdanmark'!$F$3:$F$504,$A40)*D4</f>
        <v>9964143.76844652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679248.15663017542</v>
      </c>
      <c r="M40" s="121">
        <f>SUMIFS('Resultater - Østdanmark'!J$3:J$504,'Resultater - Østdanmark'!$F$3:$F$504,$A40)*D4</f>
        <v>708191.65197492728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6364.4836553693804</v>
      </c>
      <c r="E41" s="121">
        <f>SUMIFS('Resultater - Vestdanmark'!J$3:J$504,'Resultater - Vestdanmark'!$F$3:$F$504,$A41)*D5</f>
        <v>8113.2296317045193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534.16876398545924</v>
      </c>
      <c r="M41" s="121">
        <f>SUMIFS('Resultater - Østdanmark'!J$3:J$504,'Resultater - Østdanmark'!$F$3:$F$504,$A41)*D5</f>
        <v>680.9403682954827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1510888.7699665248</v>
      </c>
      <c r="E42" s="121">
        <f>SUMIFS('Resultater - Vestdanmark'!J$3:J$504,'Resultater - Vestdanmark'!$F$3:$F$504,$A42)*D6</f>
        <v>1566854.0015228039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1268497.8497181989</v>
      </c>
      <c r="M42" s="121">
        <f>SUMIFS('Resultater - Østdanmark'!J$3:J$504,'Resultater - Østdanmark'!$F$3:$F$504,$A42)*D6</f>
        <v>1327737.3967156124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1798571.7063533822</v>
      </c>
      <c r="E43" s="121">
        <f>SUMIFS('Resultater - Vestdanmark'!J$3:J$504,'Resultater - Vestdanmark'!$F$3:$F$504,$A43)*D7</f>
        <v>1851963.8492790724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242222.99743887308</v>
      </c>
      <c r="M43" s="121">
        <f>SUMIFS('Resultater - Østdanmark'!J$3:J$504,'Resultater - Østdanmark'!$F$3:$F$504,$A43)*D7</f>
        <v>250063.69445473535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5123849.2000484932</v>
      </c>
      <c r="E44" s="121">
        <f>SUMIFS('Resultater - Vestdanmark'!J$3:J$504,'Resultater - Vestdanmark'!$F$3:$F$504,$A44)*D8</f>
        <v>15396296.288527217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626373.51872366434</v>
      </c>
      <c r="M44" s="121">
        <f>SUMIFS('Resultater - Østdanmark'!J$3:J$504,'Resultater - Østdanmark'!$F$3:$F$504,$A44)*D8</f>
        <v>1883287.166225038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28933133.534298301</v>
      </c>
      <c r="E56" s="129">
        <f ca="1">SUM(E39:E55)</f>
        <v>40446665.080728523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4401550.6525716372</v>
      </c>
      <c r="M56" s="129">
        <f ca="1">SUM(M39:M55)</f>
        <v>5859358.9064173996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7.3372338473206788E-2</v>
      </c>
      <c r="E57" s="133">
        <f ca="1">SUMPRODUCT(E39:E55,$F$39:$F$55)/E56</f>
        <v>6.5487449503550857E-2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6.962383453979161E-2</v>
      </c>
      <c r="M57" s="133">
        <f ca="1">SUMPRODUCT(M39:M55,$N$39:$N$55)/M56</f>
        <v>6.3753469399295715E-2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476061926.82588214</v>
      </c>
      <c r="E59" s="114">
        <f ca="1">SUMPRODUCT(E39:E55,$I$12:$I$28)</f>
        <v>657016519.84703994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70676749.921161249</v>
      </c>
      <c r="M59" s="114">
        <f ca="1">SUMPRODUCT(M39:M55,$I$12:$I$28)</f>
        <v>93524794.193523824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17.09062317304917</v>
      </c>
      <c r="E60" s="114">
        <f ca="1">E59*[1]Energiindhold!$C$10</f>
        <v>23.586893062508736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2.537295322169689</v>
      </c>
      <c r="M60" s="114">
        <f ca="1">M59*[1]Energiindhold!$C$10</f>
        <v>3.3575401115475056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270</v>
      </c>
    </row>
    <row r="2" spans="1:4" ht="15.75" x14ac:dyDescent="0.25">
      <c r="A2" s="201" t="s">
        <v>307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293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245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38" workbookViewId="0">
      <selection activeCell="G173" sqref="G17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669288.618870973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355202.47039314522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112430.94770567211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199595.90357192673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81342.706691076659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43169.911381244536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277057.3714078624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433292.69443150028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6482.1550682329353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3440.1862347395786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27264.546458880941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14469.742922985784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16767.799287570546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8898.9466757235896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90593.380953981847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48079.396255691012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2527.8133905087475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1341.5521132216891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34824.095865025571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18481.720040796692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50296.637033565326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26693.251944022537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9446.5753575111103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5013.4528051639063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3632.6228249024607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1927.892638587703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125625.67754118453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137723.67134934568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11764.186960201918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1008.4755510755881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1079.8584745534176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9965.3151700965918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46.608153885871474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735.82194592434894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19.304523787777974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2491.9239220465602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42.452066206873539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750.80305688911994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1853.2033555983037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212.9202077111585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349.69349362944058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31996.681249918991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19339.835627025299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5946.7478053104805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342.4091138408391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443.40429735677833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10226.302803589864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11.886159654526967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629.13791606233224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6.8035368675846408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846.08641329649561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24.246265517830711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428.81706111126971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1364.3525193420355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121.60821254538924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287.05908550854684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27829.655613895826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15054.367283968901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85576.256301747431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45416.725741809802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14375.591226008577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25520.634475547417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10400.601653463049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5519.7702407028455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35424.975051695059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55401.460038114121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828.81816284659203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439.86742139204432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3486.0861964931978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1850.1232414300823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2143.9562081153858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1137.8327974886965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11583.406872864167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6147.5044111029229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323.21004793728389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171.53288468714052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4452.6616308659586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2363.1007109852908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6431.0041744936962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3413.0396147213805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1207.8534300072836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641.02766745856013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464.47265521387902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246.50327214639069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16062.689363342668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17609.55717145004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1504.1867590490058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128.94521107870196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138.07233976858097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1274.1802879637512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5.9593891338193279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94.083308249130596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2.468305644032692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318.62116615286845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5.4279854696864609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95.998815782739655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236.95338732259574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27.224300179567329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44.712339630648323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4091.1441166703175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2472.820669271001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760.36017945078902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43.780947800259526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56.694344899976542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1307.5505619915434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1.5197823724466806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80.442526641076313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0.86991052637494948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108.18189001902856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3.1001642248366195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54.829198784410465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174.44817913997335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15.549010205398172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36.703809362042087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3558.3419087890325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1924.8741975125754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205761.49111770003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118155.64910437165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34564.997514405761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66394.199114133444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25007.442452166189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14360.172932872667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85176.613285608968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144131.82291798628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1992.829184434248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1144.3541965113072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8382.0246988372255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4813.2600698031829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5154.9769216051091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2960.1731644814658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27851.406142136617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15993.279176380123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777.13356813951748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446.2580470501963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10706.080590614029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6147.8165553539711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15462.852261988426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8879.3259423608415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2904.1901755271374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1667.6904577623845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1116.7885842448757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641.30017413377141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38621.494531238553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45812.828292855047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2343.9885800547199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63.385198027675457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256.02271644718218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752.81406077523627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14.257483036191203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24.239026040680443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67.718739120016707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72.198626057654835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15.574727794337839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111.21111037677385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807.38738750994241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24.405509823615787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51.797607057168264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4859.5642171378668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2937.2787897700537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1292.076273370953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23.468365871366192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114.63747588816378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842.42333574527879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3.9649487551179861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22.599734916573244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26.025529247246556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26.731537085222776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9.7002191457524098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69.264269420448628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648.18732903304101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15.200188200974676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46.366946750498713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4226.6883099602883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2286.4141438109768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26308.975835599253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15107.560215668816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4419.5329234072769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8489.2628383924148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3197.4894602986456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1836.1134565741595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10890.810756262548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18428.91313477646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254.80615723068854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146.31886044294288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1071.738370757437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615.43072116672442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659.12315529440741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378.4922233528319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3561.1229642663725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2044.924893855331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99.365474823081769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57.059229657163861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1368.8956763601775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786.06913430649797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1977.1037053643315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1135.3240608095771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371.3341536109989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213.2334272861215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142.79427951639715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81.997611375200719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4938.2027746671856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5857.6975991475974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299.70592930970173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8.1045274029963341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32.735452215985504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96.255945784849075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1.8229833708828218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3.0992385743255637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8.6586205292741063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9.2314256569406759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1.9914082803418327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14.219620977955756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103.23377398065249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3.1205254429153704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6.6229204746061416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621.35123956255677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375.56491393365025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165.20682888336324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3.0007007980788432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14.657721260731815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107.713523376391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0.50696435188700451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2.8896363288452447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3.3276635795899496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3.4179348108498111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1.2402847088604922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8.8562343738588094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82.878213429728348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1.9435190807751841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5.9285480242345132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540.43076771710571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292.34437470754136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9581713.4418284856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8250919.9082411956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1388362.6355908697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1195534.4917588043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398362.63559086953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343034.4917588043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57721.596667195008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49704.708241195694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1031041.5865025619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754747.71160391532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73280.259836509635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53642.946260740886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182554.68291658384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133634.50221367736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12974.893324989711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9497.9399216663569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47934.184879022061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30466.135143758769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4808.9101566784193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29977.985977523316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46758.713289500229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4657.3795800273956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71890.257069489599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44042.605081673908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7224.3854840611129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44633.073350989973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71890.257069489599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7224.3854840611129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8472.4784537125106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5736.4434525475253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852.71481743560128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5689.162797083688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8264.6423051714901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825.84545123930332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12706.763572601465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8306.7590997186417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1281.0263341207046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8479.5920026221902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12706.763572601465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1281.0263341207046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76" workbookViewId="0">
      <selection activeCell="E388" sqref="E38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222</v>
      </c>
      <c r="I1" s="140" t="s">
        <v>188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10936545.976268297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9556913.3980062306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6364.4836553693804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1510888.7699665248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1798571.7063533822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5123849.2000484932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11659293.943321208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9964143.76844652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8113.2296317045193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1566854.0015228039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1851963.8492790724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15396296.288527217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1584673.9612967409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679248.15663017542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534.16876398545924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1268497.8497181989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242222.99743887308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626373.51872366434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1689398.0566787913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708191.65197492728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680.9403682954827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1327737.3967156124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250063.69445473535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1883287.166225038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4879321.8009565054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738546.85902237904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61616.887427127796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803586.90686212503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4840776.9313563136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189768.87906944775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11690948.599194342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1492770.4188637168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4819713.6053245859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2337206.9240836524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69951.28921108818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2975941.0683890576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3144406.6269572498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656217.36908503075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54748.146667580782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714007.07945636602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3390756.4878931027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144761.61219901993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10387700.439247513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1398695.5747173415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12048888.205259951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5852424.7569009718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114328.50854305369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596480.8576765469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90284.896523453412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7532.4595013773405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98235.825997129476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591768.87559870025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23198.614144586958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1429179.5728932754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182486.2175688963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589193.95406463323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285715.77106713731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8551.3123926424942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363798.89527261531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384626.31109238154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80269.028751590507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6696.8366976993248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87337.91193249535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414760.0213566827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17707.355152655302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1270631.7517676449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171089.55140619085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1473829.5560832524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715873.23531714221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13984.753789989523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954401.82650709699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134741.75276028313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125165.00970224912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2212209.4819686995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611213.62991940021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536533.71470483858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41227.441080229291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34953.494444913784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646548.74657684658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178296.99682560615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355808.72020765743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79529.117602826373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61670.536155438342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2149322.1793498904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637679.95429535187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367099.82465743081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26454.811822280615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20514.278017254066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611742.92957675515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176699.18645513742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3645515.3254227657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3185637.7993354104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2121.4945517897936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226962.6200874506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23704096.865748726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269660.03203483747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1295477.1048134672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1107127.0853829463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901.46995907827966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77900.066676024464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33185187.964034464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-234068.17200313992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528224.65376558027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226416.05221005849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178.05625466181976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30566.235391095888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3606065.7897415659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294724.4390957029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187710.89518653232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78687.961330547463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75.660040921720267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10518.552227064263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4807415.5500856563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216464.62297241544</v>
      </c>
    </row>
    <row r="386" spans="1:7" x14ac:dyDescent="0.25">
      <c r="A386" t="s">
        <v>208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208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13980902.465889163</v>
      </c>
      <c r="G387">
        <v>1</v>
      </c>
    </row>
    <row r="388" spans="1:7" x14ac:dyDescent="0.25">
      <c r="A388" t="s">
        <v>208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35008530.426661976</v>
      </c>
      <c r="G388">
        <v>1</v>
      </c>
    </row>
    <row r="389" spans="1:7" x14ac:dyDescent="0.25">
      <c r="A389" t="s">
        <v>208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208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1709118.8148957375</v>
      </c>
      <c r="G390">
        <v>1</v>
      </c>
    </row>
    <row r="391" spans="1:7" x14ac:dyDescent="0.25">
      <c r="A391" t="s">
        <v>208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4282271.1920697978</v>
      </c>
      <c r="G391">
        <v>1</v>
      </c>
    </row>
    <row r="392" spans="1:7" x14ac:dyDescent="0.25">
      <c r="A392" t="s">
        <v>236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236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421067.97737588472</v>
      </c>
      <c r="G393">
        <v>1</v>
      </c>
    </row>
    <row r="394" spans="1:7" x14ac:dyDescent="0.25">
      <c r="A394" t="s">
        <v>236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248528.49250883239</v>
      </c>
      <c r="G394">
        <v>1</v>
      </c>
    </row>
    <row r="395" spans="1:7" x14ac:dyDescent="0.25">
      <c r="A395" t="s">
        <v>236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236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128835.75337571652</v>
      </c>
      <c r="G396">
        <v>1</v>
      </c>
    </row>
    <row r="397" spans="1:7" x14ac:dyDescent="0.25">
      <c r="A397" t="s">
        <v>236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82671.286944626918</v>
      </c>
      <c r="G397">
        <v>1</v>
      </c>
    </row>
    <row r="398" spans="1:7" x14ac:dyDescent="0.25">
      <c r="A398" t="s">
        <v>309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309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309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309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309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309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305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306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305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306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305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306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305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306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305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306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305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306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190</v>
      </c>
      <c r="G1" t="s">
        <v>166</v>
      </c>
      <c r="H1" t="s">
        <v>227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738546.85902237904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1692948.685529476</v>
      </c>
      <c r="F14">
        <f>E14-D14</f>
        <v>954401.82650709699</v>
      </c>
      <c r="G14">
        <f t="shared" si="3"/>
        <v>954401.82650709699</v>
      </c>
      <c r="H14">
        <f t="shared" si="1"/>
        <v>536533.71470483858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134741.75276028313</v>
      </c>
      <c r="F15">
        <f t="shared" si="2"/>
        <v>134741.75276028313</v>
      </c>
      <c r="G15">
        <f t="shared" si="3"/>
        <v>134741.75276028313</v>
      </c>
      <c r="H15">
        <f t="shared" si="1"/>
        <v>41227.441080229291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125165.00970224912</v>
      </c>
      <c r="F16">
        <f t="shared" si="2"/>
        <v>125165.00970224912</v>
      </c>
      <c r="G16">
        <f t="shared" si="3"/>
        <v>125165.00970224912</v>
      </c>
      <c r="H16">
        <f t="shared" si="1"/>
        <v>34953.494444913784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2212209.4819686995</v>
      </c>
      <c r="F17">
        <f t="shared" ca="1" si="2"/>
        <v>2212209.4819686995</v>
      </c>
      <c r="G17">
        <f t="shared" ca="1" si="3"/>
        <v>2212209.4819686995</v>
      </c>
      <c r="H17">
        <f t="shared" ca="1" si="1"/>
        <v>646548.74657684658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90284.896523453412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626818.61122829199</v>
      </c>
      <c r="F20">
        <f t="shared" si="2"/>
        <v>536533.71470483858</v>
      </c>
      <c r="G20">
        <f t="shared" si="3"/>
        <v>536533.71470483858</v>
      </c>
      <c r="H20">
        <f t="shared" si="1"/>
        <v>954401.82650709699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41227.441080229291</v>
      </c>
      <c r="F21">
        <f t="shared" si="2"/>
        <v>41227.441080229291</v>
      </c>
      <c r="G21">
        <f t="shared" si="3"/>
        <v>41227.441080229291</v>
      </c>
      <c r="H21">
        <f t="shared" si="1"/>
        <v>134741.75276028313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34953.494444913784</v>
      </c>
      <c r="F22">
        <f t="shared" si="2"/>
        <v>34953.494444913784</v>
      </c>
      <c r="G22">
        <f t="shared" si="3"/>
        <v>34953.494444913784</v>
      </c>
      <c r="H22">
        <f t="shared" si="1"/>
        <v>125165.00970224912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646548.74657684658</v>
      </c>
      <c r="F23">
        <f t="shared" ca="1" si="2"/>
        <v>646548.74657684658</v>
      </c>
      <c r="G23">
        <f t="shared" ca="1" si="3"/>
        <v>646548.74657684658</v>
      </c>
      <c r="H23">
        <f t="shared" ca="1" si="1"/>
        <v>2212209.4819686995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656217.36908503075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1012026.0892926882</v>
      </c>
      <c r="F26">
        <f t="shared" si="2"/>
        <v>355808.72020765743</v>
      </c>
      <c r="G26">
        <f t="shared" si="3"/>
        <v>355808.72020765743</v>
      </c>
      <c r="H26">
        <f t="shared" si="1"/>
        <v>367099.82465743081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79529.117602826373</v>
      </c>
      <c r="F27">
        <f t="shared" si="2"/>
        <v>79529.117602826373</v>
      </c>
      <c r="G27">
        <f t="shared" si="3"/>
        <v>79529.117602826373</v>
      </c>
      <c r="H27">
        <f t="shared" si="1"/>
        <v>26454.811822280615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61670.536155438342</v>
      </c>
      <c r="F28">
        <f t="shared" si="2"/>
        <v>61670.536155438342</v>
      </c>
      <c r="G28">
        <f t="shared" si="3"/>
        <v>61670.536155438342</v>
      </c>
      <c r="H28">
        <f t="shared" si="1"/>
        <v>20514.278017254066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2149322.1793498904</v>
      </c>
      <c r="F29">
        <f t="shared" ca="1" si="2"/>
        <v>2149322.1793498904</v>
      </c>
      <c r="G29">
        <f t="shared" ca="1" si="3"/>
        <v>2149322.1793498904</v>
      </c>
      <c r="H29">
        <f t="shared" ca="1" si="1"/>
        <v>611742.92957675515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80269.028751590507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447368.85340902134</v>
      </c>
      <c r="F32">
        <f t="shared" si="2"/>
        <v>367099.82465743081</v>
      </c>
      <c r="G32">
        <f t="shared" si="3"/>
        <v>367099.82465743081</v>
      </c>
      <c r="H32">
        <f t="shared" si="1"/>
        <v>355808.72020765743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26454.811822280615</v>
      </c>
      <c r="F33">
        <f t="shared" si="2"/>
        <v>26454.811822280615</v>
      </c>
      <c r="G33">
        <f t="shared" si="3"/>
        <v>26454.811822280615</v>
      </c>
      <c r="H33">
        <f t="shared" si="1"/>
        <v>79529.117602826373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20514.278017254066</v>
      </c>
      <c r="F34">
        <f t="shared" si="2"/>
        <v>20514.278017254066</v>
      </c>
      <c r="G34">
        <f t="shared" si="3"/>
        <v>20514.278017254066</v>
      </c>
      <c r="H34">
        <f t="shared" si="1"/>
        <v>61670.536155438342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611742.92957675515</v>
      </c>
      <c r="F35">
        <f t="shared" ca="1" si="2"/>
        <v>611742.92957675515</v>
      </c>
      <c r="G35">
        <f t="shared" ca="1" si="3"/>
        <v>611742.92957675515</v>
      </c>
      <c r="H35">
        <f t="shared" ca="1" si="1"/>
        <v>2149322.1793498904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391" zoomScale="80" zoomScaleNormal="80" workbookViewId="0">
      <selection activeCell="J405" sqref="J40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1572781.5468843281</v>
      </c>
      <c r="O3">
        <f>SUMIF($F$3:$F$494,"Roer",J3:J494)</f>
        <v>948332.54294727533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76.5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76.5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-599177.3109877758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-380826.68929698464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10980.859033284019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68452.939937709409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2745.2147583210044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17113.234984427349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-76942.562506854709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-479647.77564037306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-69248.30625616925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-431682.99807633582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112914.28199038394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39085.712996671369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-23379.356644750114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-712068.4052372463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5169.7177849391983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2584.8588924695996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-58217.244750342448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-32601.657060191767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-718902.57069489593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-440426.05081673909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-72243.854840611137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-446330.7335098997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-718902.57069489593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-72243.854840611137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13753161.565040983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12580881.871239895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14582061.301691063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12954771.048134675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1836727.93682919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1581626.8344918024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150128.23179971761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129277.08849420126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-8342296708.3695498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-7411335176.5982513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-629518.57312813145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-542085.43797144655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827864.97689841967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126814.66050269248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194961.14555995876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178343.2216782904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204080.88186990999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175736.31494353359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6241.6266630616092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5374.7340709697191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-346833509.87304723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-308128502.49814951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-23005.442205372718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-19810.241899070948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37860.610602070359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5799.5936703520147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350945.66742631258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246817.67793637255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11595721.589580894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10074856.476984814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203883.7045642451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149247.86882280657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4786833.6651588092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4691832.6408445043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44365.333052668619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32476.511165404852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-3008535303.6874251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-2613943527.052916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-11289.905372203053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-8264.487442062873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2356226.6753104362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508661.36617561488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18638.51252332209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13108.337865889962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1146829.6077607477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996414.37684465188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8495.1543568435445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6218.6612009502724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483084.13294435944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473496.69150185847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7855.2595879200571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5750.2425466158884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-532686766.07996494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-462820935.63431275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-2409.7218144989065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-1763.9754292205412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348874.53841536248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75314.909721436226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104304604.64515586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116871424.48192163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6418.9110400376276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6818.8431920648936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137391.31239695082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137391.31239695082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202965.20524108515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202965.20524108515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8572.0353997189959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8572.0353997189959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-349242794.74531561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-371002470.43038195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-7993.8548823547444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-7993.8548823547444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10626.777651430606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3427.7651180284247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1210061.6617044623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1355852.2233556022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2067.0671671215464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2195.8563987179041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7516.6184540366639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7516.6184540366639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13838.53672098308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13838.53672098308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1420.0877892473998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1420.0877892473998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-57857370.527974814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-61462191.1216181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-2494.4071072085262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-2494.4071072085262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1936.5357381249635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624.64745858934509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5038288.4672362497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3043835.3152985917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1644484.7599847438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993500.23732517206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-107086179.01935568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-56832395.262903236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1408712.7562262025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638545.48034267826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106270.50719251425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34686.427871368673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-1529344.3048262494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174153.94638884038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62672.518337216818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20456.153303971729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-594674.78053104808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225438.62018100801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431616.13918897812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260756.8930718473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140878.4287909345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85110.398006418298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-9173774.6755473241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-4868672.9995220108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180120.14620197046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81645.392055683405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9103.8983421384837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2971.4896591281458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-131014.66671316842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22267.587303774704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5368.9800760452454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1752.4216743709783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-50944.132023202867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28824.92335439134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143429.45135847642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86564.312252720891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-1296431.013646587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-688037.24694791576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13643.582566606376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6184.4034172923548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1237.548044497061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-9088.5900077449369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689.97491799327588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368.20401179663912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-2258.3703343601237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450.59913746044992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10453.290900844962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6308.8991071134897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-94485.270564511477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-50144.886038693046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1744.4891272221773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790.74718587683174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90.193817171950613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-662.38610222401826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88.221237832452445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26.835099832799823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-164.5924309359755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57.614288050661727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17353.216560716282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10431.169883002893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-13735363.701724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-7224391.0929531148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2753.3401759169601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1236.8806834584709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1264.7208718741806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760.23475088554824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-1001047.909220371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-526521.30340627709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352.04624423113285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158.14943717536633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1243487.1678783675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751241.25589915807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-4089681.9688321413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-2170461.4384478675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57386.175868548402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26012.175351614151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40271.426439320559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-88298.633510921878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10892.915605282238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40171.396112557988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-56622.412445609902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23850.344481397082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90626.666798110324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54751.261405880839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-298060.36980016838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-158185.53714227202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7337.4833455083526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3325.9561302728016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2935.0243731328233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-6435.2982842405318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1392.7846842568886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2927.7340565719496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-4126.7016166872145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3049.5411615814096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16858526.351610608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36795382.186340295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-49039154.739191636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-94024514.691635549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583147.90107614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778927.83625210682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727649.41445948102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-1479367.1100898229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147523.91897137207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871157.30646308814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-1226166.6942239846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387674.68691639049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1681334.2321698552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3669676.3622970181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-4890772.0556370197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-9377251.126051195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74562.173683007655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99594.892660988582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72569.917680390514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-147540.21272461815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18862.631672758424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86882.244059329794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-122288.0336245033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49568.672518622974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466041.66759721673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941816.04386568023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138357.8647057726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279605.16373294342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236643.66278147456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358812.43162442377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5016.3230371551326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1489.2396803776803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14929.208253033388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1987.0657033476821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589.91756930813415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12980.580426287346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33965.612202843397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68640.554560896286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10083.668273780357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20377.921592782506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30257.617068901342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45878.300851346852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365.59495601036338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108.53737117881866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1908.8711742908692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144.81946099250609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42.993819617179092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1659.7166695875942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1463089.6971343702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883912.09009714145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-2263652.9038220239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-1201357.8012226846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35292.715405930081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15997.58631550176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2021.3207024432777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-2026.9749977166873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285.77912032274224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831.10838423393648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-510.26526506884807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257.9191204996493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106631.53259890704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64420.452850133915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-164977.43021447893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-87556.233766755191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4512.5800349889823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2045.4756111856543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147.3160017445131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-147.72809279535662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36.540151075154583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60.572062628998793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-37.188675002529081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32.977929309827857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23046.462430018877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13923.306831947679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-353893.87467122462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-187817.29585103647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4599.7891521023139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2085.0060174599421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464.45039934683399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-5943.2892689622959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418.98838413964836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309.47969070512744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-3394.4771724962993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639.72372413258483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1679.6506835563812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1014.7454043612627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-25792.161825395255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-13688.324198033813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588.13600637394143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266.59202668323758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33.849638881011771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-433.15324048097955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53.572489263412763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22.555208879372426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-247.39310514196222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81.796044090856341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1114265.1903364407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673172.9949584346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-4947923.6208223831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-2625944.3891298636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73297.448493686432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33224.484018783369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28828.098142123781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-93850.382111139988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11114.692053126042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19209.17908389854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-46276.507844924527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16256.268086679418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81208.831693574219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49061.56355089265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-360609.9338297568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-191381.61883092124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9371.9227575406803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4248.1328379391443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2101.0224409529474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-6839.9156245202003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1421.141356710677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1399.9853937149653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-3372.6810902260486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2078.5510541660424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4330176.8476658724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2616036.2385212509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-14494940.952637095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-7692703.4009105619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190680.14572669283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86432.05984095727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142930.59152573522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-323950.10986605281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36889.789884614074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56617.660839692486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-84608.641329649559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32074.767555659178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459540.26415309985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277626.9945492305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-1538276.4327163612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-816388.58579446806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24380.652176468251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11051.334053931747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15168.517152065151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-34379.223827894501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4716.7843962575089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6008.5524756402583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-8979.0968715793697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4101.1283499670863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384346.44416029693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232199.34460924013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205281.35755823538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124018.83095251818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-14234973.670938415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-7554734.491717794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171209.40848357201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77606.306534909789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6122.8318816663914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3270.2351221574277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-156579.47881024555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15985.942379283899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2933.1358732181843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1566.602535565198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-50991.494196029511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16809.263861698695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27028.715097958644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16329.147899592268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14436.171877395198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8721.479538911728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-1001057.9091458186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-531277.88566764898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21891.09422834108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9922.8598715253702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430.58100585220484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229.97546813069184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-11011.269096544333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2043.9867998686148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206.26935689237729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110.16949486300315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-3585.9173149235166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2149.2579313525434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771770.41014685936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466257.94552730519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128213.76248553584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77459.15715200355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-7544495.5550347986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-4003987.7916033803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105863.9160844927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47986.308669639635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34123.494488456556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5668.9159884828023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-250182.45300577101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27434.337700541495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29309.189475803963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4869.1183397135183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-163722.30232104426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51722.009991121835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56247.447992854461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33981.374768322341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9344.3553193508233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5645.3057233026011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-549850.85691921099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-291814.88705867797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13535.920618575061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6135.6020913893726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2486.9565564306663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413.15662410194204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-18233.563154473741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3507.7959617640408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2136.0848888198461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354.86652116135747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-11932.255453174175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6613.2545192660318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507219.53222898312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306431.98277503811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-1039123.2893262221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-551479.80856802966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17189.660841717214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7791.7802551221648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13718.913032941384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-21292.020771115851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2101.4546935087033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9141.3958696474165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-10944.739129085032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3208.5625127478866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36966.698755113968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22333.088685281942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-75732.410061456671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-40192.434749651715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2197.8960652466913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996.26882238643725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999.84896699010096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-1551.7851102353375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268.69517931079565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666.23464957958788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-797.66422353692622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410.2516615541395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95145.449491119085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57481.242119090195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-435914.73898829531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-231347.11663052437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6610.1790291975185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2996.2814808729263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10990.982407776824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-41963.219235532873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3451.3635007999837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10526.089234363353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-34447.090261025623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7573.8883207632089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6934.3015120132877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4189.2940363481466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-31769.929616629321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-16860.82381481312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845.18750036013205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383.1090873648821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801.0344828511445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-3058.3240307363449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441.2965635560804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767.15257412542474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-2510.5405603636782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968.40882970907751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1860348.2698629319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2321667.4548099479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-6281283.8770592269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-6886183.5674672835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228597.42374540769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214046.61114540644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568593.66750204191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391223.96186559601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-1599834.0624959494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-966991.78135126492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315797.06178269122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163028.21710557881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576967.97151447879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355289.16653845203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-1391482.7806947913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-752718.36419844499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734269.40398537624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339247.73585176188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237866.94687989893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296851.9164353871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-803134.4681671334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-880477.85857250204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29228.812761460504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27368.32382836473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72701.24733898355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50022.488188237912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-204557.20583351588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-123641.03346355005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40378.290525905752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20845.034710105403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73771.99853108653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45427.810842231294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-177917.09543945163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-96243.709875628774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93884.797885824446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43376.729223352682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611213.62991940021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637679.95429535187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662148.09907935024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690819.95048663113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-95441.036993373244</v>
      </c>
      <c r="J425" s="315">
        <f ca="1">SUMIFS(J3:J424,$F$3:$F$424,$D$425)*J423/SUM(J423:J424)*'[1]Processer - data'!J$425</f>
        <v>-357518.33254056162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3384217.5884121819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3317053.3291353816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131747.94495257922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129133.23330865908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17311.679966768908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16968.106856757804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1753952.2647384077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1719142.7699023227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1345344.9149661674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1230671.6074859255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25774.696139877095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23577.735626050602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119983.03421245853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109756.02757527684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118387.3130481383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108296.3210654093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92134.72283996953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64797.71787878625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44686.087212092192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31427.418274273565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5898.4141850547758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4148.3141915916649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60626.738205879454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42638.368652815581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199135.17885986279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223127.36908394264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734.5068238992634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823.00162195941562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4390869199.5199032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2829630586.4405789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140349576.91734666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124704111.853934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66751628.046055108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59310492.22321251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122377984.75110105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108735902.40922293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1282441774.5303426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898295424.26685047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191356903.1620791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145973006.44336319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1944355114.3671436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1727608183.732549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143807079.35862046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134744313.64002758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1491219389.487427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3727926010.7074294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462766970.9685632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1158780101.8663924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192366045.3304925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314403398.49339765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2211803324.6691213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131238551.71521956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139911527.3198545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-139195.98306120714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-148394.83011929321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134752478.91188785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140494427.13509592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-281225.12391573383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-293208.4292591947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83374.735885338887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106283.30817532921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107914302.38120294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111117830.95674434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81071865.179151699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243607180.50600296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21001353.902534693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21779270.621166974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26598229.658080429</v>
      </c>
      <c r="J474" s="260">
        <f ca="1">SUMIFS('Forbrug af biomasse'!$E$1:$E$425,'Forbrug af biomasse'!$A$1:$A$425,"Biogas",'Forbrug af biomasse'!$B$1:$B$425,$A$1,'Forbrug af biomasse'!$D$1:$D$425,J$2)*'[1]Processer - data'!J474</f>
        <v>37182619.208713733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19321231.224740658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6866028.6555113764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25485102.394683283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8857016.6830635704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14850.461862528555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6310.2897135479579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3177476.6812243084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1090600.9334643425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165928678.06024107</v>
      </c>
      <c r="J479" s="260">
        <f ca="1">J474*'[1]Processer - data'!J$479*Biogasanlæg!AC$3</f>
        <v>232296315.74824125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43145605.125573993</v>
      </c>
      <c r="J480" s="260">
        <f ca="1">-SUMIFS('Resultater - Vestdanmark'!J$3:J$504,'Resultater - Vestdanmark'!$F$3:$F$504,"Gødning",'Resultater - Vestdanmark'!$A$3:$A$504,"&lt;&gt;Gødning")-SUM(J475:J479)</f>
        <v>-37450907.520502388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9.8645124484934694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3.6775700258415913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4.7159613466099088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2.783519116098923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2.3030361785213835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1.1347378652600653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32.062810549861823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31.151349096372208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17.075530055308693</v>
      </c>
      <c r="J489" s="260">
        <f ca="1">SUM(J455:J473)*'[1]Processer - data'!$H$489</f>
        <v>23.571039505497051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2337206.9240836524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5852424.7569009727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4811896.6084075198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12049109.793619649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6831798.9333979907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17106995.876141351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210533.98868794236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124264.2462544162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134741.75276028313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79529.117602826373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493602.64741390524</v>
      </c>
      <c r="O3">
        <f>SUMIF($F$3:$F$494,"Roer",J3:J494)</f>
        <v>315456.27217827225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-105905.98067140639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-71705.543156844069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1947.1233399628293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12990.863346744243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486.78083499070721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3247.7158366860604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-13643.43707896962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-91026.604753339008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-12279.09337107266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-81923.944278005118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19957.69528596805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6908.4329836043262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-4132.321152585745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-125858.69567589725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916.69314118001319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458.34657059000665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-10323.068140491292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-5780.9181586751229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-127067.63572601465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-83067.590997186417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-12810.263341207046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-84795.920026221895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-127067.63572601465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-12810.263341207046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1992793.4345011634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1822933.488760107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2112898.6150623211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1877108.9518653236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266136.57929984259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229173.16550819777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21753.147685272212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18731.877173428846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-1208774726.4859507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-1073881086.2481496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-91215.425158320126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-78546.61610855344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119955.24685830387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18375.078461277895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28249.307551383634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25841.418321709618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29570.731033315838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25463.685056466413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904.39369710985522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778.78346140015299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-50255175.006223604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-44646931.097050473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-3333.422207530512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-2870.4469009290515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5485.8932527770467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840.34439168006361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24943.115810424759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17542.322063627442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824154.43004461296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716060.44810798205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14490.832418873457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10607.644493254778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340219.46288983925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333467.35915549623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3153.2221167344419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2308.2358732561761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-213828667.69649848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-185783447.89191896</v>
      </c>
      <c r="L114" s="94">
        <f>SUM(H114,H122)</f>
        <v>-259098224</v>
      </c>
      <c r="M114" s="94">
        <f>SUM(I114,I122)</f>
        <v>-251688852.13602582</v>
      </c>
      <c r="N114" s="94">
        <f>SUM(J114,J122)</f>
        <v>-218677987.61277109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-802.41884520978044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-587.39026155511272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167466.47784224458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36152.602930968598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1324.7138219789817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931.6621341100365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81509.778795621067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70819.165197492723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603.78468411972733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441.98518721894897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34334.726405305541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33653.308498141378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558.30479703408662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408.69279518427862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-37860184.439527333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-32894539.720852148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-171.26859188986418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-125.37280696599591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24795.91236677688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5352.9326325930879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8754246.96774734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9808975.5180783439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538.73683429084394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572.30299219058497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-29311818.853136081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-31138100.401618078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891.90152580940799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287.69106112559388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101560.02861811878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113796.17664439815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173.48818435643508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184.29741702661795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-4855947.7525413409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-5158499.0143819228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162.53272970151798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52.426430634295258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1548936.7643042153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1012510.7999610787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505569.08752698509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330480.99383029621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-32921838.578832004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-18904903.856699463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433084.96380319912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212407.74488151743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21174.166654998564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6911.195060774894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-304718.51540711359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34699.793779875232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13617.136052685853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4444.5991647565315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-129207.6273370953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48982.048974272679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132693.09814322408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86738.979954847513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43310.695501202987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28311.386209812346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-2820322.2095762398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-1619530.4551196971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55374.89928541641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27158.775906155261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1813.9318781776178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592.06283020747901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-26104.386442875024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4436.7681780300036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1166.5421160561975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380.75643032545281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-11068.857535185338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6262.9189545731533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44094.964339148835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28795.020744571742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-398565.8368868496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-228870.83930226145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4194.4892142766093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2057.1990934767268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378.56724156236186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-2780.2091920572848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211.06404928148359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122.82436721658125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-753.3402634724174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150.30948103163021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3213.6878802351162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2098.6117250533925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-29047.90192429849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-16680.350090495485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536.31374258442202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263.03659127516954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27.590383035708015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-202.62460167362562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26.986968951998477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8.9515704624582497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-54.904239309362588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19.218797855914495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5335.5885897798735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3469.8566343866396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-4223208.3940736698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-2403143.8126737452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846.56872545816134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411.43981869534537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388.86336891019562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252.88684046358395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-307791.91762928967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-175143.67595020263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108.24355918237663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52.60731825503391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382289.14497305133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249895.21645641507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-1257303.7048255838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-721989.0104704774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17642.411335447254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8652.7705167278564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1326.5983157539533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-2908.6831248816534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358.82820086819788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1443.0268470459255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-2033.9761424915919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856.74611112633465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27861.639313189997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18212.629049383508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-91633.630699760848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-52619.32665975493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2255.7854289677471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1106.3563410189354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96.683895614214961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-211.98791848386853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45.880317130734916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105.16933075480745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-148.23834366976104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109.54485512535939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5182869.4263560586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12239729.812291227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-15076260.551552786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-31276605.57320302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179278.98112176836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259104.96623507573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54969.130546290115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-111756.46153831088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11144.46242860165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71764.278661089804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-101009.27545049036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31935.901880537578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516897.83588744455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1220692.5028147018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-1503585.3330096074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-3119277.8371922639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22922.882005483883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33129.553341266466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5482.1802909992539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-11145.693314563317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1424.9478419997852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7157.1936860507067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-10073.855154330173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4083.3727744639959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143276.6458953777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313288.60375518474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42535.790609654803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93008.727043013263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72752.100580478218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119356.47778118585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315.28838625958565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93.602419960239715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938.33789079533267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136.1914243856352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40.432338950258092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889.67553243459383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10442.154276240464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22832.806511875122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3100.05364120689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6778.5749083564733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9302.193747546371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15261.099988681679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22.978552786848148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6.8218438793436684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119.97730362694661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9.9257758000155718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2.9467518480027599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113.75526079832221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449802.23663320474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294027.25336069358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-695921.88441668975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-399623.37720499787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10850.149760154161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5321.4866245699423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7090.6327880155814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-7110.467607601754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1002.4904995240605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3179.2339752824969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-1951.9146935434917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986.61648266642885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32782.065209369001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21429.018817578672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-50719.526799904641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-29124.976587000412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1387.3165785391866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680.41333805843476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516.77285593838985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-518.21843867705525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128.17995332425707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231.70595209498904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-142.25761802747033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126.15027749107395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7085.2459475378064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4631.4918772587962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-108798.69953953245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-62476.12658702748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1414.1275498755399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693.56285474824926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170.3966188252862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-2180.4618912072974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153.71760705743685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123.81374025586432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-1358.0306804053373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255.93468455005723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516.38025727739455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337.5480519470421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-7929.364890881925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-4553.3265266416756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180.81248991750897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88.679996859097827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12.418686735747919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-158.91438077127825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19.654566010444128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9.0236770214049908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-98.974719767067285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32.72419632431383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342562.02869688073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223926.3485155724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-1521155.6172497433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-873502.2689065435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22534.063589225982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11051.895193893699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4270.100893994716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-13901.38879709673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1646.3401865272344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3102.7444476318392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-7474.7690749567482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2625.7782971807515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24966.284843426409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16319.990345266955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-110863.43858921988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-63661.774014647504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2881.2394934855974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1413.1120551969634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311.2094928769103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-1013.1479946793477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210.50354927562563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226.13131400059808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-544.76911692198996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335.7359892510363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1331239.7967891302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870206.3910223362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-4456224.9827418588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-2558924.6682208199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58621.392931273491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28751.027893001054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4141.1345821869572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-9385.8213874951289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1068.809573864248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1788.7973103338727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-2673.1537085222776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1013.3809324196542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141277.89912260894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92350.70272330298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-472917.12965457421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-271566.02590398793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7495.4200696175549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3676.1499636145318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439.47814298104919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-996.07082838389886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136.65961059529252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189.83621626222595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-283.68858930053432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129.57242056549364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118160.82811869009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77239.508648540927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63110.289102332965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41254.007766728952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-4376302.4291290827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-2513030.2632527165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52635.443349366993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25815.201997542361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1451.6569417505621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775.33723087368378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-37123.293884841412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3790.0933218169939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758.33115499149449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405.02846153673215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-13183.309727138834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4345.8567996077836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8309.522326755141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5431.7782960859868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4438.1574223315538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2901.1399468310055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-307758.36055374466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-176725.92019526288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6730.0474916485846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3300.7708189476266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102.08608013603946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54.524685831059344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-2610.6523142248438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484.60707140439183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53.328753393182396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28.483153831065678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-927.1008697412874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555.66783125834638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237267.78838734541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155097.48607005368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39417.157571478681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25766.253771384618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-2319427.8392982641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-1331898.8913541262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32546.074466124468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15962.314233649615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14866.624855020351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2469.7836080038783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-108997.29731384222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11952.351681855542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13924.440328373839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2313.2590489785903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-77782.479483964926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24572.499433308742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17292.328666963625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11303.669675399662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2872.7643498356001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1877.8719680388674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-169042.36680865032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-97070.207199218828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4161.3903652315903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2040.965669388097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1083.4954247635812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180.00045508141187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-7943.8389078112077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1528.2457852944256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1014.8280147858686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168.59277881185395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-5668.8697985934186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3141.87698728037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155936.0854686487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101932.48315826742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-319460.91930798511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-183445.95035386231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5284.6711371931133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2591.8818996489517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1572.5001886574569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-2440.5509823615789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240.87461550800634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1142.6114629091437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-1368.0169380877207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401.0481942587291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11364.787691119307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7428.9477412539682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-23282.651431409628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-13369.735890839816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675.70605409333757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331.4019445338551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114.60548553997198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-177.8699502461761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30.79859309137882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83.274738174778875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-99.702528843766942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51.278629418699737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29250.862794262797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19120.738283124614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-134014.63010938509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-76956.020896052563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2032.187990731155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996.6923452984538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1628.0159576933672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-6215.7128468601913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511.22589834436491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1700.2165883587472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-5564.0336100598452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1223.3651334912927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2131.8339782595949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1393.5397341294524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-9767.1287189215636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-5608.6366180637287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259.83863380421326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127.43859254492006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118.65153380844149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-453.00776046306004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65.36611750340019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123.91359253083985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-405.51268485764064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156.42131849018475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571932.68077822344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772286.64773626998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-1931074.7265619277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-2290641.4146427521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70278.420175239255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71201.127206362464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86356.376122323767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59417.973730440346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-242978.21085689333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-146863.93948850268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47962.35238679099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24760.258229345585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87628.241407489113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53960.300037409965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-211334.41549801442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-114320.70719054884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111518.73200460496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51523.973533800025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73128.178632689785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98745.74024070958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-246910.13873335929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-292884.87995737989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8985.9052250783861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9103.8839433180965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11041.657019060642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7597.2720968484182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-31067.56197812784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-18778.245696682512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6132.5390047877336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3165.8841112617415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11204.279640386863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6899.4456739907619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-27021.538385855285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-14617.218735377068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14258.953945116684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6587.9332779494698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178296.99682560615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176699.18645513742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193155.07989440666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191424.11865973219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-27168.989628195013</v>
      </c>
      <c r="J425" s="315">
        <f ca="1">SUMIFS(J3:J424,$F$3:$F$424,$D$425)*J423/SUM(J423:J424)*'[1]Processer - data'!J$425</f>
        <v>-81424.245852058768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240529.91408752894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235756.28086461869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9363.8547323786206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9178.0166913409394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1230.4105118345508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1205.9913932421996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124660.42047523726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122186.37009767797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194936.59701481994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178320.76558010222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3734.6791136643274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3416.3458731867081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17385.195520271147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15903.331762269494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17153.980127031315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15691.824500073382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6548.3841952295379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4605.4336363652619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3176.0194010088162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2233.6726348173497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419.2239476686658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294.83732355985069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4308.9853861640067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3030.479832032895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16713.342058448998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18726.997728141643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61.646886614305217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69.074222350968483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536769152.13129455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346122656.30224067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17157268.864248388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15253905.811426237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8160164.4598254515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7254906.4225076009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14960301.509679994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13300661.774597269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156774240.51886392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109880208.34991768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23392744.806884754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17855533.856861621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237690944.26568496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211322402.46073416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17579937.035301477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16482031.252487654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182296609.38759753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456002864.65215832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56571722.671293184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141742900.59279415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23516109.079766858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38458072.922471188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270385598.23044467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19016087.535560891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20272776.680145495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-20169.096381329549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-21501.98278244118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9577399.0084854737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9985502.2928464748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-19987.797216798674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-20839.498778369838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6997.6108082095161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8920.3188246708232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14533379.846332384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15003821.667284122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9910765.8088913243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29798223.420076046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17632120.111082964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18455549.814347014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4046345.5149091063</v>
      </c>
      <c r="J474" s="260">
        <f ca="1">SUMIFS('Forbrug af biomasse'!$E$1:$E$425,'Forbrug af biomasse'!$A$1:$A$425,"Biogas",'Forbrug af biomasse'!$B$1:$B$425,$A$1,'Forbrug af biomasse'!$D$1:$D$425,J$2)*'[1]Processer - data'!J474</f>
        <v>5386508.6426695157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2799590.6649575755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994867.74448862125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1811328.4176804679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629503.69064437971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1246.3937826327383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529.62028645204191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427927.29547534243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147259.73117889967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25242460.528190963</v>
      </c>
      <c r="J479" s="260">
        <f ca="1">J474*'[1]Processer - data'!J$479*Biogasanlæg!AC$3</f>
        <v>33651908.850599594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47155910.255312465</v>
      </c>
      <c r="J480" s="260">
        <f ca="1">-SUMIFS('Resultater - Østdanmark'!J$3:J$504,'Resultater - Østdanmark'!$F$3:$F$504,"Gødning",'Resultater - Østdanmark'!$A$3:$A$504,"&lt;&gt;Gødning")-SUM(J475:J479)</f>
        <v>34634339.675586469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5.5455085696055795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3.7942726947893872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1.442960437808025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0.92591841377982143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0.64314429778641347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0.37746271551747473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9.3707988062214476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8.8663382993828446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2.5358536896895165</v>
      </c>
      <c r="J489" s="260">
        <f ca="1">SUM(J455:J473)*'[1]Processer - data'!$H$489</f>
        <v>3.3560200523594723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285715.77106713731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715873.23531714221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588238.35219704744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1473856.6609470577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835164.69163155253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2092541.2958055977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64417.876687858261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41335.643472313459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41227.441080229291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26454.811822280615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65" zoomScale="70" zoomScaleNormal="70" workbookViewId="0">
      <selection activeCell="J490" sqref="J49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15057851.655114515</v>
      </c>
      <c r="N3" s="94">
        <f ca="1">SUMIF($F$3:$F$509,$L$3,I$3:I$509)</f>
        <v>8639029.0698846113</v>
      </c>
      <c r="O3" s="94">
        <f ca="1">SUMIF($F$3:$F$509,$L$3,J$3:J$509)</f>
        <v>378628.37745672226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991166.72761157097</v>
      </c>
      <c r="O4" s="94">
        <f t="shared" si="0"/>
        <v>151829.67702600246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2897363.6039348203</v>
      </c>
      <c r="O5" s="94">
        <f t="shared" si="0"/>
        <v>625481.81146061281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13617.747645066494</v>
      </c>
      <c r="O6" s="94">
        <f t="shared" si="0"/>
        <v>4392.5300683776586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4060.1987047886309</v>
      </c>
      <c r="O7" s="94">
        <f>SUMIFS(J$3:J$509,$F$3:$F$509,$L$3,$C$3:$C$509,$L7)+SUMIFS(J$3:J$509,$F$3:$F$509,$L$3,$C$3:$C$509,"",$A$3:$A$509,"Grøntsager I drivhus")</f>
        <v>1859.0772575842166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993589.62881870032</v>
      </c>
      <c r="O8" s="94">
        <f>SUMIFS(J$3:J$509,$F$3:$F$509,$L$3,$C$3:$C$509,$L8)</f>
        <v>211799.39415629153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76.5</v>
      </c>
      <c r="J9" s="254">
        <f>'Resultater - Vestdanmark'!J9+'Resultater - Østdanmark'!J9</f>
        <v>76.5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1969882.8153829889</v>
      </c>
      <c r="O9" s="94">
        <f>SUMIFS(J$3:J$509,$F$3:$F$509,$L$3,$C$3:$C$509,$L9)</f>
        <v>440736.37188686407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0</v>
      </c>
      <c r="J17" s="254">
        <f ca="1">'Resultater - Vestdanmark'!J17+'Resultater - Østdanmark'!J17</f>
        <v>0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0</v>
      </c>
      <c r="J21" s="254">
        <f ca="1">'Resultater - Vestdanmark'!J21+'Resultater - Østdanmark'!J21</f>
        <v>0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0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0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0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0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0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-705083.29165918217</v>
      </c>
      <c r="J33" s="254">
        <f ca="1">'Resultater - Vestdanmark'!J33+'Resultater - Østdanmark'!J33</f>
        <v>-452532.23245382868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12927.982373246849</v>
      </c>
      <c r="J35" s="254">
        <f ca="1">'Resultater - Vestdanmark'!J35+'Resultater - Østdanmark'!J35</f>
        <v>81443.80328445365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3231.9955933117117</v>
      </c>
      <c r="J36" s="254">
        <f ca="1">'Resultater - Vestdanmark'!J36+'Resultater - Østdanmark'!J36</f>
        <v>20360.950821113409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-90585.999585824335</v>
      </c>
      <c r="J37" s="254">
        <f ca="1">'Resultater - Vestdanmark'!J37+'Resultater - Østdanmark'!J37</f>
        <v>-570674.38039371208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-81527.399627241917</v>
      </c>
      <c r="J38" s="254">
        <f ca="1">'Resultater - Vestdanmark'!J38+'Resultater - Østdanmark'!J38</f>
        <v>-513606.94235434092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132871.977276352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45994.145980275694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-27511.677797335858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-837927.1009131436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6086.4109261192116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3043.2054630596062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-68540.312890833738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-38382.575218866892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0</v>
      </c>
      <c r="J49" s="254">
        <f ca="1">'Resultater - Vestdanmark'!J49+'Resultater - Østdanmark'!J49</f>
        <v>0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0</v>
      </c>
      <c r="J53" s="254">
        <f ca="1">'Resultater - Vestdanmark'!J53+'Resultater - Østdanmark'!J53</f>
        <v>0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0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0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0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0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0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0</v>
      </c>
      <c r="J65" s="254">
        <f ca="1">'Resultater - Vestdanmark'!J65+'Resultater - Østdanmark'!J65</f>
        <v>0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0</v>
      </c>
      <c r="J67" s="254">
        <f ca="1">'Resultater - Vestdanmark'!J67+'Resultater - Østdanmark'!J67</f>
        <v>0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0</v>
      </c>
      <c r="J68" s="254">
        <f ca="1">'Resultater - Vestdanmark'!J68+'Resultater - Østdanmark'!J68</f>
        <v>0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0</v>
      </c>
      <c r="J69" s="254">
        <f ca="1">'Resultater - Vestdanmark'!J69+'Resultater - Østdanmark'!J69</f>
        <v>0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0</v>
      </c>
      <c r="J70" s="254">
        <f ca="1">'Resultater - Vestdanmark'!J70+'Resultater - Østdanmark'!J70</f>
        <v>0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0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0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0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0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0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0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0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0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-845970.20642091054</v>
      </c>
      <c r="J81" s="254">
        <f ca="1">'Resultater - Vestdanmark'!J81+'Resultater - Østdanmark'!J81</f>
        <v>-523493.64181392553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-85054.118181818179</v>
      </c>
      <c r="J85" s="254">
        <f ca="1">'Resultater - Vestdanmark'!J85+'Resultater - Østdanmark'!J85</f>
        <v>-531126.65353612159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-845970.20642091054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-85054.118181818179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15745954.999542147</v>
      </c>
      <c r="J95" s="254">
        <f>'Resultater - Vestdanmark'!J95+'Resultater - Østdanmark'!J95</f>
        <v>14403815.360000001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16694959.916753383</v>
      </c>
      <c r="J96" s="254">
        <f>'Resultater - Vestdanmark'!J96+'Resultater - Østdanmark'!J96</f>
        <v>14831879.999999998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2102864.5161290327</v>
      </c>
      <c r="J97" s="254">
        <f>'Resultater - Vestdanmark'!J97+'Resultater - Østdanmark'!J97</f>
        <v>1810800.0000000002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171881.37948498983</v>
      </c>
      <c r="J98" s="254">
        <f>'Resultater - Vestdanmark'!J98+'Resultater - Østdanmark'!J98</f>
        <v>148008.96566763011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-9551071434.8555012</v>
      </c>
      <c r="J99" s="254">
        <f>'Resultater - Vestdanmark'!J99+'Resultater - Østdanmark'!J99</f>
        <v>-8485216262.8464012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-720733.99828645156</v>
      </c>
      <c r="J100" s="254">
        <f>'Resultater - Vestdanmark'!J100+'Resultater - Østdanmark'!J100</f>
        <v>-620632.05408000003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947820.22375672357</v>
      </c>
      <c r="J101" s="254">
        <f>'Resultater - Vestdanmark'!J101+'Resultater - Østdanmark'!J101</f>
        <v>145189.73896397039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223210.45311134239</v>
      </c>
      <c r="J102" s="254">
        <f>'Resultater - Vestdanmark'!J102+'Resultater - Østdanmark'!J102</f>
        <v>204184.64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233651.61290322582</v>
      </c>
      <c r="J104" s="254">
        <f>'Resultater - Vestdanmark'!J104+'Resultater - Østdanmark'!J104</f>
        <v>201200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7146.0203601714647</v>
      </c>
      <c r="J105" s="254">
        <f>'Resultater - Vestdanmark'!J105+'Resultater - Østdanmark'!J105</f>
        <v>6153.5175323698722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-397088684.87927085</v>
      </c>
      <c r="J106" s="254">
        <f>'Resultater - Vestdanmark'!J106+'Resultater - Østdanmark'!J106</f>
        <v>-352775433.5952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-26338.864412903229</v>
      </c>
      <c r="J107" s="254">
        <f>'Resultater - Vestdanmark'!J107+'Resultater - Østdanmark'!J107</f>
        <v>-22680.6888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43346.503854847404</v>
      </c>
      <c r="J108" s="254">
        <f>'Resultater - Vestdanmark'!J108+'Resultater - Østdanmark'!J108</f>
        <v>6639.9380620320781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375888.78323673736</v>
      </c>
      <c r="J109" s="254">
        <f>'Resultater - Vestdanmark'!J109+'Resultater - Østdanmark'!J109</f>
        <v>264360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12419876.019625507</v>
      </c>
      <c r="J110" s="254">
        <f>'Resultater - Vestdanmark'!J110+'Resultater - Østdanmark'!J110</f>
        <v>10790916.925092796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218374.53698311857</v>
      </c>
      <c r="J111" s="254">
        <f>'Resultater - Vestdanmark'!J111+'Resultater - Østdanmark'!J111</f>
        <v>159855.51331606135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5127053.1280486481</v>
      </c>
      <c r="J112" s="254">
        <f>'Resultater - Vestdanmark'!J112+'Resultater - Østdanmark'!J112</f>
        <v>5025300.0000000009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47518.555169403058</v>
      </c>
      <c r="J113" s="254">
        <f>'Resultater - Vestdanmark'!J113+'Resultater - Østdanmark'!J113</f>
        <v>34784.747038661029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-3222363971.3839235</v>
      </c>
      <c r="J114" s="254">
        <f>'Resultater - Vestdanmark'!J114+'Resultater - Østdanmark'!J114</f>
        <v>-2799726974.9448352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-12092.324217412834</v>
      </c>
      <c r="J115" s="254">
        <f>'Resultater - Vestdanmark'!J115+'Resultater - Østdanmark'!J115</f>
        <v>-8851.8777036179854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2523693.153152681</v>
      </c>
      <c r="J116" s="254">
        <f>'Resultater - Vestdanmark'!J116+'Resultater - Østdanmark'!J116</f>
        <v>544813.96910658351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19963.226345301071</v>
      </c>
      <c r="J117" s="254">
        <f>'Resultater - Vestdanmark'!J117+'Resultater - Østdanmark'!J117</f>
        <v>14039.999999999998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1228339.3865563688</v>
      </c>
      <c r="J118" s="254">
        <f>'Resultater - Vestdanmark'!J118+'Resultater - Østdanmark'!J118</f>
        <v>1067233.5420421446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9098.9390409632724</v>
      </c>
      <c r="J119" s="254">
        <f>'Resultater - Vestdanmark'!J119+'Resultater - Østdanmark'!J119</f>
        <v>6660.6463881692216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517418.859349665</v>
      </c>
      <c r="J120" s="254">
        <f>'Resultater - Vestdanmark'!J120+'Resultater - Østdanmark'!J120</f>
        <v>507149.99999999983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8413.564384954143</v>
      </c>
      <c r="J121" s="254">
        <f>'Resultater - Vestdanmark'!J121+'Resultater - Østdanmark'!J121</f>
        <v>6158.9353418001674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-570546950.51949227</v>
      </c>
      <c r="J122" s="254">
        <f>'Resultater - Vestdanmark'!J122+'Resultater - Østdanmark'!J122</f>
        <v>-495715475.35516489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-2580.9904063887707</v>
      </c>
      <c r="J123" s="254">
        <f>'Resultater - Vestdanmark'!J123+'Resultater - Østdanmark'!J123</f>
        <v>-1889.3482361865372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373670.45078213938</v>
      </c>
      <c r="J124" s="254">
        <f>'Resultater - Vestdanmark'!J124+'Resultater - Østdanmark'!J124</f>
        <v>80667.842354029315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113058851.61290321</v>
      </c>
      <c r="J125" s="254">
        <f>'Resultater - Vestdanmark'!J125+'Resultater - Østdanmark'!J125</f>
        <v>126680399.99999997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6957.6478743284715</v>
      </c>
      <c r="J126" s="254">
        <f>'Resultater - Vestdanmark'!J126+'Resultater - Østdanmark'!J126</f>
        <v>7391.1461842554781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148922.51453359294</v>
      </c>
      <c r="J127" s="254">
        <f>'Resultater - Vestdanmark'!J127+'Resultater - Østdanmark'!J127</f>
        <v>148922.51453359294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220000</v>
      </c>
      <c r="J128" s="254">
        <f>'Resultater - Vestdanmark'!J128+'Resultater - Østdanmark'!J128</f>
        <v>220000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9291.4831667730468</v>
      </c>
      <c r="J129" s="254">
        <f>'Resultater - Vestdanmark'!J129+'Resultater - Østdanmark'!J129</f>
        <v>9291.4831667730468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-378554613.59845167</v>
      </c>
      <c r="J130" s="254">
        <f>'Resultater - Vestdanmark'!J130+'Resultater - Østdanmark'!J130</f>
        <v>-402140570.83200002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-8664.776171999998</v>
      </c>
      <c r="J131" s="254">
        <f>'Resultater - Vestdanmark'!J131+'Resultater - Østdanmark'!J131</f>
        <v>-8664.776171999998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11518.679177240014</v>
      </c>
      <c r="J132" s="254">
        <f>'Resultater - Vestdanmark'!J132+'Resultater - Østdanmark'!J132</f>
        <v>3715.4561791540186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1311621.690322581</v>
      </c>
      <c r="J133" s="254">
        <f>'Resultater - Vestdanmark'!J133+'Resultater - Østdanmark'!J133</f>
        <v>1469648.4000000004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2240.5553514779813</v>
      </c>
      <c r="J134" s="254">
        <f>'Resultater - Vestdanmark'!J134+'Resultater - Østdanmark'!J134</f>
        <v>2380.153815744522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8147.4854664070535</v>
      </c>
      <c r="J135" s="254">
        <f>'Resultater - Vestdanmark'!J135+'Resultater - Østdanmark'!J135</f>
        <v>8147.4854664070535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15000.000000000002</v>
      </c>
      <c r="J136" s="254">
        <f>'Resultater - Vestdanmark'!J136+'Resultater - Østdanmark'!J136</f>
        <v>15000.000000000002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1539.275233226954</v>
      </c>
      <c r="J137" s="254">
        <f>'Resultater - Vestdanmark'!J137+'Resultater - Østdanmark'!J137</f>
        <v>1539.275233226954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-62713318.280516155</v>
      </c>
      <c r="J138" s="254">
        <f>'Resultater - Vestdanmark'!J138+'Resultater - Østdanmark'!J138</f>
        <v>-66620690.136000022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-2703.7617750000004</v>
      </c>
      <c r="J139" s="254">
        <f>'Resultater - Vestdanmark'!J139+'Resultater - Østdanmark'!J139</f>
        <v>-2703.7617750000004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2099.0684678264815</v>
      </c>
      <c r="J140" s="254">
        <f>'Resultater - Vestdanmark'!J140+'Resultater - Østdanmark'!J140</f>
        <v>677.07388922364032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6587225.2315404648</v>
      </c>
      <c r="J141" s="254">
        <f>'Resultater - Vestdanmark'!J141+'Resultater - Østdanmark'!J141</f>
        <v>4056346.1152596707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2150053.8475117288</v>
      </c>
      <c r="J142" s="254">
        <f>'Resultater - Vestdanmark'!J142+'Resultater - Østdanmark'!J142</f>
        <v>1323981.2311554682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-140008017.59818769</v>
      </c>
      <c r="J143" s="254">
        <f>'Resultater - Vestdanmark'!J143+'Resultater - Østdanmark'!J143</f>
        <v>-75737299.119602695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1841797.7200294016</v>
      </c>
      <c r="J144" s="254">
        <f>'Resultater - Vestdanmark'!J144+'Resultater - Østdanmark'!J144</f>
        <v>850953.22522419575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127444.67384751282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41597.622932143568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-1834062.820233363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208853.74016871562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76289.654389902673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24900.75246872826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-723882.4078681434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274420.66915528069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564309.23733220226</v>
      </c>
      <c r="J153" s="254">
        <f>'Resultater - Vestdanmark'!J153+'Resultater - Østdanmark'!J153</f>
        <v>347495.87302669481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184189.12429213748</v>
      </c>
      <c r="J154" s="254">
        <f>'Resultater - Vestdanmark'!J154+'Resultater - Østdanmark'!J154</f>
        <v>113421.78421623065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-11994096.885123564</v>
      </c>
      <c r="J155" s="254">
        <f>'Resultater - Vestdanmark'!J155+'Resultater - Østdanmark'!J155</f>
        <v>-6488203.4546417082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235495.04548738687</v>
      </c>
      <c r="J156" s="254">
        <f>'Resultater - Vestdanmark'!J156+'Resultater - Østdanmark'!J156</f>
        <v>108804.16796183867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10917.830220316102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3563.5524893356251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-157119.05315604346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26704.355481804709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6535.5221921014427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2133.1781046964311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-62012.989558388203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35087.842308964493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187524.41569762526</v>
      </c>
      <c r="J165" s="254">
        <f>'Resultater - Vestdanmark'!J165+'Resultater - Østdanmark'!J165</f>
        <v>115359.33299729263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-1694996.8505334365</v>
      </c>
      <c r="J166" s="254">
        <f>'Resultater - Vestdanmark'!J166+'Resultater - Østdanmark'!J166</f>
        <v>-916908.08625017724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17838.071780882987</v>
      </c>
      <c r="J167" s="254">
        <f>'Resultater - Vestdanmark'!J167+'Resultater - Østdanmark'!J167</f>
        <v>8241.6025107690821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1616.1152860594229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-11868.799199802223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901.03896727475944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491.02837901322039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-3011.7105978325412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600.90861849208011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13666.978781080079</v>
      </c>
      <c r="J174" s="254">
        <f>'Resultater - Vestdanmark'!J174+'Resultater - Østdanmark'!J174</f>
        <v>8407.5108321668813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-123533.17248880997</v>
      </c>
      <c r="J175" s="254">
        <f>'Resultater - Vestdanmark'!J175+'Resultater - Østdanmark'!J175</f>
        <v>-66825.236129188532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2280.8028698065991</v>
      </c>
      <c r="J176" s="254">
        <f>'Resultater - Vestdanmark'!J176+'Resultater - Østdanmark'!J176</f>
        <v>1053.7837771520012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117.78420020765863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-865.01070389764391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115.20820678445092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35.786670295258077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-219.49667024533809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76.83308590657623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22688.805150496155</v>
      </c>
      <c r="J183" s="254">
        <f>'Resultater - Vestdanmark'!J183+'Resultater - Østdanmark'!J183</f>
        <v>13901.026517389531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-17958572.095797669</v>
      </c>
      <c r="J184" s="254">
        <f>'Resultater - Vestdanmark'!J184+'Resultater - Østdanmark'!J184</f>
        <v>-9627534.9056268595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3599.9089013751213</v>
      </c>
      <c r="J185" s="254">
        <f>'Resultater - Vestdanmark'!J185+'Resultater - Østdanmark'!J185</f>
        <v>1648.3205021538163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1653.5842407843761</v>
      </c>
      <c r="J186" s="254">
        <f>'Resultater - Vestdanmark'!J186+'Resultater - Østdanmark'!J186</f>
        <v>1013.1215913491321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-1308839.8268496608</v>
      </c>
      <c r="J187" s="254">
        <f>'Resultater - Vestdanmark'!J187+'Resultater - Østdanmark'!J187</f>
        <v>-701664.97935647971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460.2898034135095</v>
      </c>
      <c r="J188" s="254">
        <f>'Resultater - Vestdanmark'!J188+'Resultater - Østdanmark'!J188</f>
        <v>210.75675543040023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1625776.3128514187</v>
      </c>
      <c r="J189" s="254">
        <f>'Resultater - Vestdanmark'!J189+'Resultater - Østdanmark'!J189</f>
        <v>1001136.4723555732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-5346985.6736577246</v>
      </c>
      <c r="J190" s="254">
        <f>'Resultater - Vestdanmark'!J190+'Resultater - Østdanmark'!J190</f>
        <v>-2892450.4489183449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75028.587203995659</v>
      </c>
      <c r="J191" s="254">
        <f>'Resultater - Vestdanmark'!J191+'Resultater - Østdanmark'!J191</f>
        <v>34664.945868342009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41598.024755074512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-91207.316635803538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11251.743806150436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41614.422959603915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-58656.388588101494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24707.090592523418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118488.30611130032</v>
      </c>
      <c r="J198" s="254">
        <f>'Resultater - Vestdanmark'!J198+'Resultater - Østdanmark'!J198</f>
        <v>72963.890455264351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-389694.00049992924</v>
      </c>
      <c r="J199" s="254">
        <f>'Resultater - Vestdanmark'!J199+'Resultater - Østdanmark'!J199</f>
        <v>-210804.86380202696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9593.2687744760988</v>
      </c>
      <c r="J200" s="254">
        <f>'Resultater - Vestdanmark'!J200+'Resultater - Østdanmark'!J200</f>
        <v>4432.312471291737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3031.7082687470383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-6647.2862027244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1438.6650013876235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3032.9033873267572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-4274.9399603569755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3159.086016706769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22041395.777966667</v>
      </c>
      <c r="J207" s="254">
        <f>'Resultater - Vestdanmark'!J207+'Resultater - Østdanmark'!J207</f>
        <v>49035111.998631522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-64115415.290744424</v>
      </c>
      <c r="J208" s="254">
        <f>'Resultater - Vestdanmark'!J208+'Resultater - Østdanmark'!J208</f>
        <v>-125301120.26483858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762426.88219790836</v>
      </c>
      <c r="J209" s="254">
        <f>'Resultater - Vestdanmark'!J209+'Resultater - Østdanmark'!J209</f>
        <v>1038032.8024871825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782618.5450057711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-1591123.5716281338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158668.38139997373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942921.58512417797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-1327175.969674475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419610.58879692806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2198232.0680572996</v>
      </c>
      <c r="J216" s="254">
        <f>'Resultater - Vestdanmark'!J216+'Resultater - Østdanmark'!J216</f>
        <v>4890368.8651117198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-6394357.3886466268</v>
      </c>
      <c r="J217" s="254">
        <f>'Resultater - Vestdanmark'!J217+'Resultater - Østdanmark'!J217</f>
        <v>-12496528.963243458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97485.055688491542</v>
      </c>
      <c r="J218" s="254">
        <f>'Resultater - Vestdanmark'!J218+'Resultater - Østdanmark'!J218</f>
        <v>132724.44600225505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78052.097971389769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-158685.90603918146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20287.57951475821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94039.437745380506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-132361.88877883347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53652.045293086972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609318.3134925944</v>
      </c>
      <c r="J225" s="254">
        <f>'Resultater - Vestdanmark'!J225+'Resultater - Østdanmark'!J225</f>
        <v>1255104.6476208649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180893.6553154274</v>
      </c>
      <c r="J226" s="254">
        <f>'Resultater - Vestdanmark'!J226+'Resultater - Østdanmark'!J226</f>
        <v>372613.89077595668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309395.76336195279</v>
      </c>
      <c r="J228" s="254">
        <f>'Resultater - Vestdanmark'!J228+'Resultater - Østdanmark'!J228</f>
        <v>478168.90940560959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5331.611423414718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1582.8421003379201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15867.54614382872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2123.2571277333172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630.34990825839225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13870.25595872194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44407.766479083861</v>
      </c>
      <c r="J237" s="254">
        <f>'Resultater - Vestdanmark'!J237+'Resultater - Østdanmark'!J237</f>
        <v>91473.361072771411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13183.721914987247</v>
      </c>
      <c r="J238" s="254">
        <f>'Resultater - Vestdanmark'!J238+'Resultater - Østdanmark'!J238</f>
        <v>27156.49650113898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39559.810816447716</v>
      </c>
      <c r="J240" s="254">
        <f>'Resultater - Vestdanmark'!J240+'Resultater - Østdanmark'!J240</f>
        <v>61139.400840028531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388.5735087972115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115.35921505816233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2028.8484779178159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154.74523679252167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45.940571465181854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1773.4719303859165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1912891.9337675748</v>
      </c>
      <c r="J249" s="254">
        <f>'Resultater - Vestdanmark'!J249+'Resultater - Østdanmark'!J249</f>
        <v>1177939.343457835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-2959574.7882387135</v>
      </c>
      <c r="J250" s="254">
        <f>'Resultater - Vestdanmark'!J250+'Resultater - Østdanmark'!J250</f>
        <v>-1600981.1784276825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46142.865166084244</v>
      </c>
      <c r="J251" s="254">
        <f>'Resultater - Vestdanmark'!J251+'Resultater - Østdanmark'!J251</f>
        <v>21319.072940071703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9111.9534904588581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-9137.4426053184416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1288.2696198468027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4010.3423595164331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-2462.1799586123398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1244.5356031660781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139413.59780827604</v>
      </c>
      <c r="J258" s="254">
        <f>'Resultater - Vestdanmark'!J258+'Resultater - Østdanmark'!J258</f>
        <v>85849.471667712583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-215696.95701438357</v>
      </c>
      <c r="J259" s="254">
        <f>'Resultater - Vestdanmark'!J259+'Resultater - Østdanmark'!J259</f>
        <v>-116681.2103537556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5899.8966135281689</v>
      </c>
      <c r="J260" s="254">
        <f>'Resultater - Vestdanmark'!J260+'Resultater - Østdanmark'!J260</f>
        <v>2725.888949244089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664.08885768290293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-665.94653147241183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164.72010439941164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292.27801472398784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-179.44629302999942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159.12820680090181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30131.708377556683</v>
      </c>
      <c r="J267" s="254">
        <f>'Resultater - Vestdanmark'!J267+'Resultater - Østdanmark'!J267</f>
        <v>18554.798709206476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-462692.57421075704</v>
      </c>
      <c r="J268" s="254">
        <f>'Resultater - Vestdanmark'!J268+'Resultater - Østdanmark'!J268</f>
        <v>-250293.42243806395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6013.9167019778542</v>
      </c>
      <c r="J269" s="254">
        <f>'Resultater - Vestdanmark'!J269+'Resultater - Østdanmark'!J269</f>
        <v>2778.5688722081914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634.84701817212022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-8123.7511601695933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572.70599119708527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433.29343096099177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-4752.5078529016364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895.65840868264206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2196.0309408337757</v>
      </c>
      <c r="J276" s="254">
        <f>'Resultater - Vestdanmark'!J276+'Resultater - Østdanmark'!J276</f>
        <v>1352.2934563083047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-33721.526716277178</v>
      </c>
      <c r="J277" s="254">
        <f>'Resultater - Vestdanmark'!J277+'Resultater - Østdanmark'!J277</f>
        <v>-18241.650724675488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768.9484962914504</v>
      </c>
      <c r="J278" s="254">
        <f>'Resultater - Vestdanmark'!J278+'Resultater - Østdanmark'!J278</f>
        <v>355.27202354233543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46.268325616759689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-592.06762125225782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73.227055273856891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31.578885900777415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-346.36782490902954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114.52024041517018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1456827.2190333214</v>
      </c>
      <c r="J285" s="254">
        <f>'Resultater - Vestdanmark'!J285+'Resultater - Østdanmark'!J285</f>
        <v>897099.34347400698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-6469079.2380721262</v>
      </c>
      <c r="J286" s="254">
        <f>'Resultater - Vestdanmark'!J286+'Resultater - Østdanmark'!J286</f>
        <v>-3499446.6580364071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95831.512082912406</v>
      </c>
      <c r="J287" s="254">
        <f>'Resultater - Vestdanmark'!J287+'Resultater - Østdanmark'!J287</f>
        <v>44276.379212677071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33098.199036118494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-107751.77090823672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12761.032239653276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22311.923531530378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-53751.276919881275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18882.046383860168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106175.11653700063</v>
      </c>
      <c r="J294" s="254">
        <f>'Resultater - Vestdanmark'!J294+'Resultater - Østdanmark'!J294</f>
        <v>65381.553896159603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-471473.37241897668</v>
      </c>
      <c r="J295" s="254">
        <f>'Resultater - Vestdanmark'!J295+'Resultater - Østdanmark'!J295</f>
        <v>-255043.39284556874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12253.162251026279</v>
      </c>
      <c r="J296" s="254">
        <f>'Resultater - Vestdanmark'!J296+'Resultater - Østdanmark'!J296</f>
        <v>5661.2448931361077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2412.2319338298576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-7853.0636191995482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1631.6449059863025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1626.1167077155633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-3917.4502071480383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2414.2870434170786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5661416.6444550026</v>
      </c>
      <c r="J303" s="254">
        <f>'Resultater - Vestdanmark'!J303+'Resultater - Østdanmark'!J303</f>
        <v>3486242.6295435871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-18951165.935378954</v>
      </c>
      <c r="J304" s="254">
        <f>'Resultater - Vestdanmark'!J304+'Resultater - Østdanmark'!J304</f>
        <v>-10251628.069131382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249301.53865796633</v>
      </c>
      <c r="J305" s="254">
        <f>'Resultater - Vestdanmark'!J305+'Resultater - Østdanmark'!J305</f>
        <v>115183.08773395832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147071.72610792218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-333335.93125354795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37958.599458478326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58406.458150026359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-87281.79503817184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33088.148488078834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600818.16327570879</v>
      </c>
      <c r="J312" s="254">
        <f>'Resultater - Vestdanmark'!J312+'Resultater - Østdanmark'!J312</f>
        <v>369977.69727253349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-2011193.5623709355</v>
      </c>
      <c r="J313" s="254">
        <f>'Resultater - Vestdanmark'!J313+'Resultater - Østdanmark'!J313</f>
        <v>-1087954.6116984561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31876.072246085805</v>
      </c>
      <c r="J314" s="254">
        <f>'Resultater - Vestdanmark'!J314+'Resultater - Østdanmark'!J314</f>
        <v>14727.484017546278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15607.995295046201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-35375.294656278398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4853.4440068528011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6198.3886919024844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-9262.7854608799043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4230.7007705325796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502507.27227898699</v>
      </c>
      <c r="J321" s="254">
        <f>'Resultater - Vestdanmark'!J321+'Resultater - Østdanmark'!J321</f>
        <v>309438.85325778107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268391.64666056837</v>
      </c>
      <c r="J322" s="254">
        <f>'Resultater - Vestdanmark'!J322+'Resultater - Østdanmark'!J322</f>
        <v>165272.83871924714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-18611276.100067496</v>
      </c>
      <c r="J323" s="254">
        <f>'Resultater - Vestdanmark'!J323+'Resultater - Østdanmark'!J323</f>
        <v>-10067764.75497051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223844.85183293902</v>
      </c>
      <c r="J324" s="254">
        <f>'Resultater - Vestdanmark'!J324+'Resultater - Østdanmark'!J324</f>
        <v>103421.50853245215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7574.4888234169539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4045.5723530311116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-193702.77269508695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19776.035701100893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3691.4670282096786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1971.63099710193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-64174.803923168343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21155.120661306479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35338.237424713785</v>
      </c>
      <c r="J333" s="254">
        <f>'Resultater - Vestdanmark'!J333+'Resultater - Østdanmark'!J333</f>
        <v>21760.926195678254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18874.329299726753</v>
      </c>
      <c r="J334" s="254">
        <f>'Resultater - Vestdanmark'!J334+'Resultater - Østdanmark'!J334</f>
        <v>11622.619485742733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-1308816.2696995633</v>
      </c>
      <c r="J335" s="254">
        <f>'Resultater - Vestdanmark'!J335+'Resultater - Østdanmark'!J335</f>
        <v>-708003.80586291186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28621.141719989664</v>
      </c>
      <c r="J336" s="254">
        <f>'Resultater - Vestdanmark'!J336+'Resultater - Østdanmark'!J336</f>
        <v>13223.630690472997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532.66708598824425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284.50015396175115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-13621.921410769177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2528.5938712730067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259.5981102855597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138.65264869406883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-4513.0181846648038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2704.9257626108897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1009038.1985342047</v>
      </c>
      <c r="J345" s="254">
        <f>'Resultater - Vestdanmark'!J345+'Resultater - Østdanmark'!J345</f>
        <v>621355.4315973589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167630.92005701453</v>
      </c>
      <c r="J346" s="254">
        <f>'Resultater - Vestdanmark'!J346+'Resultater - Østdanmark'!J346</f>
        <v>103225.41092338818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-9863923.3943330627</v>
      </c>
      <c r="J347" s="254">
        <f>'Resultater - Vestdanmark'!J347+'Resultater - Østdanmark'!J347</f>
        <v>-5335886.6829575067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138409.99055061716</v>
      </c>
      <c r="J348" s="254">
        <f>'Resultater - Vestdanmark'!J348+'Resultater - Østdanmark'!J348</f>
        <v>63948.622903289252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48990.119343476908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8138.6995964866801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-359179.75031961326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39386.689382397039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43233.629804177806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7182.3773886921081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-241504.78180500917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76294.50942443058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73539.77665981809</v>
      </c>
      <c r="J357" s="254">
        <f>'Resultater - Vestdanmark'!J357+'Resultater - Østdanmark'!J357</f>
        <v>45285.044443721999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12217.119669186424</v>
      </c>
      <c r="J358" s="254">
        <f>'Resultater - Vestdanmark'!J358+'Resultater - Østdanmark'!J358</f>
        <v>7523.1776913414687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-718893.2237278613</v>
      </c>
      <c r="J359" s="254">
        <f>'Resultater - Vestdanmark'!J359+'Resultater - Østdanmark'!J359</f>
        <v>-388885.09425789677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17697.310983806652</v>
      </c>
      <c r="J360" s="254">
        <f>'Resultater - Vestdanmark'!J360+'Resultater - Østdanmark'!J360</f>
        <v>8176.5677607774696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3570.4519811942473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593.15707918335397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-26177.402062284949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5036.0417470584662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3150.9129036057147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523.45929997321139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-17601.125251767593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9755.1315065464023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663155.61769763182</v>
      </c>
      <c r="J369" s="254">
        <f>'Resultater - Vestdanmark'!J369+'Resultater - Østdanmark'!J369</f>
        <v>408364.46593330556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-1358584.2086342073</v>
      </c>
      <c r="J370" s="254">
        <f>'Resultater - Vestdanmark'!J370+'Resultater - Østdanmark'!J370</f>
        <v>-734925.75892189192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22474.331978910326</v>
      </c>
      <c r="J371" s="254">
        <f>'Resultater - Vestdanmark'!J371+'Resultater - Østdanmark'!J371</f>
        <v>10383.662154771117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15291.413221598841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-23732.57175347743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2342.3293090167094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10284.007332556561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-12312.756067172753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3609.6107070066155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48331.486446233277</v>
      </c>
      <c r="J378" s="254">
        <f>'Resultater - Vestdanmark'!J378+'Resultater - Østdanmark'!J378</f>
        <v>29762.036426535909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-99015.061492866298</v>
      </c>
      <c r="J379" s="254">
        <f>'Resultater - Vestdanmark'!J379+'Resultater - Østdanmark'!J379</f>
        <v>-53562.170640491531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2873.6021193400288</v>
      </c>
      <c r="J380" s="254">
        <f>'Resultater - Vestdanmark'!J380+'Resultater - Østdanmark'!J380</f>
        <v>1327.6707669202924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1114.454452530073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-1729.6550604815136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299.4937724021745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749.5093877543668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-897.36675238069313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461.53029097283923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124396.31228538188</v>
      </c>
      <c r="J387" s="254">
        <f>'Resultater - Vestdanmark'!J387+'Resultater - Østdanmark'!J387</f>
        <v>76601.980402214802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-569929.36909768044</v>
      </c>
      <c r="J388" s="254">
        <f>'Resultater - Vestdanmark'!J388+'Resultater - Østdanmark'!J388</f>
        <v>-308303.13752657693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8642.3670199286735</v>
      </c>
      <c r="J389" s="254">
        <f>'Resultater - Vestdanmark'!J389+'Resultater - Østdanmark'!J389</f>
        <v>3992.9738261713801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12618.998365470192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-48178.932082393061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3962.5893991443486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12226.305822722101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-40011.123871085467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8797.2534542545018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9066.1354902728817</v>
      </c>
      <c r="J396" s="254">
        <f>'Resultater - Vestdanmark'!J396+'Resultater - Østdanmark'!J396</f>
        <v>5582.8337704775986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-41537.058335550886</v>
      </c>
      <c r="J397" s="254">
        <f>'Resultater - Vestdanmark'!J397+'Resultater - Østdanmark'!J397</f>
        <v>-22469.460432876847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1105.0261341643454</v>
      </c>
      <c r="J398" s="254">
        <f>'Resultater - Vestdanmark'!J398+'Resultater - Østdanmark'!J398</f>
        <v>510.54767990980213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919.68601665958602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-3511.331791199405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506.66268105948058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891.06616665626461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-2916.0532452213188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1124.8301481992623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2432280.9506411552</v>
      </c>
      <c r="J405" s="254">
        <f>'Resultater - Vestdanmark'!J405+'Resultater - Østdanmark'!J405</f>
        <v>3093954.1025462179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-8212358.603621155</v>
      </c>
      <c r="J406" s="254">
        <f>'Resultater - Vestdanmark'!J406+'Resultater - Østdanmark'!J406</f>
        <v>-9176824.9821100347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298875.84392064693</v>
      </c>
      <c r="J407" s="254">
        <f>'Resultater - Vestdanmark'!J407+'Resultater - Østdanmark'!J407</f>
        <v>285247.73835176893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654950.0436243657</v>
      </c>
      <c r="J408" s="254">
        <f>'Resultater - Vestdanmark'!J408+'Resultater - Østdanmark'!J408</f>
        <v>450641.93559603638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-1842812.2733528428</v>
      </c>
      <c r="J409" s="254">
        <f>'Resultater - Vestdanmark'!J409+'Resultater - Østdanmark'!J409</f>
        <v>-1113855.7208397677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363759.41416948219</v>
      </c>
      <c r="J410" s="254">
        <f>'Resultater - Vestdanmark'!J410+'Resultater - Østdanmark'!J410</f>
        <v>187788.47533492438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664596.21292196796</v>
      </c>
      <c r="J411" s="254">
        <f>'Resultater - Vestdanmark'!J411+'Resultater - Østdanmark'!J411</f>
        <v>409249.46657586202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-1602817.1961928057</v>
      </c>
      <c r="J412" s="254">
        <f>'Resultater - Vestdanmark'!J412+'Resultater - Østdanmark'!J412</f>
        <v>-867039.07138899388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845788.13598998124</v>
      </c>
      <c r="J413" s="254">
        <f>'Resultater - Vestdanmark'!J413+'Resultater - Østdanmark'!J413</f>
        <v>390771.70938556193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310995.12551258871</v>
      </c>
      <c r="J414" s="254">
        <f>'Resultater - Vestdanmark'!J414+'Resultater - Østdanmark'!J414</f>
        <v>395597.65667609667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-1050044.6069004927</v>
      </c>
      <c r="J415" s="254">
        <f>'Resultater - Vestdanmark'!J415+'Resultater - Østdanmark'!J415</f>
        <v>-1173362.7385298819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38214.71798653889</v>
      </c>
      <c r="J416" s="254">
        <f>'Resultater - Vestdanmark'!J416+'Resultater - Østdanmark'!J416</f>
        <v>36472.207771682828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83742.904358044194</v>
      </c>
      <c r="J417" s="254">
        <f>'Resultater - Vestdanmark'!J417+'Resultater - Østdanmark'!J417</f>
        <v>57619.760285086333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-235624.76781164372</v>
      </c>
      <c r="J418" s="254">
        <f>'Resultater - Vestdanmark'!J418+'Resultater - Østdanmark'!J418</f>
        <v>-142419.27916023257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46510.829530693489</v>
      </c>
      <c r="J419" s="254">
        <f>'Resultater - Vestdanmark'!J419+'Resultater - Østdanmark'!J419</f>
        <v>24010.918821367144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84976.278171473386</v>
      </c>
      <c r="J420" s="254">
        <f>'Resultater - Vestdanmark'!J420+'Resultater - Østdanmark'!J420</f>
        <v>52327.256516222056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-204938.63382530693</v>
      </c>
      <c r="J421" s="254">
        <f>'Resultater - Vestdanmark'!J421+'Resultater - Østdanmark'!J421</f>
        <v>-110860.92861100585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108143.75183094112</v>
      </c>
      <c r="J422" s="254">
        <f>'Resultater - Vestdanmark'!J422+'Resultater - Østdanmark'!J422</f>
        <v>49964.662501302155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789510.6267450063</v>
      </c>
      <c r="J423" s="254">
        <f ca="1">'Resultater - Vestdanmark'!J423+'Resultater - Østdanmark'!J423</f>
        <v>814379.14075048931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855303.17897375696</v>
      </c>
      <c r="J424" s="254">
        <f ca="1">'Resultater - Vestdanmark'!J424+'Resultater - Østdanmark'!J424</f>
        <v>882244.0691463633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-122610.02662156825</v>
      </c>
      <c r="J425" s="254">
        <f ca="1">'Resultater - Vestdanmark'!J425+'Resultater - Østdanmark'!J425</f>
        <v>-438942.57839262037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3624747.5024997108</v>
      </c>
      <c r="J426" s="254">
        <f>'Resultater - Vestdanmark'!J426+'Resultater - Østdanmark'!J426</f>
        <v>3552809.6100000003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141111.79968495783</v>
      </c>
      <c r="J427" s="254">
        <f>'Resultater - Vestdanmark'!J427+'Resultater - Østdanmark'!J427</f>
        <v>138311.25000000003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18542.090478603459</v>
      </c>
      <c r="J428" s="254">
        <f>'Resultater - Vestdanmark'!J428+'Resultater - Østdanmark'!J428</f>
        <v>18174.098250000003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1878612.685213645</v>
      </c>
      <c r="J429" s="254">
        <f>'Resultater - Vestdanmark'!J429+'Resultater - Østdanmark'!J429</f>
        <v>1841329.1400000006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1540281.5119809874</v>
      </c>
      <c r="J430" s="254">
        <f>'Resultater - Vestdanmark'!J430+'Resultater - Østdanmark'!J430</f>
        <v>1408992.3730660276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29509.375253541421</v>
      </c>
      <c r="J431" s="254">
        <f>'Resultater - Vestdanmark'!J431+'Resultater - Østdanmark'!J431</f>
        <v>26994.081499237309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137368.22973272967</v>
      </c>
      <c r="J432" s="254">
        <f>'Resultater - Vestdanmark'!J432+'Resultater - Østdanmark'!J432</f>
        <v>125659.35933754632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135541.29317516962</v>
      </c>
      <c r="J433" s="254">
        <f>'Resultater - Vestdanmark'!J433+'Resultater - Østdanmark'!J433</f>
        <v>123988.14556548269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98683.107035199064</v>
      </c>
      <c r="J434" s="254">
        <f>'Resultater - Vestdanmark'!J434+'Resultater - Østdanmark'!J434</f>
        <v>69403.15151515152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47862.106613101008</v>
      </c>
      <c r="J435" s="254">
        <f>'Resultater - Vestdanmark'!J435+'Resultater - Østdanmark'!J435</f>
        <v>33661.090909090912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6317.6381327234412</v>
      </c>
      <c r="J436" s="254">
        <f>'Resultater - Vestdanmark'!J436+'Resultater - Østdanmark'!J436</f>
        <v>4443.1515151515159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64935.723592043461</v>
      </c>
      <c r="J437" s="254">
        <f>'Resultater - Vestdanmark'!J437+'Resultater - Østdanmark'!J437</f>
        <v>45668.848484848473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215848.52091831178</v>
      </c>
      <c r="J438" s="254">
        <f>'Resultater - Vestdanmark'!J438+'Resultater - Østdanmark'!J438</f>
        <v>241854.36681208428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796.15371051356863</v>
      </c>
      <c r="J439" s="257">
        <f>'Resultater - Vestdanmark'!J439+'Resultater - Østdanmark'!J439</f>
        <v>892.07584431038413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4927638351.6511974</v>
      </c>
      <c r="J440" s="251">
        <f>'Resultater - Vestdanmark'!J440+'Resultater - Østdanmark'!J440</f>
        <v>3175753242.7428198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157506845.78159505</v>
      </c>
      <c r="J441" s="254">
        <f>'Resultater - Vestdanmark'!J441+'Resultater - Østdanmark'!J441</f>
        <v>139958017.66536024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74911792.505880564</v>
      </c>
      <c r="J443" s="254">
        <f>'Resultater - Vestdanmark'!J443+'Resultater - Østdanmark'!J443</f>
        <v>66565398.645720109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137338286.26078105</v>
      </c>
      <c r="J444" s="254">
        <f>'Resultater - Vestdanmark'!J444+'Resultater - Østdanmark'!J444</f>
        <v>122036564.1838202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1439216015.0492065</v>
      </c>
      <c r="J445" s="254">
        <f>'Resultater - Vestdanmark'!J445+'Resultater - Østdanmark'!J445</f>
        <v>1008175632.6167681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214749647.96896386</v>
      </c>
      <c r="J446" s="254">
        <f>'Resultater - Vestdanmark'!J446+'Resultater - Østdanmark'!J446</f>
        <v>163828540.30022481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2182046058.6328287</v>
      </c>
      <c r="J449" s="254">
        <f>'Resultater - Vestdanmark'!J449+'Resultater - Østdanmark'!J449</f>
        <v>1938930586.1932831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161387016.39392194</v>
      </c>
      <c r="J450" s="254">
        <f>'Resultater - Vestdanmark'!J450+'Resultater - Østdanmark'!J450</f>
        <v>151226344.89251524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4183928875.3595877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1300523002.4591866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215882154.41025937</v>
      </c>
      <c r="J453" s="254">
        <f>'Resultater - Vestdanmark'!J453+'Resultater - Østdanmark'!J453</f>
        <v>352861471.41586882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2482188922.8995657</v>
      </c>
      <c r="J454" s="254">
        <f>'Resultater - Vestdanmark'!J454+'Resultater - Østdanmark'!J454</f>
        <v>0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150254639.25078046</v>
      </c>
      <c r="J458" s="254">
        <f>'Resultater - Vestdanmark'!J458+'Resultater - Østdanmark'!J458</f>
        <v>160184304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-159365.07944253669</v>
      </c>
      <c r="J459" s="260">
        <f>'Resultater - Vestdanmark'!J459+'Resultater - Østdanmark'!J459</f>
        <v>-169896.8129017344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144329877.92037332</v>
      </c>
      <c r="J460" s="254">
        <f>'Resultater - Vestdanmark'!J460+'Resultater - Østdanmark'!J460</f>
        <v>150479929.4279424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-301212.92113253253</v>
      </c>
      <c r="J461" s="260">
        <f>'Resultater - Vestdanmark'!J461+'Resultater - Østdanmark'!J461</f>
        <v>-314047.92803756456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90372.346693548403</v>
      </c>
      <c r="J462" s="254">
        <f>'Resultater - Vestdanmark'!J462+'Resultater - Østdanmark'!J462</f>
        <v>115203.62700000004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122447682.22753532</v>
      </c>
      <c r="J463" s="254">
        <f>'Resultater - Vestdanmark'!J463+'Resultater - Østdanmark'!J463</f>
        <v>126121652.62402846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90982630.988043025</v>
      </c>
      <c r="J471" s="254">
        <f>'Resultater - Vestdanmark'!J471+'Resultater - Østdanmark'!J471</f>
        <v>273405403.92607903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38633474.013617657</v>
      </c>
      <c r="J473" s="254">
        <f>'Resultater - Vestdanmark'!J473+'Resultater - Østdanmark'!J473</f>
        <v>40234820.435513988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30644575.172989536</v>
      </c>
      <c r="J474" s="260">
        <f ca="1">'Resultater - Vestdanmark'!J474+'Resultater - Østdanmark'!J474</f>
        <v>42569127.851383246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22120821.889698233</v>
      </c>
      <c r="J475" s="260">
        <f>'Resultater - Vestdanmark'!J475+'Resultater - Østdanmark'!J475</f>
        <v>7860896.3999999976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27296430.812363751</v>
      </c>
      <c r="J476" s="260">
        <f>'Resultater - Vestdanmark'!J476+'Resultater - Østdanmark'!J476</f>
        <v>9486520.3737079501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16096.855645161293</v>
      </c>
      <c r="J477" s="260">
        <f>'Resultater - Vestdanmark'!J477+'Resultater - Østdanmark'!J477</f>
        <v>6839.91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3605403.9766996508</v>
      </c>
      <c r="J478" s="260">
        <f>'Resultater - Vestdanmark'!J478+'Resultater - Østdanmark'!J478</f>
        <v>1237860.6646432423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191171138.58843204</v>
      </c>
      <c r="J479" s="260">
        <f ca="1">'Resultater - Vestdanmark'!J479+'Resultater - Østdanmark'!J479</f>
        <v>265948224.59884083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90301515.380886465</v>
      </c>
      <c r="J480" s="260">
        <f ca="1">'Resultater - Vestdanmark'!J480+'Resultater - Østdanmark'!J480</f>
        <v>-2816567.844915919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15.410021018099048</v>
      </c>
      <c r="J481" s="264">
        <f>'Resultater - Vestdanmark'!J481+'Resultater - Østdanmark'!J481</f>
        <v>7.4718427206309785</v>
      </c>
      <c r="L481" s="152" t="s">
        <v>214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6.1589217844179336</v>
      </c>
      <c r="J482" s="264">
        <f>'Resultater - Vestdanmark'!J482+'Resultater - Østdanmark'!J482</f>
        <v>3.7094375298787443</v>
      </c>
      <c r="L482" s="152" t="s">
        <v>218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2.9461804763077968</v>
      </c>
      <c r="J483" s="264">
        <f>'Resultater - Vestdanmark'!J483+'Resultater - Østdanmark'!J483</f>
        <v>1.51220058077754</v>
      </c>
      <c r="L483" s="152" t="s">
        <v>215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41.433609356083267</v>
      </c>
      <c r="J484" s="264">
        <f ca="1">'Resultater - Vestdanmark'!J484+'Resultater - Østdanmark'!J484</f>
        <v>40.017687395755054</v>
      </c>
      <c r="L484" s="152" t="s">
        <v>216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217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19.611383744998211</v>
      </c>
      <c r="J489" s="267">
        <f ca="1">'Resultater - Vestdanmark'!J489+'Resultater - Østdanmark'!J489</f>
        <v>26.927059557856523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2622922.6951507898</v>
      </c>
      <c r="J490" s="270">
        <f>'Resultater - Vestdanmark'!J490+'Resultater - Østdanmark'!J490</f>
        <v>6568297.9922181144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5400134.9606045671</v>
      </c>
      <c r="J491" s="270">
        <f>'Resultater - Vestdanmark'!J491+'Resultater - Østdanmark'!J491</f>
        <v>13522966.454566708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7666963.6250295434</v>
      </c>
      <c r="J492" s="270">
        <f>'Resultater - Vestdanmark'!J492+'Resultater - Østdanmark'!J492</f>
        <v>19199537.17194695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274951.86537580064</v>
      </c>
      <c r="J493" s="270">
        <f>'Resultater - Vestdanmark'!J493+'Resultater - Østdanmark'!J493</f>
        <v>165599.88972672966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175969.19384051242</v>
      </c>
      <c r="J494" s="270">
        <f>'Resultater - Vestdanmark'!J494+'Resultater - Østdanmark'!J494</f>
        <v>105983.929425107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AA291"/>
  <sheetViews>
    <sheetView zoomScale="106" workbookViewId="0">
      <pane xSplit="6" ySplit="3" topLeftCell="G48" activePane="bottomRight" state="frozen"/>
      <selection pane="topRight" activeCell="F1" sqref="F1"/>
      <selection pane="bottomLeft" activeCell="A3" sqref="A3"/>
      <selection pane="bottomRight" activeCell="G96" sqref="G96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46" t="s">
        <v>247</v>
      </c>
      <c r="B1" s="446"/>
      <c r="C1" s="446"/>
      <c r="D1" s="393"/>
      <c r="G1" s="447" t="s">
        <v>249</v>
      </c>
      <c r="H1" s="447"/>
      <c r="I1" s="447"/>
      <c r="J1" s="447"/>
      <c r="K1" s="447"/>
      <c r="L1" s="447"/>
      <c r="M1" s="447"/>
      <c r="N1" s="448"/>
      <c r="O1" s="449" t="s">
        <v>250</v>
      </c>
      <c r="P1" s="450"/>
      <c r="Q1" s="451"/>
      <c r="R1" s="443" t="s">
        <v>122</v>
      </c>
      <c r="S1" s="443"/>
      <c r="T1" s="443"/>
      <c r="U1" s="444"/>
      <c r="V1" s="445" t="s">
        <v>228</v>
      </c>
      <c r="W1" s="443"/>
      <c r="X1" s="443"/>
      <c r="Y1" s="444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310</v>
      </c>
      <c r="C3" s="91" t="s">
        <v>129</v>
      </c>
      <c r="D3" s="91" t="s">
        <v>338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</row>
    <row r="4" spans="1:27" hidden="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hidden="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hidden="1" x14ac:dyDescent="0.25">
      <c r="A6" s="171" t="s">
        <v>102</v>
      </c>
      <c r="B6" s="171" t="s">
        <v>229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hidden="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hidden="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hidden="1" x14ac:dyDescent="0.25">
      <c r="A9" s="171" t="s">
        <v>207</v>
      </c>
      <c r="B9" s="171" t="s">
        <v>229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hidden="1" x14ac:dyDescent="0.25">
      <c r="A10" t="s">
        <v>101</v>
      </c>
      <c r="B10" s="171" t="s">
        <v>221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hidden="1" x14ac:dyDescent="0.25">
      <c r="A11" t="s">
        <v>203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hidden="1" x14ac:dyDescent="0.25">
      <c r="A12" t="s">
        <v>137</v>
      </c>
      <c r="B12" s="171" t="s">
        <v>221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hidden="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hidden="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hidden="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hidden="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hidden="1" x14ac:dyDescent="0.25">
      <c r="A17" s="171" t="s">
        <v>51</v>
      </c>
      <c r="B17" s="171" t="s">
        <v>223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hidden="1" x14ac:dyDescent="0.25">
      <c r="A18" s="171" t="s">
        <v>202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hidden="1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1</v>
      </c>
      <c r="AA19">
        <f t="shared" si="2"/>
        <v>0</v>
      </c>
    </row>
    <row r="20" spans="1:27" hidden="1" x14ac:dyDescent="0.25">
      <c r="A20" s="171" t="s">
        <v>67</v>
      </c>
      <c r="B20" s="171" t="s">
        <v>226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hidden="1" x14ac:dyDescent="0.25">
      <c r="A21" s="171" t="s">
        <v>162</v>
      </c>
      <c r="B21" s="171" t="s">
        <v>229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hidden="1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hidden="1" x14ac:dyDescent="0.25">
      <c r="A23" s="171" t="s">
        <v>103</v>
      </c>
      <c r="B23" s="171" t="s">
        <v>229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hidden="1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hidden="1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hidden="1" x14ac:dyDescent="0.25">
      <c r="A26" s="171" t="s">
        <v>48</v>
      </c>
      <c r="B26" s="171" t="s">
        <v>226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hidden="1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hidden="1" x14ac:dyDescent="0.25">
      <c r="A28" s="171" t="s">
        <v>136</v>
      </c>
      <c r="B28" s="171" t="s">
        <v>221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hidden="1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hidden="1" x14ac:dyDescent="0.25">
      <c r="A30" t="s">
        <v>53</v>
      </c>
      <c r="B30" s="171" t="s">
        <v>223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hidden="1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hidden="1" x14ac:dyDescent="0.25">
      <c r="A32" s="171" t="s">
        <v>106</v>
      </c>
      <c r="B32" s="171" t="s">
        <v>225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hidden="1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hidden="1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hidden="1" x14ac:dyDescent="0.25">
      <c r="A35" s="171" t="s">
        <v>95</v>
      </c>
      <c r="B35" s="171" t="s">
        <v>224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hidden="1" x14ac:dyDescent="0.25">
      <c r="A36" s="171" t="s">
        <v>305</v>
      </c>
      <c r="B36" s="171" t="s">
        <v>311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hidden="1" x14ac:dyDescent="0.25">
      <c r="A37" s="171" t="s">
        <v>306</v>
      </c>
      <c r="B37" s="171" t="s">
        <v>311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hidden="1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hidden="1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hidden="1" x14ac:dyDescent="0.25">
      <c r="A40" t="s">
        <v>237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hidden="1" x14ac:dyDescent="0.25">
      <c r="A41" t="s">
        <v>230</v>
      </c>
      <c r="B41" s="171" t="s">
        <v>230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hidden="1" x14ac:dyDescent="0.25">
      <c r="A42" t="s">
        <v>52</v>
      </c>
      <c r="B42" s="171" t="s">
        <v>223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hidden="1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hidden="1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hidden="1" x14ac:dyDescent="0.25">
      <c r="A45" s="171" t="s">
        <v>140</v>
      </c>
      <c r="B45" s="171" t="s">
        <v>229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hidden="1" x14ac:dyDescent="0.25">
      <c r="A46" s="171" t="s">
        <v>135</v>
      </c>
      <c r="B46" s="171" t="s">
        <v>221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hidden="1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225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hidden="1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hidden="1" x14ac:dyDescent="0.25">
      <c r="A50" s="171" t="s">
        <v>119</v>
      </c>
      <c r="B50" s="171" t="s">
        <v>224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hidden="1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hidden="1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216803.74196206822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184223.95740906836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hidden="1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507521.08295756584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61616.887427127796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445904.19553043804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hidden="1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hidden="1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476061926.82588208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476061926.82588208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476061926.82588208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hidden="1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26598229.658080429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23704096.865748726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2894132.792331703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hidden="1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6831798.9333979907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5123849.2000484932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1707949.7333494974</v>
      </c>
      <c r="P57" s="94">
        <f t="shared" si="4"/>
        <v>1707949.7333494974</v>
      </c>
      <c r="Q57" s="180">
        <f t="shared" si="10"/>
        <v>5123849.2000484932</v>
      </c>
      <c r="R57">
        <f>IFERROR(VLOOKUP(A57,[1]Energiindhold!$A$2:$C$11,3,FALSE),IFERROR(VLOOKUP(A57,[1]Biogasudbytte!$A$2:$B$18,2,FALSE)*[1]Energiindhold!$C$10,0))*P57</f>
        <v>0.97015998664384862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3.8806399465753949</v>
      </c>
      <c r="T57">
        <f>IFERROR(VLOOKUP(A57,[1]Biogasudbytte!$A$2:$B$18,2,FALSE)*[1]Energiindhold!$C$10,0)*K57*IFERROR(VLOOKUP(A57,Biogasanlæg!$F$3:$G$8,2,FALSE),1)</f>
        <v>2.9104799599315463</v>
      </c>
      <c r="U57" s="170">
        <f t="shared" si="11"/>
        <v>0.97015998664384862</v>
      </c>
      <c r="V57" s="169">
        <f>P57*IFERROR(VLOOKUP(A57,[1]Tørstofindhold!A$2:B$24,2,FALSE),0)</f>
        <v>73037.716377614124</v>
      </c>
      <c r="W57">
        <f>IF(E57=År1,Q57,SUM(P57,Q57))*IFERROR(VLOOKUP(A57,[1]Tørstofindhold!A$2:B$24,2,FALSE),0)</f>
        <v>292150.86551045656</v>
      </c>
      <c r="X57">
        <f>K57*IFERROR(VLOOKUP(A57,[1]Tørstofindhold!A$2:B$24,2,FALSE),0)</f>
        <v>219113.14913284243</v>
      </c>
      <c r="Y57" s="170">
        <f t="shared" si="12"/>
        <v>73037.716377614124</v>
      </c>
      <c r="Z57">
        <f t="shared" si="1"/>
        <v>0</v>
      </c>
      <c r="AA57">
        <f t="shared" si="2"/>
        <v>1</v>
      </c>
    </row>
    <row r="58" spans="1:27" hidden="1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2398095.6084711761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1798571.7063533822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226962.6200874506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372561.28203034331</v>
      </c>
      <c r="P58" s="94">
        <f t="shared" si="4"/>
        <v>372561.28203034331</v>
      </c>
      <c r="Q58" s="180">
        <f t="shared" si="10"/>
        <v>1798571.7063533822</v>
      </c>
      <c r="R58">
        <f>IFERROR(VLOOKUP(A58,[1]Energiindhold!$A$2:$C$11,3,FALSE),IFERROR(VLOOKUP(A58,[1]Biogasudbytte!$A$2:$B$18,2,FALSE)*[1]Energiindhold!$C$10,0))*P58</f>
        <v>0.80249700149335956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4.6766204569785454</v>
      </c>
      <c r="T58">
        <f>IFERROR(VLOOKUP(A58,[1]Biogasudbytte!$A$2:$B$18,2,FALSE)*[1]Energiindhold!$C$10,0)*K58*IFERROR(VLOOKUP(A58,Biogasanlæg!$F$3:$G$8,2,FALSE),1)</f>
        <v>3.8741234554851856</v>
      </c>
      <c r="U58" s="170">
        <f t="shared" si="11"/>
        <v>0.8024970014933599</v>
      </c>
      <c r="V58" s="169">
        <f>P58*IFERROR(VLOOKUP(A58,[1]Tørstofindhold!A$2:B$24,2,FALSE),0)</f>
        <v>111768.38460910298</v>
      </c>
      <c r="W58">
        <f>IF(E58=År1,Q58,SUM(P58,Q58))*IFERROR(VLOOKUP(A58,[1]Tørstofindhold!A$2:B$24,2,FALSE),0)</f>
        <v>651339.89651511761</v>
      </c>
      <c r="X58">
        <f>K58*IFERROR(VLOOKUP(A58,[1]Tørstofindhold!A$2:B$24,2,FALSE),0)</f>
        <v>539571.51190601464</v>
      </c>
      <c r="Y58" s="170">
        <f t="shared" si="12"/>
        <v>111768.38460910297</v>
      </c>
      <c r="Z58">
        <f t="shared" si="1"/>
        <v>0</v>
      </c>
      <c r="AA58">
        <f t="shared" si="2"/>
        <v>1</v>
      </c>
    </row>
    <row r="59" spans="1:27" hidden="1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4811896.6084075198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4819713.6053245859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-7816.9969170661643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1</v>
      </c>
      <c r="AA59">
        <f t="shared" si="2"/>
        <v>0</v>
      </c>
    </row>
    <row r="60" spans="1:27" hidden="1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8485.9782071591744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6364.4836553693804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2121.4945517897936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6364.4836553693804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2.9931530182836659E-3</v>
      </c>
      <c r="T60">
        <f>IFERROR(VLOOKUP(A60,[1]Biogasudbytte!$A$2:$B$18,2,FALSE)*[1]Energiindhold!$C$10,0)*K60*IFERROR(VLOOKUP(A60,Biogasanlæg!$F$3:$G$8,2,FALSE),1)</f>
        <v>2.9931530182836659E-3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400.96247028827099</v>
      </c>
      <c r="X60">
        <f>K60*IFERROR(VLOOKUP(A60,[1]Tørstofindhold!A$2:B$24,2,FALSE),0)</f>
        <v>400.96247028827099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hidden="1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199135.17885986279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163840.41226077959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hidden="1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896073.58354922489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896073.58354922489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hidden="1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25556.448051387608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-232366.846326528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1</v>
      </c>
      <c r="AA63">
        <f t="shared" si="2"/>
        <v>0</v>
      </c>
    </row>
    <row r="64" spans="1:27" hidden="1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0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hidden="1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23688369.568072174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11690948.599194342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13980902.465889163</v>
      </c>
      <c r="O65" s="179">
        <f t="shared" si="9"/>
        <v>-1983481.49701133</v>
      </c>
      <c r="P65" s="94">
        <f t="shared" si="4"/>
        <v>0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0</v>
      </c>
      <c r="V65" s="169">
        <f>P65*IFERROR(VLOOKUP(A65,[1]Tørstofindhold!A$2:B$24,2,FALSE),0)</f>
        <v>0</v>
      </c>
      <c r="W65">
        <f>IF(E65=År1,Q65,SUM(P65,Q65))*IFERROR(VLOOKUP(A65,[1]Tørstofindhold!A$2:B$24,2,FALSE),0)</f>
        <v>0</v>
      </c>
      <c r="X65">
        <f>K65*IFERROR(VLOOKUP(A65,[1]Tørstofindhold!A$2:B$24,2,FALSE),0)</f>
        <v>0</v>
      </c>
      <c r="Y65" s="170">
        <f t="shared" si="12"/>
        <v>0</v>
      </c>
      <c r="Z65">
        <f t="shared" si="1"/>
        <v>0</v>
      </c>
      <c r="AA65">
        <f t="shared" si="2"/>
        <v>1</v>
      </c>
    </row>
    <row r="66" spans="1:27" hidden="1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2337206.9240836524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2337206.9240836524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hidden="1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174223.4606652103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-95917.252920080296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1</v>
      </c>
      <c r="AA67">
        <f t="shared" si="2"/>
        <v>0</v>
      </c>
    </row>
    <row r="68" spans="1:27" hidden="1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2369660.5900392467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738546.85902237904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676711.9045097694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954401.82650709699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954401.82650709699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9.8645124484934694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9.8645124484934694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811241.55253103247</v>
      </c>
      <c r="X68">
        <f>K68*IFERROR(VLOOKUP(A68,[1]Tørstofindhold!A$2:B$24,2,FALSE),0)</f>
        <v>0</v>
      </c>
      <c r="Y68" s="170">
        <f t="shared" si="12"/>
        <v>811241.55253103247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hidden="1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0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hidden="1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2975941.0683890576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-2975941.0683890576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hidden="1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497360.5840950241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497360.5840950241</v>
      </c>
      <c r="P71" s="94">
        <f t="shared" si="17"/>
        <v>497360.5840950241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2.155128067759672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2.155128067759672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2.155128067759672</v>
      </c>
      <c r="V71" s="169">
        <f>P71*IFERROR(VLOOKUP(A71,[1]Tørstofindhold!A$2:B$24,2,FALSE),0)</f>
        <v>208891.44531991013</v>
      </c>
      <c r="W71">
        <f>IF(E71=År1,Q71,SUM(P71,Q71))*IFERROR(VLOOKUP(A71,[1]Tørstofindhold!A$2:B$24,2,FALSE),0)</f>
        <v>208891.44531991013</v>
      </c>
      <c r="X71">
        <f>K71*IFERROR(VLOOKUP(A71,[1]Tørstofindhold!A$2:B$24,2,FALSE),0)</f>
        <v>0</v>
      </c>
      <c r="Y71" s="170">
        <f t="shared" si="12"/>
        <v>208891.44531991013</v>
      </c>
      <c r="Z71">
        <f t="shared" si="18"/>
        <v>0</v>
      </c>
      <c r="AA71">
        <f t="shared" si="19"/>
        <v>1</v>
      </c>
    </row>
    <row r="72" spans="1:27" hidden="1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568712.62350325566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568712.62350325566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hidden="1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1420419.4156580612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1296887.73256127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hidden="1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5653320.5103731416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4879321.8009565054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478065.66639355384</v>
      </c>
      <c r="P74" s="94">
        <f t="shared" si="17"/>
        <v>478065.66639355384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1.6373079782046271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1.6373079782046271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1.6373079782046271</v>
      </c>
      <c r="V74" s="169">
        <f>P74*IFERROR(VLOOKUP(A74,[1]Tørstofindhold!A$2:B$24,2,FALSE),0)</f>
        <v>148200.3565820017</v>
      </c>
      <c r="W74">
        <f>IF(E74=År1,Q74,SUM(P74,Q74))*IFERROR(VLOOKUP(A74,[1]Tørstofindhold!A$2:B$24,2,FALSE),0)</f>
        <v>148200.3565820017</v>
      </c>
      <c r="X74">
        <f>K74*IFERROR(VLOOKUP(A74,[1]Tørstofindhold!A$2:B$24,2,FALSE),0)</f>
        <v>0</v>
      </c>
      <c r="Y74" s="170">
        <f t="shared" si="12"/>
        <v>148200.3565820017</v>
      </c>
      <c r="Z74">
        <f t="shared" si="18"/>
        <v>0</v>
      </c>
      <c r="AA74">
        <f t="shared" si="19"/>
        <v>1</v>
      </c>
    </row>
    <row r="75" spans="1:27" hidden="1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269660.03203483747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-269660.03203483747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hidden="1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12742551.197341641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9556913.3980062306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3185637.7993354104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17"/>
        <v>0</v>
      </c>
      <c r="Q76" s="180">
        <f t="shared" si="10"/>
        <v>9556913.3980062306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4.8376139929367747</v>
      </c>
      <c r="T76">
        <f>IFERROR(VLOOKUP(A76,[1]Biogasudbytte!$A$2:$B$18,2,FALSE)*[1]Energiindhold!$C$10,0)*K76*IFERROR(VLOOKUP(A76,Biogasanlæg!$F$3:$G$8,2,FALSE),1)</f>
        <v>4.8376139929367747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726325.41824847355</v>
      </c>
      <c r="X76">
        <f>K76*IFERROR(VLOOKUP(A76,[1]Tørstofindhold!A$2:B$24,2,FALSE),0)</f>
        <v>726325.41824847355</v>
      </c>
      <c r="Y76" s="170">
        <f t="shared" si="12"/>
        <v>0</v>
      </c>
      <c r="Z76">
        <f t="shared" si="18"/>
        <v>0</v>
      </c>
      <c r="AA76">
        <f t="shared" si="19"/>
        <v>0</v>
      </c>
    </row>
    <row r="77" spans="1:27" hidden="1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1753952.2647384077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1492770.4188637168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261181.84587469092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18"/>
        <v>0</v>
      </c>
      <c r="AA77">
        <f t="shared" si="19"/>
        <v>1</v>
      </c>
    </row>
    <row r="78" spans="1:27" hidden="1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5010442.433812106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4840776.9313563136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169665.50245579239</v>
      </c>
      <c r="P78" s="94">
        <f t="shared" si="17"/>
        <v>169665.50245579239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0.60909915381629476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0.60909915381629476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0.60909915381629476</v>
      </c>
      <c r="V78" s="169">
        <f>P78*IFERROR(VLOOKUP(A78,[1]Tørstofindhold!A$2:B$24,2,FALSE),0)</f>
        <v>50899.650736737713</v>
      </c>
      <c r="W78">
        <f>IF(E78=År1,Q78,SUM(P78,Q78))*IFERROR(VLOOKUP(A78,[1]Tørstofindhold!A$2:B$24,2,FALSE),0)</f>
        <v>50899.650736737713</v>
      </c>
      <c r="X78">
        <f>K78*IFERROR(VLOOKUP(A78,[1]Tørstofindhold!A$2:B$24,2,FALSE),0)</f>
        <v>0</v>
      </c>
      <c r="Y78" s="170">
        <f t="shared" si="12"/>
        <v>50899.650736737713</v>
      </c>
      <c r="Z78">
        <f t="shared" si="18"/>
        <v>0</v>
      </c>
      <c r="AA78">
        <f t="shared" si="19"/>
        <v>1</v>
      </c>
    </row>
    <row r="79" spans="1:27" hidden="1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3384217.5884121819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2911810.7123936838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hidden="1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hidden="1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92134.72283996953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32106.469801067266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18"/>
        <v>1</v>
      </c>
      <c r="AA81">
        <f t="shared" si="19"/>
        <v>0</v>
      </c>
    </row>
    <row r="82" spans="1:27" hidden="1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1247012.307090705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1247012.307090705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hidden="1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125165.00970224912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125165.00970224912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125165.00970224912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2.3030361785213835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2.3030361785213835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51943.479026433393</v>
      </c>
      <c r="X83">
        <f>K83*IFERROR(VLOOKUP(A83,[1]Tørstofindhold!A$2:B$24,2,FALSE),0)</f>
        <v>0</v>
      </c>
      <c r="Y83" s="170">
        <f t="shared" ref="Y83:Y150" si="23">W83-X83</f>
        <v>51943.479026433393</v>
      </c>
      <c r="Z83">
        <f t="shared" si="18"/>
        <v>0</v>
      </c>
      <c r="AA83">
        <f t="shared" si="19"/>
        <v>0</v>
      </c>
    </row>
    <row r="84" spans="1:27" hidden="1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hidden="1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hidden="1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5269917.7981031686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5269917.7981031686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hidden="1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421067.97737588472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421067.97737588472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hidden="1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210533.98868794236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189768.87906944775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20765.109618494607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hidden="1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134741.75276028313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134741.75276028313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134741.75276028313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4.7159613466099088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4.7159613466099088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hidden="1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1572781.5468843281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803586.90686212503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769194.64002220309</v>
      </c>
      <c r="P90" s="94">
        <f t="shared" si="17"/>
        <v>769194.64002220309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2.0876250208058602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2.0876250208058602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2.0876250208058602</v>
      </c>
      <c r="V90" s="169">
        <f>P90*IFERROR(VLOOKUP(A90,[1]Tørstofindhold!A$2:B$24,2,FALSE),0)</f>
        <v>153838.92800444062</v>
      </c>
      <c r="W90">
        <f>IF(E90=År1,Q90,SUM(P90,Q90))*IFERROR(VLOOKUP(A90,[1]Tørstofindhold!A$2:B$24,2,FALSE),0)</f>
        <v>153838.92800444062</v>
      </c>
      <c r="X90">
        <f>K90*IFERROR(VLOOKUP(A90,[1]Tørstofindhold!A$2:B$24,2,FALSE),0)</f>
        <v>0</v>
      </c>
      <c r="Y90" s="170">
        <f t="shared" si="23"/>
        <v>153838.92800444062</v>
      </c>
      <c r="Z90">
        <f t="shared" si="18"/>
        <v>0</v>
      </c>
      <c r="AA90">
        <f t="shared" si="19"/>
        <v>1</v>
      </c>
    </row>
    <row r="91" spans="1:27" hidden="1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179014.05125401774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179014.05125401774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hidden="1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125881.4483975133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69951.28921108818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55930.159186425124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hidden="1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3983898.1540730824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1510888.7699665248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2473009.3841065578</v>
      </c>
      <c r="P93" s="94">
        <f t="shared" si="17"/>
        <v>2473009.3841065578</v>
      </c>
      <c r="Q93" s="180">
        <f t="shared" si="21"/>
        <v>1510888.7699665248</v>
      </c>
      <c r="R93">
        <f>IFERROR(VLOOKUP(A93,[1]Energiindhold!$A$2:$C$11,3,FALSE),IFERROR(VLOOKUP(A93,[1]Biogasudbytte!$A$2:$B$18,2,FALSE)*[1]Energiindhold!$C$10,0))*P93</f>
        <v>1.2340564127630136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1.9880050178640092</v>
      </c>
      <c r="T93">
        <f>IFERROR(VLOOKUP(A93,[1]Biogasudbytte!$A$2:$B$18,2,FALSE)*[1]Energiindhold!$C$10,0)*K93*IFERROR(VLOOKUP(A93,Biogasanlæg!$F$3:$G$8,2,FALSE),1)</f>
        <v>0.75394860510099559</v>
      </c>
      <c r="U93" s="170">
        <f t="shared" si="22"/>
        <v>1.2340564127630136</v>
      </c>
      <c r="V93" s="169">
        <f>P93*IFERROR(VLOOKUP(A93,[1]Tørstofindhold!A$2:B$24,2,FALSE),0)</f>
        <v>148380.56304639345</v>
      </c>
      <c r="W93">
        <f>IF(E93=År1,Q93,SUM(P93,Q93))*IFERROR(VLOOKUP(A93,[1]Tørstofindhold!A$2:B$24,2,FALSE),0)</f>
        <v>239033.88924438495</v>
      </c>
      <c r="X93">
        <f>K93*IFERROR(VLOOKUP(A93,[1]Tørstofindhold!A$2:B$24,2,FALSE),0)</f>
        <v>90653.326197991482</v>
      </c>
      <c r="Y93" s="170">
        <f t="shared" si="23"/>
        <v>148380.56304639345</v>
      </c>
      <c r="Z93">
        <f t="shared" si="18"/>
        <v>0</v>
      </c>
      <c r="AA93">
        <f t="shared" si="19"/>
        <v>1</v>
      </c>
    </row>
    <row r="94" spans="1:27" hidden="1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14582061.301691063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10936545.976268297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3645515.3254227657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0</v>
      </c>
      <c r="P94" s="94">
        <f t="shared" si="17"/>
        <v>0</v>
      </c>
      <c r="Q94" s="180">
        <f t="shared" si="21"/>
        <v>10936545.976268297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4.7114640065763833</v>
      </c>
      <c r="T94">
        <f>IFERROR(VLOOKUP(A94,[1]Biogasudbytte!$A$2:$B$18,2,FALSE)*[1]Energiindhold!$C$10,0)*K94*IFERROR(VLOOKUP(A94,Biogasanlæg!$F$3:$G$8,2,FALSE),1)</f>
        <v>4.7114640065763833</v>
      </c>
      <c r="U94" s="170">
        <f t="shared" si="22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546827.29881341488</v>
      </c>
      <c r="X94">
        <f>K94*IFERROR(VLOOKUP(A94,[1]Tørstofindhold!A$2:B$24,2,FALSE),0)</f>
        <v>546827.29881341488</v>
      </c>
      <c r="Y94" s="170">
        <f t="shared" si="23"/>
        <v>0</v>
      </c>
      <c r="Z94">
        <f t="shared" si="18"/>
        <v>0</v>
      </c>
      <c r="AA94">
        <f t="shared" si="19"/>
        <v>0</v>
      </c>
    </row>
    <row r="95" spans="1:27" hidden="1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1345344.9149661674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1223469.370917487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76.5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76.5</v>
      </c>
      <c r="P96" s="94">
        <f t="shared" si="17"/>
        <v>76.5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6.8658750000000004E-5</v>
      </c>
      <c r="V96" s="169">
        <f>P96*IFERROR(VLOOKUP(A96,[1]Tørstofindhold!A$2:B$24,2,FALSE),0)</f>
        <v>11.475</v>
      </c>
      <c r="W96">
        <f>IF(E96=År1,Q96,SUM(P96,Q96))*IFERROR(VLOOKUP(A96,[1]Tørstofindhold!A$2:B$24,2,FALSE),0)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3"/>
        <v>11.475</v>
      </c>
      <c r="Z96">
        <f t="shared" si="18"/>
        <v>0</v>
      </c>
      <c r="AA96">
        <f t="shared" si="19"/>
        <v>1</v>
      </c>
    </row>
    <row r="97" spans="1:27" hidden="1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hidden="1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2212209.4819686995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2212209.4819686995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2212209.4819686995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32.062810549861823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32.062810549861823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1094121.939623686</v>
      </c>
      <c r="X98">
        <f>K98*IFERROR(VLOOKUP(A98,[1]Tørstofindhold!A$2:B$24,2,FALSE),0)</f>
        <v>0</v>
      </c>
      <c r="Y98" s="170">
        <f t="shared" ca="1" si="23"/>
        <v>1094121.939623686</v>
      </c>
      <c r="Z98">
        <f t="shared" ca="1" si="18"/>
        <v>0</v>
      </c>
      <c r="AA98">
        <f t="shared" ca="1" si="19"/>
        <v>0</v>
      </c>
    </row>
    <row r="99" spans="1:27" hidden="1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611213.62991940021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611213.62991940021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hidden="1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216803.74196206822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182953.77307562341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hidden="1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1010456.5984265765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54748.146667580782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955708.45175899565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hidden="1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hidden="1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657016519.84703994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657016519.84703994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657016519.84703994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hidden="1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37182619.208713733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33185187.964034464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3997431.2446792684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hidden="1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17106995.876141351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15396296.288527217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1710699.587614134</v>
      </c>
      <c r="P105" s="94">
        <f t="shared" si="17"/>
        <v>1710699.587614134</v>
      </c>
      <c r="Q105" s="180">
        <f t="shared" si="21"/>
        <v>15396296.288527217</v>
      </c>
      <c r="R105">
        <f>IFERROR(VLOOKUP(A105,[1]Energiindhold!$A$2:$C$11,3,FALSE),IFERROR(VLOOKUP(A105,[1]Biogasudbytte!$A$2:$B$18,2,FALSE)*[1]Energiindhold!$C$10,0))*P105</f>
        <v>0.97172197557394457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9.7172197557394515</v>
      </c>
      <c r="T105">
        <f>IFERROR(VLOOKUP(A105,[1]Biogasudbytte!$A$2:$B$18,2,FALSE)*[1]Energiindhold!$C$10,0)*K105*IFERROR(VLOOKUP(A105,Biogasanlæg!$F$3:$G$8,2,FALSE),1)</f>
        <v>8.7454977801655076</v>
      </c>
      <c r="U105" s="170">
        <f t="shared" si="22"/>
        <v>0.97172197557394391</v>
      </c>
      <c r="V105" s="169">
        <f>P105*IFERROR(VLOOKUP(A105,[1]Tørstofindhold!A$2:B$24,2,FALSE),0)</f>
        <v>73155.309461262092</v>
      </c>
      <c r="W105">
        <f>IF(E105=År1,Q105,SUM(P105,Q105))*IFERROR(VLOOKUP(A105,[1]Tørstofindhold!A$2:B$24,2,FALSE),0)</f>
        <v>731553.09461262147</v>
      </c>
      <c r="X105">
        <f>K105*IFERROR(VLOOKUP(A105,[1]Tørstofindhold!A$2:B$24,2,FALSE),0)</f>
        <v>658397.78515135939</v>
      </c>
      <c r="Y105" s="170">
        <f t="shared" si="23"/>
        <v>73155.309461262077</v>
      </c>
      <c r="Z105">
        <f t="shared" si="18"/>
        <v>0</v>
      </c>
      <c r="AA105">
        <f t="shared" si="19"/>
        <v>1</v>
      </c>
    </row>
    <row r="106" spans="1:27" hidden="1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2057737.6103100805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1851963.8492790724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77900.066676024464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127873.69435498351</v>
      </c>
      <c r="P106" s="94">
        <f t="shared" si="17"/>
        <v>127873.69435498351</v>
      </c>
      <c r="Q106" s="180">
        <f t="shared" si="21"/>
        <v>1851963.8492790724</v>
      </c>
      <c r="R106">
        <f>IFERROR(VLOOKUP(A106,[1]Energiindhold!$A$2:$C$11,3,FALSE),IFERROR(VLOOKUP(A106,[1]Biogasudbytte!$A$2:$B$18,2,FALSE)*[1]Energiindhold!$C$10,0))*P106</f>
        <v>0.27543993764063451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4.2645700689877568</v>
      </c>
      <c r="T106">
        <f>IFERROR(VLOOKUP(A106,[1]Biogasudbytte!$A$2:$B$18,2,FALSE)*[1]Energiindhold!$C$10,0)*K106*IFERROR(VLOOKUP(A106,Biogasanlæg!$F$3:$G$8,2,FALSE),1)</f>
        <v>3.9891301313471219</v>
      </c>
      <c r="U106" s="170">
        <f t="shared" si="22"/>
        <v>0.2754399376406349</v>
      </c>
      <c r="V106" s="169">
        <f>P106*IFERROR(VLOOKUP(A106,[1]Tørstofindhold!A$2:B$24,2,FALSE),0)</f>
        <v>38362.108306495051</v>
      </c>
      <c r="W106">
        <f>IF(E106=År1,Q106,SUM(P106,Q106))*IFERROR(VLOOKUP(A106,[1]Tørstofindhold!A$2:B$24,2,FALSE),0)</f>
        <v>593951.26309021679</v>
      </c>
      <c r="X106">
        <f>K106*IFERROR(VLOOKUP(A106,[1]Tørstofindhold!A$2:B$24,2,FALSE),0)</f>
        <v>555589.15478372166</v>
      </c>
      <c r="Y106" s="170">
        <f t="shared" si="23"/>
        <v>38362.108306495124</v>
      </c>
      <c r="Z106">
        <f t="shared" si="18"/>
        <v>0</v>
      </c>
      <c r="AA106">
        <f t="shared" si="19"/>
        <v>1</v>
      </c>
    </row>
    <row r="107" spans="1:27" hidden="1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12049109.793619649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12048888.205259951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221.58835969865322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hidden="1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9014.6995907827986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8113.2296317045193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901.46995907827966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0</v>
      </c>
      <c r="P108" s="94">
        <f t="shared" si="17"/>
        <v>0</v>
      </c>
      <c r="Q108" s="180">
        <f t="shared" si="21"/>
        <v>8113.2296317045193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3.8155707634943184E-3</v>
      </c>
      <c r="T108">
        <f>IFERROR(VLOOKUP(A108,[1]Biogasudbytte!$A$2:$B$18,2,FALSE)*[1]Energiindhold!$C$10,0)*K108*IFERROR(VLOOKUP(A108,Biogasanlæg!$F$3:$G$8,2,FALSE),1)</f>
        <v>3.8155707634943184E-3</v>
      </c>
      <c r="U108" s="170">
        <f t="shared" si="22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511.1334667973847</v>
      </c>
      <c r="X108">
        <f>K108*IFERROR(VLOOKUP(A108,[1]Tørstofindhold!A$2:B$24,2,FALSE),0)</f>
        <v>511.1334667973847</v>
      </c>
      <c r="Y108" s="170">
        <f t="shared" si="23"/>
        <v>0</v>
      </c>
      <c r="Z108">
        <f t="shared" si="18"/>
        <v>0</v>
      </c>
      <c r="AA108">
        <f t="shared" si="19"/>
        <v>0</v>
      </c>
    </row>
    <row r="109" spans="1:27" hidden="1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223127.36908394264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186456.56945696077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hidden="1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500239.32029562752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500239.32029562752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hidden="1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14938.052236308942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-253040.8681147125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3"/>
        <v>0</v>
      </c>
      <c r="Z111">
        <f t="shared" si="18"/>
        <v>1</v>
      </c>
      <c r="AA111">
        <f t="shared" si="19"/>
        <v>0</v>
      </c>
    </row>
    <row r="112" spans="1:27" hidden="1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0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hidden="1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43925541.347317174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10387700.439247513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35008530.426661976</v>
      </c>
      <c r="O113" s="179">
        <f t="shared" si="20"/>
        <v>-1470689.5185923129</v>
      </c>
      <c r="P113" s="94">
        <f t="shared" si="17"/>
        <v>0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0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0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0</v>
      </c>
      <c r="V113" s="169">
        <f>P113*IFERROR(VLOOKUP(A113,[1]Tørstofindhold!A$2:B$24,2,FALSE),0)</f>
        <v>0</v>
      </c>
      <c r="W113">
        <f>IF(E113=År1,Q113,SUM(P113,Q113))*IFERROR(VLOOKUP(A113,[1]Tørstofindhold!A$2:B$24,2,FALSE),0)</f>
        <v>0</v>
      </c>
      <c r="X113">
        <f>K113*IFERROR(VLOOKUP(A113,[1]Tørstofindhold!A$2:B$24,2,FALSE),0)</f>
        <v>0</v>
      </c>
      <c r="Y113" s="170">
        <f t="shared" si="23"/>
        <v>0</v>
      </c>
      <c r="Z113">
        <f t="shared" si="18"/>
        <v>0</v>
      </c>
      <c r="AA113">
        <f t="shared" si="19"/>
        <v>1</v>
      </c>
    </row>
    <row r="114" spans="1:27" hidden="1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5852424.7569009727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5852424.7569009718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hidden="1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104064.61599372282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-176608.04268971545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3"/>
        <v>0</v>
      </c>
      <c r="Z115">
        <f t="shared" si="18"/>
        <v>1</v>
      </c>
      <c r="AA115">
        <f t="shared" si="19"/>
        <v>0</v>
      </c>
    </row>
    <row r="116" spans="1:27" hidden="1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1594438.4940240523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656217.36908503075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582412.40473136411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355808.72020765743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355808.72020765743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3.6775700258415913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3.6775700258415913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302437.41217650881</v>
      </c>
      <c r="X116">
        <f>K116*IFERROR(VLOOKUP(A116,[1]Tørstofindhold!A$2:B$24,2,FALSE),0)</f>
        <v>0</v>
      </c>
      <c r="Y116" s="170">
        <f t="shared" si="23"/>
        <v>302437.41217650881</v>
      </c>
      <c r="Z116">
        <f t="shared" si="18"/>
        <v>0</v>
      </c>
      <c r="AA116">
        <f t="shared" si="19"/>
        <v>0</v>
      </c>
    </row>
    <row r="117" spans="1:27" hidden="1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0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hidden="1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0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3"/>
        <v>0</v>
      </c>
      <c r="Z118">
        <f t="shared" si="18"/>
        <v>0</v>
      </c>
      <c r="AA118">
        <f t="shared" si="19"/>
        <v>0</v>
      </c>
    </row>
    <row r="119" spans="1:27" hidden="1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445268.95878920099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445268.95878920099</v>
      </c>
      <c r="P119" s="94">
        <f t="shared" si="17"/>
        <v>445268.95878920099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1.9294082833982507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1.9294082833982507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1.9294082833982507</v>
      </c>
      <c r="V119" s="169">
        <f>P119*IFERROR(VLOOKUP(A119,[1]Tørstofindhold!A$2:B$24,2,FALSE),0)</f>
        <v>187012.9626914644</v>
      </c>
      <c r="W119">
        <f>IF(E119=År1,Q119,SUM(P119,Q119))*IFERROR(VLOOKUP(A119,[1]Tørstofindhold!A$2:B$24,2,FALSE),0)</f>
        <v>187012.9626914644</v>
      </c>
      <c r="X119">
        <f>K119*IFERROR(VLOOKUP(A119,[1]Tørstofindhold!A$2:B$24,2,FALSE),0)</f>
        <v>0</v>
      </c>
      <c r="Y119" s="170">
        <f t="shared" si="23"/>
        <v>187012.9626914644</v>
      </c>
      <c r="Z119">
        <f t="shared" si="18"/>
        <v>0</v>
      </c>
      <c r="AA119">
        <f t="shared" si="19"/>
        <v>1</v>
      </c>
    </row>
    <row r="120" spans="1:27" hidden="1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328765.07146032003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328765.07146032003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hidden="1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805992.51730503887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677644.7186106022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hidden="1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3304592.2083704392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3144406.6269572498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-147284.96930535091</v>
      </c>
      <c r="P122" s="94">
        <f t="shared" si="17"/>
        <v>0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3"/>
        <v>0</v>
      </c>
      <c r="Z122">
        <f t="shared" si="18"/>
        <v>0</v>
      </c>
      <c r="AA122">
        <f t="shared" si="19"/>
        <v>1</v>
      </c>
    </row>
    <row r="123" spans="1:27" hidden="1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-234068.17200313992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234068.17200313992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3"/>
        <v>0</v>
      </c>
      <c r="Z123">
        <f t="shared" ca="1" si="18"/>
        <v>0</v>
      </c>
      <c r="AA123">
        <f t="shared" ca="1" si="19"/>
        <v>1</v>
      </c>
    </row>
    <row r="124" spans="1:27" hidden="1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11071270.853829466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9964143.76844652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1107127.0853829463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0</v>
      </c>
      <c r="P124" s="94">
        <f t="shared" si="17"/>
        <v>0</v>
      </c>
      <c r="Q124" s="180">
        <f t="shared" si="21"/>
        <v>9964143.76844652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5.043749934149945</v>
      </c>
      <c r="T124">
        <f>IFERROR(VLOOKUP(A124,[1]Biogasudbytte!$A$2:$B$18,2,FALSE)*[1]Energiindhold!$C$10,0)*K124*IFERROR(VLOOKUP(A124,Biogasanlæg!$F$3:$G$8,2,FALSE),1)</f>
        <v>5.043749934149945</v>
      </c>
      <c r="U124" s="170">
        <f t="shared" si="22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757274.92640193552</v>
      </c>
      <c r="X124">
        <f>K124*IFERROR(VLOOKUP(A124,[1]Tørstofindhold!A$2:B$24,2,FALSE),0)</f>
        <v>757274.92640193552</v>
      </c>
      <c r="Y124" s="170">
        <f t="shared" si="23"/>
        <v>0</v>
      </c>
      <c r="Z124">
        <f t="shared" si="18"/>
        <v>0</v>
      </c>
      <c r="AA124">
        <f t="shared" si="19"/>
        <v>0</v>
      </c>
    </row>
    <row r="125" spans="1:27" hidden="1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1719142.7699023227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1398695.5747173415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320447.19518498122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3"/>
        <v>0</v>
      </c>
      <c r="Z125">
        <f t="shared" si="18"/>
        <v>0</v>
      </c>
      <c r="AA125">
        <f t="shared" si="19"/>
        <v>1</v>
      </c>
    </row>
    <row r="126" spans="1:27" hidden="1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2893663.2330704816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3390756.4878931027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-497093.25482262112</v>
      </c>
      <c r="P126" s="94">
        <f t="shared" si="17"/>
        <v>0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3"/>
        <v>0</v>
      </c>
      <c r="Z126">
        <f t="shared" si="18"/>
        <v>0</v>
      </c>
      <c r="AA126">
        <f t="shared" si="19"/>
        <v>1</v>
      </c>
    </row>
    <row r="127" spans="1:27" hidden="1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3317053.3291353816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2826228.7802819316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3"/>
        <v>0</v>
      </c>
      <c r="Z127">
        <f t="shared" si="18"/>
        <v>0</v>
      </c>
      <c r="AA127">
        <f t="shared" si="19"/>
        <v>1</v>
      </c>
    </row>
    <row r="128" spans="1:27" hidden="1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hidden="1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64797.71787878625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2429.1502055116725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3"/>
        <v>0</v>
      </c>
      <c r="Z129">
        <f t="shared" si="18"/>
        <v>1</v>
      </c>
      <c r="AA129">
        <f t="shared" si="19"/>
        <v>0</v>
      </c>
    </row>
    <row r="130" spans="1:27" hidden="1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722234.55850932724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722234.55850932724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hidden="1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61670.536155438342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61670.536155438342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61670.536155438342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1.1347378652600653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1.1347378652600653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25593.272504506913</v>
      </c>
      <c r="X131">
        <f>K131*IFERROR(VLOOKUP(A131,[1]Tørstofindhold!A$2:B$24,2,FALSE),0)</f>
        <v>0</v>
      </c>
      <c r="Y131" s="170">
        <f t="shared" si="23"/>
        <v>25593.272504506913</v>
      </c>
      <c r="Z131">
        <f t="shared" si="18"/>
        <v>0</v>
      </c>
      <c r="AA131">
        <f t="shared" si="19"/>
        <v>0</v>
      </c>
    </row>
    <row r="132" spans="1:27" hidden="1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hidden="1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hidden="1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5165329.332346363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5165329.332346363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3"/>
        <v>0</v>
      </c>
      <c r="Z134">
        <f t="shared" si="29"/>
        <v>0</v>
      </c>
      <c r="AA134">
        <f t="shared" si="30"/>
        <v>1</v>
      </c>
    </row>
    <row r="135" spans="1:27" hidden="1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248528.49250883239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248528.49250883239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hidden="1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124264.2462544162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144761.61219901993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-20497.365944603735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3"/>
        <v>0</v>
      </c>
      <c r="Z136">
        <f t="shared" si="29"/>
        <v>0</v>
      </c>
      <c r="AA136">
        <f t="shared" si="30"/>
        <v>1</v>
      </c>
    </row>
    <row r="137" spans="1:27" hidden="1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79529.117602826373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79529.117602826373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79529.117602826373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2.783519116098923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2.783519116098923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hidden="1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948332.54294727533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714007.07945636602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234325.46349090931</v>
      </c>
      <c r="P138" s="94">
        <f t="shared" si="28"/>
        <v>234325.46349090931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0.63596868093286751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0.63596868093286751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0.63596868093286751</v>
      </c>
      <c r="V138" s="169">
        <f>P138*IFERROR(VLOOKUP(A138,[1]Tørstofindhold!A$2:B$24,2,FALSE),0)</f>
        <v>46865.092698181863</v>
      </c>
      <c r="W138">
        <f>IF(E138=År1,Q138,SUM(P138,Q138))*IFERROR(VLOOKUP(A138,[1]Tørstofindhold!A$2:B$24,2,FALSE),0)</f>
        <v>46865.092698181863</v>
      </c>
      <c r="X138">
        <f>K138*IFERROR(VLOOKUP(A138,[1]Tørstofindhold!A$2:B$24,2,FALSE),0)</f>
        <v>0</v>
      </c>
      <c r="Y138" s="170">
        <f t="shared" si="23"/>
        <v>46865.092698181863</v>
      </c>
      <c r="Z138">
        <f t="shared" si="29"/>
        <v>0</v>
      </c>
      <c r="AA138">
        <f t="shared" si="30"/>
        <v>1</v>
      </c>
    </row>
    <row r="139" spans="1:27" hidden="1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150934.68971822486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150934.68971822486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hidden="1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113904.3417668685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114328.50854305369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-424.16677618518588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3"/>
        <v>0</v>
      </c>
      <c r="Z140">
        <f t="shared" si="29"/>
        <v>0</v>
      </c>
      <c r="AA140">
        <f t="shared" si="30"/>
        <v>1</v>
      </c>
    </row>
    <row r="141" spans="1:27" hidden="1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4131466.7819703384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1566854.0015228039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2564612.7804475343</v>
      </c>
      <c r="P141" s="94">
        <f t="shared" si="28"/>
        <v>2564612.7804475343</v>
      </c>
      <c r="Q141" s="180">
        <f t="shared" si="21"/>
        <v>1566854.0015228039</v>
      </c>
      <c r="R141">
        <f>IFERROR(VLOOKUP(A141,[1]Energiindhold!$A$2:$C$11,3,FALSE),IFERROR(VLOOKUP(A141,[1]Biogasudbytte!$A$2:$B$18,2,FALSE)*[1]Energiindhold!$C$10,0))*P141</f>
        <v>1.2797674235711243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2.0616432388710186</v>
      </c>
      <c r="T141">
        <f>IFERROR(VLOOKUP(A141,[1]Biogasudbytte!$A$2:$B$18,2,FALSE)*[1]Energiindhold!$C$10,0)*K141*IFERROR(VLOOKUP(A141,Biogasanlæg!$F$3:$G$8,2,FALSE),1)</f>
        <v>0.78187581529989447</v>
      </c>
      <c r="U141" s="170">
        <f t="shared" si="22"/>
        <v>1.2797674235711241</v>
      </c>
      <c r="V141" s="169">
        <f>P141*IFERROR(VLOOKUP(A141,[1]Tørstofindhold!A$2:B$24,2,FALSE),0)</f>
        <v>153876.76682685205</v>
      </c>
      <c r="W141">
        <f>IF(E141=År1,Q141,SUM(P141,Q141))*IFERROR(VLOOKUP(A141,[1]Tørstofindhold!A$2:B$24,2,FALSE),0)</f>
        <v>247888.00691822026</v>
      </c>
      <c r="X141">
        <f>K141*IFERROR(VLOOKUP(A141,[1]Tørstofindhold!A$2:B$24,2,FALSE),0)</f>
        <v>94011.240091368236</v>
      </c>
      <c r="Y141" s="170">
        <f t="shared" si="23"/>
        <v>153876.76682685202</v>
      </c>
      <c r="Z141">
        <f t="shared" si="29"/>
        <v>0</v>
      </c>
      <c r="AA141">
        <f t="shared" si="30"/>
        <v>1</v>
      </c>
    </row>
    <row r="142" spans="1:27" hidden="1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12954771.048134675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11659293.943321208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1295477.1048134672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11659293.943321208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5.0228238307827766</v>
      </c>
      <c r="T142">
        <f>IFERROR(VLOOKUP(A142,[1]Biogasudbytte!$A$2:$B$18,2,FALSE)*[1]Energiindhold!$C$10,0)*K142*IFERROR(VLOOKUP(A142,Biogasanlæg!$F$3:$G$8,2,FALSE),1)</f>
        <v>5.0228238307827766</v>
      </c>
      <c r="U142" s="170">
        <f t="shared" si="22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582964.69716606045</v>
      </c>
      <c r="X142">
        <f>K142*IFERROR(VLOOKUP(A142,[1]Tørstofindhold!A$2:B$24,2,FALSE),0)</f>
        <v>582964.69716606045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hidden="1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1230671.6074859255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1104044.5155432166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76.5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76.5</v>
      </c>
      <c r="P144" s="94">
        <f t="shared" si="28"/>
        <v>76.5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6.8658750000000004E-5</v>
      </c>
      <c r="V144" s="169">
        <f>P144*IFERROR(VLOOKUP(A144,[1]Tørstofindhold!A$2:B$24,2,FALSE),0)</f>
        <v>11.475</v>
      </c>
      <c r="W144">
        <f>IF(E144=År1,Q144,SUM(P144,Q144))*IFERROR(VLOOKUP(A144,[1]Tørstofindhold!A$2:B$24,2,FALSE),0)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23"/>
        <v>11.475</v>
      </c>
      <c r="Z144">
        <f t="shared" si="29"/>
        <v>0</v>
      </c>
      <c r="AA144">
        <f t="shared" si="30"/>
        <v>1</v>
      </c>
    </row>
    <row r="145" spans="1:27" hidden="1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hidden="1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2149322.1793498904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2149322.1793498904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2149322.1793498904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31.151349096372208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31.151349096372208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1063018.9278701332</v>
      </c>
      <c r="X146">
        <f>K146*IFERROR(VLOOKUP(A146,[1]Tørstofindhold!A$2:B$24,2,FALSE),0)</f>
        <v>0</v>
      </c>
      <c r="Y146" s="170">
        <f t="shared" ca="1" si="23"/>
        <v>1063018.9278701332</v>
      </c>
      <c r="Z146">
        <f t="shared" ca="1" si="29"/>
        <v>0</v>
      </c>
      <c r="AA146">
        <f t="shared" ca="1" si="30"/>
        <v>0</v>
      </c>
    </row>
    <row r="147" spans="1:27" hidden="1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637679.95429535187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637679.95429535187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hidden="1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-8430.5352358472264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hidden="1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hidden="1" x14ac:dyDescent="0.25">
      <c r="A150" s="171" t="s">
        <v>102</v>
      </c>
      <c r="B150" s="171" t="s">
        <v>229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-170507.33327986751</v>
      </c>
      <c r="P150" s="94">
        <f t="shared" ca="1" si="28"/>
        <v>0</v>
      </c>
      <c r="Q150" s="180">
        <f t="shared" ca="1" si="21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2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hidden="1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hidden="1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hidden="1" x14ac:dyDescent="0.25">
      <c r="A153" s="171" t="s">
        <v>207</v>
      </c>
      <c r="B153" s="171" t="s">
        <v>229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hidden="1" x14ac:dyDescent="0.25">
      <c r="A154" t="s">
        <v>101</v>
      </c>
      <c r="B154" s="171" t="s">
        <v>221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153410.57659836096</v>
      </c>
      <c r="P154" s="94">
        <f t="shared" si="28"/>
        <v>153410.57659836096</v>
      </c>
      <c r="Q154" s="180">
        <f t="shared" si="35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36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hidden="1" x14ac:dyDescent="0.25">
      <c r="A155" t="s">
        <v>203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hidden="1" x14ac:dyDescent="0.25">
      <c r="A156" t="s">
        <v>137</v>
      </c>
      <c r="B156" s="171" t="s">
        <v>221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0</v>
      </c>
      <c r="P156" s="94">
        <f t="shared" si="28"/>
        <v>0</v>
      </c>
      <c r="Q156" s="180">
        <f t="shared" si="35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36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37"/>
        <v>0</v>
      </c>
      <c r="Z156">
        <f t="shared" si="29"/>
        <v>0</v>
      </c>
      <c r="AA156">
        <f t="shared" si="30"/>
        <v>0</v>
      </c>
    </row>
    <row r="157" spans="1:27" hidden="1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-13151.581373695415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hidden="1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hidden="1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-197024.06677216437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hidden="1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-28548.400000000001</v>
      </c>
      <c r="P160" s="94">
        <f t="shared" si="28"/>
        <v>0</v>
      </c>
      <c r="Q160" s="180">
        <f t="shared" si="35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36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hidden="1" x14ac:dyDescent="0.25">
      <c r="A161" s="171" t="s">
        <v>51</v>
      </c>
      <c r="B161" s="171" t="s">
        <v>223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636502.29333281773</v>
      </c>
      <c r="P161" s="94">
        <f t="shared" si="28"/>
        <v>636502.29333281773</v>
      </c>
      <c r="Q161" s="180">
        <f t="shared" si="35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36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hidden="1" x14ac:dyDescent="0.25">
      <c r="A162" s="171" t="s">
        <v>202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hidden="1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-127585.02725608747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37"/>
        <v>0</v>
      </c>
      <c r="Z163">
        <f t="shared" si="29"/>
        <v>1</v>
      </c>
      <c r="AA163">
        <f t="shared" si="30"/>
        <v>0</v>
      </c>
    </row>
    <row r="164" spans="1:27" hidden="1" x14ac:dyDescent="0.25">
      <c r="A164" s="171" t="s">
        <v>67</v>
      </c>
      <c r="B164" s="171" t="s">
        <v>226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0</v>
      </c>
      <c r="P164" s="94">
        <f t="shared" si="28"/>
        <v>0</v>
      </c>
      <c r="Q164" s="180">
        <f t="shared" si="35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36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37"/>
        <v>622757.24997763557</v>
      </c>
      <c r="Z164">
        <f t="shared" si="29"/>
        <v>0</v>
      </c>
      <c r="AA164">
        <f t="shared" si="30"/>
        <v>0</v>
      </c>
    </row>
    <row r="165" spans="1:27" hidden="1" x14ac:dyDescent="0.25">
      <c r="A165" s="171" t="s">
        <v>162</v>
      </c>
      <c r="B165" s="171" t="s">
        <v>229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0</v>
      </c>
      <c r="P165" s="94">
        <f t="shared" si="28"/>
        <v>0</v>
      </c>
      <c r="Q165" s="180">
        <f t="shared" si="35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36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37"/>
        <v>135693.18364487163</v>
      </c>
      <c r="Z165">
        <f t="shared" si="29"/>
        <v>0</v>
      </c>
      <c r="AA165">
        <f t="shared" si="30"/>
        <v>0</v>
      </c>
    </row>
    <row r="166" spans="1:27" hidden="1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hidden="1" x14ac:dyDescent="0.25">
      <c r="A167" s="171" t="s">
        <v>103</v>
      </c>
      <c r="B167" s="171" t="s">
        <v>229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-79270.498677373223</v>
      </c>
      <c r="P167" s="94">
        <f t="shared" si="28"/>
        <v>0</v>
      </c>
      <c r="Q167" s="180">
        <f t="shared" si="35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36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hidden="1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hidden="1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14617.738147146345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hidden="1" x14ac:dyDescent="0.25">
      <c r="A170" s="171" t="s">
        <v>48</v>
      </c>
      <c r="B170" s="171" t="s">
        <v>226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1301921.4452316216</v>
      </c>
      <c r="P170" s="94">
        <f t="shared" si="28"/>
        <v>1301921.4452316216</v>
      </c>
      <c r="Q170" s="180">
        <f t="shared" si="35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36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hidden="1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hidden="1" x14ac:dyDescent="0.25">
      <c r="A172" s="171" t="s">
        <v>136</v>
      </c>
      <c r="B172" s="171" t="s">
        <v>221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0</v>
      </c>
      <c r="P172" s="94">
        <f t="shared" si="28"/>
        <v>0</v>
      </c>
      <c r="Q172" s="180">
        <f t="shared" si="35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36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37"/>
        <v>0</v>
      </c>
      <c r="Z172">
        <f t="shared" si="29"/>
        <v>0</v>
      </c>
      <c r="AA172">
        <f t="shared" si="30"/>
        <v>0</v>
      </c>
    </row>
    <row r="173" spans="1:27" hidden="1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hidden="1" x14ac:dyDescent="0.25">
      <c r="A174" t="s">
        <v>53</v>
      </c>
      <c r="B174" s="171" t="s">
        <v>223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-344258.58126598754</v>
      </c>
      <c r="P174" s="94">
        <f t="shared" si="28"/>
        <v>0</v>
      </c>
      <c r="Q174" s="180">
        <f t="shared" si="35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36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hidden="1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-166933.87454175885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hidden="1" x14ac:dyDescent="0.25">
      <c r="A176" s="171" t="s">
        <v>106</v>
      </c>
      <c r="B176" s="171" t="s">
        <v>225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hidden="1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-41950.335705993944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hidden="1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hidden="1" x14ac:dyDescent="0.25">
      <c r="A179" s="171" t="s">
        <v>95</v>
      </c>
      <c r="B179" s="171" t="s">
        <v>224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hidden="1" x14ac:dyDescent="0.25">
      <c r="A180" s="171" t="s">
        <v>305</v>
      </c>
      <c r="B180" s="171" t="s">
        <v>311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hidden="1" x14ac:dyDescent="0.25">
      <c r="A181" s="171" t="s">
        <v>306</v>
      </c>
      <c r="B181" s="171" t="s">
        <v>311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hidden="1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hidden="1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hidden="1" x14ac:dyDescent="0.25">
      <c r="A184" t="s">
        <v>237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hidden="1" x14ac:dyDescent="0.25">
      <c r="A185" t="s">
        <v>230</v>
      </c>
      <c r="B185" s="171" t="s">
        <v>230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hidden="1" x14ac:dyDescent="0.25">
      <c r="A186" t="s">
        <v>52</v>
      </c>
      <c r="B186" s="171" t="s">
        <v>223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2105567.5565972263</v>
      </c>
      <c r="P186" s="94">
        <f t="shared" si="28"/>
        <v>1637775.5474174484</v>
      </c>
      <c r="Q186" s="180">
        <f t="shared" si="35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36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hidden="1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hidden="1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hidden="1" x14ac:dyDescent="0.25">
      <c r="A189" s="171" t="s">
        <v>140</v>
      </c>
      <c r="B189" s="171" t="s">
        <v>229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1978309.9489030582</v>
      </c>
      <c r="P189" s="94">
        <f t="shared" si="28"/>
        <v>1978309.9489030582</v>
      </c>
      <c r="Q189" s="180">
        <f t="shared" si="35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36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hidden="1" x14ac:dyDescent="0.25">
      <c r="A190" s="171" t="s">
        <v>135</v>
      </c>
      <c r="B190" s="171" t="s">
        <v>221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0</v>
      </c>
      <c r="P190" s="94">
        <f t="shared" si="28"/>
        <v>0</v>
      </c>
      <c r="Q190" s="180">
        <f t="shared" si="35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36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37"/>
        <v>0</v>
      </c>
      <c r="Z190">
        <f t="shared" si="29"/>
        <v>0</v>
      </c>
      <c r="AA190">
        <f t="shared" si="30"/>
        <v>0</v>
      </c>
    </row>
    <row r="191" spans="1:27" hidden="1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106195.08352871139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225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hidden="1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hidden="1" x14ac:dyDescent="0.25">
      <c r="A194" s="171" t="s">
        <v>119</v>
      </c>
      <c r="B194" s="171" t="s">
        <v>224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hidden="1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hidden="1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18196.258037931766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-10013.082086696773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hidden="1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154203.18431085025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7532.4595013773405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146670.72480947291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hidden="1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hidden="1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70676749.921161249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70676749.921161249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70676749.921161249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hidden="1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4046345.5149091063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3606065.7897415659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440279.72516754037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hidden="1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835164.69163155253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626373.51872366434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208791.17290788819</v>
      </c>
      <c r="P201" s="94">
        <f t="shared" si="42"/>
        <v>208791.17290788819</v>
      </c>
      <c r="Q201" s="180">
        <f t="shared" si="35"/>
        <v>626373.51872366434</v>
      </c>
      <c r="R201">
        <f>IFERROR(VLOOKUP(A201,[1]Energiindhold!$A$2:$C$11,3,FALSE),IFERROR(VLOOKUP(A201,[1]Biogasudbytte!$A$2:$B$18,2,FALSE)*[1]Energiindhold!$C$10,0))*P201</f>
        <v>0.11859883084639956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0.47439532338559814</v>
      </c>
      <c r="T201">
        <f>IFERROR(VLOOKUP(A201,[1]Biogasudbytte!$A$2:$B$18,2,FALSE)*[1]Energiindhold!$C$10,0)*K201*IFERROR(VLOOKUP(A201,Biogasanlæg!$F$3:$G$8,2,FALSE),1)</f>
        <v>0.35579649253919859</v>
      </c>
      <c r="U201" s="170">
        <f t="shared" si="36"/>
        <v>0.11859883084639955</v>
      </c>
      <c r="V201" s="169">
        <f>P201*IFERROR(VLOOKUP(A201,[1]Tørstofindhold!A$2:B$24,2,FALSE),0)</f>
        <v>8928.6178458480426</v>
      </c>
      <c r="W201">
        <f>IF(E201=År1,Q201,SUM(P201,Q201))*IFERROR(VLOOKUP(A201,[1]Tørstofindhold!A$2:B$24,2,FALSE),0)</f>
        <v>35714.471383392163</v>
      </c>
      <c r="X201">
        <f>K201*IFERROR(VLOOKUP(A201,[1]Tørstofindhold!A$2:B$24,2,FALSE),0)</f>
        <v>26785.853537544117</v>
      </c>
      <c r="Y201" s="170">
        <f t="shared" si="37"/>
        <v>8928.6178458480463</v>
      </c>
      <c r="Z201">
        <f t="shared" si="43"/>
        <v>0</v>
      </c>
      <c r="AA201">
        <f t="shared" si="44"/>
        <v>1</v>
      </c>
    </row>
    <row r="202" spans="1:27" hidden="1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322963.9965851641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242222.99743887308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30566.235391095888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50174.763755195134</v>
      </c>
      <c r="P202" s="94">
        <f t="shared" si="42"/>
        <v>50174.763755195134</v>
      </c>
      <c r="Q202" s="180">
        <f t="shared" si="35"/>
        <v>242222.99743887308</v>
      </c>
      <c r="R202">
        <f>IFERROR(VLOOKUP(A202,[1]Energiindhold!$A$2:$C$11,3,FALSE),IFERROR(VLOOKUP(A202,[1]Biogasudbytte!$A$2:$B$18,2,FALSE)*[1]Energiindhold!$C$10,0))*P202</f>
        <v>0.10807644112869032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0.62982477761202293</v>
      </c>
      <c r="T202">
        <f>IFERROR(VLOOKUP(A202,[1]Biogasudbytte!$A$2:$B$18,2,FALSE)*[1]Energiindhold!$C$10,0)*K202*IFERROR(VLOOKUP(A202,Biogasanlæg!$F$3:$G$8,2,FALSE),1)</f>
        <v>0.52174833648333263</v>
      </c>
      <c r="U202" s="170">
        <f t="shared" si="36"/>
        <v>0.1080764411286903</v>
      </c>
      <c r="V202" s="169">
        <f>P202*IFERROR(VLOOKUP(A202,[1]Tørstofindhold!A$2:B$24,2,FALSE),0)</f>
        <v>15052.42912655854</v>
      </c>
      <c r="W202">
        <f>IF(E202=År1,Q202,SUM(P202,Q202))*IFERROR(VLOOKUP(A202,[1]Tørstofindhold!A$2:B$24,2,FALSE),0)</f>
        <v>87719.328358220475</v>
      </c>
      <c r="X202">
        <f>K202*IFERROR(VLOOKUP(A202,[1]Tørstofindhold!A$2:B$24,2,FALSE),0)</f>
        <v>72666.899231661926</v>
      </c>
      <c r="Y202" s="170">
        <f t="shared" si="37"/>
        <v>15052.429126558549</v>
      </c>
      <c r="Z202">
        <f t="shared" si="43"/>
        <v>0</v>
      </c>
      <c r="AA202">
        <f t="shared" si="44"/>
        <v>1</v>
      </c>
    </row>
    <row r="203" spans="1:27" hidden="1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588238.35219704744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589193.95406463323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-955.60186758579221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37"/>
        <v>0</v>
      </c>
      <c r="Z203">
        <f t="shared" si="43"/>
        <v>1</v>
      </c>
      <c r="AA203">
        <f t="shared" si="44"/>
        <v>0</v>
      </c>
    </row>
    <row r="204" spans="1:27" hidden="1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712.22501864727906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534.16876398545924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178.05625466181976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0</v>
      </c>
      <c r="P204" s="94">
        <f t="shared" si="42"/>
        <v>0</v>
      </c>
      <c r="Q204" s="180">
        <f t="shared" si="35"/>
        <v>534.16876398545924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2.5121422801472162E-4</v>
      </c>
      <c r="T204">
        <f>IFERROR(VLOOKUP(A204,[1]Biogasudbytte!$A$2:$B$18,2,FALSE)*[1]Energiindhold!$C$10,0)*K204*IFERROR(VLOOKUP(A204,Biogasanlæg!$F$3:$G$8,2,FALSE),1)</f>
        <v>2.5121422801472162E-4</v>
      </c>
      <c r="U204" s="170">
        <f t="shared" si="36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33.652632131083934</v>
      </c>
      <c r="X204">
        <f>K204*IFERROR(VLOOKUP(A204,[1]Tørstofindhold!A$2:B$24,2,FALSE),0)</f>
        <v>33.652632131083934</v>
      </c>
      <c r="Y204" s="170">
        <f t="shared" si="37"/>
        <v>0</v>
      </c>
      <c r="Z204">
        <f t="shared" si="43"/>
        <v>0</v>
      </c>
      <c r="AA204">
        <f t="shared" si="44"/>
        <v>0</v>
      </c>
    </row>
    <row r="205" spans="1:27" hidden="1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16713.342058448998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-13846.776409898586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hidden="1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285449.50567725272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285449.50567725272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hidden="1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7917.2789276535041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-215406.66372565579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37"/>
        <v>0</v>
      </c>
      <c r="Z207">
        <f t="shared" si="43"/>
        <v>1</v>
      </c>
      <c r="AA207">
        <f t="shared" si="44"/>
        <v>0</v>
      </c>
    </row>
    <row r="208" spans="1:27" hidden="1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0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0</v>
      </c>
      <c r="X208">
        <f>K208*IFERROR(VLOOKUP(A208,[1]Tørstofindhold!A$2:B$24,2,FALSE),0)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hidden="1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6680431.4590281062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1429179.5728932754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1709118.8148957375</v>
      </c>
      <c r="O209" s="179">
        <f t="shared" si="34"/>
        <v>3542133.0712390933</v>
      </c>
      <c r="P209" s="94">
        <f t="shared" si="42"/>
        <v>1558651.5742277633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2.8677240651323062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2.8677240651323062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2.8677240651323062</v>
      </c>
      <c r="V209" s="169">
        <f>P209*IFERROR(VLOOKUP(A209,[1]Tørstofindhold!A$2:B$24,2,FALSE),0)</f>
        <v>436422.44078377378</v>
      </c>
      <c r="W209">
        <f>IF(E209=År1,Q209,SUM(P209,Q209))*IFERROR(VLOOKUP(A209,[1]Tørstofindhold!A$2:B$24,2,FALSE),0)</f>
        <v>436422.44078377378</v>
      </c>
      <c r="X209">
        <f>K209*IFERROR(VLOOKUP(A209,[1]Tørstofindhold!A$2:B$24,2,FALSE),0)</f>
        <v>0</v>
      </c>
      <c r="Y209" s="170">
        <f t="shared" si="37"/>
        <v>436422.44078377378</v>
      </c>
      <c r="Z209">
        <f t="shared" si="43"/>
        <v>0</v>
      </c>
      <c r="AA209">
        <f t="shared" si="44"/>
        <v>1</v>
      </c>
    </row>
    <row r="210" spans="1:27" hidden="1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285715.77106713731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285715.77106713731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hidden="1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53571.03774035113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-180331.40745969384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37"/>
        <v>0</v>
      </c>
      <c r="Z211">
        <f t="shared" si="43"/>
        <v>1</v>
      </c>
      <c r="AA211">
        <f t="shared" si="44"/>
        <v>0</v>
      </c>
    </row>
    <row r="212" spans="1:27" hidden="1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723221.42198867898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90284.896523453412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96402.810760387001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536533.71470483858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536533.71470483858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5.5455085696055795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5.5455085696055795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456053.65749911277</v>
      </c>
      <c r="X212">
        <f>K212*IFERROR(VLOOKUP(A212,[1]Tørstofindhold!A$2:B$24,2,FALSE),0)</f>
        <v>0</v>
      </c>
      <c r="Y212" s="170">
        <f t="shared" si="37"/>
        <v>456053.65749911277</v>
      </c>
      <c r="Z212">
        <f t="shared" si="43"/>
        <v>0</v>
      </c>
      <c r="AA212">
        <f t="shared" si="44"/>
        <v>0</v>
      </c>
    </row>
    <row r="213" spans="1:27" hidden="1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0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hidden="1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363798.89527261531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-363798.89527261531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hidden="1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200157.41976025378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200157.41976025378</v>
      </c>
      <c r="P215" s="94">
        <f t="shared" si="42"/>
        <v>200157.41976025378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0.86730812028574855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0.86730812028574855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0.86730812028574855</v>
      </c>
      <c r="V215" s="169">
        <f>P215*IFERROR(VLOOKUP(A215,[1]Tørstofindhold!A$2:B$24,2,FALSE),0)</f>
        <v>84066.116299306581</v>
      </c>
      <c r="W215">
        <f>IF(E215=År1,Q215,SUM(P215,Q215))*IFERROR(VLOOKUP(A215,[1]Tørstofindhold!A$2:B$24,2,FALSE),0)</f>
        <v>84066.116299306581</v>
      </c>
      <c r="X215">
        <f>K215*IFERROR(VLOOKUP(A215,[1]Tørstofindhold!A$2:B$24,2,FALSE),0)</f>
        <v>0</v>
      </c>
      <c r="Y215" s="170">
        <f t="shared" si="37"/>
        <v>84066.116299306581</v>
      </c>
      <c r="Z215">
        <f t="shared" si="43"/>
        <v>0</v>
      </c>
      <c r="AA215">
        <f t="shared" si="44"/>
        <v>1</v>
      </c>
    </row>
    <row r="216" spans="1:27" hidden="1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170213.86503504936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170213.86503504936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hidden="1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413122.26267541025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306161.8480361937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hidden="1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1719401.6391493578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596480.8576765469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866685.94200743502</v>
      </c>
      <c r="P218" s="94">
        <f t="shared" si="42"/>
        <v>866685.94200743502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2.9682780153435844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2.9682780153435844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2.9682780153435844</v>
      </c>
      <c r="V218" s="169">
        <f>P218*IFERROR(VLOOKUP(A218,[1]Tørstofindhold!A$2:B$24,2,FALSE),0)</f>
        <v>268672.64202230488</v>
      </c>
      <c r="W218">
        <f>IF(E218=År1,Q218,SUM(P218,Q218))*IFERROR(VLOOKUP(A218,[1]Tørstofindhold!A$2:B$24,2,FALSE),0)</f>
        <v>268672.64202230488</v>
      </c>
      <c r="X218">
        <f>K218*IFERROR(VLOOKUP(A218,[1]Tørstofindhold!A$2:B$24,2,FALSE),0)</f>
        <v>0</v>
      </c>
      <c r="Y218" s="170">
        <f t="shared" si="48"/>
        <v>268672.64202230488</v>
      </c>
      <c r="Z218">
        <f t="shared" si="43"/>
        <v>0</v>
      </c>
      <c r="AA218">
        <f t="shared" si="44"/>
        <v>1</v>
      </c>
    </row>
    <row r="219" spans="1:27" hidden="1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294724.4390957029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-294724.4390957029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hidden="1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905664.20884023397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679248.15663017542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226416.05221005849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0</v>
      </c>
      <c r="P220" s="94">
        <f t="shared" si="42"/>
        <v>0</v>
      </c>
      <c r="Q220" s="180">
        <f t="shared" si="46"/>
        <v>679248.15663017542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0.34382862440462852</v>
      </c>
      <c r="T220">
        <f>IFERROR(VLOOKUP(A220,[1]Biogasudbytte!$A$2:$B$18,2,FALSE)*[1]Energiindhold!$C$10,0)*K220*IFERROR(VLOOKUP(A220,Biogasanlæg!$F$3:$G$8,2,FALSE),1)</f>
        <v>0.34382862440462852</v>
      </c>
      <c r="U220" s="170">
        <f t="shared" si="4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51622.859903893332</v>
      </c>
      <c r="X220">
        <f>K220*IFERROR(VLOOKUP(A220,[1]Tørstofindhold!A$2:B$24,2,FALSE),0)</f>
        <v>51622.859903893332</v>
      </c>
      <c r="Y220" s="170">
        <f t="shared" si="48"/>
        <v>0</v>
      </c>
      <c r="Z220">
        <f t="shared" si="43"/>
        <v>0</v>
      </c>
      <c r="AA220">
        <f t="shared" si="44"/>
        <v>0</v>
      </c>
    </row>
    <row r="221" spans="1:27" hidden="1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124660.42047523726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182486.2175688963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-57825.797093659043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48"/>
        <v>0</v>
      </c>
      <c r="Z221">
        <f t="shared" si="43"/>
        <v>0</v>
      </c>
      <c r="AA221">
        <f t="shared" si="44"/>
        <v>1</v>
      </c>
    </row>
    <row r="222" spans="1:27" hidden="1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1479076.9421635035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591768.87559870025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887308.06656480324</v>
      </c>
      <c r="P222" s="94">
        <f t="shared" si="42"/>
        <v>887308.06656480324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3.185435958967644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3.185435958967644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3.185435958967644</v>
      </c>
      <c r="V222" s="169">
        <f>P222*IFERROR(VLOOKUP(A222,[1]Tørstofindhold!A$2:B$24,2,FALSE),0)</f>
        <v>266192.41996944096</v>
      </c>
      <c r="W222">
        <f>IF(E222=År1,Q222,SUM(P222,Q222))*IFERROR(VLOOKUP(A222,[1]Tørstofindhold!A$2:B$24,2,FALSE),0)</f>
        <v>266192.41996944096</v>
      </c>
      <c r="X222">
        <f>K222*IFERROR(VLOOKUP(A222,[1]Tørstofindhold!A$2:B$24,2,FALSE),0)</f>
        <v>0</v>
      </c>
      <c r="Y222" s="170">
        <f t="shared" si="48"/>
        <v>266192.41996944096</v>
      </c>
      <c r="Z222">
        <f t="shared" si="43"/>
        <v>0</v>
      </c>
      <c r="AA222">
        <f t="shared" si="44"/>
        <v>1</v>
      </c>
    </row>
    <row r="223" spans="1:27" hidden="1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240529.91408752894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-168505.51771958492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hidden="1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hidden="1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6548.3841952295379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-45427.32498439854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48"/>
        <v>0</v>
      </c>
      <c r="Z225">
        <f t="shared" si="43"/>
        <v>1</v>
      </c>
      <c r="AA225">
        <f t="shared" si="44"/>
        <v>0</v>
      </c>
    </row>
    <row r="226" spans="1:27" hidden="1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375438.49968881119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375438.49968881119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hidden="1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34953.494444913784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34953.494444913784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34953.494444913784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0.64314429778641347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0.64314429778641347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14505.700194639221</v>
      </c>
      <c r="X227">
        <f>K227*IFERROR(VLOOKUP(A227,[1]Tørstofindhold!A$2:B$24,2,FALSE),0)</f>
        <v>0</v>
      </c>
      <c r="Y227" s="170">
        <f t="shared" si="48"/>
        <v>14505.700194639221</v>
      </c>
      <c r="Z227">
        <f t="shared" si="43"/>
        <v>0</v>
      </c>
      <c r="AA227">
        <f t="shared" si="44"/>
        <v>0</v>
      </c>
    </row>
    <row r="228" spans="1:27" hidden="1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hidden="1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hidden="1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374554.18929514481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374554.18929514481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hidden="1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128835.75337571652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128835.75337571652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hidden="1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64417.876687858261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23198.614144586958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41219.262543271303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hidden="1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41227.441080229291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41227.441080229291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41227.441080229291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1.442960437808025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1.442960437808025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hidden="1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493602.64741390524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98235.825997129476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395366.82141677575</v>
      </c>
      <c r="P234" s="94">
        <f t="shared" si="42"/>
        <v>395366.82141677575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1.073041367997986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1.073041367997986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1.073041367997986</v>
      </c>
      <c r="V234" s="169">
        <f>P234*IFERROR(VLOOKUP(A234,[1]Tørstofindhold!A$2:B$24,2,FALSE),0)</f>
        <v>79073.364283355157</v>
      </c>
      <c r="W234">
        <f>IF(E234=År1,Q234,SUM(P234,Q234))*IFERROR(VLOOKUP(A234,[1]Tørstofindhold!A$2:B$24,2,FALSE),0)</f>
        <v>79073.364283355157</v>
      </c>
      <c r="X234">
        <f>K234*IFERROR(VLOOKUP(A234,[1]Tørstofindhold!A$2:B$24,2,FALSE),0)</f>
        <v>0</v>
      </c>
      <c r="Y234" s="170">
        <f t="shared" si="48"/>
        <v>79073.364283355157</v>
      </c>
      <c r="Z234">
        <f t="shared" si="43"/>
        <v>0</v>
      </c>
      <c r="AA234">
        <f t="shared" si="44"/>
        <v>1</v>
      </c>
    </row>
    <row r="235" spans="1:27" hidden="1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21462.965513195322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21462.965513195322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hidden="1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17804.419467939813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8551.3123926424942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9253.1070752973192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hidden="1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3344763.9180281772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1268497.8497181989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2076266.0683099783</v>
      </c>
      <c r="P237" s="94">
        <f t="shared" si="42"/>
        <v>2076266.0683099783</v>
      </c>
      <c r="Q237" s="180">
        <f t="shared" si="46"/>
        <v>1268497.8497181989</v>
      </c>
      <c r="R237">
        <f>IFERROR(VLOOKUP(A237,[1]Energiindhold!$A$2:$C$11,3,FALSE),IFERROR(VLOOKUP(A237,[1]Biogasudbytte!$A$2:$B$18,2,FALSE)*[1]Energiindhold!$C$10,0))*P237</f>
        <v>1.0360775307473624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1.6690706427352411</v>
      </c>
      <c r="T237">
        <f>IFERROR(VLOOKUP(A237,[1]Biogasudbytte!$A$2:$B$18,2,FALSE)*[1]Energiindhold!$C$10,0)*K237*IFERROR(VLOOKUP(A237,Biogasanlæg!$F$3:$G$8,2,FALSE),1)</f>
        <v>0.63299311198787855</v>
      </c>
      <c r="U237" s="170">
        <f t="shared" si="47"/>
        <v>1.0360775307473626</v>
      </c>
      <c r="V237" s="169">
        <f>P237*IFERROR(VLOOKUP(A237,[1]Tørstofindhold!A$2:B$24,2,FALSE),0)</f>
        <v>124575.96409859869</v>
      </c>
      <c r="W237">
        <f>IF(E237=År1,Q237,SUM(P237,Q237))*IFERROR(VLOOKUP(A237,[1]Tørstofindhold!A$2:B$24,2,FALSE),0)</f>
        <v>200685.83508169063</v>
      </c>
      <c r="X237">
        <f>K237*IFERROR(VLOOKUP(A237,[1]Tørstofindhold!A$2:B$24,2,FALSE),0)</f>
        <v>76109.870983091925</v>
      </c>
      <c r="Y237" s="170">
        <f t="shared" si="48"/>
        <v>124575.96409859871</v>
      </c>
      <c r="Z237">
        <f t="shared" si="43"/>
        <v>0</v>
      </c>
      <c r="AA237">
        <f t="shared" si="44"/>
        <v>1</v>
      </c>
    </row>
    <row r="238" spans="1:27" hidden="1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2112898.6150623211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1584673.9612967409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528224.65376558027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0</v>
      </c>
      <c r="P238" s="94">
        <f t="shared" si="42"/>
        <v>0</v>
      </c>
      <c r="Q238" s="180">
        <f t="shared" si="46"/>
        <v>1584673.9612967409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0.68267754252663615</v>
      </c>
      <c r="T238">
        <f>IFERROR(VLOOKUP(A238,[1]Biogasudbytte!$A$2:$B$18,2,FALSE)*[1]Energiindhold!$C$10,0)*K238*IFERROR(VLOOKUP(A238,Biogasanlæg!$F$3:$G$8,2,FALSE),1)</f>
        <v>0.68267754252663615</v>
      </c>
      <c r="U238" s="170">
        <f t="shared" si="4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79233.698064837052</v>
      </c>
      <c r="X238">
        <f>K238*IFERROR(VLOOKUP(A238,[1]Tørstofindhold!A$2:B$24,2,FALSE),0)</f>
        <v>79233.698064837052</v>
      </c>
      <c r="Y238" s="170">
        <f t="shared" si="48"/>
        <v>0</v>
      </c>
      <c r="Z238">
        <f t="shared" si="43"/>
        <v>0</v>
      </c>
      <c r="AA238">
        <f t="shared" si="44"/>
        <v>0</v>
      </c>
    </row>
    <row r="239" spans="1:27" hidden="1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194936.59701481994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89410.157165272016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hidden="1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hidden="1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646548.74657684658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646548.74657684658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646548.74657684658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9.3707988062214476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9.3707988062214476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319772.23424446536</v>
      </c>
      <c r="X242">
        <f>K242*IFERROR(VLOOKUP(A242,[1]Tørstofindhold!A$2:B$24,2,FALSE),0)</f>
        <v>0</v>
      </c>
      <c r="Y242" s="170">
        <f t="shared" ca="1" si="48"/>
        <v>319772.23424446536</v>
      </c>
      <c r="Z242">
        <f t="shared" ca="1" si="43"/>
        <v>0</v>
      </c>
      <c r="AA242">
        <f t="shared" ca="1" si="44"/>
        <v>0</v>
      </c>
    </row>
    <row r="243" spans="1:27" hidden="1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178296.99682560615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178296.99682560615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hidden="1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18196.258037931766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-11335.743982170188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hidden="1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336121.41026705987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6696.8366976993248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329424.57356936054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hidden="1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hidden="1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93524794.193523824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93524794.193523824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93524794.193523824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hidden="1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5386508.6426695157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4807415.5500856563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579093.09258385934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hidden="1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2092541.2958055977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1883287.166225038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209254.12958055967</v>
      </c>
      <c r="P249" s="94">
        <f t="shared" si="42"/>
        <v>209254.12958055967</v>
      </c>
      <c r="Q249" s="180">
        <f t="shared" si="46"/>
        <v>1883287.166225038</v>
      </c>
      <c r="R249">
        <f>IFERROR(VLOOKUP(A249,[1]Energiindhold!$A$2:$C$11,3,FALSE),IFERROR(VLOOKUP(A249,[1]Biogasudbytte!$A$2:$B$18,2,FALSE)*[1]Energiindhold!$C$10,0))*P249</f>
        <v>0.11886180230896998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1.1886180230897003</v>
      </c>
      <c r="T249">
        <f>IFERROR(VLOOKUP(A249,[1]Biogasudbytte!$A$2:$B$18,2,FALSE)*[1]Energiindhold!$C$10,0)*K249*IFERROR(VLOOKUP(A249,Biogasanlæg!$F$3:$G$8,2,FALSE),1)</f>
        <v>1.0697562207807303</v>
      </c>
      <c r="U249" s="170">
        <f t="shared" si="47"/>
        <v>0.11886180230897003</v>
      </c>
      <c r="V249" s="169">
        <f>P249*IFERROR(VLOOKUP(A249,[1]Tørstofindhold!A$2:B$24,2,FALSE),0)</f>
        <v>8948.4154414642744</v>
      </c>
      <c r="W249">
        <f>IF(E249=År1,Q249,SUM(P249,Q249))*IFERROR(VLOOKUP(A249,[1]Tørstofindhold!A$2:B$24,2,FALSE),0)</f>
        <v>89484.154414642777</v>
      </c>
      <c r="X249">
        <f>K249*IFERROR(VLOOKUP(A249,[1]Tørstofindhold!A$2:B$24,2,FALSE),0)</f>
        <v>80535.738973178508</v>
      </c>
      <c r="Y249" s="170">
        <f t="shared" si="48"/>
        <v>8948.415441464269</v>
      </c>
      <c r="Z249">
        <f t="shared" si="43"/>
        <v>0</v>
      </c>
      <c r="AA249">
        <f t="shared" si="44"/>
        <v>1</v>
      </c>
    </row>
    <row r="250" spans="1:27" hidden="1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277848.54939415038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250063.69445473535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10518.552227064263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17266.302712350764</v>
      </c>
      <c r="P250" s="94">
        <f t="shared" si="42"/>
        <v>17266.302712350764</v>
      </c>
      <c r="Q250" s="180">
        <f t="shared" si="46"/>
        <v>250063.69445473535</v>
      </c>
      <c r="R250">
        <f>IFERROR(VLOOKUP(A250,[1]Energiindhold!$A$2:$C$11,3,FALSE),IFERROR(VLOOKUP(A250,[1]Biogasudbytte!$A$2:$B$18,2,FALSE)*[1]Energiindhold!$C$10,0))*P250</f>
        <v>3.7191616042403543E-2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0.57582881389790341</v>
      </c>
      <c r="T250">
        <f>IFERROR(VLOOKUP(A250,[1]Biogasudbytte!$A$2:$B$18,2,FALSE)*[1]Energiindhold!$C$10,0)*K250*IFERROR(VLOOKUP(A250,Biogasanlæg!$F$3:$G$8,2,FALSE),1)</f>
        <v>0.53863719785549991</v>
      </c>
      <c r="U250" s="170">
        <f t="shared" si="47"/>
        <v>3.7191616042403508E-2</v>
      </c>
      <c r="V250" s="169">
        <f>P250*IFERROR(VLOOKUP(A250,[1]Tørstofindhold!A$2:B$24,2,FALSE),0)</f>
        <v>5179.8908137052285</v>
      </c>
      <c r="W250">
        <f>IF(E250=År1,Q250,SUM(P250,Q250))*IFERROR(VLOOKUP(A250,[1]Tørstofindhold!A$2:B$24,2,FALSE),0)</f>
        <v>80198.999150125834</v>
      </c>
      <c r="X250">
        <f>K250*IFERROR(VLOOKUP(A250,[1]Tørstofindhold!A$2:B$24,2,FALSE),0)</f>
        <v>75019.108336420599</v>
      </c>
      <c r="Y250" s="170">
        <f t="shared" si="48"/>
        <v>5179.8908137052349</v>
      </c>
      <c r="Z250">
        <f t="shared" si="43"/>
        <v>0</v>
      </c>
      <c r="AA250">
        <f t="shared" si="44"/>
        <v>1</v>
      </c>
    </row>
    <row r="251" spans="1:27" hidden="1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1473856.6609470577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1473829.5560832524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27.104863805230707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hidden="1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756.60040921720292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680.9403682954827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75.660040921720267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0</v>
      </c>
      <c r="P252" s="94">
        <f t="shared" si="42"/>
        <v>0</v>
      </c>
      <c r="Q252" s="180">
        <f t="shared" si="46"/>
        <v>680.9403682954827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3.2023944580568257E-4</v>
      </c>
      <c r="T252">
        <f>IFERROR(VLOOKUP(A252,[1]Biogasudbytte!$A$2:$B$18,2,FALSE)*[1]Energiindhold!$C$10,0)*K252*IFERROR(VLOOKUP(A252,Biogasanlæg!$F$3:$G$8,2,FALSE),1)</f>
        <v>3.2023944580568257E-4</v>
      </c>
      <c r="U252" s="170">
        <f t="shared" si="4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42.899243202615409</v>
      </c>
      <c r="X252">
        <f>K252*IFERROR(VLOOKUP(A252,[1]Tørstofindhold!A$2:B$24,2,FALSE),0)</f>
        <v>42.899243202615409</v>
      </c>
      <c r="Y252" s="170">
        <f t="shared" si="48"/>
        <v>0</v>
      </c>
      <c r="Z252">
        <f t="shared" si="43"/>
        <v>0</v>
      </c>
      <c r="AA252">
        <f t="shared" si="44"/>
        <v>0</v>
      </c>
    </row>
    <row r="253" spans="1:27" hidden="1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18726.997728141643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-13266.004460302142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hidden="1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166401.15574545335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166401.15574545335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hidden="1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4969.0399292058382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-228825.97606326797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48"/>
        <v>0</v>
      </c>
      <c r="Z255">
        <f t="shared" si="43"/>
        <v>1</v>
      </c>
      <c r="AA255">
        <f t="shared" si="44"/>
        <v>0</v>
      </c>
    </row>
    <row r="256" spans="1:27" hidden="1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0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0</v>
      </c>
      <c r="X256">
        <f>K256*IFERROR(VLOOKUP(A256,[1]Tørstofindhold!A$2:B$24,2,FALSE),0)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hidden="1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14459329.6946216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1270631.7517676449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4282271.1920697978</v>
      </c>
      <c r="O257" s="179">
        <f t="shared" si="45"/>
        <v>8906426.7507841587</v>
      </c>
      <c r="P257" s="94">
        <f t="shared" si="42"/>
        <v>7435737.2321918458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13.680827040078974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13.680827040078974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13.680827040078974</v>
      </c>
      <c r="V257" s="169">
        <f>P257*IFERROR(VLOOKUP(A257,[1]Tørstofindhold!A$2:B$24,2,FALSE),0)</f>
        <v>2082006.425013717</v>
      </c>
      <c r="W257">
        <f>IF(E257=År1,Q257,SUM(P257,Q257))*IFERROR(VLOOKUP(A257,[1]Tørstofindhold!A$2:B$24,2,FALSE),0)</f>
        <v>2082006.425013717</v>
      </c>
      <c r="X257">
        <f>K257*IFERROR(VLOOKUP(A257,[1]Tørstofindhold!A$2:B$24,2,FALSE),0)</f>
        <v>0</v>
      </c>
      <c r="Y257" s="170">
        <f t="shared" si="48"/>
        <v>2082006.425013717</v>
      </c>
      <c r="Z257">
        <f t="shared" si="43"/>
        <v>0</v>
      </c>
      <c r="AA257">
        <f t="shared" si="44"/>
        <v>1</v>
      </c>
    </row>
    <row r="258" spans="1:27" hidden="1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715873.23531714221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715873.23531714221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hidden="1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34616.37594447536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-210253.14080553668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48"/>
        <v>0</v>
      </c>
      <c r="Z259">
        <f t="shared" si="43"/>
        <v>1</v>
      </c>
      <c r="AA259">
        <f t="shared" si="44"/>
        <v>0</v>
      </c>
    </row>
    <row r="260" spans="1:27" hidden="1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530378.95544446167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80269.028751590507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83010.10203544033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367099.82465743081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367099.82465743081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3.7942726947893872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3.7942726947893872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312034.85095881618</v>
      </c>
      <c r="X260">
        <f>K260*IFERROR(VLOOKUP(A260,[1]Tørstofindhold!A$2:B$24,2,FALSE),0)</f>
        <v>0</v>
      </c>
      <c r="Y260" s="170">
        <f t="shared" si="48"/>
        <v>312034.85095881618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hidden="1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0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hidden="1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0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48"/>
        <v>0</v>
      </c>
      <c r="Z262">
        <f t="shared" si="54"/>
        <v>0</v>
      </c>
      <c r="AA262">
        <f t="shared" si="55"/>
        <v>0</v>
      </c>
    </row>
    <row r="263" spans="1:27" hidden="1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195407.3116938989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195407.3116938989</v>
      </c>
      <c r="P263" s="94">
        <f t="shared" si="53"/>
        <v>195407.3116938989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0.84672528452018425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0.84672528452018425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0.84672528452018425</v>
      </c>
      <c r="V263" s="169">
        <f>P263*IFERROR(VLOOKUP(A263,[1]Tørstofindhold!A$2:B$24,2,FALSE),0)</f>
        <v>82071.070911437535</v>
      </c>
      <c r="W263">
        <f>IF(E263=År1,Q263,SUM(P263,Q263))*IFERROR(VLOOKUP(A263,[1]Tørstofindhold!A$2:B$24,2,FALSE),0)</f>
        <v>82071.070911437535</v>
      </c>
      <c r="X263">
        <f>K263*IFERROR(VLOOKUP(A263,[1]Tørstofindhold!A$2:B$24,2,FALSE),0)</f>
        <v>0</v>
      </c>
      <c r="Y263" s="170">
        <f t="shared" si="48"/>
        <v>82071.070911437535</v>
      </c>
      <c r="Z263">
        <f t="shared" si="54"/>
        <v>0</v>
      </c>
      <c r="AA263">
        <f t="shared" si="55"/>
        <v>1</v>
      </c>
    </row>
    <row r="264" spans="1:27" hidden="1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109361.43089952139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109361.43089952139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hidden="1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268107.84550579858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156132.33784624533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hidden="1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1099249.7799159263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384626.31109238154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446374.45047428529</v>
      </c>
      <c r="P266" s="94">
        <f t="shared" si="53"/>
        <v>299089.48116893438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1.0243396004762368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1.0243396004762368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1.0243396004762368</v>
      </c>
      <c r="V266" s="169">
        <f>P266*IFERROR(VLOOKUP(A266,[1]Tørstofindhold!A$2:B$24,2,FALSE),0)</f>
        <v>92717.73916236966</v>
      </c>
      <c r="W266">
        <f>IF(E266=År1,Q266,SUM(P266,Q266))*IFERROR(VLOOKUP(A266,[1]Tørstofindhold!A$2:B$24,2,FALSE),0)</f>
        <v>92717.73916236966</v>
      </c>
      <c r="X266">
        <f>K266*IFERROR(VLOOKUP(A266,[1]Tørstofindhold!A$2:B$24,2,FALSE),0)</f>
        <v>0</v>
      </c>
      <c r="Y266" s="170">
        <f t="shared" si="48"/>
        <v>92717.73916236966</v>
      </c>
      <c r="Z266">
        <f t="shared" si="54"/>
        <v>0</v>
      </c>
      <c r="AA266">
        <f t="shared" si="55"/>
        <v>1</v>
      </c>
    </row>
    <row r="267" spans="1:27" hidden="1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216464.62297241544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-216464.62297241544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48"/>
        <v>0</v>
      </c>
      <c r="Z267">
        <f t="shared" ca="1" si="54"/>
        <v>0</v>
      </c>
      <c r="AA267">
        <f t="shared" ca="1" si="55"/>
        <v>1</v>
      </c>
    </row>
    <row r="268" spans="1:27" hidden="1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786879.61330547475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708191.65197492728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78687.961330547463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0</v>
      </c>
      <c r="P268" s="94">
        <f t="shared" si="53"/>
        <v>0</v>
      </c>
      <c r="Q268" s="180">
        <f t="shared" si="46"/>
        <v>708191.65197492728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0.35847953231318846</v>
      </c>
      <c r="T268">
        <f>IFERROR(VLOOKUP(A268,[1]Biogasudbytte!$A$2:$B$18,2,FALSE)*[1]Energiindhold!$C$10,0)*K268*IFERROR(VLOOKUP(A268,Biogasanlæg!$F$3:$G$8,2,FALSE),1)</f>
        <v>0.35847953231318846</v>
      </c>
      <c r="U268" s="170">
        <f t="shared" si="4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53822.56555009447</v>
      </c>
      <c r="X268">
        <f>K268*IFERROR(VLOOKUP(A268,[1]Tørstofindhold!A$2:B$24,2,FALSE),0)</f>
        <v>53822.56555009447</v>
      </c>
      <c r="Y268" s="170">
        <f t="shared" si="48"/>
        <v>0</v>
      </c>
      <c r="Z268">
        <f t="shared" si="54"/>
        <v>0</v>
      </c>
      <c r="AA268">
        <f t="shared" si="55"/>
        <v>0</v>
      </c>
    </row>
    <row r="269" spans="1:27" hidden="1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122186.37009767797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171089.55140619085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-48903.181308512882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48"/>
        <v>0</v>
      </c>
      <c r="Z269">
        <f t="shared" si="54"/>
        <v>0</v>
      </c>
      <c r="AA269">
        <f t="shared" si="55"/>
        <v>1</v>
      </c>
    </row>
    <row r="270" spans="1:27" hidden="1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962557.0937456392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414760.0213566827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547797.07238895656</v>
      </c>
      <c r="P270" s="94">
        <f t="shared" si="53"/>
        <v>50703.817566335434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0.18202670506314422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0.18202670506314422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0.18202670506314422</v>
      </c>
      <c r="V270" s="169">
        <f>P270*IFERROR(VLOOKUP(A270,[1]Tørstofindhold!A$2:B$24,2,FALSE),0)</f>
        <v>15211.14526990063</v>
      </c>
      <c r="W270">
        <f>IF(E270=År1,Q270,SUM(P270,Q270))*IFERROR(VLOOKUP(A270,[1]Tørstofindhold!A$2:B$24,2,FALSE),0)</f>
        <v>15211.14526990063</v>
      </c>
      <c r="X270">
        <f>K270*IFERROR(VLOOKUP(A270,[1]Tørstofindhold!A$2:B$24,2,FALSE),0)</f>
        <v>0</v>
      </c>
      <c r="Y270" s="170">
        <f t="shared" si="48"/>
        <v>15211.14526990063</v>
      </c>
      <c r="Z270">
        <f t="shared" si="54"/>
        <v>0</v>
      </c>
      <c r="AA270">
        <f t="shared" si="55"/>
        <v>1</v>
      </c>
    </row>
    <row r="271" spans="1:27" hidden="1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235756.28086461869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-192457.74842685965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48"/>
        <v>0</v>
      </c>
      <c r="Z271">
        <f t="shared" si="54"/>
        <v>0</v>
      </c>
      <c r="AA271">
        <f t="shared" si="55"/>
        <v>1</v>
      </c>
    </row>
    <row r="272" spans="1:27" hidden="1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hidden="1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4605.4336363652619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-49807.280085672588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48"/>
        <v>0</v>
      </c>
      <c r="Z273">
        <f t="shared" si="54"/>
        <v>1</v>
      </c>
      <c r="AA273">
        <f t="shared" si="55"/>
        <v>0</v>
      </c>
    </row>
    <row r="274" spans="1:27" hidden="1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240246.33886083937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240246.33886083937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hidden="1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20514.278017254066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20514.278017254066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20514.278017254066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0.37746271551747473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0.37746271551747473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8513.4253771604381</v>
      </c>
      <c r="X275">
        <f>K275*IFERROR(VLOOKUP(A275,[1]Tørstofindhold!A$2:B$24,2,FALSE),0)</f>
        <v>0</v>
      </c>
      <c r="Y275" s="170">
        <f t="shared" si="48"/>
        <v>8513.4253771604381</v>
      </c>
      <c r="Z275">
        <f t="shared" si="54"/>
        <v>0</v>
      </c>
      <c r="AA275">
        <f t="shared" si="55"/>
        <v>0</v>
      </c>
    </row>
    <row r="276" spans="1:27" hidden="1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hidden="1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hidden="1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367120.66765363759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367120.66765363759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1</v>
      </c>
    </row>
    <row r="279" spans="1:27" hidden="1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82671.286944626918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82671.286944626918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hidden="1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41335.643472313459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17707.355152655302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23628.288319658157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48"/>
        <v>0</v>
      </c>
      <c r="Z280">
        <f t="shared" si="59"/>
        <v>0</v>
      </c>
      <c r="AA280">
        <f t="shared" si="60"/>
        <v>1</v>
      </c>
    </row>
    <row r="281" spans="1:27" hidden="1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26454.811822280615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26454.811822280615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26454.811822280615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0.92591841377982143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0.92591841377982143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hidden="1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315456.27217827225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87337.91193249535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228118.36024577689</v>
      </c>
      <c r="P282" s="94">
        <f t="shared" si="58"/>
        <v>228118.36024577689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0.61912235444144825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0.61912235444144825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0.61912235444144825</v>
      </c>
      <c r="V282" s="169">
        <f>P282*IFERROR(VLOOKUP(A282,[1]Tørstofindhold!A$2:B$24,2,FALSE),0)</f>
        <v>45623.672049155379</v>
      </c>
      <c r="W282">
        <f>IF(E282=År1,Q282,SUM(P282,Q282))*IFERROR(VLOOKUP(A282,[1]Tørstofindhold!A$2:B$24,2,FALSE),0)</f>
        <v>45623.672049155379</v>
      </c>
      <c r="X282">
        <f>K282*IFERROR(VLOOKUP(A282,[1]Tørstofindhold!A$2:B$24,2,FALSE),0)</f>
        <v>0</v>
      </c>
      <c r="Y282" s="170">
        <f t="shared" si="48"/>
        <v>45623.672049155379</v>
      </c>
      <c r="Z282">
        <f t="shared" si="59"/>
        <v>0</v>
      </c>
      <c r="AA282">
        <f t="shared" si="60"/>
        <v>1</v>
      </c>
    </row>
    <row r="283" spans="1:27" hidden="1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18722.304332106276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18722.304332106276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hidden="1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16198.169085829344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13984.753789989523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2213.4152958398208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65"/>
        <v>0</v>
      </c>
      <c r="Z284">
        <f t="shared" si="59"/>
        <v>0</v>
      </c>
      <c r="AA284">
        <f t="shared" si="60"/>
        <v>1</v>
      </c>
    </row>
    <row r="285" spans="1:27" hidden="1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3500966.231939313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1327737.3967156124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2173228.8352237009</v>
      </c>
      <c r="P285" s="94">
        <f t="shared" si="58"/>
        <v>2173228.8352237009</v>
      </c>
      <c r="Q285" s="180">
        <f t="shared" si="63"/>
        <v>1327737.3967156124</v>
      </c>
      <c r="R285">
        <f>IFERROR(VLOOKUP(A285,[1]Energiindhold!$A$2:$C$11,3,FALSE),IFERROR(VLOOKUP(A285,[1]Biogasudbytte!$A$2:$B$18,2,FALSE)*[1]Energiindhold!$C$10,0))*P285</f>
        <v>1.0844629210649792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1.747017159400037</v>
      </c>
      <c r="T285">
        <f>IFERROR(VLOOKUP(A285,[1]Biogasudbytte!$A$2:$B$18,2,FALSE)*[1]Energiindhold!$C$10,0)*K285*IFERROR(VLOOKUP(A285,Biogasanlæg!$F$3:$G$8,2,FALSE),1)</f>
        <v>0.66255423833505778</v>
      </c>
      <c r="U285" s="170">
        <f t="shared" si="64"/>
        <v>1.0844629210649792</v>
      </c>
      <c r="V285" s="169">
        <f>P285*IFERROR(VLOOKUP(A285,[1]Tørstofindhold!A$2:B$24,2,FALSE),0)</f>
        <v>130393.73011342205</v>
      </c>
      <c r="W285">
        <f>IF(E285=År1,Q285,SUM(P285,Q285))*IFERROR(VLOOKUP(A285,[1]Tørstofindhold!A$2:B$24,2,FALSE),0)</f>
        <v>210057.97391635878</v>
      </c>
      <c r="X285">
        <f>K285*IFERROR(VLOOKUP(A285,[1]Tørstofindhold!A$2:B$24,2,FALSE),0)</f>
        <v>79664.243802936733</v>
      </c>
      <c r="Y285" s="170">
        <f t="shared" si="65"/>
        <v>130393.73011342205</v>
      </c>
      <c r="Z285">
        <f t="shared" si="59"/>
        <v>0</v>
      </c>
      <c r="AA285">
        <f t="shared" si="60"/>
        <v>1</v>
      </c>
    </row>
    <row r="286" spans="1:27" hidden="1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1877108.9518653236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1689398.0566787913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187710.89518653232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1689398.0566787913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0.72779268281722342</v>
      </c>
      <c r="T286">
        <f>IFERROR(VLOOKUP(A286,[1]Biogasudbytte!$A$2:$B$18,2,FALSE)*[1]Energiindhold!$C$10,0)*K286*IFERROR(VLOOKUP(A286,Biogasanlæg!$F$3:$G$8,2,FALSE),1)</f>
        <v>0.72779268281722342</v>
      </c>
      <c r="U286" s="170">
        <f t="shared" si="6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84469.902833939574</v>
      </c>
      <c r="X286">
        <f>K286*IFERROR(VLOOKUP(A286,[1]Tørstofindhold!A$2:B$24,2,FALSE),0)</f>
        <v>84469.902833939574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hidden="1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178320.76558010222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67846.468023237496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hidden="1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hidden="1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611742.92957675515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611742.92957675515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611742.92957675515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8.8663382993828446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8.8663382993828446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302557.85725317016</v>
      </c>
      <c r="X290">
        <f>K290*IFERROR(VLOOKUP(A290,[1]Tørstofindhold!A$2:B$24,2,FALSE),0)</f>
        <v>0</v>
      </c>
      <c r="Y290" s="170">
        <f t="shared" ca="1" si="65"/>
        <v>302557.85725317016</v>
      </c>
      <c r="Z290">
        <f t="shared" ca="1" si="59"/>
        <v>0</v>
      </c>
      <c r="AA290">
        <f t="shared" ca="1" si="60"/>
        <v>0</v>
      </c>
    </row>
    <row r="291" spans="1:27" ht="15.75" hidden="1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176699.18645513742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176699.18645513742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autoFilter ref="A3:AA291" xr:uid="{E8FEB0F6-BC35-420D-A381-2F9B028DCC93}">
    <filterColumn colId="0">
      <filters>
        <filter val="Tang"/>
      </filters>
    </filterColumn>
  </autoFilter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G124" activePane="bottomRight" state="frozen"/>
      <selection pane="topRight" activeCell="F1" sqref="F1"/>
      <selection pane="bottomLeft" activeCell="A3" sqref="A3"/>
      <selection pane="bottomRight" activeCell="O133" sqref="O133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1" width="10.7109375" bestFit="1" customWidth="1"/>
    <col min="12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46" t="s">
        <v>247</v>
      </c>
      <c r="B1" s="446"/>
      <c r="C1" s="446"/>
      <c r="D1" s="446"/>
      <c r="E1" s="393"/>
      <c r="G1" s="447" t="s">
        <v>249</v>
      </c>
      <c r="H1" s="447"/>
      <c r="I1" s="447"/>
      <c r="J1" s="447"/>
      <c r="K1" s="447"/>
      <c r="L1" s="447"/>
      <c r="M1" s="447"/>
      <c r="N1" s="448"/>
      <c r="O1" s="449" t="s">
        <v>250</v>
      </c>
      <c r="P1" s="450"/>
      <c r="Q1" s="451"/>
      <c r="R1" s="443" t="s">
        <v>122</v>
      </c>
      <c r="S1" s="443"/>
      <c r="T1" s="443"/>
      <c r="U1" s="444"/>
      <c r="V1" s="445" t="s">
        <v>228</v>
      </c>
      <c r="W1" s="443"/>
      <c r="X1" s="443"/>
      <c r="Y1" s="444"/>
      <c r="AC1" s="452" t="s">
        <v>336</v>
      </c>
      <c r="AD1" s="452"/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32" x14ac:dyDescent="0.25">
      <c r="A3" s="91" t="s">
        <v>128</v>
      </c>
      <c r="B3" s="91" t="s">
        <v>310</v>
      </c>
      <c r="C3" s="91" t="s">
        <v>341</v>
      </c>
      <c r="D3" s="91" t="s">
        <v>129</v>
      </c>
      <c r="E3" s="91" t="s">
        <v>338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  <c r="AB3" s="400" t="str">
        <f>""</f>
        <v/>
      </c>
      <c r="AC3" s="91" t="s">
        <v>337</v>
      </c>
      <c r="AD3" s="91" t="s">
        <v>339</v>
      </c>
      <c r="AE3" s="91" t="s">
        <v>383</v>
      </c>
      <c r="AF3" s="91" t="s">
        <v>386</v>
      </c>
    </row>
    <row r="4" spans="1:32" x14ac:dyDescent="0.25">
      <c r="A4" s="171" t="s">
        <v>15</v>
      </c>
      <c r="B4" s="171"/>
      <c r="C4" s="171" t="str">
        <f>IFERROR(VLOOKUP(A4,'Kategorisering af kcal'!$A$2:$B$18,2,FALSE),"")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AC4*E4*10000*VLOOKUP(A4,[1]kcal!$A$2:$C$49,3,FALSE)/1000000000000*IFERROR(VLOOKUP(A4,'Kategorisering af kcal'!$A$2:$E$18,MATCH('Produktion &amp; forbrug'!F4,'Kategorisering af kcal'!$A$1:$E$1,0),FALSE),0)</f>
        <v>0.32429999999999998</v>
      </c>
      <c r="AE4">
        <f>IF(C4&lt;&gt;"",AC4*(1-VLOOKUP(A4,'Kategorisering af kcal'!$A$2:$E$18,MATCH('Produktion &amp; forbrug'!F4,'Kategorisering af kcal'!$A$1:$E$1,0),FALSE)),'Produktion &amp; forbrug'!AC4)</f>
        <v>0</v>
      </c>
      <c r="AF4" s="94">
        <f>AC4-AE4</f>
        <v>235000</v>
      </c>
    </row>
    <row r="5" spans="1:32" x14ac:dyDescent="0.25">
      <c r="A5" s="171" t="s">
        <v>49</v>
      </c>
      <c r="B5" s="171"/>
      <c r="C5" s="171" t="str">
        <f>IFERROR(VLOOKUP(A5,'Kategorisering af kcal'!$A$2:$B$18,2,FALSE),"")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AC5*E5*10000*VLOOKUP(A5,[1]kcal!$A$2:$C$49,3,FALSE)/1000000000000*IFERROR(VLOOKUP(A5,'Kategorisering af kcal'!$A$2:$E$18,MATCH('Produktion &amp; forbrug'!F5,'Kategorisering af kcal'!$A$1:$E$1,0),FALSE),0)</f>
        <v>1.4789708396899257</v>
      </c>
      <c r="AE5">
        <f>IF(C5&lt;&gt;"",AC5*(1-VLOOKUP(A5,'Kategorisering af kcal'!$A$2:$E$18,MATCH('Produktion &amp; forbrug'!F5,'Kategorisering af kcal'!$A$1:$E$1,0),FALSE)),'Produktion &amp; forbrug'!AC5)</f>
        <v>0</v>
      </c>
      <c r="AF5" s="94">
        <f t="shared" ref="AF5:AF68" si="9">AC5-AE5</f>
        <v>212954.76453418657</v>
      </c>
    </row>
    <row r="6" spans="1:32" x14ac:dyDescent="0.25">
      <c r="A6" s="171" t="s">
        <v>102</v>
      </c>
      <c r="B6" s="171" t="s">
        <v>229</v>
      </c>
      <c r="C6" s="171" t="str">
        <f>IFERROR(VLOOKUP(A6,'Kategorisering af kcal'!$A$2:$B$18,2,FALSE),"")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AC6*E6*10000*VLOOKUP(A6,[1]kcal!$A$2:$C$49,3,FALSE)/1000000000000*IFERROR(VLOOKUP(A6,'Kategorisering af kcal'!$A$2:$E$18,MATCH('Produktion &amp; forbrug'!F6,'Kategorisering af kcal'!$A$1:$E$1,0),FALSE),0)</f>
        <v>0</v>
      </c>
      <c r="AE6">
        <f ca="1">IF(C6&lt;&gt;"",AC6*(1-VLOOKUP(A6,'Kategorisering af kcal'!$A$2:$E$18,MATCH('Produktion &amp; forbrug'!F6,'Kategorisering af kcal'!$A$1:$E$1,0),FALSE)),'Produktion &amp; forbrug'!AC6)</f>
        <v>-370459.67448149773</v>
      </c>
      <c r="AF6" s="94">
        <f t="shared" ca="1" si="9"/>
        <v>0</v>
      </c>
    </row>
    <row r="7" spans="1:32" x14ac:dyDescent="0.25">
      <c r="A7" s="171" t="s">
        <v>109</v>
      </c>
      <c r="B7" s="171"/>
      <c r="C7" s="171" t="str">
        <f>IFERROR(VLOOKUP(A7,'Kategorisering af kcal'!$A$2:$B$18,2,FALSE),"")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AC7*E7*10000*VLOOKUP(A7,[1]kcal!$A$2:$C$49,3,FALSE)/1000000000000*IFERROR(VLOOKUP(A7,'Kategorisering af kcal'!$A$2:$E$18,MATCH('Produktion &amp; forbrug'!F7,'Kategorisering af kcal'!$A$1:$E$1,0),FALSE),0)</f>
        <v>0</v>
      </c>
      <c r="AE7">
        <f ca="1">IF(C7&lt;&gt;"",AC7*(1-VLOOKUP(A7,'Kategorisering af kcal'!$A$2:$E$18,MATCH('Produktion &amp; forbrug'!F7,'Kategorisering af kcal'!$A$1:$E$1,0),FALSE)),'Produktion &amp; forbrug'!AC7)</f>
        <v>462837288.84999996</v>
      </c>
      <c r="AF7" s="94">
        <f t="shared" ca="1" si="9"/>
        <v>0</v>
      </c>
    </row>
    <row r="8" spans="1:32" x14ac:dyDescent="0.25">
      <c r="A8" s="171" t="s">
        <v>110</v>
      </c>
      <c r="B8" s="171"/>
      <c r="C8" s="171" t="str">
        <f>IFERROR(VLOOKUP(A8,'Kategorisering af kcal'!$A$2:$B$18,2,FALSE),"")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AC8*E8*10000*VLOOKUP(A8,[1]kcal!$A$2:$C$49,3,FALSE)/1000000000000*IFERROR(VLOOKUP(A8,'Kategorisering af kcal'!$A$2:$E$18,MATCH('Produktion &amp; forbrug'!F8,'Kategorisering af kcal'!$A$1:$E$1,0),FALSE),0)</f>
        <v>0</v>
      </c>
      <c r="AE8">
        <f ca="1">IF(C8&lt;&gt;"",AC8*(1-VLOOKUP(A8,'Kategorisering af kcal'!$A$2:$E$18,MATCH('Produktion &amp; forbrug'!F8,'Kategorisering af kcal'!$A$1:$E$1,0),FALSE)),'Produktion &amp; forbrug'!AC8)</f>
        <v>3230529.0722415131</v>
      </c>
      <c r="AF8" s="94">
        <f t="shared" ca="1" si="9"/>
        <v>0</v>
      </c>
    </row>
    <row r="9" spans="1:32" x14ac:dyDescent="0.25">
      <c r="A9" s="171" t="s">
        <v>207</v>
      </c>
      <c r="B9" s="171" t="s">
        <v>229</v>
      </c>
      <c r="C9" s="171" t="str">
        <f>IFERROR(VLOOKUP(A9,'Kategorisering af kcal'!$A$2:$B$18,2,FALSE),"")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AC9*E9*10000*VLOOKUP(A9,[1]kcal!$A$2:$C$49,3,FALSE)/1000000000000*IFERROR(VLOOKUP(A9,'Kategorisering af kcal'!$A$2:$E$18,MATCH('Produktion &amp; forbrug'!F9,'Kategorisering af kcal'!$A$1:$E$1,0),FALSE),0)</f>
        <v>0</v>
      </c>
      <c r="AE9">
        <f>IF(C9&lt;&gt;"",AC9*(1-VLOOKUP(A9,'Kategorisering af kcal'!$A$2:$E$18,MATCH('Produktion &amp; forbrug'!F9,'Kategorisering af kcal'!$A$1:$E$1,0),FALSE)),'Produktion &amp; forbrug'!AC9)</f>
        <v>0</v>
      </c>
      <c r="AF9" s="94">
        <f t="shared" si="9"/>
        <v>0</v>
      </c>
    </row>
    <row r="10" spans="1:32" x14ac:dyDescent="0.25">
      <c r="A10" t="s">
        <v>101</v>
      </c>
      <c r="B10" s="171" t="s">
        <v>221</v>
      </c>
      <c r="C10" s="171" t="str">
        <f>IFERROR(VLOOKUP(A10,'Kategorisering af kcal'!$A$2:$B$18,2,FALSE),"")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AC10*E10*10000*VLOOKUP(A10,[1]kcal!$A$2:$C$49,3,FALSE)/1000000000000*IFERROR(VLOOKUP(A10,'Kategorisering af kcal'!$A$2:$E$18,MATCH('Produktion &amp; forbrug'!F10,'Kategorisering af kcal'!$A$1:$E$1,0),FALSE),0)</f>
        <v>0</v>
      </c>
      <c r="AE10">
        <f>IF(C10&lt;&gt;"",AC10*(1-VLOOKUP(A10,'Kategorisering af kcal'!$A$2:$E$18,MATCH('Produktion &amp; forbrug'!F10,'Kategorisering af kcal'!$A$1:$E$1,0),FALSE)),'Produktion &amp; forbrug'!AC10)</f>
        <v>1352218.0071428572</v>
      </c>
      <c r="AF10" s="94">
        <f t="shared" si="9"/>
        <v>0</v>
      </c>
    </row>
    <row r="11" spans="1:32" x14ac:dyDescent="0.25">
      <c r="A11" t="s">
        <v>203</v>
      </c>
      <c r="B11" s="171"/>
      <c r="C11" s="171" t="str">
        <f>IFERROR(VLOOKUP(A11,'Kategorisering af kcal'!$A$2:$B$18,2,FALSE),"")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AC11*E11*10000*VLOOKUP(A11,[1]kcal!$A$2:$C$49,3,FALSE)/1000000000000*IFERROR(VLOOKUP(A11,'Kategorisering af kcal'!$A$2:$E$18,MATCH('Produktion &amp; forbrug'!F11,'Kategorisering af kcal'!$A$1:$E$1,0),FALSE),0)</f>
        <v>0</v>
      </c>
      <c r="AE11">
        <f>IF(C11&lt;&gt;"",AC11*(1-VLOOKUP(A11,'Kategorisering af kcal'!$A$2:$E$18,MATCH('Produktion &amp; forbrug'!F11,'Kategorisering af kcal'!$A$1:$E$1,0),FALSE)),'Produktion &amp; forbrug'!AC11)</f>
        <v>0</v>
      </c>
      <c r="AF11" s="94">
        <f t="shared" si="9"/>
        <v>0</v>
      </c>
    </row>
    <row r="12" spans="1:32" x14ac:dyDescent="0.25">
      <c r="A12" t="s">
        <v>137</v>
      </c>
      <c r="B12" s="171" t="s">
        <v>221</v>
      </c>
      <c r="C12" s="171" t="str">
        <f>IFERROR(VLOOKUP(A12,'Kategorisering af kcal'!$A$2:$B$18,2,FALSE),"")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AC12*E12*10000*VLOOKUP(A12,[1]kcal!$A$2:$C$49,3,FALSE)/1000000000000*IFERROR(VLOOKUP(A12,'Kategorisering af kcal'!$A$2:$E$18,MATCH('Produktion &amp; forbrug'!F12,'Kategorisering af kcal'!$A$1:$E$1,0),FALSE),0)</f>
        <v>0</v>
      </c>
      <c r="AE12">
        <f>IF(C12&lt;&gt;"",AC12*(1-VLOOKUP(A12,'Kategorisering af kcal'!$A$2:$E$18,MATCH('Produktion &amp; forbrug'!F12,'Kategorisering af kcal'!$A$1:$E$1,0),FALSE)),'Produktion &amp; forbrug'!AC12)</f>
        <v>0</v>
      </c>
      <c r="AF12" s="94">
        <f t="shared" si="9"/>
        <v>0</v>
      </c>
    </row>
    <row r="13" spans="1:32" x14ac:dyDescent="0.25">
      <c r="A13" t="s">
        <v>96</v>
      </c>
      <c r="B13" s="171"/>
      <c r="C13" s="171" t="str">
        <f>IFERROR(VLOOKUP(A13,'Kategorisering af kcal'!$A$2:$B$18,2,FALSE),"")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AC13*E13*10000*VLOOKUP(A13,[1]kcal!$A$2:$C$49,3,FALSE)/1000000000000*IFERROR(VLOOKUP(A13,'Kategorisering af kcal'!$A$2:$E$18,MATCH('Produktion &amp; forbrug'!F13,'Kategorisering af kcal'!$A$1:$E$1,0),FALSE),0)</f>
        <v>0.30634886462864014</v>
      </c>
      <c r="AE13">
        <f>IF(C13&lt;&gt;"",AC13*(1-VLOOKUP(A13,'Kategorisering af kcal'!$A$2:$E$18,MATCH('Produktion &amp; forbrug'!F13,'Kategorisering af kcal'!$A$1:$E$1,0),FALSE)),'Produktion &amp; forbrug'!AC13)</f>
        <v>0</v>
      </c>
      <c r="AF13" s="94">
        <f t="shared" si="9"/>
        <v>201545.30567673693</v>
      </c>
    </row>
    <row r="14" spans="1:32" x14ac:dyDescent="0.25">
      <c r="A14" t="s">
        <v>113</v>
      </c>
      <c r="B14" s="171"/>
      <c r="C14" s="171" t="str">
        <f>IFERROR(VLOOKUP(A14,'Kategorisering af kcal'!$A$2:$B$18,2,FALSE),"")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AC14*E14*10000*VLOOKUP(A14,[1]kcal!$A$2:$C$49,3,FALSE)/1000000000000*IFERROR(VLOOKUP(A14,'Kategorisering af kcal'!$A$2:$E$18,MATCH('Produktion &amp; forbrug'!F14,'Kategorisering af kcal'!$A$1:$E$1,0),FALSE),0)</f>
        <v>0</v>
      </c>
      <c r="AE14">
        <f>IF(C14&lt;&gt;"",AC14*(1-VLOOKUP(A14,'Kategorisering af kcal'!$A$2:$E$18,MATCH('Produktion &amp; forbrug'!F14,'Kategorisering af kcal'!$A$1:$E$1,0),FALSE)),'Produktion &amp; forbrug'!AC14)</f>
        <v>1508282.669250763</v>
      </c>
      <c r="AF14" s="94">
        <f t="shared" si="9"/>
        <v>0</v>
      </c>
    </row>
    <row r="15" spans="1:32" x14ac:dyDescent="0.25">
      <c r="A15" t="s">
        <v>54</v>
      </c>
      <c r="B15" s="171"/>
      <c r="C15" s="171" t="str">
        <f>IFERROR(VLOOKUP(A15,'Kategorisering af kcal'!$A$2:$B$18,2,FALSE),"")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AC15*E15*10000*VLOOKUP(A15,[1]kcal!$A$2:$C$49,3,FALSE)/1000000000000*IFERROR(VLOOKUP(A15,'Kategorisering af kcal'!$A$2:$E$18,MATCH('Produktion &amp; forbrug'!F15,'Kategorisering af kcal'!$A$1:$E$1,0),FALSE),0)</f>
        <v>2.1699053488951431E-2</v>
      </c>
      <c r="AE15">
        <f>IF(C15&lt;&gt;"",AC15*(1-VLOOKUP(A15,'Kategorisering af kcal'!$A$2:$E$18,MATCH('Produktion &amp; forbrug'!F15,'Kategorisering af kcal'!$A$1:$E$1,0),FALSE)),'Produktion &amp; forbrug'!AC15)</f>
        <v>0</v>
      </c>
      <c r="AF15" s="94">
        <f t="shared" si="9"/>
        <v>41728.949017214291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kcal'!$A$2:$B$18,2,FALSE),"")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AC16*E16*10000*VLOOKUP(A16,[1]kcal!$A$2:$C$49,3,FALSE)/1000000000000*IFERROR(VLOOKUP(A16,'Kategorisering af kcal'!$A$2:$E$18,MATCH('Produktion &amp; forbrug'!F16,'Kategorisering af kcal'!$A$1:$E$1,0),FALSE),0)</f>
        <v>0</v>
      </c>
      <c r="AE16">
        <f>IF(C16&lt;&gt;"",AC16*(1-VLOOKUP(A16,'Kategorisering af kcal'!$A$2:$E$18,MATCH('Produktion &amp; forbrug'!F16,'Kategorisering af kcal'!$A$1:$E$1,0),FALSE)),'Produktion &amp; forbrug'!AC16)</f>
        <v>-142742</v>
      </c>
      <c r="AF16" s="94">
        <f t="shared" si="9"/>
        <v>0</v>
      </c>
    </row>
    <row r="17" spans="1:32" x14ac:dyDescent="0.25">
      <c r="A17" s="171" t="s">
        <v>51</v>
      </c>
      <c r="B17" s="171" t="s">
        <v>223</v>
      </c>
      <c r="C17" s="171" t="str">
        <f>IFERROR(VLOOKUP(A17,'Kategorisering af kcal'!$A$2:$B$18,2,FALSE),"")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AC17*E17*10000*VLOOKUP(A17,[1]kcal!$A$2:$C$49,3,FALSE)/1000000000000*IFERROR(VLOOKUP(A17,'Kategorisering af kcal'!$A$2:$E$18,MATCH('Produktion &amp; forbrug'!F17,'Kategorisering af kcal'!$A$1:$E$1,0),FALSE),0)</f>
        <v>0</v>
      </c>
      <c r="AE17">
        <f>IF(C17&lt;&gt;"",AC17*(1-VLOOKUP(A17,'Kategorisering af kcal'!$A$2:$E$18,MATCH('Produktion &amp; forbrug'!F17,'Kategorisering af kcal'!$A$1:$E$1,0),FALSE)),'Produktion &amp; forbrug'!AC17)</f>
        <v>4087571.5535632987</v>
      </c>
      <c r="AF17" s="94">
        <f t="shared" si="9"/>
        <v>0</v>
      </c>
    </row>
    <row r="18" spans="1:32" x14ac:dyDescent="0.25">
      <c r="A18" s="171" t="s">
        <v>202</v>
      </c>
      <c r="B18" s="171"/>
      <c r="C18" s="171" t="str">
        <f>IFERROR(VLOOKUP(A18,'Kategorisering af kcal'!$A$2:$B$18,2,FALSE),"")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AC18*E18*10000*VLOOKUP(A18,[1]kcal!$A$2:$C$49,3,FALSE)/1000000000000*IFERROR(VLOOKUP(A18,'Kategorisering af kcal'!$A$2:$E$18,MATCH('Produktion &amp; forbrug'!F18,'Kategorisering af kcal'!$A$1:$E$1,0),FALSE),0)</f>
        <v>0</v>
      </c>
      <c r="AE18">
        <f>IF(C18&lt;&gt;"",AC18*(1-VLOOKUP(A18,'Kategorisering af kcal'!$A$2:$E$18,MATCH('Produktion &amp; forbrug'!F18,'Kategorisering af kcal'!$A$1:$E$1,0),FALSE)),'Produktion &amp; forbrug'!AC18)</f>
        <v>0</v>
      </c>
      <c r="AF18" s="94">
        <f t="shared" si="9"/>
        <v>0</v>
      </c>
    </row>
    <row r="19" spans="1:32" x14ac:dyDescent="0.25">
      <c r="A19" s="171" t="s">
        <v>6</v>
      </c>
      <c r="B19" s="171"/>
      <c r="C19" s="171" t="str">
        <f>IFERROR(VLOOKUP(A19,'Kategorisering af kcal'!$A$2:$B$18,2,FALSE),"")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1</v>
      </c>
      <c r="AA19">
        <f t="shared" si="1"/>
        <v>0</v>
      </c>
      <c r="AC19" s="94">
        <f t="shared" si="8"/>
        <v>280322.43675931642</v>
      </c>
      <c r="AD19">
        <f>AC19*E19*10000*VLOOKUP(A19,[1]kcal!$A$2:$C$49,3,FALSE)/1000000000000*IFERROR(VLOOKUP(A19,'Kategorisering af kcal'!$A$2:$E$18,MATCH('Produktion &amp; forbrug'!F19,'Kategorisering af kcal'!$A$1:$E$1,0),FALSE),0)</f>
        <v>0.10932575033613341</v>
      </c>
      <c r="AE19">
        <f>IF(C19&lt;&gt;"",AC19*(1-VLOOKUP(A19,'Kategorisering af kcal'!$A$2:$E$18,MATCH('Produktion &amp; forbrug'!F19,'Kategorisering af kcal'!$A$1:$E$1,0),FALSE)),'Produktion &amp; forbrug'!AC19)</f>
        <v>0</v>
      </c>
      <c r="AF19" s="94">
        <f t="shared" si="9"/>
        <v>280322.43675931642</v>
      </c>
    </row>
    <row r="20" spans="1:32" x14ac:dyDescent="0.25">
      <c r="A20" s="171" t="s">
        <v>67</v>
      </c>
      <c r="B20" s="171" t="s">
        <v>226</v>
      </c>
      <c r="C20" s="171" t="str">
        <f>IFERROR(VLOOKUP(A20,'Kategorisering af kcal'!$A$2:$B$18,2,FALSE),"")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AC20*E20*10000*VLOOKUP(A20,[1]kcal!$A$2:$C$49,3,FALSE)/1000000000000*IFERROR(VLOOKUP(A20,'Kategorisering af kcal'!$A$2:$E$18,MATCH('Produktion &amp; forbrug'!F20,'Kategorisering af kcal'!$A$1:$E$1,0),FALSE),0)</f>
        <v>0</v>
      </c>
      <c r="AE20">
        <f>IF(C20&lt;&gt;"",AC20*(1-VLOOKUP(A20,'Kategorisering af kcal'!$A$2:$E$18,MATCH('Produktion &amp; forbrug'!F20,'Kategorisering af kcal'!$A$1:$E$1,0),FALSE)),'Produktion &amp; forbrug'!AC20)</f>
        <v>1895494.5192748315</v>
      </c>
      <c r="AF20" s="94">
        <f t="shared" si="9"/>
        <v>0</v>
      </c>
    </row>
    <row r="21" spans="1:32" x14ac:dyDescent="0.25">
      <c r="A21" s="171" t="s">
        <v>162</v>
      </c>
      <c r="B21" s="171" t="s">
        <v>229</v>
      </c>
      <c r="C21" s="171" t="str">
        <f>IFERROR(VLOOKUP(A21,'Kategorisering af kcal'!$A$2:$B$18,2,FALSE),"")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AC21*E21*10000*VLOOKUP(A21,[1]kcal!$A$2:$C$49,3,FALSE)/1000000000000*IFERROR(VLOOKUP(A21,'Kategorisering af kcal'!$A$2:$E$18,MATCH('Produktion &amp; forbrug'!F21,'Kategorisering af kcal'!$A$1:$E$1,0),FALSE),0)</f>
        <v>0</v>
      </c>
      <c r="AE21">
        <f>IF(C21&lt;&gt;"",AC21*(1-VLOOKUP(A21,'Kategorisering af kcal'!$A$2:$E$18,MATCH('Produktion &amp; forbrug'!F21,'Kategorisering af kcal'!$A$1:$E$1,0),FALSE)),'Produktion &amp; forbrug'!AC21)</f>
        <v>982731</v>
      </c>
      <c r="AF21" s="94">
        <f t="shared" si="9"/>
        <v>0</v>
      </c>
    </row>
    <row r="22" spans="1:32" x14ac:dyDescent="0.25">
      <c r="A22" t="s">
        <v>159</v>
      </c>
      <c r="B22" s="171"/>
      <c r="C22" s="171" t="str">
        <f>IFERROR(VLOOKUP(A22,'Kategorisering af kcal'!$A$2:$B$18,2,FALSE),"")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AC22*E22*10000*VLOOKUP(A22,[1]kcal!$A$2:$C$49,3,FALSE)/1000000000000*IFERROR(VLOOKUP(A22,'Kategorisering af kcal'!$A$2:$E$18,MATCH('Produktion &amp; forbrug'!F22,'Kategorisering af kcal'!$A$1:$E$1,0),FALSE),0)</f>
        <v>-3.0900123313187238</v>
      </c>
      <c r="AE22">
        <f>IF(C22&lt;&gt;"",AC22*(1-VLOOKUP(A22,'Kategorisering af kcal'!$A$2:$E$18,MATCH('Produktion &amp; forbrug'!F22,'Kategorisering af kcal'!$A$1:$E$1,0),FALSE)),'Produktion &amp; forbrug'!AC22)</f>
        <v>0</v>
      </c>
      <c r="AF22" s="94">
        <f t="shared" si="9"/>
        <v>-5421074.2654714445</v>
      </c>
    </row>
    <row r="23" spans="1:32" x14ac:dyDescent="0.25">
      <c r="A23" s="171" t="s">
        <v>103</v>
      </c>
      <c r="B23" s="171" t="s">
        <v>229</v>
      </c>
      <c r="C23" s="171" t="str">
        <f>IFERROR(VLOOKUP(A23,'Kategorisering af kcal'!$A$2:$B$18,2,FALSE),"")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AC23*E23*10000*VLOOKUP(A23,[1]kcal!$A$2:$C$49,3,FALSE)/1000000000000*IFERROR(VLOOKUP(A23,'Kategorisering af kcal'!$A$2:$E$18,MATCH('Produktion &amp; forbrug'!F23,'Kategorisering af kcal'!$A$1:$E$1,0),FALSE),0)</f>
        <v>0</v>
      </c>
      <c r="AE23">
        <f>IF(C23&lt;&gt;"",AC23*(1-VLOOKUP(A23,'Kategorisering af kcal'!$A$2:$E$18,MATCH('Produktion &amp; forbrug'!F23,'Kategorisering af kcal'!$A$1:$E$1,0),FALSE)),'Produktion &amp; forbrug'!AC23)</f>
        <v>-282332.03034110228</v>
      </c>
      <c r="AF23" s="94">
        <f t="shared" si="9"/>
        <v>0</v>
      </c>
    </row>
    <row r="24" spans="1:32" x14ac:dyDescent="0.25">
      <c r="A24" s="171" t="s">
        <v>56</v>
      </c>
      <c r="B24" s="171"/>
      <c r="C24" s="171" t="str">
        <f>IFERROR(VLOOKUP(A24,'Kategorisering af kcal'!$A$2:$B$18,2,FALSE),"")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AC24*E24*10000*VLOOKUP(A24,[1]kcal!$A$2:$C$49,3,FALSE)/1000000000000*IFERROR(VLOOKUP(A24,'Kategorisering af kcal'!$A$2:$E$18,MATCH('Produktion &amp; forbrug'!F24,'Kategorisering af kcal'!$A$1:$E$1,0),FALSE),0)</f>
        <v>0</v>
      </c>
      <c r="AE24">
        <f>IF(C24&lt;&gt;"",AC24*(1-VLOOKUP(A24,'Kategorisering af kcal'!$A$2:$E$18,MATCH('Produktion &amp; forbrug'!F24,'Kategorisering af kcal'!$A$1:$E$1,0),FALSE)),'Produktion &amp; forbrug'!AC24)</f>
        <v>912099.45136908058</v>
      </c>
      <c r="AF24" s="94">
        <f t="shared" si="9"/>
        <v>0</v>
      </c>
    </row>
    <row r="25" spans="1:32" x14ac:dyDescent="0.25">
      <c r="A25" s="171" t="s">
        <v>12</v>
      </c>
      <c r="B25" s="171"/>
      <c r="C25" s="171" t="str">
        <f>IFERROR(VLOOKUP(A25,'Kategorisering af kcal'!$A$2:$B$18,2,FALSE),"")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AC25*E25*10000*VLOOKUP(A25,[1]kcal!$A$2:$C$49,3,FALSE)/1000000000000*IFERROR(VLOOKUP(A25,'Kategorisering af kcal'!$A$2:$E$18,MATCH('Produktion &amp; forbrug'!F25,'Kategorisering af kcal'!$A$1:$E$1,0),FALSE),0)</f>
        <v>1.765277402754017</v>
      </c>
      <c r="AE25">
        <f>IF(C25&lt;&gt;"",AC25*(1-VLOOKUP(A25,'Kategorisering af kcal'!$A$2:$E$18,MATCH('Produktion &amp; forbrug'!F25,'Kategorisering af kcal'!$A$1:$E$1,0),FALSE)),'Produktion &amp; forbrug'!AC25)</f>
        <v>0</v>
      </c>
      <c r="AF25" s="94">
        <f t="shared" si="9"/>
        <v>2263176.157376945</v>
      </c>
    </row>
    <row r="26" spans="1:32" x14ac:dyDescent="0.25">
      <c r="A26" s="171" t="s">
        <v>48</v>
      </c>
      <c r="B26" s="171" t="s">
        <v>226</v>
      </c>
      <c r="C26" s="171" t="str">
        <f>IFERROR(VLOOKUP(A26,'Kategorisering af kcal'!$A$2:$B$18,2,FALSE),"")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AC26*E26*10000*VLOOKUP(A26,[1]kcal!$A$2:$C$49,3,FALSE)/1000000000000*IFERROR(VLOOKUP(A26,'Kategorisering af kcal'!$A$2:$E$18,MATCH('Produktion &amp; forbrug'!F26,'Kategorisering af kcal'!$A$1:$E$1,0),FALSE),0)</f>
        <v>5.8276923337790398</v>
      </c>
      <c r="AE26">
        <f>IF(C26&lt;&gt;"",AC26*(1-VLOOKUP(A26,'Kategorisering af kcal'!$A$2:$E$18,MATCH('Produktion &amp; forbrug'!F26,'Kategorisering af kcal'!$A$1:$E$1,0),FALSE)),'Produktion &amp; forbrug'!AC26)</f>
        <v>0</v>
      </c>
      <c r="AF26" s="94">
        <f t="shared" si="9"/>
        <v>2507463.0394572429</v>
      </c>
    </row>
    <row r="27" spans="1:32" x14ac:dyDescent="0.25">
      <c r="A27" s="171" t="s">
        <v>115</v>
      </c>
      <c r="B27" s="171"/>
      <c r="C27" s="171" t="str">
        <f>IFERROR(VLOOKUP(A27,'Kategorisering af kcal'!$A$2:$B$18,2,FALSE),"")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AC27*E27*10000*VLOOKUP(A27,[1]kcal!$A$2:$C$49,3,FALSE)/1000000000000*IFERROR(VLOOKUP(A27,'Kategorisering af kcal'!$A$2:$E$18,MATCH('Produktion &amp; forbrug'!F27,'Kategorisering af kcal'!$A$1:$E$1,0),FALSE),0)</f>
        <v>0</v>
      </c>
      <c r="AE27">
        <f ca="1">IF(C27&lt;&gt;"",AC27*(1-VLOOKUP(A27,'Kategorisering af kcal'!$A$2:$E$18,MATCH('Produktion &amp; forbrug'!F27,'Kategorisering af kcal'!$A$1:$E$1,0),FALSE)),'Produktion &amp; forbrug'!AC27)</f>
        <v>-944817.29105430027</v>
      </c>
      <c r="AF27" s="94">
        <f t="shared" ca="1" si="9"/>
        <v>0</v>
      </c>
    </row>
    <row r="28" spans="1:32" x14ac:dyDescent="0.25">
      <c r="A28" s="171" t="s">
        <v>136</v>
      </c>
      <c r="B28" s="171" t="s">
        <v>221</v>
      </c>
      <c r="C28" s="171" t="str">
        <f>IFERROR(VLOOKUP(A28,'Kategorisering af kcal'!$A$2:$B$18,2,FALSE),"")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AC28*E28*10000*VLOOKUP(A28,[1]kcal!$A$2:$C$49,3,FALSE)/1000000000000*IFERROR(VLOOKUP(A28,'Kategorisering af kcal'!$A$2:$E$18,MATCH('Produktion &amp; forbrug'!F28,'Kategorisering af kcal'!$A$1:$E$1,0),FALSE),0)</f>
        <v>0</v>
      </c>
      <c r="AE28">
        <f>IF(C28&lt;&gt;"",AC28*(1-VLOOKUP(A28,'Kategorisering af kcal'!$A$2:$E$18,MATCH('Produktion &amp; forbrug'!F28,'Kategorisering af kcal'!$A$1:$E$1,0),FALSE)),'Produktion &amp; forbrug'!AC28)</f>
        <v>0</v>
      </c>
      <c r="AF28" s="94">
        <f t="shared" si="9"/>
        <v>0</v>
      </c>
    </row>
    <row r="29" spans="1:32" x14ac:dyDescent="0.25">
      <c r="A29" s="171" t="s">
        <v>108</v>
      </c>
      <c r="B29" s="171"/>
      <c r="C29" s="171" t="str">
        <f>IFERROR(VLOOKUP(A29,'Kategorisering af kcal'!$A$2:$B$18,2,FALSE),"")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AC29*E29*10000*VLOOKUP(A29,[1]kcal!$A$2:$C$49,3,FALSE)/1000000000000*IFERROR(VLOOKUP(A29,'Kategorisering af kcal'!$A$2:$E$18,MATCH('Produktion &amp; forbrug'!F29,'Kategorisering af kcal'!$A$1:$E$1,0),FALSE),0)</f>
        <v>0</v>
      </c>
      <c r="AE29">
        <f>IF(C29&lt;&gt;"",AC29*(1-VLOOKUP(A29,'Kategorisering af kcal'!$A$2:$E$18,MATCH('Produktion &amp; forbrug'!F29,'Kategorisering af kcal'!$A$1:$E$1,0),FALSE)),'Produktion &amp; forbrug'!AC29)</f>
        <v>51892.132620096207</v>
      </c>
      <c r="AF29" s="94">
        <f t="shared" si="9"/>
        <v>0</v>
      </c>
    </row>
    <row r="30" spans="1:32" x14ac:dyDescent="0.25">
      <c r="A30" t="s">
        <v>53</v>
      </c>
      <c r="B30" s="171" t="s">
        <v>223</v>
      </c>
      <c r="C30" s="171" t="str">
        <f>IFERROR(VLOOKUP(A30,'Kategorisering af kcal'!$A$2:$B$18,2,FALSE),"")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AC30*E30*10000*VLOOKUP(A30,[1]kcal!$A$2:$C$49,3,FALSE)/1000000000000*IFERROR(VLOOKUP(A30,'Kategorisering af kcal'!$A$2:$E$18,MATCH('Produktion &amp; forbrug'!F30,'Kategorisering af kcal'!$A$1:$E$1,0),FALSE),0)</f>
        <v>1.1597841546559904</v>
      </c>
      <c r="AE30">
        <f>IF(C30&lt;&gt;"",AC30*(1-VLOOKUP(A30,'Kategorisering af kcal'!$A$2:$E$18,MATCH('Produktion &amp; forbrug'!F30,'Kategorisering af kcal'!$A$1:$E$1,0),FALSE)),'Produktion &amp; forbrug'!AC30)</f>
        <v>0</v>
      </c>
      <c r="AF30" s="94">
        <f t="shared" si="9"/>
        <v>1274488.0820395499</v>
      </c>
    </row>
    <row r="31" spans="1:32" x14ac:dyDescent="0.25">
      <c r="A31" s="171" t="s">
        <v>116</v>
      </c>
      <c r="B31" s="171"/>
      <c r="C31" s="171" t="str">
        <f>IFERROR(VLOOKUP(A31,'Kategorisering af kcal'!$A$2:$B$18,2,FALSE),"")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AC31*E31*10000*VLOOKUP(A31,[1]kcal!$A$2:$C$49,3,FALSE)/1000000000000*IFERROR(VLOOKUP(A31,'Kategorisering af kcal'!$A$2:$E$18,MATCH('Produktion &amp; forbrug'!F31,'Kategorisering af kcal'!$A$1:$E$1,0),FALSE),0)</f>
        <v>2.1316857659999999</v>
      </c>
      <c r="AE31">
        <f>IF(C31&lt;&gt;"",AC31*(1-VLOOKUP(A31,'Kategorisering af kcal'!$A$2:$E$18,MATCH('Produktion &amp; forbrug'!F31,'Kategorisering af kcal'!$A$1:$E$1,0),FALSE)),'Produktion &amp; forbrug'!AC31)</f>
        <v>0</v>
      </c>
      <c r="AF31" s="94">
        <f t="shared" si="9"/>
        <v>3383628.2</v>
      </c>
    </row>
    <row r="32" spans="1:32" x14ac:dyDescent="0.25">
      <c r="A32" s="171" t="s">
        <v>106</v>
      </c>
      <c r="B32" s="171" t="s">
        <v>225</v>
      </c>
      <c r="C32" s="171" t="str">
        <f>IFERROR(VLOOKUP(A32,'Kategorisering af kcal'!$A$2:$B$18,2,FALSE),"")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AC32*E32*10000*VLOOKUP(A32,[1]kcal!$A$2:$C$49,3,FALSE)/1000000000000*IFERROR(VLOOKUP(A32,'Kategorisering af kcal'!$A$2:$E$18,MATCH('Produktion &amp; forbrug'!F32,'Kategorisering af kcal'!$A$1:$E$1,0),FALSE),0)</f>
        <v>7.3048299999999998E-4</v>
      </c>
      <c r="AE32">
        <f>IF(C32&lt;&gt;"",AC32*(1-VLOOKUP(A32,'Kategorisering af kcal'!$A$2:$E$18,MATCH('Produktion &amp; forbrug'!F32,'Kategorisering af kcal'!$A$1:$E$1,0),FALSE)),'Produktion &amp; forbrug'!AC32)</f>
        <v>0</v>
      </c>
      <c r="AF32" s="94">
        <f t="shared" si="9"/>
        <v>880.09999999999991</v>
      </c>
    </row>
    <row r="33" spans="1:34" x14ac:dyDescent="0.25">
      <c r="A33" s="171" t="s">
        <v>14</v>
      </c>
      <c r="B33" s="171"/>
      <c r="C33" s="171" t="str">
        <f>IFERROR(VLOOKUP(A33,'Kategorisering af kcal'!$A$2:$B$18,2,FALSE),"")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AC33*E33*10000*VLOOKUP(A33,[1]kcal!$A$2:$C$49,3,FALSE)/1000000000000*IFERROR(VLOOKUP(A33,'Kategorisering af kcal'!$A$2:$E$18,MATCH('Produktion &amp; forbrug'!F33,'Kategorisering af kcal'!$A$1:$E$1,0),FALSE),0)</f>
        <v>0.22556024242424241</v>
      </c>
      <c r="AE33">
        <f>IF(C33&lt;&gt;"",AC33*(1-VLOOKUP(A33,'Kategorisering af kcal'!$A$2:$E$18,MATCH('Produktion &amp; forbrug'!F33,'Kategorisering af kcal'!$A$1:$E$1,0),FALSE)),'Produktion &amp; forbrug'!AC33)</f>
        <v>0</v>
      </c>
      <c r="AF33" s="94">
        <f t="shared" si="9"/>
        <v>115671.91919191919</v>
      </c>
    </row>
    <row r="34" spans="1:34" x14ac:dyDescent="0.25">
      <c r="A34" s="171" t="s">
        <v>55</v>
      </c>
      <c r="B34" s="171"/>
      <c r="C34" s="171" t="str">
        <f>IFERROR(VLOOKUP(A34,'Kategorisering af kcal'!$A$2:$B$18,2,FALSE),"")</f>
        <v/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AC34*E34*10000*VLOOKUP(A34,[1]kcal!$A$2:$C$49,3,FALSE)/1000000000000*IFERROR(VLOOKUP(A34,'Kategorisering af kcal'!$A$2:$E$18,MATCH('Produktion &amp; forbrug'!F34,'Kategorisering af kcal'!$A$1:$E$1,0),FALSE),0)</f>
        <v>0</v>
      </c>
      <c r="AE34">
        <f>IF(C34&lt;&gt;"",AC34*(1-VLOOKUP(A34,'Kategorisering af kcal'!$A$2:$E$18,MATCH('Produktion &amp; forbrug'!F34,'Kategorisering af kcal'!$A$1:$E$1,0),FALSE)),'Produktion &amp; forbrug'!AC34)</f>
        <v>2006067.2488276002</v>
      </c>
      <c r="AF34" s="94">
        <f t="shared" si="9"/>
        <v>0</v>
      </c>
    </row>
    <row r="35" spans="1:34" x14ac:dyDescent="0.25">
      <c r="A35" s="171" t="s">
        <v>95</v>
      </c>
      <c r="B35" s="171" t="s">
        <v>224</v>
      </c>
      <c r="C35" s="171" t="str">
        <f>IFERROR(VLOOKUP(A35,'Kategorisering af kcal'!$A$2:$B$18,2,FALSE),"")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AC35*E35*10000*VLOOKUP(A35,[1]kcal!$A$2:$C$49,3,FALSE)/1000000000000*IFERROR(VLOOKUP(A35,'Kategorisering af kcal'!$A$2:$E$18,MATCH('Produktion &amp; forbrug'!F35,'Kategorisering af kcal'!$A$1:$E$1,0),FALSE),0)</f>
        <v>0</v>
      </c>
      <c r="AE35">
        <f>IF(C35&lt;&gt;"",AC35*(1-VLOOKUP(A35,'Kategorisering af kcal'!$A$2:$E$18,MATCH('Produktion &amp; forbrug'!F35,'Kategorisering af kcal'!$A$1:$E$1,0),FALSE)),'Produktion &amp; forbrug'!AC35)</f>
        <v>209867.13867694439</v>
      </c>
      <c r="AF35" s="94">
        <f t="shared" si="9"/>
        <v>0</v>
      </c>
    </row>
    <row r="36" spans="1:34" x14ac:dyDescent="0.25">
      <c r="A36" s="171" t="s">
        <v>305</v>
      </c>
      <c r="B36" s="171" t="s">
        <v>311</v>
      </c>
      <c r="C36" s="171" t="str">
        <f>IFERROR(VLOOKUP(A36,'Kategorisering af kcal'!$A$2:$B$18,2,FALSE),"")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10">IF(SUMIFS($O$4:$O$147,$A$4:$A$147,A36,$F$4:$F$147,F36)&lt;0,1,0)</f>
        <v>0</v>
      </c>
      <c r="AA36">
        <f t="shared" ref="AA36:AA67" si="11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AC36*E36*10000*VLOOKUP(A36,[1]kcal!$A$2:$C$49,3,FALSE)/1000000000000*IFERROR(VLOOKUP(A36,'Kategorisering af kcal'!$A$2:$E$18,MATCH('Produktion &amp; forbrug'!F36,'Kategorisering af kcal'!$A$1:$E$1,0),FALSE),0)</f>
        <v>0</v>
      </c>
      <c r="AE36">
        <f>IF(C36&lt;&gt;"",AC36*(1-VLOOKUP(A36,'Kategorisering af kcal'!$A$2:$E$18,MATCH('Produktion &amp; forbrug'!F36,'Kategorisering af kcal'!$A$1:$E$1,0),FALSE)),'Produktion &amp; forbrug'!AC36)</f>
        <v>0</v>
      </c>
      <c r="AF36" s="94">
        <f t="shared" si="9"/>
        <v>0</v>
      </c>
    </row>
    <row r="37" spans="1:34" x14ac:dyDescent="0.25">
      <c r="A37" s="171" t="s">
        <v>306</v>
      </c>
      <c r="B37" s="171" t="s">
        <v>311</v>
      </c>
      <c r="C37" s="171" t="str">
        <f>IFERROR(VLOOKUP(A37,'Kategorisering af kcal'!$A$2:$B$18,2,FALSE),"")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10"/>
        <v>0</v>
      </c>
      <c r="AA37">
        <f t="shared" si="11"/>
        <v>0</v>
      </c>
      <c r="AC37" s="94">
        <f t="shared" si="8"/>
        <v>0</v>
      </c>
      <c r="AD37">
        <f>AC37*E37*10000*VLOOKUP(A37,[1]kcal!$A$2:$C$49,3,FALSE)/1000000000000*IFERROR(VLOOKUP(A37,'Kategorisering af kcal'!$A$2:$E$18,MATCH('Produktion &amp; forbrug'!F37,'Kategorisering af kcal'!$A$1:$E$1,0),FALSE),0)</f>
        <v>0</v>
      </c>
      <c r="AE37">
        <f>IF(C37&lt;&gt;"",AC37*(1-VLOOKUP(A37,'Kategorisering af kcal'!$A$2:$E$18,MATCH('Produktion &amp; forbrug'!F37,'Kategorisering af kcal'!$A$1:$E$1,0),FALSE)),'Produktion &amp; forbrug'!AC37)</f>
        <v>0</v>
      </c>
      <c r="AF37" s="94">
        <f t="shared" si="9"/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10"/>
        <v>0</v>
      </c>
      <c r="AA38">
        <f t="shared" si="11"/>
        <v>1</v>
      </c>
      <c r="AC38" s="94">
        <f t="shared" si="8"/>
        <v>5269000</v>
      </c>
      <c r="AD38">
        <f>AC38*E38*10000*VLOOKUP(A38,[1]kcal!$A$2:$C$49,3,FALSE)/1000000000000*IFERROR(VLOOKUP(A38,'Kategorisering af kcal'!$A$2:$E$18,MATCH('Produktion &amp; forbrug'!F38,'Kategorisering af kcal'!$A$1:$E$1,0),FALSE),0)</f>
        <v>0</v>
      </c>
      <c r="AE38">
        <f>IF(C38&lt;&gt;"",AC38*(1-VLOOKUP(A38,'Kategorisering af kcal'!$A$2:$E$18,MATCH('Produktion &amp; forbrug'!F38,'Kategorisering af kcal'!$A$1:$E$1,0),FALSE)),'Produktion &amp; forbrug'!AC38)</f>
        <v>5269000</v>
      </c>
      <c r="AF38" s="94">
        <f t="shared" si="9"/>
        <v>0</v>
      </c>
    </row>
    <row r="39" spans="1:34" x14ac:dyDescent="0.25">
      <c r="A39" t="s">
        <v>50</v>
      </c>
      <c r="B39" s="171"/>
      <c r="C39" s="171" t="str">
        <f>IFERROR(VLOOKUP(A39,'Kategorisering af kcal'!$A$2:$B$18,2,FALSE),"")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10"/>
        <v>0</v>
      </c>
      <c r="AA39">
        <f t="shared" si="11"/>
        <v>0</v>
      </c>
      <c r="AC39" s="94">
        <f t="shared" si="8"/>
        <v>0</v>
      </c>
      <c r="AD39">
        <f>AC39*E39*10000*VLOOKUP(A39,[1]kcal!$A$2:$C$49,3,FALSE)/1000000000000*IFERROR(VLOOKUP(A39,'Kategorisering af kcal'!$A$2:$E$18,MATCH('Produktion &amp; forbrug'!F39,'Kategorisering af kcal'!$A$1:$E$1,0),FALSE),0)</f>
        <v>0</v>
      </c>
      <c r="AE39">
        <f>IF(C39&lt;&gt;"",AC39*(1-VLOOKUP(A39,'Kategorisering af kcal'!$A$2:$E$18,MATCH('Produktion &amp; forbrug'!F39,'Kategorisering af kcal'!$A$1:$E$1,0),FALSE)),'Produktion &amp; forbrug'!AC39)</f>
        <v>0</v>
      </c>
      <c r="AF39" s="94">
        <f t="shared" si="9"/>
        <v>0</v>
      </c>
    </row>
    <row r="40" spans="1:34" x14ac:dyDescent="0.25">
      <c r="A40" t="s">
        <v>237</v>
      </c>
      <c r="B40" s="171"/>
      <c r="C40" s="171" t="str">
        <f>IFERROR(VLOOKUP(A40,'Kategorisering af kcal'!$A$2:$B$18,2,FALSE),"")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10"/>
        <v>0</v>
      </c>
      <c r="AA40">
        <f t="shared" si="11"/>
        <v>1</v>
      </c>
      <c r="AC40" s="94">
        <f t="shared" si="8"/>
        <v>98784.738662362768</v>
      </c>
      <c r="AD40">
        <f>AC40*E40*10000*VLOOKUP(A40,[1]kcal!$A$2:$C$49,3,FALSE)/1000000000000*IFERROR(VLOOKUP(A40,'Kategorisering af kcal'!$A$2:$E$18,MATCH('Produktion &amp; forbrug'!F40,'Kategorisering af kcal'!$A$1:$E$1,0),FALSE),0)</f>
        <v>0</v>
      </c>
      <c r="AE40">
        <f>IF(C40&lt;&gt;"",AC40*(1-VLOOKUP(A40,'Kategorisering af kcal'!$A$2:$E$18,MATCH('Produktion &amp; forbrug'!F40,'Kategorisering af kcal'!$A$1:$E$1,0),FALSE)),'Produktion &amp; forbrug'!AC40)</f>
        <v>98784.738662362768</v>
      </c>
      <c r="AF40" s="94">
        <f t="shared" si="9"/>
        <v>0</v>
      </c>
    </row>
    <row r="41" spans="1:34" x14ac:dyDescent="0.25">
      <c r="A41" t="s">
        <v>230</v>
      </c>
      <c r="B41" s="171" t="s">
        <v>230</v>
      </c>
      <c r="C41" s="171" t="str">
        <f>IFERROR(VLOOKUP(A41,'Kategorisering af kcal'!$A$2:$B$18,2,FALSE),"")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10"/>
        <v>0</v>
      </c>
      <c r="AA41">
        <f t="shared" si="11"/>
        <v>0</v>
      </c>
      <c r="AC41" s="94">
        <f t="shared" si="8"/>
        <v>112873.31802427147</v>
      </c>
      <c r="AD41">
        <f>AC41*E41*10000*VLOOKUP(A41,[1]kcal!$A$2:$C$49,3,FALSE)/1000000000000*IFERROR(VLOOKUP(A41,'Kategorisering af kcal'!$A$2:$E$18,MATCH('Produktion &amp; forbrug'!F41,'Kategorisering af kcal'!$A$1:$E$1,0),FALSE),0)</f>
        <v>0</v>
      </c>
      <c r="AE41">
        <f>IF(C41&lt;&gt;"",AC41*(1-VLOOKUP(A41,'Kategorisering af kcal'!$A$2:$E$18,MATCH('Produktion &amp; forbrug'!F41,'Kategorisering af kcal'!$A$1:$E$1,0),FALSE)),'Produktion &amp; forbrug'!AC41)</f>
        <v>112873.31802427147</v>
      </c>
      <c r="AF41" s="94">
        <f t="shared" si="9"/>
        <v>0</v>
      </c>
    </row>
    <row r="42" spans="1:34" x14ac:dyDescent="0.25">
      <c r="A42" t="s">
        <v>52</v>
      </c>
      <c r="B42" s="171" t="s">
        <v>223</v>
      </c>
      <c r="C42" s="171" t="str">
        <f>IFERROR(VLOOKUP(A42,'Kategorisering af kcal'!$A$2:$B$18,2,FALSE),"")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10"/>
        <v>0</v>
      </c>
      <c r="AA42">
        <f t="shared" si="11"/>
        <v>1</v>
      </c>
      <c r="AC42" s="94">
        <f t="shared" si="8"/>
        <v>1637775.5474174484</v>
      </c>
      <c r="AD42">
        <f>AC42*E42*10000*VLOOKUP(A42,[1]kcal!$A$2:$C$49,3,FALSE)/1000000000000*IFERROR(VLOOKUP(A42,'Kategorisering af kcal'!$A$2:$E$18,MATCH('Produktion &amp; forbrug'!F42,'Kategorisering af kcal'!$A$1:$E$1,0),FALSE),0)</f>
        <v>0.49133266422523447</v>
      </c>
      <c r="AE42">
        <f>IF(C42&lt;&gt;"",AC42*(1-VLOOKUP(A42,'Kategorisering af kcal'!$A$2:$E$18,MATCH('Produktion &amp; forbrug'!F42,'Kategorisering af kcal'!$A$1:$E$1,0),FALSE)),'Produktion &amp; forbrug'!AC42)</f>
        <v>0</v>
      </c>
      <c r="AF42" s="94">
        <f t="shared" si="9"/>
        <v>1637775.5474174484</v>
      </c>
    </row>
    <row r="43" spans="1:34" x14ac:dyDescent="0.25">
      <c r="A43" t="s">
        <v>121</v>
      </c>
      <c r="B43" s="171"/>
      <c r="C43" s="171" t="str">
        <f>IFERROR(VLOOKUP(A43,'Kategorisering af kcal'!$A$2:$B$18,2,FALSE),"")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10"/>
        <v>0</v>
      </c>
      <c r="AA43">
        <f t="shared" si="11"/>
        <v>1</v>
      </c>
      <c r="AC43" s="94">
        <f t="shared" si="8"/>
        <v>217010.36743552322</v>
      </c>
      <c r="AD43">
        <f>AC43*E43*10000*VLOOKUP(A43,[1]kcal!$A$2:$C$49,3,FALSE)/1000000000000*IFERROR(VLOOKUP(A43,'Kategorisering af kcal'!$A$2:$E$18,MATCH('Produktion &amp; forbrug'!F43,'Kategorisering af kcal'!$A$1:$E$1,0),FALSE),0)</f>
        <v>0</v>
      </c>
      <c r="AE43">
        <f>IF(C43&lt;&gt;"",AC43*(1-VLOOKUP(A43,'Kategorisering af kcal'!$A$2:$E$18,MATCH('Produktion &amp; forbrug'!F43,'Kategorisering af kcal'!$A$1:$E$1,0),FALSE)),'Produktion &amp; forbrug'!AC43)</f>
        <v>217010.36743552322</v>
      </c>
      <c r="AF43" s="94">
        <f t="shared" si="9"/>
        <v>0</v>
      </c>
    </row>
    <row r="44" spans="1:34" x14ac:dyDescent="0.25">
      <c r="A44" t="s">
        <v>107</v>
      </c>
      <c r="B44" s="171"/>
      <c r="C44" s="171" t="str">
        <f>IFERROR(VLOOKUP(A44,'Kategorisering af kcal'!$A$2:$B$18,2,FALSE),"")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10"/>
        <v>0</v>
      </c>
      <c r="AA44">
        <f t="shared" si="11"/>
        <v>1</v>
      </c>
      <c r="AC44" s="94">
        <f t="shared" si="8"/>
        <v>105946.31157195524</v>
      </c>
      <c r="AD44">
        <f>AC44*E44*10000*VLOOKUP(A44,[1]kcal!$A$2:$C$49,3,FALSE)/1000000000000*IFERROR(VLOOKUP(A44,'Kategorisering af kcal'!$A$2:$E$18,MATCH('Produktion &amp; forbrug'!F44,'Kategorisering af kcal'!$A$1:$E$1,0),FALSE),0)</f>
        <v>0</v>
      </c>
      <c r="AE44">
        <f>IF(C44&lt;&gt;"",AC44*(1-VLOOKUP(A44,'Kategorisering af kcal'!$A$2:$E$18,MATCH('Produktion &amp; forbrug'!F44,'Kategorisering af kcal'!$A$1:$E$1,0),FALSE)),'Produktion &amp; forbrug'!AC44)</f>
        <v>105946.31157195524</v>
      </c>
      <c r="AF44" s="94">
        <f t="shared" si="9"/>
        <v>0</v>
      </c>
    </row>
    <row r="45" spans="1:34" x14ac:dyDescent="0.25">
      <c r="A45" s="171" t="s">
        <v>140</v>
      </c>
      <c r="B45" s="171" t="s">
        <v>229</v>
      </c>
      <c r="C45" s="171" t="str">
        <f>IFERROR(VLOOKUP(A45,'Kategorisering af kcal'!$A$2:$B$18,2,FALSE),"")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10"/>
        <v>0</v>
      </c>
      <c r="AA45">
        <f t="shared" si="11"/>
        <v>1</v>
      </c>
      <c r="AC45" s="94">
        <f t="shared" si="8"/>
        <v>4368323.901678659</v>
      </c>
      <c r="AD45">
        <f>AC45*E45*10000*VLOOKUP(A45,[1]kcal!$A$2:$C$49,3,FALSE)/1000000000000*IFERROR(VLOOKUP(A45,'Kategorisering af kcal'!$A$2:$E$18,MATCH('Produktion &amp; forbrug'!F45,'Kategorisering af kcal'!$A$1:$E$1,0),FALSE),0)</f>
        <v>0</v>
      </c>
      <c r="AE45">
        <f>IF(C45&lt;&gt;"",AC45*(1-VLOOKUP(A45,'Kategorisering af kcal'!$A$2:$E$18,MATCH('Produktion &amp; forbrug'!F45,'Kategorisering af kcal'!$A$1:$E$1,0),FALSE)),'Produktion &amp; forbrug'!AC45)</f>
        <v>4368323.901678659</v>
      </c>
      <c r="AF45" s="94">
        <f t="shared" si="9"/>
        <v>0</v>
      </c>
    </row>
    <row r="46" spans="1:34" x14ac:dyDescent="0.25">
      <c r="A46" s="171" t="s">
        <v>135</v>
      </c>
      <c r="B46" s="171" t="s">
        <v>221</v>
      </c>
      <c r="C46" s="171" t="str">
        <f>IFERROR(VLOOKUP(A46,'Kategorisering af kcal'!$A$2:$B$18,2,FALSE),"")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10"/>
        <v>0</v>
      </c>
      <c r="AA46">
        <f t="shared" si="11"/>
        <v>0</v>
      </c>
      <c r="AC46" s="94">
        <f t="shared" si="8"/>
        <v>0</v>
      </c>
      <c r="AD46">
        <f>AC46*E46*10000*VLOOKUP(A46,[1]kcal!$A$2:$C$49,3,FALSE)/1000000000000*IFERROR(VLOOKUP(A46,'Kategorisering af kcal'!$A$2:$E$18,MATCH('Produktion &amp; forbrug'!F46,'Kategorisering af kcal'!$A$1:$E$1,0),FALSE),0)</f>
        <v>0</v>
      </c>
      <c r="AE46">
        <f>IF(C46&lt;&gt;"",AC46*(1-VLOOKUP(A46,'Kategorisering af kcal'!$A$2:$E$18,MATCH('Produktion &amp; forbrug'!F46,'Kategorisering af kcal'!$A$1:$E$1,0),FALSE)),'Produktion &amp; forbrug'!AC46)</f>
        <v>0</v>
      </c>
      <c r="AF46" s="94">
        <f t="shared" si="9"/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10"/>
        <v>0</v>
      </c>
      <c r="AA47">
        <f t="shared" si="11"/>
        <v>1</v>
      </c>
      <c r="AC47" s="94">
        <f t="shared" si="8"/>
        <v>1601127.6966659406</v>
      </c>
      <c r="AD47">
        <f>AC47*E47*10000*VLOOKUP(A47,[1]kcal!$A$2:$C$49,3,FALSE)/1000000000000*IFERROR(VLOOKUP(A47,'Kategorisering af kcal'!$A$2:$E$18,MATCH('Produktion &amp; forbrug'!F47,'Kategorisering af kcal'!$A$1:$E$1,0),FALSE),0)</f>
        <v>3.1221990084985847</v>
      </c>
      <c r="AE47">
        <f>IF(C47&lt;&gt;"",AC47*(1-VLOOKUP(A47,'Kategorisering af kcal'!$A$2:$E$18,MATCH('Produktion &amp; forbrug'!F47,'Kategorisering af kcal'!$A$1:$E$1,0),FALSE)),'Produktion &amp; forbrug'!AC47)</f>
        <v>0</v>
      </c>
      <c r="AF47" s="94">
        <f t="shared" si="9"/>
        <v>1601127.6966659406</v>
      </c>
      <c r="AG47" s="94"/>
      <c r="AH47" s="401"/>
    </row>
    <row r="48" spans="1:34" x14ac:dyDescent="0.25">
      <c r="A48" s="171" t="s">
        <v>99</v>
      </c>
      <c r="B48" s="171" t="s">
        <v>225</v>
      </c>
      <c r="C48" s="171" t="str">
        <f>IFERROR(VLOOKUP(A48,'Kategorisering af kcal'!$A$2:$B$18,2,FALSE),"")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10"/>
        <v>0</v>
      </c>
      <c r="AA48">
        <f t="shared" si="11"/>
        <v>1</v>
      </c>
      <c r="AC48" s="94">
        <f t="shared" si="8"/>
        <v>76.5</v>
      </c>
      <c r="AD48">
        <f>AC48*E48*10000*VLOOKUP(A48,[1]kcal!$A$2:$C$49,3,FALSE)/1000000000000*IFERROR(VLOOKUP(A48,'Kategorisering af kcal'!$A$2:$E$18,MATCH('Produktion &amp; forbrug'!F48,'Kategorisering af kcal'!$A$1:$E$1,0),FALSE),0)</f>
        <v>3.1211999999999999E-5</v>
      </c>
      <c r="AE48">
        <f>IF(C48&lt;&gt;"",AC48*(1-VLOOKUP(A48,'Kategorisering af kcal'!$A$2:$E$18,MATCH('Produktion &amp; forbrug'!F48,'Kategorisering af kcal'!$A$1:$E$1,0),FALSE)),'Produktion &amp; forbrug'!AC48)</f>
        <v>0</v>
      </c>
      <c r="AF48" s="94">
        <f t="shared" si="9"/>
        <v>76.5</v>
      </c>
    </row>
    <row r="49" spans="1:32" x14ac:dyDescent="0.25">
      <c r="A49" s="171" t="s">
        <v>104</v>
      </c>
      <c r="B49" s="171"/>
      <c r="C49" s="171" t="str">
        <f>IFERROR(VLOOKUP(A49,'Kategorisering af kcal'!$A$2:$B$18,2,FALSE),"")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10"/>
        <v>0</v>
      </c>
      <c r="AA49">
        <f t="shared" si="11"/>
        <v>0</v>
      </c>
      <c r="AC49" s="94">
        <f t="shared" si="8"/>
        <v>0</v>
      </c>
      <c r="AD49">
        <f>AC49*E49*10000*VLOOKUP(A49,[1]kcal!$A$2:$C$49,3,FALSE)/1000000000000*IFERROR(VLOOKUP(A49,'Kategorisering af kcal'!$A$2:$E$18,MATCH('Produktion &amp; forbrug'!F49,'Kategorisering af kcal'!$A$1:$E$1,0),FALSE),0)</f>
        <v>0</v>
      </c>
      <c r="AE49">
        <f>IF(C49&lt;&gt;"",AC49*(1-VLOOKUP(A49,'Kategorisering af kcal'!$A$2:$E$18,MATCH('Produktion &amp; forbrug'!F49,'Kategorisering af kcal'!$A$1:$E$1,0),FALSE)),'Produktion &amp; forbrug'!AC49)</f>
        <v>0</v>
      </c>
      <c r="AF49" s="94">
        <f t="shared" si="9"/>
        <v>0</v>
      </c>
    </row>
    <row r="50" spans="1:32" x14ac:dyDescent="0.25">
      <c r="A50" s="171" t="s">
        <v>119</v>
      </c>
      <c r="B50" s="171" t="s">
        <v>224</v>
      </c>
      <c r="C50" s="171" t="str">
        <f>IFERROR(VLOOKUP(A50,'Kategorisering af kcal'!$A$2:$B$18,2,FALSE),"")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10"/>
        <v>0</v>
      </c>
      <c r="AA50">
        <f t="shared" ca="1" si="11"/>
        <v>0</v>
      </c>
      <c r="AC50" s="94">
        <f t="shared" ca="1" si="8"/>
        <v>3010292.0648196544</v>
      </c>
      <c r="AD50">
        <f ca="1">AC50*E50*10000*VLOOKUP(A50,[1]kcal!$A$2:$C$49,3,FALSE)/1000000000000*IFERROR(VLOOKUP(A50,'Kategorisering af kcal'!$A$2:$E$18,MATCH('Produktion &amp; forbrug'!F50,'Kategorisering af kcal'!$A$1:$E$1,0),FALSE),0)</f>
        <v>0</v>
      </c>
      <c r="AE50">
        <f ca="1">IF(C50&lt;&gt;"",AC50*(1-VLOOKUP(A50,'Kategorisering af kcal'!$A$2:$E$18,MATCH('Produktion &amp; forbrug'!F50,'Kategorisering af kcal'!$A$1:$E$1,0),FALSE)),'Produktion &amp; forbrug'!AC50)</f>
        <v>3010292.0648196544</v>
      </c>
      <c r="AF50" s="94">
        <f t="shared" ca="1" si="9"/>
        <v>0</v>
      </c>
    </row>
    <row r="51" spans="1:32" x14ac:dyDescent="0.25">
      <c r="A51" s="171" t="s">
        <v>118</v>
      </c>
      <c r="B51" s="171"/>
      <c r="C51" s="171" t="str">
        <f>IFERROR(VLOOKUP(A51,'Kategorisering af kcal'!$A$2:$B$18,2,FALSE),"")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10"/>
        <v>0</v>
      </c>
      <c r="AA51">
        <f t="shared" ca="1" si="11"/>
        <v>0</v>
      </c>
      <c r="AC51" s="94">
        <f t="shared" ca="1" si="8"/>
        <v>0</v>
      </c>
      <c r="AD51">
        <f ca="1">AC51*E51*10000*VLOOKUP(A51,[1]kcal!$A$2:$C$49,3,FALSE)/1000000000000*IFERROR(VLOOKUP(A51,'Kategorisering af kcal'!$A$2:$E$18,MATCH('Produktion &amp; forbrug'!F51,'Kategorisering af kcal'!$A$1:$E$1,0),FALSE),0)</f>
        <v>0</v>
      </c>
      <c r="AE51">
        <f ca="1">IF(C51&lt;&gt;"",AC51*(1-VLOOKUP(A51,'Kategorisering af kcal'!$A$2:$E$18,MATCH('Produktion &amp; forbrug'!F51,'Kategorisering af kcal'!$A$1:$E$1,0),FALSE)),'Produktion &amp; forbrug'!AC51)</f>
        <v>0</v>
      </c>
      <c r="AF51" s="94">
        <f t="shared" ca="1" si="9"/>
        <v>0</v>
      </c>
    </row>
    <row r="52" spans="1:32" x14ac:dyDescent="0.25">
      <c r="A52" s="171" t="str">
        <f t="shared" ref="A52:A115" si="12">A4</f>
        <v>Æg</v>
      </c>
      <c r="B52" s="171" t="str">
        <f t="shared" ref="B52:B115" si="13">IF(B4&lt;&gt;"",B4,"")</f>
        <v/>
      </c>
      <c r="C52" s="171" t="str">
        <f>IFERROR(VLOOKUP(A52,'Kategorisering af kcal'!$A$2:$B$18,2,FALSE),"")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4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235000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174210.8753223716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10"/>
        <v>0</v>
      </c>
      <c r="AA52">
        <f t="shared" si="11"/>
        <v>1</v>
      </c>
      <c r="AC52" s="94">
        <f t="shared" si="8"/>
        <v>235000</v>
      </c>
      <c r="AD52">
        <f>AC52*E52*10000*VLOOKUP(A52,[1]kcal!$A$2:$C$49,3,FALSE)/1000000000000*IFERROR(VLOOKUP(A52,'Kategorisering af kcal'!$A$2:$E$18,MATCH('Produktion &amp; forbrug'!F52,'Kategorisering af kcal'!$A$1:$E$1,0),FALSE),0)</f>
        <v>0.32429999999999998</v>
      </c>
      <c r="AE52">
        <f>IF(C52&lt;&gt;"",AC52*(1-VLOOKUP(A52,'Kategorisering af kcal'!$A$2:$E$18,MATCH('Produktion &amp; forbrug'!F52,'Kategorisering af kcal'!$A$1:$E$1,0),FALSE)),'Produktion &amp; forbrug'!AC52)</f>
        <v>0</v>
      </c>
      <c r="AF52" s="94">
        <f t="shared" si="9"/>
        <v>235000</v>
      </c>
    </row>
    <row r="53" spans="1:32" x14ac:dyDescent="0.25">
      <c r="A53" s="171" t="str">
        <f t="shared" si="12"/>
        <v>Bælgsæd</v>
      </c>
      <c r="B53" s="171" t="str">
        <f t="shared" si="13"/>
        <v/>
      </c>
      <c r="C53" s="171" t="str">
        <f>IFERROR(VLOOKUP(A53,'Kategorisering af kcal'!$A$2:$B$18,2,FALSE),"")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5">E5</f>
        <v>1</v>
      </c>
      <c r="F53" s="171">
        <f t="shared" si="14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661724.26726841612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69149.34692850514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592574.92033991101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10"/>
        <v>0</v>
      </c>
      <c r="AA53">
        <f t="shared" si="11"/>
        <v>1</v>
      </c>
      <c r="AC53" s="94">
        <f t="shared" si="8"/>
        <v>592574.92033991101</v>
      </c>
      <c r="AD53">
        <f>AC53*E53*10000*VLOOKUP(A53,[1]kcal!$A$2:$C$49,3,FALSE)/1000000000000*IFERROR(VLOOKUP(A53,'Kategorisering af kcal'!$A$2:$E$18,MATCH('Produktion &amp; forbrug'!F53,'Kategorisering af kcal'!$A$1:$E$1,0),FALSE),0)</f>
        <v>4.1154328217606819</v>
      </c>
      <c r="AE53">
        <f>IF(C53&lt;&gt;"",AC53*(1-VLOOKUP(A53,'Kategorisering af kcal'!$A$2:$E$18,MATCH('Produktion &amp; forbrug'!F53,'Kategorisering af kcal'!$A$1:$E$1,0),FALSE)),'Produktion &amp; forbrug'!AC53)</f>
        <v>0</v>
      </c>
      <c r="AF53" s="94">
        <f t="shared" si="9"/>
        <v>592574.92033991101</v>
      </c>
    </row>
    <row r="54" spans="1:32" x14ac:dyDescent="0.25">
      <c r="A54" s="171" t="str">
        <f t="shared" si="12"/>
        <v>Bioaffald</v>
      </c>
      <c r="B54" s="171" t="str">
        <f t="shared" si="13"/>
        <v>Bionedbrydeligt affald</v>
      </c>
      <c r="C54" s="171" t="str">
        <f>IFERROR(VLOOKUP(A54,'Kategorisering af kcal'!$A$2:$B$18,2,FALSE),"")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5"/>
        <v>0</v>
      </c>
      <c r="F54" s="171">
        <f t="shared" si="14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10"/>
        <v>0</v>
      </c>
      <c r="AA54">
        <f t="shared" ca="1" si="11"/>
        <v>0</v>
      </c>
      <c r="AC54" s="94">
        <f t="shared" ca="1" si="8"/>
        <v>363994.97174274386</v>
      </c>
      <c r="AD54">
        <f ca="1">AC54*E54*10000*VLOOKUP(A54,[1]kcal!$A$2:$C$49,3,FALSE)/1000000000000*IFERROR(VLOOKUP(A54,'Kategorisering af kcal'!$A$2:$E$18,MATCH('Produktion &amp; forbrug'!F54,'Kategorisering af kcal'!$A$1:$E$1,0),FALSE),0)</f>
        <v>0</v>
      </c>
      <c r="AE54">
        <f ca="1">IF(C54&lt;&gt;"",AC54*(1-VLOOKUP(A54,'Kategorisering af kcal'!$A$2:$E$18,MATCH('Produktion &amp; forbrug'!F54,'Kategorisering af kcal'!$A$1:$E$1,0),FALSE)),'Produktion &amp; forbrug'!AC54)</f>
        <v>363994.97174274386</v>
      </c>
      <c r="AF54" s="94">
        <f t="shared" ca="1" si="9"/>
        <v>0</v>
      </c>
    </row>
    <row r="55" spans="1:32" x14ac:dyDescent="0.25">
      <c r="A55" s="171" t="str">
        <f t="shared" si="12"/>
        <v>Biogas</v>
      </c>
      <c r="B55" s="171" t="str">
        <f t="shared" si="13"/>
        <v/>
      </c>
      <c r="C55" s="171" t="str">
        <f>IFERROR(VLOOKUP(A55,'Kategorisering af kcal'!$A$2:$B$18,2,FALSE),"")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5"/>
        <v>0</v>
      </c>
      <c r="F55" s="171">
        <f t="shared" si="14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546738676.74704337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546738676.74704337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546738676.74704337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10"/>
        <v>0</v>
      </c>
      <c r="AA55">
        <f t="shared" ca="1" si="11"/>
        <v>0</v>
      </c>
      <c r="AC55" s="94">
        <f t="shared" ca="1" si="8"/>
        <v>546738676.74704337</v>
      </c>
      <c r="AD55">
        <f ca="1">AC55*E55*10000*VLOOKUP(A55,[1]kcal!$A$2:$C$49,3,FALSE)/1000000000000*IFERROR(VLOOKUP(A55,'Kategorisering af kcal'!$A$2:$E$18,MATCH('Produktion &amp; forbrug'!F55,'Kategorisering af kcal'!$A$1:$E$1,0),FALSE),0)</f>
        <v>0</v>
      </c>
      <c r="AE55">
        <f ca="1">IF(C55&lt;&gt;"",AC55*(1-VLOOKUP(A55,'Kategorisering af kcal'!$A$2:$E$18,MATCH('Produktion &amp; forbrug'!F55,'Kategorisering af kcal'!$A$1:$E$1,0),FALSE)),'Produktion &amp; forbrug'!AC55)</f>
        <v>546738676.74704337</v>
      </c>
      <c r="AF55" s="94">
        <f t="shared" ca="1" si="9"/>
        <v>0</v>
      </c>
    </row>
    <row r="56" spans="1:32" x14ac:dyDescent="0.25">
      <c r="A56" s="171" t="str">
        <f t="shared" si="12"/>
        <v>Biogasgylle</v>
      </c>
      <c r="B56" s="171" t="str">
        <f t="shared" si="13"/>
        <v/>
      </c>
      <c r="C56" s="171" t="str">
        <f>IFERROR(VLOOKUP(A56,'Kategorisering af kcal'!$A$2:$B$18,2,FALSE),"")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5"/>
        <v>0</v>
      </c>
      <c r="F56" s="171">
        <f t="shared" si="14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30644575.172989536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27310162.65549029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3334412.5174992457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10"/>
        <v>0</v>
      </c>
      <c r="AA56">
        <f t="shared" ca="1" si="11"/>
        <v>1</v>
      </c>
      <c r="AC56" s="94">
        <f t="shared" ca="1" si="8"/>
        <v>3334412.5174992457</v>
      </c>
      <c r="AD56">
        <f ca="1">AC56*E56*10000*VLOOKUP(A56,[1]kcal!$A$2:$C$49,3,FALSE)/1000000000000*IFERROR(VLOOKUP(A56,'Kategorisering af kcal'!$A$2:$E$18,MATCH('Produktion &amp; forbrug'!F56,'Kategorisering af kcal'!$A$1:$E$1,0),FALSE),0)</f>
        <v>0</v>
      </c>
      <c r="AE56">
        <f ca="1">IF(C56&lt;&gt;"",AC56*(1-VLOOKUP(A56,'Kategorisering af kcal'!$A$2:$E$18,MATCH('Produktion &amp; forbrug'!F56,'Kategorisering af kcal'!$A$1:$E$1,0),FALSE)),'Produktion &amp; forbrug'!AC56)</f>
        <v>3334412.5174992457</v>
      </c>
      <c r="AF56" s="94">
        <f t="shared" ca="1" si="9"/>
        <v>0</v>
      </c>
    </row>
    <row r="57" spans="1:32" x14ac:dyDescent="0.25">
      <c r="A57" s="171" t="str">
        <f t="shared" si="12"/>
        <v>Brun saft</v>
      </c>
      <c r="B57" s="171" t="str">
        <f t="shared" si="13"/>
        <v>Bionedbrydeligt affald</v>
      </c>
      <c r="C57" s="171" t="str">
        <f>IFERROR(VLOOKUP(A57,'Kategorisering af kcal'!$A$2:$B$18,2,FALSE),"")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5"/>
        <v>0</v>
      </c>
      <c r="F57" s="171">
        <f t="shared" si="14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7666963.6250295434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5750222.718772158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1916740.9062573854</v>
      </c>
      <c r="P57" s="94">
        <f t="shared" si="4"/>
        <v>1916740.9062573854</v>
      </c>
      <c r="Q57" s="180">
        <f t="shared" si="5"/>
        <v>5750222.718772158</v>
      </c>
      <c r="R57">
        <f>IFERROR(VLOOKUP(A57,[1]Energiindhold!$A$2:$C$11,3,FALSE),IFERROR(VLOOKUP(A57,[1]Biogasudbytte!$A$2:$B$18,2,FALSE)*[1]Energiindhold!$C$10,0))*P57</f>
        <v>1.0887588174902481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4.3550352699609931</v>
      </c>
      <c r="T57">
        <f>IFERROR(VLOOKUP(A57,[1]Biogasudbytte!$A$2:$B$18,2,FALSE)*[1]Energiindhold!$C$10,0)*K57*IFERROR(VLOOKUP(A57,Biogasanlæg!$F$3:$G$8,2,FALSE),1)</f>
        <v>3.2662764524707453</v>
      </c>
      <c r="U57" s="170">
        <f t="shared" si="6"/>
        <v>1.0887588174902478</v>
      </c>
      <c r="V57" s="169">
        <f>P57*IFERROR(VLOOKUP(A57,[1]Tørstofindhold!A$2:B$24,2,FALSE),0)</f>
        <v>81966.334223462167</v>
      </c>
      <c r="W57">
        <f>IF(F57=År1,Q57,SUM(P57,Q57))*IFERROR(VLOOKUP(A57,[1]Tørstofindhold!A$2:B$24,2,FALSE),0)</f>
        <v>327865.33689384873</v>
      </c>
      <c r="X57">
        <f>K57*IFERROR(VLOOKUP(A57,[1]Tørstofindhold!A$2:B$24,2,FALSE),0)</f>
        <v>245899.00267038657</v>
      </c>
      <c r="Y57" s="170">
        <f t="shared" si="7"/>
        <v>81966.334223462152</v>
      </c>
      <c r="Z57">
        <f t="shared" si="10"/>
        <v>0</v>
      </c>
      <c r="AA57">
        <f t="shared" si="11"/>
        <v>1</v>
      </c>
      <c r="AC57" s="94">
        <f t="shared" si="8"/>
        <v>1916740.9062573854</v>
      </c>
      <c r="AD57">
        <f>AC57*E57*10000*VLOOKUP(A57,[1]kcal!$A$2:$C$49,3,FALSE)/1000000000000*IFERROR(VLOOKUP(A57,'Kategorisering af kcal'!$A$2:$E$18,MATCH('Produktion &amp; forbrug'!F57,'Kategorisering af kcal'!$A$1:$E$1,0),FALSE),0)</f>
        <v>0</v>
      </c>
      <c r="AE57">
        <f>IF(C57&lt;&gt;"",AC57*(1-VLOOKUP(A57,'Kategorisering af kcal'!$A$2:$E$18,MATCH('Produktion &amp; forbrug'!F57,'Kategorisering af kcal'!$A$1:$E$1,0),FALSE)),'Produktion &amp; forbrug'!AC57)</f>
        <v>1916740.9062573854</v>
      </c>
      <c r="AF57" s="94">
        <f t="shared" si="9"/>
        <v>0</v>
      </c>
    </row>
    <row r="58" spans="1:32" x14ac:dyDescent="0.25">
      <c r="A58" s="171" t="str">
        <f t="shared" si="12"/>
        <v>Dybstrøelse</v>
      </c>
      <c r="B58" s="171" t="str">
        <f t="shared" si="13"/>
        <v>Husdyrgødning</v>
      </c>
      <c r="C58" s="171" t="str">
        <f>IFERROR(VLOOKUP(A58,'Kategorisering af kcal'!$A$2:$B$18,2,FALSE),"")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5"/>
        <v>0</v>
      </c>
      <c r="F58" s="171">
        <f t="shared" si="14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2721059.6050563403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2040794.7037922554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257528.85547854649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422736.04578553839</v>
      </c>
      <c r="P58" s="94">
        <f t="shared" si="4"/>
        <v>422736.04578553839</v>
      </c>
      <c r="Q58" s="180">
        <f t="shared" si="5"/>
        <v>2040794.7037922554</v>
      </c>
      <c r="R58">
        <f>IFERROR(VLOOKUP(A58,[1]Energiindhold!$A$2:$C$11,3,FALSE),IFERROR(VLOOKUP(A58,[1]Biogasudbytte!$A$2:$B$18,2,FALSE)*[1]Energiindhold!$C$10,0))*P58</f>
        <v>0.91057344262204976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5.3064452345905675</v>
      </c>
      <c r="T58">
        <f>IFERROR(VLOOKUP(A58,[1]Biogasudbytte!$A$2:$B$18,2,FALSE)*[1]Energiindhold!$C$10,0)*K58*IFERROR(VLOOKUP(A58,Biogasanlæg!$F$3:$G$8,2,FALSE),1)</f>
        <v>4.395871791968518</v>
      </c>
      <c r="U58" s="170">
        <f t="shared" si="6"/>
        <v>0.91057344262204953</v>
      </c>
      <c r="V58" s="169">
        <f>P58*IFERROR(VLOOKUP(A58,[1]Tørstofindhold!A$2:B$24,2,FALSE),0)</f>
        <v>126820.8137356615</v>
      </c>
      <c r="W58">
        <f>IF(F58=År1,Q58,SUM(P58,Q58))*IFERROR(VLOOKUP(A58,[1]Tørstofindhold!A$2:B$24,2,FALSE),0)</f>
        <v>739059.22487333813</v>
      </c>
      <c r="X58">
        <f>K58*IFERROR(VLOOKUP(A58,[1]Tørstofindhold!A$2:B$24,2,FALSE),0)</f>
        <v>612238.41113767656</v>
      </c>
      <c r="Y58" s="170">
        <f t="shared" si="7"/>
        <v>126820.81373566156</v>
      </c>
      <c r="Z58">
        <f t="shared" si="10"/>
        <v>0</v>
      </c>
      <c r="AA58">
        <f t="shared" si="11"/>
        <v>1</v>
      </c>
      <c r="AC58" s="94">
        <f t="shared" si="8"/>
        <v>422736.04578553839</v>
      </c>
      <c r="AD58">
        <f>AC58*E58*10000*VLOOKUP(A58,[1]kcal!$A$2:$C$49,3,FALSE)/1000000000000*IFERROR(VLOOKUP(A58,'Kategorisering af kcal'!$A$2:$E$18,MATCH('Produktion &amp; forbrug'!F58,'Kategorisering af kcal'!$A$1:$E$1,0),FALSE),0)</f>
        <v>0</v>
      </c>
      <c r="AE58">
        <f>IF(C58&lt;&gt;"",AC58*(1-VLOOKUP(A58,'Kategorisering af kcal'!$A$2:$E$18,MATCH('Produktion &amp; forbrug'!F58,'Kategorisering af kcal'!$A$1:$E$1,0),FALSE)),'Produktion &amp; forbrug'!AC58)</f>
        <v>422736.04578553839</v>
      </c>
      <c r="AF58" s="94">
        <f t="shared" si="9"/>
        <v>0</v>
      </c>
    </row>
    <row r="59" spans="1:32" x14ac:dyDescent="0.25">
      <c r="A59" s="171" t="str">
        <f t="shared" si="12"/>
        <v>Fiberfraktion</v>
      </c>
      <c r="B59" s="171" t="str">
        <f t="shared" si="13"/>
        <v/>
      </c>
      <c r="C59" s="171" t="str">
        <f>IFERROR(VLOOKUP(A59,'Kategorisering af kcal'!$A$2:$B$18,2,FALSE),"")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5"/>
        <v>0</v>
      </c>
      <c r="F59" s="171">
        <f t="shared" si="14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5400134.9606045671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5408907.5593892187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-8772.5987846516073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10"/>
        <v>1</v>
      </c>
      <c r="AA59">
        <f t="shared" si="11"/>
        <v>0</v>
      </c>
      <c r="AC59" s="94">
        <f t="shared" si="8"/>
        <v>-8772.5987846516073</v>
      </c>
      <c r="AD59">
        <f>AC59*E59*10000*VLOOKUP(A59,[1]kcal!$A$2:$C$49,3,FALSE)/1000000000000*IFERROR(VLOOKUP(A59,'Kategorisering af kcal'!$A$2:$E$18,MATCH('Produktion &amp; forbrug'!F59,'Kategorisering af kcal'!$A$1:$E$1,0),FALSE),0)</f>
        <v>0</v>
      </c>
      <c r="AE59">
        <f>IF(C59&lt;&gt;"",AC59*(1-VLOOKUP(A59,'Kategorisering af kcal'!$A$2:$E$18,MATCH('Produktion &amp; forbrug'!F59,'Kategorisering af kcal'!$A$1:$E$1,0),FALSE)),'Produktion &amp; forbrug'!AC59)</f>
        <v>-8772.5987846516073</v>
      </c>
      <c r="AF59" s="94">
        <f t="shared" si="9"/>
        <v>0</v>
      </c>
    </row>
    <row r="60" spans="1:32" x14ac:dyDescent="0.25">
      <c r="A60" s="171" t="str">
        <f t="shared" si="12"/>
        <v>Fjerkrægylle</v>
      </c>
      <c r="B60" s="171" t="str">
        <f t="shared" si="13"/>
        <v>Husdyrgødning</v>
      </c>
      <c r="C60" s="171" t="str">
        <f>IFERROR(VLOOKUP(A60,'Kategorisering af kcal'!$A$2:$B$18,2,FALSE),"")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5"/>
        <v>0</v>
      </c>
      <c r="F60" s="171">
        <f t="shared" si="14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9198.2032258064537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6898.6524193548394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2299.5508064516134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6898.6524193548394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3.2443672462983877E-3</v>
      </c>
      <c r="T60">
        <f>IFERROR(VLOOKUP(A60,[1]Biogasudbytte!$A$2:$B$18,2,FALSE)*[1]Energiindhold!$C$10,0)*K60*IFERROR(VLOOKUP(A60,Biogasanlæg!$F$3:$G$8,2,FALSE),1)</f>
        <v>3.2443672462983877E-3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434.61510241935486</v>
      </c>
      <c r="X60">
        <f>K60*IFERROR(VLOOKUP(A60,[1]Tørstofindhold!A$2:B$24,2,FALSE),0)</f>
        <v>434.61510241935486</v>
      </c>
      <c r="Y60" s="170">
        <f t="shared" si="7"/>
        <v>0</v>
      </c>
      <c r="Z60">
        <f t="shared" si="10"/>
        <v>0</v>
      </c>
      <c r="AA60">
        <f t="shared" si="11"/>
        <v>0</v>
      </c>
      <c r="AC60" s="94">
        <f t="shared" si="8"/>
        <v>0</v>
      </c>
      <c r="AD60">
        <f>AC60*E60*10000*VLOOKUP(A60,[1]kcal!$A$2:$C$49,3,FALSE)/1000000000000*IFERROR(VLOOKUP(A60,'Kategorisering af kcal'!$A$2:$E$18,MATCH('Produktion &amp; forbrug'!F60,'Kategorisering af kcal'!$A$1:$E$1,0),FALSE),0)</f>
        <v>0</v>
      </c>
      <c r="AE60">
        <f>IF(C60&lt;&gt;"",AC60*(1-VLOOKUP(A60,'Kategorisering af kcal'!$A$2:$E$18,MATCH('Produktion &amp; forbrug'!F60,'Kategorisering af kcal'!$A$1:$E$1,0),FALSE)),'Produktion &amp; forbrug'!AC60)</f>
        <v>0</v>
      </c>
      <c r="AF60" s="94">
        <f t="shared" si="9"/>
        <v>0</v>
      </c>
    </row>
    <row r="61" spans="1:32" x14ac:dyDescent="0.25">
      <c r="A61" s="171" t="str">
        <f t="shared" si="12"/>
        <v>Fjerkrækød</v>
      </c>
      <c r="B61" s="171" t="str">
        <f t="shared" si="13"/>
        <v/>
      </c>
      <c r="C61" s="171" t="str">
        <f>IFERROR(VLOOKUP(A61,'Kategorisering af kcal'!$A$2:$B$18,2,FALSE),"")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5"/>
        <v>1</v>
      </c>
      <c r="F61" s="171">
        <f t="shared" si="14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215848.52091831178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149993.63585088099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10"/>
        <v>0</v>
      </c>
      <c r="AA61">
        <f t="shared" si="11"/>
        <v>1</v>
      </c>
      <c r="AC61" s="94">
        <f t="shared" si="8"/>
        <v>215848.52091831178</v>
      </c>
      <c r="AD61">
        <f>AC61*E61*10000*VLOOKUP(A61,[1]kcal!$A$2:$C$49,3,FALSE)/1000000000000*IFERROR(VLOOKUP(A61,'Kategorisering af kcal'!$A$2:$E$18,MATCH('Produktion &amp; forbrug'!F61,'Kategorisering af kcal'!$A$1:$E$1,0),FALSE),0)</f>
        <v>0.32808975179583394</v>
      </c>
      <c r="AE61">
        <f>IF(C61&lt;&gt;"",AC61*(1-VLOOKUP(A61,'Kategorisering af kcal'!$A$2:$E$18,MATCH('Produktion &amp; forbrug'!F61,'Kategorisering af kcal'!$A$1:$E$1,0),FALSE)),'Produktion &amp; forbrug'!AC61)</f>
        <v>0</v>
      </c>
      <c r="AF61" s="94">
        <f t="shared" si="9"/>
        <v>215848.52091831178</v>
      </c>
    </row>
    <row r="62" spans="1:32" x14ac:dyDescent="0.25">
      <c r="A62" s="171" t="str">
        <f t="shared" si="12"/>
        <v>Frø</v>
      </c>
      <c r="B62" s="171" t="str">
        <f t="shared" si="13"/>
        <v/>
      </c>
      <c r="C62" s="171" t="str">
        <f>IFERROR(VLOOKUP(A62,'Kategorisering af kcal'!$A$2:$B$18,2,FALSE),"")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5"/>
        <v>0</v>
      </c>
      <c r="F62" s="171">
        <f t="shared" si="14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1181523.0892264775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1181523.0892264775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10"/>
        <v>0</v>
      </c>
      <c r="AA62">
        <f t="shared" si="11"/>
        <v>1</v>
      </c>
      <c r="AC62" s="94">
        <f t="shared" si="8"/>
        <v>1181523.0892264775</v>
      </c>
      <c r="AD62">
        <f>AC62*E62*10000*VLOOKUP(A62,[1]kcal!$A$2:$C$49,3,FALSE)/1000000000000*IFERROR(VLOOKUP(A62,'Kategorisering af kcal'!$A$2:$E$18,MATCH('Produktion &amp; forbrug'!F62,'Kategorisering af kcal'!$A$1:$E$1,0),FALSE),0)</f>
        <v>0</v>
      </c>
      <c r="AE62">
        <f>IF(C62&lt;&gt;"",AC62*(1-VLOOKUP(A62,'Kategorisering af kcal'!$A$2:$E$18,MATCH('Produktion &amp; forbrug'!F62,'Kategorisering af kcal'!$A$1:$E$1,0),FALSE)),'Produktion &amp; forbrug'!AC62)</f>
        <v>1181523.0892264775</v>
      </c>
      <c r="AF62" s="94">
        <f t="shared" si="9"/>
        <v>0</v>
      </c>
    </row>
    <row r="63" spans="1:32" x14ac:dyDescent="0.25">
      <c r="A63" s="171" t="str">
        <f t="shared" si="12"/>
        <v>Frugt</v>
      </c>
      <c r="B63" s="171" t="str">
        <f t="shared" si="13"/>
        <v/>
      </c>
      <c r="C63" s="171" t="str">
        <f>IFERROR(VLOOKUP(A63,'Kategorisering af kcal'!$A$2:$B$18,2,FALSE),"")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5"/>
        <v>1</v>
      </c>
      <c r="F63" s="171">
        <f t="shared" si="14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33473.726979041108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-447773.51005218376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10"/>
        <v>1</v>
      </c>
      <c r="AA63">
        <f t="shared" si="11"/>
        <v>0</v>
      </c>
      <c r="AC63" s="94">
        <f t="shared" si="8"/>
        <v>33473.726979041108</v>
      </c>
      <c r="AD63">
        <f>AC63*E63*10000*VLOOKUP(A63,[1]kcal!$A$2:$C$49,3,FALSE)/1000000000000*IFERROR(VLOOKUP(A63,'Kategorisering af kcal'!$A$2:$E$18,MATCH('Produktion &amp; forbrug'!F63,'Kategorisering af kcal'!$A$1:$E$1,0),FALSE),0)</f>
        <v>1.7406338029101374E-2</v>
      </c>
      <c r="AE63">
        <f>IF(C63&lt;&gt;"",AC63*(1-VLOOKUP(A63,'Kategorisering af kcal'!$A$2:$E$18,MATCH('Produktion &amp; forbrug'!F63,'Kategorisering af kcal'!$A$1:$E$1,0),FALSE)),'Produktion &amp; forbrug'!AC63)</f>
        <v>0</v>
      </c>
      <c r="AF63" s="94">
        <f t="shared" si="9"/>
        <v>33473.726979041108</v>
      </c>
    </row>
    <row r="64" spans="1:32" x14ac:dyDescent="0.25">
      <c r="A64" s="171" t="str">
        <f t="shared" si="12"/>
        <v>Glycerin</v>
      </c>
      <c r="B64" s="171" t="str">
        <f t="shared" si="13"/>
        <v>Glycerin</v>
      </c>
      <c r="C64" s="171" t="str">
        <f>IFERROR(VLOOKUP(A64,'Kategorisering af kcal'!$A$2:$B$18,2,FALSE),"")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5"/>
        <v>0</v>
      </c>
      <c r="F64" s="171">
        <f t="shared" si="14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7"/>
        <v>0</v>
      </c>
      <c r="Z64">
        <f t="shared" si="10"/>
        <v>0</v>
      </c>
      <c r="AA64">
        <f t="shared" si="11"/>
        <v>0</v>
      </c>
      <c r="AC64" s="94">
        <f t="shared" si="8"/>
        <v>0</v>
      </c>
      <c r="AD64">
        <f>AC64*E64*10000*VLOOKUP(A64,[1]kcal!$A$2:$C$49,3,FALSE)/1000000000000*IFERROR(VLOOKUP(A64,'Kategorisering af kcal'!$A$2:$E$18,MATCH('Produktion &amp; forbrug'!F64,'Kategorisering af kcal'!$A$1:$E$1,0),FALSE),0)</f>
        <v>0</v>
      </c>
      <c r="AE64">
        <f>IF(C64&lt;&gt;"",AC64*(1-VLOOKUP(A64,'Kategorisering af kcal'!$A$2:$E$18,MATCH('Produktion &amp; forbrug'!F64,'Kategorisering af kcal'!$A$1:$E$1,0),FALSE)),'Produktion &amp; forbrug'!AC64)</f>
        <v>0</v>
      </c>
      <c r="AF64" s="94">
        <f t="shared" si="9"/>
        <v>0</v>
      </c>
    </row>
    <row r="65" spans="1:32" x14ac:dyDescent="0.25">
      <c r="A65" s="171" t="str">
        <f t="shared" si="12"/>
        <v>Græs</v>
      </c>
      <c r="B65" s="171" t="str">
        <f t="shared" si="13"/>
        <v>Græs og urter</v>
      </c>
      <c r="C65" s="171" t="str">
        <f>IFERROR(VLOOKUP(A65,'Kategorisering af kcal'!$A$2:$B$18,2,FALSE),"")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5"/>
        <v>1</v>
      </c>
      <c r="F65" s="171">
        <f t="shared" si="14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30368801.02710028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13120128.172087617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15690021.280784901</v>
      </c>
      <c r="O65" s="179">
        <f t="shared" si="3"/>
        <v>1558651.5742277615</v>
      </c>
      <c r="P65" s="94">
        <f t="shared" si="4"/>
        <v>1558651.5742277615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2.8677240651323026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2.8677240651323026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2.8677240651323026</v>
      </c>
      <c r="V65" s="169">
        <f>P65*IFERROR(VLOOKUP(A65,[1]Tørstofindhold!A$2:B$24,2,FALSE),0)</f>
        <v>436422.44078377326</v>
      </c>
      <c r="W65">
        <f>IF(F65=År1,Q65,SUM(P65,Q65))*IFERROR(VLOOKUP(A65,[1]Tørstofindhold!A$2:B$24,2,FALSE),0)</f>
        <v>436422.44078377326</v>
      </c>
      <c r="X65">
        <f>K65*IFERROR(VLOOKUP(A65,[1]Tørstofindhold!A$2:B$24,2,FALSE),0)</f>
        <v>0</v>
      </c>
      <c r="Y65" s="170">
        <f t="shared" si="7"/>
        <v>436422.44078377326</v>
      </c>
      <c r="Z65">
        <f t="shared" si="10"/>
        <v>0</v>
      </c>
      <c r="AA65">
        <f t="shared" si="11"/>
        <v>1</v>
      </c>
      <c r="AC65" s="94">
        <f t="shared" si="8"/>
        <v>1558651.5742277615</v>
      </c>
      <c r="AD65">
        <f>AC65*E65*10000*VLOOKUP(A65,[1]kcal!$A$2:$C$49,3,FALSE)/1000000000000*IFERROR(VLOOKUP(A65,'Kategorisering af kcal'!$A$2:$E$18,MATCH('Produktion &amp; forbrug'!F65,'Kategorisering af kcal'!$A$1:$E$1,0),FALSE),0)</f>
        <v>9.9444195760391554E-2</v>
      </c>
      <c r="AE65">
        <f>IF(C65&lt;&gt;"",AC65*(1-VLOOKUP(A65,'Kategorisering af kcal'!$A$2:$E$18,MATCH('Produktion &amp; forbrug'!F65,'Kategorisering af kcal'!$A$1:$E$1,0),FALSE)),'Produktion &amp; forbrug'!AC65)</f>
        <v>1257305.5264689992</v>
      </c>
      <c r="AF65" s="94">
        <f t="shared" si="9"/>
        <v>301346.04775876226</v>
      </c>
    </row>
    <row r="66" spans="1:32" x14ac:dyDescent="0.25">
      <c r="A66" s="171" t="str">
        <f t="shared" si="12"/>
        <v>Græsprotein</v>
      </c>
      <c r="B66" s="171" t="str">
        <f t="shared" si="13"/>
        <v/>
      </c>
      <c r="C66" s="171" t="str">
        <f>IFERROR(VLOOKUP(A66,'Kategorisering af kcal'!$A$2:$B$18,2,FALSE),"")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5"/>
        <v>0</v>
      </c>
      <c r="F66" s="171">
        <f t="shared" si="14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2622922.6951507898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2622922.6951507898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10"/>
        <v>0</v>
      </c>
      <c r="AA66">
        <f t="shared" si="11"/>
        <v>0</v>
      </c>
      <c r="AC66" s="94">
        <f t="shared" si="8"/>
        <v>0</v>
      </c>
      <c r="AD66">
        <f>AC66*E66*10000*VLOOKUP(A66,[1]kcal!$A$2:$C$49,3,FALSE)/1000000000000*IFERROR(VLOOKUP(A66,'Kategorisering af kcal'!$A$2:$E$18,MATCH('Produktion &amp; forbrug'!F66,'Kategorisering af kcal'!$A$1:$E$1,0),FALSE),0)</f>
        <v>0</v>
      </c>
      <c r="AE66">
        <f>IF(C66&lt;&gt;"",AC66*(1-VLOOKUP(A66,'Kategorisering af kcal'!$A$2:$E$18,MATCH('Produktion &amp; forbrug'!F66,'Kategorisering af kcal'!$A$1:$E$1,0),FALSE)),'Produktion &amp; forbrug'!AC66)</f>
        <v>0</v>
      </c>
      <c r="AF66" s="94">
        <f t="shared" si="9"/>
        <v>0</v>
      </c>
    </row>
    <row r="67" spans="1:32" x14ac:dyDescent="0.25">
      <c r="A67" s="171" t="str">
        <f t="shared" si="12"/>
        <v>Grøntsager</v>
      </c>
      <c r="B67" s="171" t="str">
        <f t="shared" si="13"/>
        <v/>
      </c>
      <c r="C67" s="171" t="str">
        <f>IFERROR(VLOOKUP(A67,'Kategorisering af kcal'!$A$2:$B$18,2,FALSE),"")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5"/>
        <v>1</v>
      </c>
      <c r="F67" s="171">
        <f t="shared" si="14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227794.49840556143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-276248.66037977417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10"/>
        <v>1</v>
      </c>
      <c r="AA67">
        <f t="shared" si="11"/>
        <v>0</v>
      </c>
      <c r="AC67" s="94">
        <f t="shared" si="8"/>
        <v>227794.49840556143</v>
      </c>
      <c r="AD67">
        <f>AC67*E67*10000*VLOOKUP(A67,[1]kcal!$A$2:$C$49,3,FALSE)/1000000000000*IFERROR(VLOOKUP(A67,'Kategorisering af kcal'!$A$2:$E$18,MATCH('Produktion &amp; forbrug'!F67,'Kategorisering af kcal'!$A$1:$E$1,0),FALSE),0)</f>
        <v>8.8839854378168964E-2</v>
      </c>
      <c r="AE67">
        <f>IF(C67&lt;&gt;"",AC67*(1-VLOOKUP(A67,'Kategorisering af kcal'!$A$2:$E$18,MATCH('Produktion &amp; forbrug'!F67,'Kategorisering af kcal'!$A$1:$E$1,0),FALSE)),'Produktion &amp; forbrug'!AC67)</f>
        <v>0</v>
      </c>
      <c r="AF67" s="94">
        <f t="shared" si="9"/>
        <v>227794.49840556143</v>
      </c>
    </row>
    <row r="68" spans="1:32" x14ac:dyDescent="0.25">
      <c r="A68" s="171" t="str">
        <f t="shared" si="12"/>
        <v>Halm</v>
      </c>
      <c r="B68" s="171" t="str">
        <f t="shared" si="13"/>
        <v>Halm og strå</v>
      </c>
      <c r="C68" s="171" t="str">
        <f>IFERROR(VLOOKUP(A68,'Kategorisering af kcal'!$A$2:$B$18,2,FALSE),"")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5"/>
        <v>0</v>
      </c>
      <c r="F68" s="171">
        <f t="shared" si="14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3092882.0120279258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828831.75554583245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773114.71527015639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1490935.5412119357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1490935.5412119357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15.41002101809905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15.41002101809905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1267295.2100301452</v>
      </c>
      <c r="X68">
        <f>K68*IFERROR(VLOOKUP(A68,[1]Tørstofindhold!A$2:B$24,2,FALSE),0)</f>
        <v>0</v>
      </c>
      <c r="Y68" s="170">
        <f t="shared" si="7"/>
        <v>1267295.2100301452</v>
      </c>
      <c r="Z68">
        <f t="shared" ref="Z68:Z99" si="16">IF(SUMIFS($O$4:$O$147,$A$4:$A$147,A68,$F$4:$F$147,F68)&lt;0,1,0)</f>
        <v>0</v>
      </c>
      <c r="AA68">
        <f t="shared" ref="AA68:AA99" si="17">IF(SUMIFS($O$4:$O$147,$A$4:$A$147,A68,$F$4:$F$147,F68)&gt;0,1,0)</f>
        <v>0</v>
      </c>
      <c r="AC68" s="94">
        <f t="shared" si="8"/>
        <v>1490935.5412119371</v>
      </c>
      <c r="AD68">
        <f>AC68*E68*10000*VLOOKUP(A68,[1]kcal!$A$2:$C$49,3,FALSE)/1000000000000*IFERROR(VLOOKUP(A68,'Kategorisering af kcal'!$A$2:$E$18,MATCH('Produktion &amp; forbrug'!F68,'Kategorisering af kcal'!$A$1:$E$1,0),FALSE),0)</f>
        <v>0</v>
      </c>
      <c r="AE68">
        <f>IF(C68&lt;&gt;"",AC68*(1-VLOOKUP(A68,'Kategorisering af kcal'!$A$2:$E$18,MATCH('Produktion &amp; forbrug'!F68,'Kategorisering af kcal'!$A$1:$E$1,0),FALSE)),'Produktion &amp; forbrug'!AC68)</f>
        <v>1490935.5412119371</v>
      </c>
      <c r="AF68" s="94">
        <f t="shared" si="9"/>
        <v>0</v>
      </c>
    </row>
    <row r="69" spans="1:32" x14ac:dyDescent="0.25">
      <c r="A69" s="171" t="str">
        <f t="shared" si="12"/>
        <v>Have/parkaffald</v>
      </c>
      <c r="B69" s="171" t="str">
        <f t="shared" si="13"/>
        <v>Bionedbrydeligt affald</v>
      </c>
      <c r="C69" s="171" t="str">
        <f>IFERROR(VLOOKUP(A69,'Kategorisering af kcal'!$A$2:$B$18,2,FALSE),"")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5"/>
        <v>0</v>
      </c>
      <c r="F69" s="171">
        <f t="shared" si="14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8">G69-SUM(H69:N69)</f>
        <v>0</v>
      </c>
      <c r="P69" s="94">
        <f t="shared" ref="P69:P132" si="19">IF(D69=1,MAX(O69,0),0)</f>
        <v>0</v>
      </c>
      <c r="Q69" s="180">
        <f t="shared" ref="Q69:Q134" si="20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1">S69-T69</f>
        <v>17.545322997702911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0</v>
      </c>
      <c r="Y69" s="170">
        <f t="shared" ref="Y69:Y134" si="22">W69-X69</f>
        <v>294842.7</v>
      </c>
      <c r="Z69">
        <f t="shared" si="16"/>
        <v>0</v>
      </c>
      <c r="AA69">
        <f t="shared" si="17"/>
        <v>0</v>
      </c>
      <c r="AC69" s="94">
        <f t="shared" ref="AC69:AC132" si="23">G69-SUMPRODUCT($H$2:$N$2,H69:N69)</f>
        <v>982809</v>
      </c>
      <c r="AD69">
        <f>AC69*E69*10000*VLOOKUP(A69,[1]kcal!$A$2:$C$49,3,FALSE)/1000000000000*IFERROR(VLOOKUP(A69,'Kategorisering af kcal'!$A$2:$E$18,MATCH('Produktion &amp; forbrug'!F69,'Kategorisering af kcal'!$A$1:$E$1,0),FALSE),0)</f>
        <v>0</v>
      </c>
      <c r="AE69">
        <f>IF(C69&lt;&gt;"",AC69*(1-VLOOKUP(A69,'Kategorisering af kcal'!$A$2:$E$18,MATCH('Produktion &amp; forbrug'!F69,'Kategorisering af kcal'!$A$1:$E$1,0),FALSE)),'Produktion &amp; forbrug'!AC69)</f>
        <v>982809</v>
      </c>
      <c r="AF69" s="94">
        <f t="shared" ref="AF69:AF132" si="24">AC69-AE69</f>
        <v>0</v>
      </c>
    </row>
    <row r="70" spans="1:32" x14ac:dyDescent="0.25">
      <c r="A70" s="171" t="str">
        <f t="shared" si="12"/>
        <v>Import af foder</v>
      </c>
      <c r="B70" s="171" t="str">
        <f t="shared" si="13"/>
        <v/>
      </c>
      <c r="C70" s="171" t="str">
        <f>IFERROR(VLOOKUP(A70,'Kategorisering af kcal'!$A$2:$B$18,2,FALSE),"")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5"/>
        <v>1</v>
      </c>
      <c r="F70" s="171">
        <f t="shared" si="14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3339739.963661673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8"/>
        <v>-3339739.963661673</v>
      </c>
      <c r="P70" s="94">
        <f t="shared" si="19"/>
        <v>0</v>
      </c>
      <c r="Q70" s="180">
        <f t="shared" si="2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1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2"/>
        <v>0</v>
      </c>
      <c r="Z70">
        <f t="shared" si="16"/>
        <v>1</v>
      </c>
      <c r="AA70">
        <f t="shared" si="17"/>
        <v>0</v>
      </c>
      <c r="AC70" s="94">
        <f t="shared" si="23"/>
        <v>-3339739.963661673</v>
      </c>
      <c r="AD70">
        <f>AC70*E70*10000*VLOOKUP(A70,[1]kcal!$A$2:$C$49,3,FALSE)/1000000000000*IFERROR(VLOOKUP(A70,'Kategorisering af kcal'!$A$2:$E$18,MATCH('Produktion &amp; forbrug'!F70,'Kategorisering af kcal'!$A$1:$E$1,0),FALSE),0)</f>
        <v>-1.9036517792871535</v>
      </c>
      <c r="AE70">
        <f>IF(C70&lt;&gt;"",AC70*(1-VLOOKUP(A70,'Kategorisering af kcal'!$A$2:$E$18,MATCH('Produktion &amp; forbrug'!F70,'Kategorisering af kcal'!$A$1:$E$1,0),FALSE)),'Produktion &amp; forbrug'!AC70)</f>
        <v>0</v>
      </c>
      <c r="AF70" s="94">
        <f t="shared" si="24"/>
        <v>-3339739.963661673</v>
      </c>
    </row>
    <row r="71" spans="1:32" x14ac:dyDescent="0.25">
      <c r="A71" s="171" t="str">
        <f t="shared" si="12"/>
        <v>Industriaffald</v>
      </c>
      <c r="B71" s="171" t="str">
        <f t="shared" si="13"/>
        <v>Bionedbrydeligt affald</v>
      </c>
      <c r="C71" s="171" t="str">
        <f>IFERROR(VLOOKUP(A71,'Kategorisering af kcal'!$A$2:$B$18,2,FALSE),"")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5"/>
        <v>0</v>
      </c>
      <c r="F71" s="171">
        <f t="shared" si="14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697518.0038552779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8"/>
        <v>697518.0038552779</v>
      </c>
      <c r="P71" s="94">
        <f t="shared" si="19"/>
        <v>697518.0038552779</v>
      </c>
      <c r="Q71" s="180">
        <f t="shared" si="20"/>
        <v>0</v>
      </c>
      <c r="R71">
        <f>IFERROR(VLOOKUP(A71,[1]Energiindhold!$A$2:$C$11,3,FALSE),IFERROR(VLOOKUP(A71,[1]Biogasudbytte!$A$2:$B$18,2,FALSE)*[1]Energiindhold!$C$10,0))*P71</f>
        <v>3.0224361880454205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3.0224361880454205</v>
      </c>
      <c r="T71">
        <f>IFERROR(VLOOKUP(A71,[1]Biogasudbytte!$A$2:$B$18,2,FALSE)*[1]Energiindhold!$C$10,0)*K71*IFERROR(VLOOKUP(A71,Biogasanlæg!$F$3:$G$8,2,FALSE),1)</f>
        <v>0</v>
      </c>
      <c r="U71" s="170">
        <f t="shared" si="21"/>
        <v>3.0224361880454205</v>
      </c>
      <c r="V71" s="169">
        <f>P71*IFERROR(VLOOKUP(A71,[1]Tørstofindhold!A$2:B$24,2,FALSE),0)</f>
        <v>292957.56161921669</v>
      </c>
      <c r="W71">
        <f>IF(F71=År1,Q71,SUM(P71,Q71))*IFERROR(VLOOKUP(A71,[1]Tørstofindhold!A$2:B$24,2,FALSE),0)</f>
        <v>292957.56161921669</v>
      </c>
      <c r="X71">
        <f>K71*IFERROR(VLOOKUP(A71,[1]Tørstofindhold!A$2:B$24,2,FALSE),0)</f>
        <v>0</v>
      </c>
      <c r="Y71" s="170">
        <f t="shared" si="22"/>
        <v>292957.56161921669</v>
      </c>
      <c r="Z71">
        <f t="shared" si="16"/>
        <v>0</v>
      </c>
      <c r="AA71">
        <f t="shared" si="17"/>
        <v>1</v>
      </c>
      <c r="AC71" s="94">
        <f t="shared" si="23"/>
        <v>697518.0038552779</v>
      </c>
      <c r="AD71">
        <f>AC71*E71*10000*VLOOKUP(A71,[1]kcal!$A$2:$C$49,3,FALSE)/1000000000000*IFERROR(VLOOKUP(A71,'Kategorisering af kcal'!$A$2:$E$18,MATCH('Produktion &amp; forbrug'!F71,'Kategorisering af kcal'!$A$1:$E$1,0),FALSE),0)</f>
        <v>0</v>
      </c>
      <c r="AE71">
        <f>IF(C71&lt;&gt;"",AC71*(1-VLOOKUP(A71,'Kategorisering af kcal'!$A$2:$E$18,MATCH('Produktion &amp; forbrug'!F71,'Kategorisering af kcal'!$A$1:$E$1,0),FALSE)),'Produktion &amp; forbrug'!AC71)</f>
        <v>697518.0038552779</v>
      </c>
      <c r="AF71" s="94">
        <f t="shared" si="24"/>
        <v>0</v>
      </c>
    </row>
    <row r="72" spans="1:32" x14ac:dyDescent="0.25">
      <c r="A72" s="171" t="str">
        <f t="shared" si="12"/>
        <v>Juletræer</v>
      </c>
      <c r="B72" s="171" t="str">
        <f t="shared" si="13"/>
        <v/>
      </c>
      <c r="C72" s="171" t="str">
        <f>IFERROR(VLOOKUP(A72,'Kategorisering af kcal'!$A$2:$B$18,2,FALSE),"")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5"/>
        <v>0</v>
      </c>
      <c r="F72" s="171">
        <f t="shared" si="14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738926.48853830504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8"/>
        <v>738926.48853830504</v>
      </c>
      <c r="P72" s="94">
        <f t="shared" si="19"/>
        <v>0</v>
      </c>
      <c r="Q72" s="180">
        <f t="shared" si="2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1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2"/>
        <v>0</v>
      </c>
      <c r="Z72">
        <f t="shared" si="16"/>
        <v>0</v>
      </c>
      <c r="AA72">
        <f t="shared" si="17"/>
        <v>1</v>
      </c>
      <c r="AC72" s="94">
        <f t="shared" si="23"/>
        <v>738926.48853830504</v>
      </c>
      <c r="AD72">
        <f>AC72*E72*10000*VLOOKUP(A72,[1]kcal!$A$2:$C$49,3,FALSE)/1000000000000*IFERROR(VLOOKUP(A72,'Kategorisering af kcal'!$A$2:$E$18,MATCH('Produktion &amp; forbrug'!F72,'Kategorisering af kcal'!$A$1:$E$1,0),FALSE),0)</f>
        <v>0</v>
      </c>
      <c r="AE72">
        <f>IF(C72&lt;&gt;"",AC72*(1-VLOOKUP(A72,'Kategorisering af kcal'!$A$2:$E$18,MATCH('Produktion &amp; forbrug'!F72,'Kategorisering af kcal'!$A$1:$E$1,0),FALSE)),'Produktion &amp; forbrug'!AC72)</f>
        <v>738926.48853830504</v>
      </c>
      <c r="AF72" s="94">
        <f t="shared" si="24"/>
        <v>0</v>
      </c>
    </row>
    <row r="73" spans="1:32" x14ac:dyDescent="0.25">
      <c r="A73" s="171" t="str">
        <f t="shared" si="12"/>
        <v>Kartofler</v>
      </c>
      <c r="B73" s="171" t="str">
        <f t="shared" si="13"/>
        <v/>
      </c>
      <c r="C73" s="171" t="str">
        <f>IFERROR(VLOOKUP(A73,'Kategorisering af kcal'!$A$2:$B$18,2,FALSE),"")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5"/>
        <v>1</v>
      </c>
      <c r="F73" s="171">
        <f t="shared" si="14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1833541.6783334715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8"/>
        <v>1603049.5805974638</v>
      </c>
      <c r="P73" s="94">
        <f t="shared" si="19"/>
        <v>0</v>
      </c>
      <c r="Q73" s="180">
        <f t="shared" si="2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1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2"/>
        <v>0</v>
      </c>
      <c r="Z73">
        <f t="shared" si="16"/>
        <v>0</v>
      </c>
      <c r="AA73">
        <f t="shared" si="17"/>
        <v>1</v>
      </c>
      <c r="AC73" s="94">
        <f t="shared" si="23"/>
        <v>1833541.6783334715</v>
      </c>
      <c r="AD73">
        <f>AC73*E73*10000*VLOOKUP(A73,[1]kcal!$A$2:$C$49,3,FALSE)/1000000000000*IFERROR(VLOOKUP(A73,'Kategorisering af kcal'!$A$2:$E$18,MATCH('Produktion &amp; forbrug'!F73,'Kategorisering af kcal'!$A$1:$E$1,0),FALSE),0)</f>
        <v>1.430162509100108</v>
      </c>
      <c r="AE73">
        <f>IF(C73&lt;&gt;"",AC73*(1-VLOOKUP(A73,'Kategorisering af kcal'!$A$2:$E$18,MATCH('Produktion &amp; forbrug'!F73,'Kategorisering af kcal'!$A$1:$E$1,0),FALSE)),'Produktion &amp; forbrug'!AC73)</f>
        <v>0</v>
      </c>
      <c r="AF73" s="94">
        <f t="shared" si="24"/>
        <v>1833541.6783334715</v>
      </c>
    </row>
    <row r="74" spans="1:32" x14ac:dyDescent="0.25">
      <c r="A74" s="171" t="str">
        <f t="shared" si="12"/>
        <v>Korn</v>
      </c>
      <c r="B74" s="171" t="str">
        <f t="shared" si="13"/>
        <v>Halm og strå</v>
      </c>
      <c r="C74" s="171" t="str">
        <f>IFERROR(VLOOKUP(A74,'Kategorisering af kcal'!$A$2:$B$18,2,FALSE),"")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5"/>
        <v>1</v>
      </c>
      <c r="F74" s="171">
        <f t="shared" si="14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7372722.1495224992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5475802.6586330524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8"/>
        <v>1344751.6084009884</v>
      </c>
      <c r="P74" s="94">
        <f t="shared" si="19"/>
        <v>1344751.6084009884</v>
      </c>
      <c r="Q74" s="180">
        <f t="shared" si="20"/>
        <v>0</v>
      </c>
      <c r="R74">
        <f>IFERROR(VLOOKUP(A74,[1]Energiindhold!$A$2:$C$11,3,FALSE),IFERROR(VLOOKUP(A74,[1]Biogasudbytte!$A$2:$B$18,2,FALSE)*[1]Energiindhold!$C$10,0))*P74</f>
        <v>4.6055859935482095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4.6055859935482095</v>
      </c>
      <c r="T74">
        <f>IFERROR(VLOOKUP(A74,[1]Biogasudbytte!$A$2:$B$18,2,FALSE)*[1]Energiindhold!$C$10,0)*K74*IFERROR(VLOOKUP(A74,Biogasanlæg!$F$3:$G$8,2,FALSE),1)</f>
        <v>0</v>
      </c>
      <c r="U74" s="170">
        <f t="shared" si="21"/>
        <v>4.6055859935482095</v>
      </c>
      <c r="V74" s="169">
        <f>P74*IFERROR(VLOOKUP(A74,[1]Tørstofindhold!A$2:B$24,2,FALSE),0)</f>
        <v>416872.99860430643</v>
      </c>
      <c r="W74">
        <f>IF(F74=År1,Q74,SUM(P74,Q74))*IFERROR(VLOOKUP(A74,[1]Tørstofindhold!A$2:B$24,2,FALSE),0)</f>
        <v>416872.99860430643</v>
      </c>
      <c r="X74">
        <f>K74*IFERROR(VLOOKUP(A74,[1]Tørstofindhold!A$2:B$24,2,FALSE),0)</f>
        <v>0</v>
      </c>
      <c r="Y74" s="170">
        <f t="shared" si="22"/>
        <v>416872.99860430643</v>
      </c>
      <c r="Z74">
        <f t="shared" si="16"/>
        <v>0</v>
      </c>
      <c r="AA74">
        <f t="shared" si="17"/>
        <v>1</v>
      </c>
      <c r="AC74" s="94">
        <f t="shared" si="23"/>
        <v>1896919.4908894468</v>
      </c>
      <c r="AD74">
        <f>AC74*E74*10000*VLOOKUP(A74,[1]kcal!$A$2:$C$49,3,FALSE)/1000000000000*IFERROR(VLOOKUP(A74,'Kategorisering af kcal'!$A$2:$E$18,MATCH('Produktion &amp; forbrug'!F74,'Kategorisering af kcal'!$A$1:$E$1,0),FALSE),0)</f>
        <v>4.4087043361745115</v>
      </c>
      <c r="AE74">
        <f>IF(C74&lt;&gt;"",AC74*(1-VLOOKUP(A74,'Kategorisering af kcal'!$A$2:$E$18,MATCH('Produktion &amp; forbrug'!F74,'Kategorisering af kcal'!$A$1:$E$1,0),FALSE)),'Produktion &amp; forbrug'!AC74)</f>
        <v>0</v>
      </c>
      <c r="AF74" s="94">
        <f t="shared" si="24"/>
        <v>1896919.4908894468</v>
      </c>
    </row>
    <row r="75" spans="1:32" x14ac:dyDescent="0.25">
      <c r="A75" s="171" t="str">
        <f t="shared" si="12"/>
        <v>Kunstgødning</v>
      </c>
      <c r="B75" s="171" t="str">
        <f t="shared" si="13"/>
        <v/>
      </c>
      <c r="C75" s="171" t="str">
        <f>IFERROR(VLOOKUP(A75,'Kategorisering af kcal'!$A$2:$B$18,2,FALSE),"")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5"/>
        <v>0</v>
      </c>
      <c r="F75" s="171">
        <f t="shared" si="14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564384.47113054036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8"/>
        <v>-564384.47113054036</v>
      </c>
      <c r="P75" s="94">
        <f t="shared" si="19"/>
        <v>0</v>
      </c>
      <c r="Q75" s="180">
        <f t="shared" si="2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1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2"/>
        <v>0</v>
      </c>
      <c r="Z75">
        <f t="shared" ca="1" si="16"/>
        <v>1</v>
      </c>
      <c r="AA75">
        <f t="shared" ca="1" si="17"/>
        <v>0</v>
      </c>
      <c r="AC75" s="94">
        <f t="shared" ca="1" si="23"/>
        <v>-564384.47113054036</v>
      </c>
      <c r="AD75">
        <f ca="1">AC75*E75*10000*VLOOKUP(A75,[1]kcal!$A$2:$C$49,3,FALSE)/1000000000000*IFERROR(VLOOKUP(A75,'Kategorisering af kcal'!$A$2:$E$18,MATCH('Produktion &amp; forbrug'!F75,'Kategorisering af kcal'!$A$1:$E$1,0),FALSE),0)</f>
        <v>0</v>
      </c>
      <c r="AE75">
        <f ca="1">IF(C75&lt;&gt;"",AC75*(1-VLOOKUP(A75,'Kategorisering af kcal'!$A$2:$E$18,MATCH('Produktion &amp; forbrug'!F75,'Kategorisering af kcal'!$A$1:$E$1,0),FALSE)),'Produktion &amp; forbrug'!AC75)</f>
        <v>-564384.47113054036</v>
      </c>
      <c r="AF75" s="94">
        <f t="shared" ca="1" si="24"/>
        <v>0</v>
      </c>
    </row>
    <row r="76" spans="1:32" x14ac:dyDescent="0.25">
      <c r="A76" s="171" t="str">
        <f t="shared" si="12"/>
        <v>Kvæggylle</v>
      </c>
      <c r="B76" s="171" t="str">
        <f t="shared" si="13"/>
        <v>Husdyrgødning</v>
      </c>
      <c r="C76" s="171" t="str">
        <f>IFERROR(VLOOKUP(A76,'Kategorisering af kcal'!$A$2:$B$18,2,FALSE),"")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5"/>
        <v>0</v>
      </c>
      <c r="F76" s="171">
        <f t="shared" si="14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13648215.406181876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10236161.554636406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3412053.8515454689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8"/>
        <v>0</v>
      </c>
      <c r="P76" s="94">
        <f t="shared" si="19"/>
        <v>0</v>
      </c>
      <c r="Q76" s="180">
        <f t="shared" si="20"/>
        <v>10236161.554636406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5.1814426173414025</v>
      </c>
      <c r="T76">
        <f>IFERROR(VLOOKUP(A76,[1]Biogasudbytte!$A$2:$B$18,2,FALSE)*[1]Energiindhold!$C$10,0)*K76*IFERROR(VLOOKUP(A76,Biogasanlæg!$F$3:$G$8,2,FALSE),1)</f>
        <v>5.1814426173414025</v>
      </c>
      <c r="U76" s="170">
        <f t="shared" si="21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777948.27815236687</v>
      </c>
      <c r="X76">
        <f>K76*IFERROR(VLOOKUP(A76,[1]Tørstofindhold!A$2:B$24,2,FALSE),0)</f>
        <v>777948.27815236687</v>
      </c>
      <c r="Y76" s="170">
        <f t="shared" si="22"/>
        <v>0</v>
      </c>
      <c r="Z76">
        <f t="shared" si="16"/>
        <v>0</v>
      </c>
      <c r="AA76">
        <f t="shared" si="17"/>
        <v>0</v>
      </c>
      <c r="AC76" s="94">
        <f t="shared" si="23"/>
        <v>0</v>
      </c>
      <c r="AD76">
        <f>AC76*E76*10000*VLOOKUP(A76,[1]kcal!$A$2:$C$49,3,FALSE)/1000000000000*IFERROR(VLOOKUP(A76,'Kategorisering af kcal'!$A$2:$E$18,MATCH('Produktion &amp; forbrug'!F76,'Kategorisering af kcal'!$A$1:$E$1,0),FALSE),0)</f>
        <v>0</v>
      </c>
      <c r="AE76">
        <f>IF(C76&lt;&gt;"",AC76*(1-VLOOKUP(A76,'Kategorisering af kcal'!$A$2:$E$18,MATCH('Produktion &amp; forbrug'!F76,'Kategorisering af kcal'!$A$1:$E$1,0),FALSE)),'Produktion &amp; forbrug'!AC76)</f>
        <v>0</v>
      </c>
      <c r="AF76" s="94">
        <f t="shared" si="24"/>
        <v>0</v>
      </c>
    </row>
    <row r="77" spans="1:32" x14ac:dyDescent="0.25">
      <c r="A77" s="171" t="str">
        <f t="shared" si="12"/>
        <v>Mælk til foder</v>
      </c>
      <c r="B77" s="171" t="str">
        <f t="shared" si="13"/>
        <v/>
      </c>
      <c r="C77" s="171" t="str">
        <f>IFERROR(VLOOKUP(A77,'Kategorisering af kcal'!$A$2:$B$18,2,FALSE),"")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5"/>
        <v>0</v>
      </c>
      <c r="F77" s="171">
        <f t="shared" si="14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1878612.685213645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1675256.636432613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8"/>
        <v>203356.04878103198</v>
      </c>
      <c r="P77" s="94">
        <f t="shared" si="19"/>
        <v>0</v>
      </c>
      <c r="Q77" s="180">
        <f t="shared" si="2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1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2"/>
        <v>0</v>
      </c>
      <c r="Z77">
        <f t="shared" si="16"/>
        <v>0</v>
      </c>
      <c r="AA77">
        <f t="shared" si="17"/>
        <v>1</v>
      </c>
      <c r="AC77" s="94">
        <f t="shared" si="23"/>
        <v>203356.04878103198</v>
      </c>
      <c r="AD77">
        <f>AC77*E77*10000*VLOOKUP(A77,[1]kcal!$A$2:$C$49,3,FALSE)/1000000000000*IFERROR(VLOOKUP(A77,'Kategorisering af kcal'!$A$2:$E$18,MATCH('Produktion &amp; forbrug'!F77,'Kategorisering af kcal'!$A$1:$E$1,0),FALSE),0)</f>
        <v>0</v>
      </c>
      <c r="AE77">
        <f>IF(C77&lt;&gt;"",AC77*(1-VLOOKUP(A77,'Kategorisering af kcal'!$A$2:$E$18,MATCH('Produktion &amp; forbrug'!F77,'Kategorisering af kcal'!$A$1:$E$1,0),FALSE)),'Produktion &amp; forbrug'!AC77)</f>
        <v>203356.04878103198</v>
      </c>
      <c r="AF77" s="94">
        <f t="shared" si="24"/>
        <v>0</v>
      </c>
    </row>
    <row r="78" spans="1:32" x14ac:dyDescent="0.25">
      <c r="A78" s="171" t="str">
        <f t="shared" si="12"/>
        <v>Majs</v>
      </c>
      <c r="B78" s="171" t="str">
        <f t="shared" si="13"/>
        <v>Græs og urter</v>
      </c>
      <c r="C78" s="171" t="str">
        <f>IFERROR(VLOOKUP(A78,'Kategorisering af kcal'!$A$2:$B$18,2,FALSE),"")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5"/>
        <v>1</v>
      </c>
      <c r="F78" s="171">
        <f t="shared" si="14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6489519.3759756098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5432545.8069550134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8"/>
        <v>1056973.5690205963</v>
      </c>
      <c r="P78" s="94">
        <f t="shared" si="19"/>
        <v>1056973.5690205963</v>
      </c>
      <c r="Q78" s="180">
        <f t="shared" si="20"/>
        <v>0</v>
      </c>
      <c r="R78">
        <f>IFERROR(VLOOKUP(A78,[1]Energiindhold!$A$2:$C$11,3,FALSE),IFERROR(VLOOKUP(A78,[1]Biogasudbytte!$A$2:$B$18,2,FALSE)*[1]Energiindhold!$C$10,0))*P78</f>
        <v>3.7945351127839411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3.7945351127839411</v>
      </c>
      <c r="T78">
        <f>IFERROR(VLOOKUP(A78,[1]Biogasudbytte!$A$2:$B$18,2,FALSE)*[1]Energiindhold!$C$10,0)*K78*IFERROR(VLOOKUP(A78,Biogasanlæg!$F$3:$G$8,2,FALSE),1)</f>
        <v>0</v>
      </c>
      <c r="U78" s="170">
        <f t="shared" si="21"/>
        <v>3.7945351127839411</v>
      </c>
      <c r="V78" s="169">
        <f>P78*IFERROR(VLOOKUP(A78,[1]Tørstofindhold!A$2:B$24,2,FALSE),0)</f>
        <v>317092.0707061789</v>
      </c>
      <c r="W78">
        <f>IF(F78=År1,Q78,SUM(P78,Q78))*IFERROR(VLOOKUP(A78,[1]Tørstofindhold!A$2:B$24,2,FALSE),0)</f>
        <v>317092.0707061789</v>
      </c>
      <c r="X78">
        <f>K78*IFERROR(VLOOKUP(A78,[1]Tørstofindhold!A$2:B$24,2,FALSE),0)</f>
        <v>0</v>
      </c>
      <c r="Y78" s="170">
        <f t="shared" si="22"/>
        <v>317092.0707061789</v>
      </c>
      <c r="Z78">
        <f t="shared" si="16"/>
        <v>0</v>
      </c>
      <c r="AA78">
        <f t="shared" si="17"/>
        <v>1</v>
      </c>
      <c r="AC78" s="94">
        <f t="shared" si="23"/>
        <v>1056973.5690205963</v>
      </c>
      <c r="AD78">
        <f>AC78*E78*10000*VLOOKUP(A78,[1]kcal!$A$2:$C$49,3,FALSE)/1000000000000*IFERROR(VLOOKUP(A78,'Kategorisering af kcal'!$A$2:$E$18,MATCH('Produktion &amp; forbrug'!F78,'Kategorisering af kcal'!$A$1:$E$1,0),FALSE),0)</f>
        <v>0.96184594780874266</v>
      </c>
      <c r="AE78">
        <f>IF(C78&lt;&gt;"",AC78*(1-VLOOKUP(A78,'Kategorisering af kcal'!$A$2:$E$18,MATCH('Produktion &amp; forbrug'!F78,'Kategorisering af kcal'!$A$1:$E$1,0),FALSE)),'Produktion &amp; forbrug'!AC78)</f>
        <v>0</v>
      </c>
      <c r="AF78" s="94">
        <f t="shared" si="24"/>
        <v>1056973.5690205963</v>
      </c>
    </row>
    <row r="79" spans="1:32" x14ac:dyDescent="0.25">
      <c r="A79" s="171" t="str">
        <f t="shared" si="12"/>
        <v>Mejeriprodukter</v>
      </c>
      <c r="B79" s="171" t="str">
        <f t="shared" si="13"/>
        <v/>
      </c>
      <c r="C79" s="171" t="str">
        <f>IFERROR(VLOOKUP(A79,'Kategorisering af kcal'!$A$2:$B$18,2,FALSE),"")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5"/>
        <v>1</v>
      </c>
      <c r="F79" s="171">
        <f t="shared" si="14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3624747.5024997108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8"/>
        <v>2743305.1946740989</v>
      </c>
      <c r="P79" s="94">
        <f t="shared" si="19"/>
        <v>0</v>
      </c>
      <c r="Q79" s="180">
        <f t="shared" si="2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1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2"/>
        <v>0</v>
      </c>
      <c r="Z79">
        <f t="shared" si="16"/>
        <v>0</v>
      </c>
      <c r="AA79">
        <f t="shared" si="17"/>
        <v>1</v>
      </c>
      <c r="AC79" s="94">
        <f t="shared" si="23"/>
        <v>3624747.5024997108</v>
      </c>
      <c r="AD79">
        <f>AC79*E79*10000*VLOOKUP(A79,[1]kcal!$A$2:$C$49,3,FALSE)/1000000000000*IFERROR(VLOOKUP(A79,'Kategorisering af kcal'!$A$2:$E$18,MATCH('Produktion &amp; forbrug'!F79,'Kategorisering af kcal'!$A$1:$E$1,0),FALSE),0)</f>
        <v>2.283590926574818</v>
      </c>
      <c r="AE79">
        <f>IF(C79&lt;&gt;"",AC79*(1-VLOOKUP(A79,'Kategorisering af kcal'!$A$2:$E$18,MATCH('Produktion &amp; forbrug'!F79,'Kategorisering af kcal'!$A$1:$E$1,0),FALSE)),'Produktion &amp; forbrug'!AC79)</f>
        <v>0</v>
      </c>
      <c r="AF79" s="94">
        <f t="shared" si="24"/>
        <v>3624747.5024997108</v>
      </c>
    </row>
    <row r="80" spans="1:32" x14ac:dyDescent="0.25">
      <c r="A80" s="171" t="str">
        <f t="shared" si="12"/>
        <v>Muslinger</v>
      </c>
      <c r="B80" s="171" t="str">
        <f t="shared" si="13"/>
        <v>Havbiomasse</v>
      </c>
      <c r="C80" s="171" t="str">
        <f>IFERROR(VLOOKUP(A80,'Kategorisering af kcal'!$A$2:$B$18,2,FALSE),"")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5"/>
        <v>1</v>
      </c>
      <c r="F80" s="171">
        <f t="shared" si="14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8"/>
        <v>880.09999999999991</v>
      </c>
      <c r="P80" s="94">
        <f t="shared" si="19"/>
        <v>880.09999999999991</v>
      </c>
      <c r="Q80" s="180">
        <f t="shared" si="20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1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2"/>
        <v>132.01499999999999</v>
      </c>
      <c r="Z80">
        <f t="shared" si="16"/>
        <v>0</v>
      </c>
      <c r="AA80">
        <f t="shared" si="17"/>
        <v>1</v>
      </c>
      <c r="AC80" s="94">
        <f t="shared" si="23"/>
        <v>880.09999999999991</v>
      </c>
      <c r="AD80">
        <f>AC80*E80*10000*VLOOKUP(A80,[1]kcal!$A$2:$C$49,3,FALSE)/1000000000000*IFERROR(VLOOKUP(A80,'Kategorisering af kcal'!$A$2:$E$18,MATCH('Produktion &amp; forbrug'!F80,'Kategorisering af kcal'!$A$1:$E$1,0),FALSE),0)</f>
        <v>7.3048299999999998E-4</v>
      </c>
      <c r="AE80">
        <f>IF(C80&lt;&gt;"",AC80*(1-VLOOKUP(A80,'Kategorisering af kcal'!$A$2:$E$18,MATCH('Produktion &amp; forbrug'!F80,'Kategorisering af kcal'!$A$1:$E$1,0),FALSE)),'Produktion &amp; forbrug'!AC80)</f>
        <v>0</v>
      </c>
      <c r="AF80" s="94">
        <f t="shared" si="24"/>
        <v>880.09999999999991</v>
      </c>
    </row>
    <row r="81" spans="1:32" x14ac:dyDescent="0.25">
      <c r="A81" s="171" t="str">
        <f t="shared" si="12"/>
        <v>Oksekød</v>
      </c>
      <c r="B81" s="171" t="str">
        <f t="shared" si="13"/>
        <v/>
      </c>
      <c r="C81" s="171" t="str">
        <f>IFERROR(VLOOKUP(A81,'Kategorisering af kcal'!$A$2:$B$18,2,FALSE),"")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5"/>
        <v>1</v>
      </c>
      <c r="F81" s="171">
        <f t="shared" si="14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98683.107035199064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8"/>
        <v>-13320.855183331281</v>
      </c>
      <c r="P81" s="94">
        <f t="shared" si="19"/>
        <v>0</v>
      </c>
      <c r="Q81" s="180">
        <f t="shared" si="2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1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2"/>
        <v>0</v>
      </c>
      <c r="Z81">
        <f t="shared" si="16"/>
        <v>1</v>
      </c>
      <c r="AA81">
        <f t="shared" si="17"/>
        <v>0</v>
      </c>
      <c r="AC81" s="94">
        <f t="shared" si="23"/>
        <v>98683.107035199064</v>
      </c>
      <c r="AD81">
        <f>AC81*E81*10000*VLOOKUP(A81,[1]kcal!$A$2:$C$49,3,FALSE)/1000000000000*IFERROR(VLOOKUP(A81,'Kategorisering af kcal'!$A$2:$E$18,MATCH('Produktion &amp; forbrug'!F81,'Kategorisering af kcal'!$A$1:$E$1,0),FALSE),0)</f>
        <v>0.19243205871863817</v>
      </c>
      <c r="AE81">
        <f>IF(C81&lt;&gt;"",AC81*(1-VLOOKUP(A81,'Kategorisering af kcal'!$A$2:$E$18,MATCH('Produktion &amp; forbrug'!F81,'Kategorisering af kcal'!$A$1:$E$1,0),FALSE)),'Produktion &amp; forbrug'!AC81)</f>
        <v>0</v>
      </c>
      <c r="AF81" s="94">
        <f t="shared" si="24"/>
        <v>98683.107035199064</v>
      </c>
    </row>
    <row r="82" spans="1:32" x14ac:dyDescent="0.25">
      <c r="A82" s="171" t="str">
        <f t="shared" si="12"/>
        <v>Øvrige</v>
      </c>
      <c r="B82" s="171" t="str">
        <f t="shared" si="13"/>
        <v/>
      </c>
      <c r="C82" s="171" t="str">
        <f>IFERROR(VLOOKUP(A82,'Kategorisering af kcal'!$A$2:$B$18,2,FALSE),"")</f>
        <v/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5"/>
        <v>1</v>
      </c>
      <c r="F82" s="171">
        <f t="shared" si="14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1622450.8067795162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8"/>
        <v>1622450.8067795162</v>
      </c>
      <c r="P82" s="94">
        <f t="shared" si="19"/>
        <v>0</v>
      </c>
      <c r="Q82" s="180">
        <f t="shared" si="2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1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2"/>
        <v>0</v>
      </c>
      <c r="Z82">
        <f t="shared" si="16"/>
        <v>0</v>
      </c>
      <c r="AA82">
        <f t="shared" si="17"/>
        <v>1</v>
      </c>
      <c r="AC82" s="94">
        <f t="shared" si="23"/>
        <v>1622450.8067795162</v>
      </c>
      <c r="AD82">
        <f>AC82*E82*10000*VLOOKUP(A82,[1]kcal!$A$2:$C$49,3,FALSE)/1000000000000*IFERROR(VLOOKUP(A82,'Kategorisering af kcal'!$A$2:$E$18,MATCH('Produktion &amp; forbrug'!F82,'Kategorisering af kcal'!$A$1:$E$1,0),FALSE),0)</f>
        <v>0</v>
      </c>
      <c r="AE82">
        <f>IF(C82&lt;&gt;"",AC82*(1-VLOOKUP(A82,'Kategorisering af kcal'!$A$2:$E$18,MATCH('Produktion &amp; forbrug'!F82,'Kategorisering af kcal'!$A$1:$E$1,0),FALSE)),'Produktion &amp; forbrug'!AC82)</f>
        <v>1622450.8067795162</v>
      </c>
      <c r="AF82" s="94">
        <f t="shared" si="24"/>
        <v>0</v>
      </c>
    </row>
    <row r="83" spans="1:32" x14ac:dyDescent="0.25">
      <c r="A83" s="171" t="str">
        <f t="shared" si="12"/>
        <v>Pil &amp; poppel</v>
      </c>
      <c r="B83" s="171" t="str">
        <f t="shared" si="13"/>
        <v>Vedmasse</v>
      </c>
      <c r="C83" s="171" t="str">
        <f>IFERROR(VLOOKUP(A83,'Kategorisering af kcal'!$A$2:$B$18,2,FALSE),"")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5"/>
        <v>0</v>
      </c>
      <c r="F83" s="171">
        <f t="shared" si="14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160118.50414716289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160118.50414716289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8"/>
        <v>0</v>
      </c>
      <c r="P83" s="94">
        <f t="shared" si="19"/>
        <v>0</v>
      </c>
      <c r="Q83" s="180">
        <f t="shared" si="20"/>
        <v>160118.50414716289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2.9461804763077968</v>
      </c>
      <c r="T83">
        <f>IFERROR(VLOOKUP(A83,[1]Biogasudbytte!$A$2:$B$18,2,FALSE)*[1]Energiindhold!$C$10,0)*K83*IFERROR(VLOOKUP(A83,Biogasanlæg!$F$3:$G$8,2,FALSE),1)</f>
        <v>0</v>
      </c>
      <c r="U83" s="170">
        <f t="shared" si="21"/>
        <v>2.9461804763077968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66449.179221072613</v>
      </c>
      <c r="X83">
        <f>K83*IFERROR(VLOOKUP(A83,[1]Tørstofindhold!A$2:B$24,2,FALSE),0)</f>
        <v>0</v>
      </c>
      <c r="Y83" s="170">
        <f t="shared" si="22"/>
        <v>66449.179221072613</v>
      </c>
      <c r="Z83">
        <f t="shared" si="16"/>
        <v>0</v>
      </c>
      <c r="AA83">
        <f t="shared" si="17"/>
        <v>0</v>
      </c>
      <c r="AC83" s="94">
        <f t="shared" si="23"/>
        <v>160118.50414716289</v>
      </c>
      <c r="AD83">
        <f>AC83*E83*10000*VLOOKUP(A83,[1]kcal!$A$2:$C$49,3,FALSE)/1000000000000*IFERROR(VLOOKUP(A83,'Kategorisering af kcal'!$A$2:$E$18,MATCH('Produktion &amp; forbrug'!F83,'Kategorisering af kcal'!$A$1:$E$1,0),FALSE),0)</f>
        <v>0</v>
      </c>
      <c r="AE83">
        <f>IF(C83&lt;&gt;"",AC83*(1-VLOOKUP(A83,'Kategorisering af kcal'!$A$2:$E$18,MATCH('Produktion &amp; forbrug'!F83,'Kategorisering af kcal'!$A$1:$E$1,0),FALSE)),'Produktion &amp; forbrug'!AC83)</f>
        <v>160118.50414716289</v>
      </c>
      <c r="AF83" s="94">
        <f t="shared" si="24"/>
        <v>0</v>
      </c>
    </row>
    <row r="84" spans="1:32" x14ac:dyDescent="0.25">
      <c r="A84" s="171" t="str">
        <f t="shared" si="12"/>
        <v>Pyrolysegas</v>
      </c>
      <c r="B84" s="171" t="str">
        <f t="shared" si="13"/>
        <v>Pyrolyseprodukter</v>
      </c>
      <c r="C84" s="171" t="str">
        <f>IFERROR(VLOOKUP(A84,'Kategorisering af kcal'!$A$2:$B$18,2,FALSE),"")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5"/>
        <v>0</v>
      </c>
      <c r="F84" s="171">
        <f t="shared" si="14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8"/>
        <v>0</v>
      </c>
      <c r="P84" s="94">
        <f t="shared" si="19"/>
        <v>0</v>
      </c>
      <c r="Q84" s="180">
        <f t="shared" si="20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1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2"/>
        <v>0</v>
      </c>
      <c r="Z84">
        <f t="shared" si="16"/>
        <v>0</v>
      </c>
      <c r="AA84">
        <f t="shared" si="17"/>
        <v>0</v>
      </c>
      <c r="AC84" s="94">
        <f t="shared" si="23"/>
        <v>0</v>
      </c>
      <c r="AD84">
        <f>AC84*E84*10000*VLOOKUP(A84,[1]kcal!$A$2:$C$49,3,FALSE)/1000000000000*IFERROR(VLOOKUP(A84,'Kategorisering af kcal'!$A$2:$E$18,MATCH('Produktion &amp; forbrug'!F84,'Kategorisering af kcal'!$A$1:$E$1,0),FALSE),0)</f>
        <v>0</v>
      </c>
      <c r="AE84">
        <f>IF(C84&lt;&gt;"",AC84*(1-VLOOKUP(A84,'Kategorisering af kcal'!$A$2:$E$18,MATCH('Produktion &amp; forbrug'!F84,'Kategorisering af kcal'!$A$1:$E$1,0),FALSE)),'Produktion &amp; forbrug'!AC84)</f>
        <v>0</v>
      </c>
      <c r="AF84" s="94">
        <f t="shared" si="24"/>
        <v>0</v>
      </c>
    </row>
    <row r="85" spans="1:32" x14ac:dyDescent="0.25">
      <c r="A85" s="171" t="str">
        <f t="shared" si="12"/>
        <v>Pyrolyseolie</v>
      </c>
      <c r="B85" s="171" t="str">
        <f t="shared" si="13"/>
        <v>Pyrolyseprodukter</v>
      </c>
      <c r="C85" s="171" t="str">
        <f>IFERROR(VLOOKUP(A85,'Kategorisering af kcal'!$A$2:$B$18,2,FALSE),"")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5"/>
        <v>0</v>
      </c>
      <c r="F85" s="171">
        <f t="shared" si="14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8"/>
        <v>0</v>
      </c>
      <c r="P85" s="94">
        <f t="shared" si="19"/>
        <v>0</v>
      </c>
      <c r="Q85" s="180">
        <f t="shared" si="20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1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2"/>
        <v>0</v>
      </c>
      <c r="Z85">
        <f t="shared" si="16"/>
        <v>0</v>
      </c>
      <c r="AA85">
        <f t="shared" si="17"/>
        <v>0</v>
      </c>
      <c r="AC85" s="94">
        <f t="shared" si="23"/>
        <v>0</v>
      </c>
      <c r="AD85">
        <f>AC85*E85*10000*VLOOKUP(A85,[1]kcal!$A$2:$C$49,3,FALSE)/1000000000000*IFERROR(VLOOKUP(A85,'Kategorisering af kcal'!$A$2:$E$18,MATCH('Produktion &amp; forbrug'!F85,'Kategorisering af kcal'!$A$1:$E$1,0),FALSE),0)</f>
        <v>0</v>
      </c>
      <c r="AE85">
        <f>IF(C85&lt;&gt;"",AC85*(1-VLOOKUP(A85,'Kategorisering af kcal'!$A$2:$E$18,MATCH('Produktion &amp; forbrug'!F85,'Kategorisering af kcal'!$A$1:$E$1,0),FALSE)),'Produktion &amp; forbrug'!AC85)</f>
        <v>0</v>
      </c>
      <c r="AF85" s="94">
        <f t="shared" si="24"/>
        <v>0</v>
      </c>
    </row>
    <row r="86" spans="1:32" x14ac:dyDescent="0.25">
      <c r="A86" s="171" t="str">
        <f t="shared" si="12"/>
        <v>Råmælk</v>
      </c>
      <c r="B86" s="171" t="str">
        <f t="shared" si="13"/>
        <v/>
      </c>
      <c r="C86" s="171" t="str">
        <f>IFERROR(VLOOKUP(A86,'Kategorisering af kcal'!$A$2:$B$18,2,FALSE),"")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5"/>
        <v>0</v>
      </c>
      <c r="F86" s="171">
        <f t="shared" si="14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5644471.9873983134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8"/>
        <v>5644471.9873983134</v>
      </c>
      <c r="P86" s="94">
        <f t="shared" si="19"/>
        <v>0</v>
      </c>
      <c r="Q86" s="180">
        <f t="shared" si="20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1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2"/>
        <v>0</v>
      </c>
      <c r="Z86">
        <f t="shared" si="16"/>
        <v>0</v>
      </c>
      <c r="AA86">
        <f t="shared" si="17"/>
        <v>1</v>
      </c>
      <c r="AC86" s="94">
        <f t="shared" si="23"/>
        <v>5644471.9873983134</v>
      </c>
      <c r="AD86">
        <f>AC86*E86*10000*VLOOKUP(A86,[1]kcal!$A$2:$C$49,3,FALSE)/1000000000000*IFERROR(VLOOKUP(A86,'Kategorisering af kcal'!$A$2:$E$18,MATCH('Produktion &amp; forbrug'!F86,'Kategorisering af kcal'!$A$1:$E$1,0),FALSE),0)</f>
        <v>0</v>
      </c>
      <c r="AE86">
        <f>IF(C86&lt;&gt;"",AC86*(1-VLOOKUP(A86,'Kategorisering af kcal'!$A$2:$E$18,MATCH('Produktion &amp; forbrug'!F86,'Kategorisering af kcal'!$A$1:$E$1,0),FALSE)),'Produktion &amp; forbrug'!AC86)</f>
        <v>5644471.9873983134</v>
      </c>
      <c r="AF86" s="94">
        <f t="shared" si="24"/>
        <v>0</v>
      </c>
    </row>
    <row r="87" spans="1:32" x14ac:dyDescent="0.25">
      <c r="A87" s="171" t="str">
        <f t="shared" si="12"/>
        <v>Raps</v>
      </c>
      <c r="B87" s="171" t="str">
        <f t="shared" si="13"/>
        <v/>
      </c>
      <c r="C87" s="171" t="str">
        <f>IFERROR(VLOOKUP(A87,'Kategorisering af kcal'!$A$2:$B$18,2,FALSE),"")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5"/>
        <v>0</v>
      </c>
      <c r="F87" s="171">
        <f t="shared" si="14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549903.73075160128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549903.73075160128</v>
      </c>
      <c r="O87" s="179">
        <f t="shared" si="18"/>
        <v>0</v>
      </c>
      <c r="P87" s="94">
        <f t="shared" si="19"/>
        <v>0</v>
      </c>
      <c r="Q87" s="180">
        <f t="shared" si="20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1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2"/>
        <v>0</v>
      </c>
      <c r="Z87">
        <f t="shared" si="16"/>
        <v>0</v>
      </c>
      <c r="AA87">
        <f t="shared" si="17"/>
        <v>0</v>
      </c>
      <c r="AC87" s="94">
        <f t="shared" si="23"/>
        <v>0</v>
      </c>
      <c r="AD87">
        <f>AC87*E87*10000*VLOOKUP(A87,[1]kcal!$A$2:$C$49,3,FALSE)/1000000000000*IFERROR(VLOOKUP(A87,'Kategorisering af kcal'!$A$2:$E$18,MATCH('Produktion &amp; forbrug'!F87,'Kategorisering af kcal'!$A$1:$E$1,0),FALSE),0)</f>
        <v>0</v>
      </c>
      <c r="AE87">
        <f>IF(C87&lt;&gt;"",AC87*(1-VLOOKUP(A87,'Kategorisering af kcal'!$A$2:$E$18,MATCH('Produktion &amp; forbrug'!F87,'Kategorisering af kcal'!$A$1:$E$1,0),FALSE)),'Produktion &amp; forbrug'!AC87)</f>
        <v>0</v>
      </c>
      <c r="AF87" s="94">
        <f t="shared" si="24"/>
        <v>0</v>
      </c>
    </row>
    <row r="88" spans="1:32" x14ac:dyDescent="0.25">
      <c r="A88" s="171" t="str">
        <f t="shared" si="12"/>
        <v>Rapskage</v>
      </c>
      <c r="B88" s="171" t="str">
        <f t="shared" si="13"/>
        <v/>
      </c>
      <c r="C88" s="171" t="str">
        <f>IFERROR(VLOOKUP(A88,'Kategorisering af kcal'!$A$2:$B$18,2,FALSE),"")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5"/>
        <v>0</v>
      </c>
      <c r="F88" s="171">
        <f t="shared" si="14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274951.86537580064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212967.49321403471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8"/>
        <v>61984.372161765932</v>
      </c>
      <c r="P88" s="94">
        <f t="shared" si="19"/>
        <v>0</v>
      </c>
      <c r="Q88" s="180">
        <f t="shared" si="20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1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2"/>
        <v>0</v>
      </c>
      <c r="Z88">
        <f t="shared" si="16"/>
        <v>0</v>
      </c>
      <c r="AA88">
        <f t="shared" si="17"/>
        <v>1</v>
      </c>
      <c r="AC88" s="94">
        <f t="shared" si="23"/>
        <v>61984.372161765932</v>
      </c>
      <c r="AD88">
        <f>AC88*E88*10000*VLOOKUP(A88,[1]kcal!$A$2:$C$49,3,FALSE)/1000000000000*IFERROR(VLOOKUP(A88,'Kategorisering af kcal'!$A$2:$E$18,MATCH('Produktion &amp; forbrug'!F88,'Kategorisering af kcal'!$A$1:$E$1,0),FALSE),0)</f>
        <v>0</v>
      </c>
      <c r="AE88">
        <f>IF(C88&lt;&gt;"",AC88*(1-VLOOKUP(A88,'Kategorisering af kcal'!$A$2:$E$18,MATCH('Produktion &amp; forbrug'!F88,'Kategorisering af kcal'!$A$1:$E$1,0),FALSE)),'Produktion &amp; forbrug'!AC88)</f>
        <v>61984.372161765932</v>
      </c>
      <c r="AF88" s="94">
        <f t="shared" si="24"/>
        <v>0</v>
      </c>
    </row>
    <row r="89" spans="1:32" x14ac:dyDescent="0.25">
      <c r="A89" s="171" t="str">
        <f t="shared" si="12"/>
        <v>Rapsolie</v>
      </c>
      <c r="B89" s="171" t="str">
        <f t="shared" si="13"/>
        <v>Rapsolie</v>
      </c>
      <c r="C89" s="171" t="str">
        <f>IFERROR(VLOOKUP(A89,'Kategorisering af kcal'!$A$2:$B$18,2,FALSE),"")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5"/>
        <v>1</v>
      </c>
      <c r="F89" s="171">
        <f t="shared" si="14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175969.19384051242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175969.19384051242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8"/>
        <v>0</v>
      </c>
      <c r="P89" s="94">
        <f t="shared" si="19"/>
        <v>0</v>
      </c>
      <c r="Q89" s="180">
        <f t="shared" si="20"/>
        <v>175969.19384051242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6.1589217844179345</v>
      </c>
      <c r="T89">
        <f>IFERROR(VLOOKUP(A89,[1]Biogasudbytte!$A$2:$B$18,2,FALSE)*[1]Energiindhold!$C$10,0)*K89*IFERROR(VLOOKUP(A89,Biogasanlæg!$F$3:$G$8,2,FALSE),1)</f>
        <v>0</v>
      </c>
      <c r="U89" s="170">
        <f t="shared" si="21"/>
        <v>6.1589217844179345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2"/>
        <v>0</v>
      </c>
      <c r="Z89">
        <f t="shared" si="16"/>
        <v>0</v>
      </c>
      <c r="AA89">
        <f t="shared" si="17"/>
        <v>0</v>
      </c>
      <c r="AC89" s="94">
        <f t="shared" si="23"/>
        <v>175969.19384051242</v>
      </c>
      <c r="AD89">
        <f>AC89*E89*10000*VLOOKUP(A89,[1]kcal!$A$2:$C$49,3,FALSE)/1000000000000*IFERROR(VLOOKUP(A89,'Kategorisering af kcal'!$A$2:$E$18,MATCH('Produktion &amp; forbrug'!F89,'Kategorisering af kcal'!$A$1:$E$1,0),FALSE),0)</f>
        <v>1.5837227445646118</v>
      </c>
      <c r="AE89">
        <f>IF(C89&lt;&gt;"",AC89*(1-VLOOKUP(A89,'Kategorisering af kcal'!$A$2:$E$18,MATCH('Produktion &amp; forbrug'!F89,'Kategorisering af kcal'!$A$1:$E$1,0),FALSE)),'Produktion &amp; forbrug'!AC89)</f>
        <v>0</v>
      </c>
      <c r="AF89" s="94">
        <f t="shared" si="24"/>
        <v>175969.19384051242</v>
      </c>
    </row>
    <row r="90" spans="1:32" x14ac:dyDescent="0.25">
      <c r="A90" s="171" t="str">
        <f t="shared" si="12"/>
        <v>Roer</v>
      </c>
      <c r="B90" s="171" t="str">
        <f t="shared" si="13"/>
        <v>Græs og urter</v>
      </c>
      <c r="C90" s="171" t="str">
        <f>IFERROR(VLOOKUP(A90,'Kategorisering af kcal'!$A$2:$B$18,2,FALSE),"")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5"/>
        <v>1</v>
      </c>
      <c r="F90" s="171">
        <f t="shared" si="14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2066384.1942982334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901822.73285925447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8"/>
        <v>1164561.461438979</v>
      </c>
      <c r="P90" s="94">
        <f t="shared" si="19"/>
        <v>1164561.461438979</v>
      </c>
      <c r="Q90" s="180">
        <f t="shared" si="20"/>
        <v>0</v>
      </c>
      <c r="R90">
        <f>IFERROR(VLOOKUP(A90,[1]Energiindhold!$A$2:$C$11,3,FALSE),IFERROR(VLOOKUP(A90,[1]Biogasudbytte!$A$2:$B$18,2,FALSE)*[1]Energiindhold!$C$10,0))*P90</f>
        <v>3.1606663888038469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3.1606663888038469</v>
      </c>
      <c r="T90">
        <f>IFERROR(VLOOKUP(A90,[1]Biogasudbytte!$A$2:$B$18,2,FALSE)*[1]Energiindhold!$C$10,0)*K90*IFERROR(VLOOKUP(A90,Biogasanlæg!$F$3:$G$8,2,FALSE),1)</f>
        <v>0</v>
      </c>
      <c r="U90" s="170">
        <f t="shared" si="21"/>
        <v>3.1606663888038469</v>
      </c>
      <c r="V90" s="169">
        <f>P90*IFERROR(VLOOKUP(A90,[1]Tørstofindhold!A$2:B$24,2,FALSE),0)</f>
        <v>232912.2922877958</v>
      </c>
      <c r="W90">
        <f>IF(F90=År1,Q90,SUM(P90,Q90))*IFERROR(VLOOKUP(A90,[1]Tørstofindhold!A$2:B$24,2,FALSE),0)</f>
        <v>232912.2922877958</v>
      </c>
      <c r="X90">
        <f>K90*IFERROR(VLOOKUP(A90,[1]Tørstofindhold!A$2:B$24,2,FALSE),0)</f>
        <v>0</v>
      </c>
      <c r="Y90" s="170">
        <f t="shared" si="22"/>
        <v>232912.2922877958</v>
      </c>
      <c r="Z90">
        <f t="shared" si="16"/>
        <v>0</v>
      </c>
      <c r="AA90">
        <f t="shared" si="17"/>
        <v>1</v>
      </c>
      <c r="AC90" s="94">
        <f t="shared" si="23"/>
        <v>1164561.461438979</v>
      </c>
      <c r="AD90">
        <f>AC90*E90*10000*VLOOKUP(A90,[1]kcal!$A$2:$C$49,3,FALSE)/1000000000000*IFERROR(VLOOKUP(A90,'Kategorisering af kcal'!$A$2:$E$18,MATCH('Produktion &amp; forbrug'!F90,'Kategorisering af kcal'!$A$1:$E$1,0),FALSE),0)</f>
        <v>0.34936843843169368</v>
      </c>
      <c r="AE90">
        <f>IF(C90&lt;&gt;"",AC90*(1-VLOOKUP(A90,'Kategorisering af kcal'!$A$2:$E$18,MATCH('Produktion &amp; forbrug'!F90,'Kategorisering af kcal'!$A$1:$E$1,0),FALSE)),'Produktion &amp; forbrug'!AC90)</f>
        <v>0</v>
      </c>
      <c r="AF90" s="94">
        <f t="shared" si="24"/>
        <v>1164561.461438979</v>
      </c>
    </row>
    <row r="91" spans="1:32" x14ac:dyDescent="0.25">
      <c r="A91" s="171" t="str">
        <f t="shared" si="12"/>
        <v>Slagteriaffald til andet</v>
      </c>
      <c r="B91" s="171" t="str">
        <f t="shared" si="13"/>
        <v/>
      </c>
      <c r="C91" s="171" t="str">
        <f>IFERROR(VLOOKUP(A91,'Kategorisering af kcal'!$A$2:$B$18,2,FALSE),"")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5"/>
        <v>0</v>
      </c>
      <c r="F91" s="171">
        <f t="shared" si="14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200477.01676721306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8"/>
        <v>200477.01676721306</v>
      </c>
      <c r="P91" s="94">
        <f t="shared" si="19"/>
        <v>0</v>
      </c>
      <c r="Q91" s="180">
        <f t="shared" si="20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1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2"/>
        <v>0</v>
      </c>
      <c r="Z91">
        <f t="shared" si="16"/>
        <v>0</v>
      </c>
      <c r="AA91">
        <f t="shared" si="17"/>
        <v>1</v>
      </c>
      <c r="AC91" s="94">
        <f t="shared" si="23"/>
        <v>200477.01676721306</v>
      </c>
      <c r="AD91">
        <f>AC91*E91*10000*VLOOKUP(A91,[1]kcal!$A$2:$C$49,3,FALSE)/1000000000000*IFERROR(VLOOKUP(A91,'Kategorisering af kcal'!$A$2:$E$18,MATCH('Produktion &amp; forbrug'!F91,'Kategorisering af kcal'!$A$1:$E$1,0),FALSE),0)</f>
        <v>0</v>
      </c>
      <c r="AE91">
        <f>IF(C91&lt;&gt;"",AC91*(1-VLOOKUP(A91,'Kategorisering af kcal'!$A$2:$E$18,MATCH('Produktion &amp; forbrug'!F91,'Kategorisering af kcal'!$A$1:$E$1,0),FALSE)),'Produktion &amp; forbrug'!AC91)</f>
        <v>200477.01676721306</v>
      </c>
      <c r="AF91" s="94">
        <f t="shared" si="24"/>
        <v>0</v>
      </c>
    </row>
    <row r="92" spans="1:32" x14ac:dyDescent="0.25">
      <c r="A92" s="171" t="str">
        <f t="shared" si="12"/>
        <v>Slagteriaffald til foder</v>
      </c>
      <c r="B92" s="171" t="str">
        <f t="shared" si="13"/>
        <v/>
      </c>
      <c r="C92" s="171" t="str">
        <f>IFERROR(VLOOKUP(A92,'Kategorisering af kcal'!$A$2:$B$18,2,FALSE),"")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5"/>
        <v>0</v>
      </c>
      <c r="F92" s="171">
        <f t="shared" si="14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143685.86786545312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78502.601603730669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8"/>
        <v>65183.266261722456</v>
      </c>
      <c r="P92" s="94">
        <f t="shared" si="19"/>
        <v>0</v>
      </c>
      <c r="Q92" s="180">
        <f t="shared" si="20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1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2"/>
        <v>0</v>
      </c>
      <c r="Z92">
        <f t="shared" si="16"/>
        <v>0</v>
      </c>
      <c r="AA92">
        <f t="shared" si="17"/>
        <v>1</v>
      </c>
      <c r="AC92" s="94">
        <f t="shared" si="23"/>
        <v>65183.266261722456</v>
      </c>
      <c r="AD92">
        <f>AC92*E92*10000*VLOOKUP(A92,[1]kcal!$A$2:$C$49,3,FALSE)/1000000000000*IFERROR(VLOOKUP(A92,'Kategorisering af kcal'!$A$2:$E$18,MATCH('Produktion &amp; forbrug'!F92,'Kategorisering af kcal'!$A$1:$E$1,0),FALSE),0)</f>
        <v>0</v>
      </c>
      <c r="AE92">
        <f>IF(C92&lt;&gt;"",AC92*(1-VLOOKUP(A92,'Kategorisering af kcal'!$A$2:$E$18,MATCH('Produktion &amp; forbrug'!F92,'Kategorisering af kcal'!$A$1:$E$1,0),FALSE)),'Produktion &amp; forbrug'!AC92)</f>
        <v>65183.266261722456</v>
      </c>
      <c r="AF92" s="94">
        <f t="shared" si="24"/>
        <v>0</v>
      </c>
    </row>
    <row r="93" spans="1:32" x14ac:dyDescent="0.25">
      <c r="A93" s="171" t="str">
        <f t="shared" si="12"/>
        <v>Spildevandsslam</v>
      </c>
      <c r="B93" s="171" t="str">
        <f t="shared" si="13"/>
        <v>Bionedbrydeligt affald</v>
      </c>
      <c r="C93" s="171" t="str">
        <f>IFERROR(VLOOKUP(A93,'Kategorisering af kcal'!$A$2:$B$18,2,FALSE),"")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5"/>
        <v>0</v>
      </c>
      <c r="F93" s="171">
        <f t="shared" si="14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7328662.0721012596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2779386.6196847237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8"/>
        <v>4549275.4524165355</v>
      </c>
      <c r="P93" s="94">
        <f t="shared" si="19"/>
        <v>4549275.4524165355</v>
      </c>
      <c r="Q93" s="180">
        <f t="shared" si="20"/>
        <v>2779386.6196847237</v>
      </c>
      <c r="R93">
        <f>IFERROR(VLOOKUP(A93,[1]Energiindhold!$A$2:$C$11,3,FALSE),IFERROR(VLOOKUP(A93,[1]Biogasudbytte!$A$2:$B$18,2,FALSE)*[1]Energiindhold!$C$10,0))*P93</f>
        <v>2.2701339435103756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3.6570756605992498</v>
      </c>
      <c r="T93">
        <f>IFERROR(VLOOKUP(A93,[1]Biogasudbytte!$A$2:$B$18,2,FALSE)*[1]Energiindhold!$C$10,0)*K93*IFERROR(VLOOKUP(A93,Biogasanlæg!$F$3:$G$8,2,FALSE),1)</f>
        <v>1.3869417170888743</v>
      </c>
      <c r="U93" s="170">
        <f t="shared" si="21"/>
        <v>2.2701339435103756</v>
      </c>
      <c r="V93" s="169">
        <f>P93*IFERROR(VLOOKUP(A93,[1]Tørstofindhold!A$2:B$24,2,FALSE),0)</f>
        <v>272956.52714499214</v>
      </c>
      <c r="W93">
        <f>IF(F93=År1,Q93,SUM(P93,Q93))*IFERROR(VLOOKUP(A93,[1]Tørstofindhold!A$2:B$24,2,FALSE),0)</f>
        <v>439719.72432607558</v>
      </c>
      <c r="X93">
        <f>K93*IFERROR(VLOOKUP(A93,[1]Tørstofindhold!A$2:B$24,2,FALSE),0)</f>
        <v>166763.19718108341</v>
      </c>
      <c r="Y93" s="170">
        <f t="shared" si="22"/>
        <v>272956.52714499214</v>
      </c>
      <c r="Z93">
        <f t="shared" si="16"/>
        <v>0</v>
      </c>
      <c r="AA93">
        <f t="shared" si="17"/>
        <v>1</v>
      </c>
      <c r="AC93" s="94">
        <f t="shared" si="23"/>
        <v>4549275.4524165355</v>
      </c>
      <c r="AD93">
        <f>AC93*E93*10000*VLOOKUP(A93,[1]kcal!$A$2:$C$49,3,FALSE)/1000000000000*IFERROR(VLOOKUP(A93,'Kategorisering af kcal'!$A$2:$E$18,MATCH('Produktion &amp; forbrug'!F93,'Kategorisering af kcal'!$A$1:$E$1,0),FALSE),0)</f>
        <v>0</v>
      </c>
      <c r="AE93">
        <f>IF(C93&lt;&gt;"",AC93*(1-VLOOKUP(A93,'Kategorisering af kcal'!$A$2:$E$18,MATCH('Produktion &amp; forbrug'!F93,'Kategorisering af kcal'!$A$1:$E$1,0),FALSE)),'Produktion &amp; forbrug'!AC93)</f>
        <v>4549275.4524165355</v>
      </c>
      <c r="AF93" s="94">
        <f t="shared" si="24"/>
        <v>0</v>
      </c>
    </row>
    <row r="94" spans="1:32" x14ac:dyDescent="0.25">
      <c r="A94" s="171" t="str">
        <f t="shared" si="12"/>
        <v>Svinegylle</v>
      </c>
      <c r="B94" s="171" t="str">
        <f t="shared" si="13"/>
        <v>Husdyrgødning</v>
      </c>
      <c r="C94" s="171" t="str">
        <f>IFERROR(VLOOKUP(A94,'Kategorisering af kcal'!$A$2:$B$18,2,FALSE),"")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5"/>
        <v>0</v>
      </c>
      <c r="F94" s="171">
        <f t="shared" si="14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16694959.916753383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12521219.937565038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4173739.9791883458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8"/>
        <v>0</v>
      </c>
      <c r="P94" s="94">
        <f t="shared" si="19"/>
        <v>0</v>
      </c>
      <c r="Q94" s="180">
        <f t="shared" si="20"/>
        <v>12521219.937565038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5.3941415491030194</v>
      </c>
      <c r="T94">
        <f>IFERROR(VLOOKUP(A94,[1]Biogasudbytte!$A$2:$B$18,2,FALSE)*[1]Energiindhold!$C$10,0)*K94*IFERROR(VLOOKUP(A94,Biogasanlæg!$F$3:$G$8,2,FALSE),1)</f>
        <v>5.3941415491030194</v>
      </c>
      <c r="U94" s="170">
        <f t="shared" si="21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626060.9968782519</v>
      </c>
      <c r="X94">
        <f>K94*IFERROR(VLOOKUP(A94,[1]Tørstofindhold!A$2:B$24,2,FALSE),0)</f>
        <v>626060.9968782519</v>
      </c>
      <c r="Y94" s="170">
        <f t="shared" si="22"/>
        <v>0</v>
      </c>
      <c r="Z94">
        <f t="shared" si="16"/>
        <v>0</v>
      </c>
      <c r="AA94">
        <f t="shared" si="17"/>
        <v>0</v>
      </c>
      <c r="AC94" s="94">
        <f t="shared" si="23"/>
        <v>0</v>
      </c>
      <c r="AD94">
        <f>AC94*E94*10000*VLOOKUP(A94,[1]kcal!$A$2:$C$49,3,FALSE)/1000000000000*IFERROR(VLOOKUP(A94,'Kategorisering af kcal'!$A$2:$E$18,MATCH('Produktion &amp; forbrug'!F94,'Kategorisering af kcal'!$A$1:$E$1,0),FALSE),0)</f>
        <v>0</v>
      </c>
      <c r="AE94">
        <f>IF(C94&lt;&gt;"",AC94*(1-VLOOKUP(A94,'Kategorisering af kcal'!$A$2:$E$18,MATCH('Produktion &amp; forbrug'!F94,'Kategorisering af kcal'!$A$1:$E$1,0),FALSE)),'Produktion &amp; forbrug'!AC94)</f>
        <v>0</v>
      </c>
      <c r="AF94" s="94">
        <f t="shared" si="24"/>
        <v>0</v>
      </c>
    </row>
    <row r="95" spans="1:32" x14ac:dyDescent="0.25">
      <c r="A95" s="171" t="str">
        <f t="shared" si="12"/>
        <v>Svinekød</v>
      </c>
      <c r="B95" s="171" t="str">
        <f t="shared" si="13"/>
        <v/>
      </c>
      <c r="C95" s="171" t="str">
        <f>IFERROR(VLOOKUP(A95,'Kategorisering af kcal'!$A$2:$B$18,2,FALSE),"")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5"/>
        <v>1</v>
      </c>
      <c r="F95" s="171">
        <f t="shared" si="14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1540281.5119809874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8"/>
        <v>1312879.5280827591</v>
      </c>
      <c r="P95" s="94">
        <f t="shared" si="19"/>
        <v>0</v>
      </c>
      <c r="Q95" s="180">
        <f t="shared" si="20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1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2"/>
        <v>0</v>
      </c>
      <c r="Z95">
        <f t="shared" si="16"/>
        <v>0</v>
      </c>
      <c r="AA95">
        <f t="shared" si="17"/>
        <v>1</v>
      </c>
      <c r="AC95" s="94">
        <f t="shared" si="23"/>
        <v>1540281.5119809874</v>
      </c>
      <c r="AD95">
        <f>AC95*E95*10000*VLOOKUP(A95,[1]kcal!$A$2:$C$49,3,FALSE)/1000000000000*IFERROR(VLOOKUP(A95,'Kategorisering af kcal'!$A$2:$E$18,MATCH('Produktion &amp; forbrug'!F95,'Kategorisering af kcal'!$A$1:$E$1,0),FALSE),0)</f>
        <v>3.0035489483629254</v>
      </c>
      <c r="AE95">
        <f>IF(C95&lt;&gt;"",AC95*(1-VLOOKUP(A95,'Kategorisering af kcal'!$A$2:$E$18,MATCH('Produktion &amp; forbrug'!F95,'Kategorisering af kcal'!$A$1:$E$1,0),FALSE)),'Produktion &amp; forbrug'!AC95)</f>
        <v>0</v>
      </c>
      <c r="AF95" s="94">
        <f t="shared" si="24"/>
        <v>1540281.5119809874</v>
      </c>
    </row>
    <row r="96" spans="1:32" x14ac:dyDescent="0.25">
      <c r="A96" s="171" t="str">
        <f t="shared" si="12"/>
        <v>Tang</v>
      </c>
      <c r="B96" s="171" t="str">
        <f t="shared" si="13"/>
        <v>Havbiomasse</v>
      </c>
      <c r="C96" s="171" t="str">
        <f>IFERROR(VLOOKUP(A96,'Kategorisering af kcal'!$A$2:$B$18,2,FALSE),"")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5"/>
        <v>1</v>
      </c>
      <c r="F96" s="171">
        <f t="shared" si="14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76.5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8"/>
        <v>76.5</v>
      </c>
      <c r="P96" s="94">
        <f t="shared" si="19"/>
        <v>76.5</v>
      </c>
      <c r="Q96" s="180">
        <f t="shared" si="20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1"/>
        <v>6.8658750000000004E-5</v>
      </c>
      <c r="V96" s="169">
        <f>P96*IFERROR(VLOOKUP(A96,[1]Tørstofindhold!A$2:B$24,2,FALSE),0)</f>
        <v>11.475</v>
      </c>
      <c r="W96">
        <f>IF(F96=År1,Q96,SUM(P96,Q96))*IFERROR(VLOOKUP(A96,[1]Tørstofindhold!A$2:B$24,2,FALSE),0)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2"/>
        <v>11.475</v>
      </c>
      <c r="Z96">
        <f t="shared" si="16"/>
        <v>0</v>
      </c>
      <c r="AA96">
        <f t="shared" si="17"/>
        <v>1</v>
      </c>
      <c r="AC96" s="94">
        <f t="shared" si="23"/>
        <v>76.5</v>
      </c>
      <c r="AD96">
        <f>AC96*E96*10000*VLOOKUP(A96,[1]kcal!$A$2:$C$49,3,FALSE)/1000000000000*IFERROR(VLOOKUP(A96,'Kategorisering af kcal'!$A$2:$E$18,MATCH('Produktion &amp; forbrug'!F96,'Kategorisering af kcal'!$A$1:$E$1,0),FALSE),0)</f>
        <v>3.1211999999999999E-5</v>
      </c>
      <c r="AE96">
        <f>IF(C96&lt;&gt;"",AC96*(1-VLOOKUP(A96,'Kategorisering af kcal'!$A$2:$E$18,MATCH('Produktion &amp; forbrug'!F96,'Kategorisering af kcal'!$A$1:$E$1,0),FALSE)),'Produktion &amp; forbrug'!AC96)</f>
        <v>0</v>
      </c>
      <c r="AF96" s="94">
        <f t="shared" si="24"/>
        <v>76.5</v>
      </c>
    </row>
    <row r="97" spans="1:32" x14ac:dyDescent="0.25">
      <c r="A97" s="171" t="str">
        <f t="shared" si="12"/>
        <v>Total til biogas</v>
      </c>
      <c r="B97" s="171" t="str">
        <f t="shared" si="13"/>
        <v/>
      </c>
      <c r="C97" s="171" t="str">
        <f>IFERROR(VLOOKUP(A97,'Kategorisering af kcal'!$A$2:$B$18,2,FALSE),"")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5"/>
        <v>0</v>
      </c>
      <c r="F97" s="171">
        <f t="shared" si="14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8"/>
        <v>0</v>
      </c>
      <c r="P97" s="94">
        <f t="shared" si="19"/>
        <v>0</v>
      </c>
      <c r="Q97" s="180">
        <f t="shared" si="20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1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2"/>
        <v>0</v>
      </c>
      <c r="Z97">
        <f t="shared" si="16"/>
        <v>0</v>
      </c>
      <c r="AA97">
        <f t="shared" si="17"/>
        <v>0</v>
      </c>
      <c r="AC97" s="94">
        <f t="shared" si="23"/>
        <v>0</v>
      </c>
      <c r="AD97">
        <f>AC97*E97*10000*VLOOKUP(A97,[1]kcal!$A$2:$C$49,3,FALSE)/1000000000000*IFERROR(VLOOKUP(A97,'Kategorisering af kcal'!$A$2:$E$18,MATCH('Produktion &amp; forbrug'!F97,'Kategorisering af kcal'!$A$1:$E$1,0),FALSE),0)</f>
        <v>0</v>
      </c>
      <c r="AE97">
        <f>IF(C97&lt;&gt;"",AC97*(1-VLOOKUP(A97,'Kategorisering af kcal'!$A$2:$E$18,MATCH('Produktion &amp; forbrug'!F97,'Kategorisering af kcal'!$A$1:$E$1,0),FALSE)),'Produktion &amp; forbrug'!AC97)</f>
        <v>0</v>
      </c>
      <c r="AF97" s="94">
        <f t="shared" si="24"/>
        <v>0</v>
      </c>
    </row>
    <row r="98" spans="1:32" x14ac:dyDescent="0.25">
      <c r="A98" s="171" t="str">
        <f t="shared" si="12"/>
        <v>Træ til energi</v>
      </c>
      <c r="B98" s="171" t="str">
        <f t="shared" si="13"/>
        <v>Vedmasse</v>
      </c>
      <c r="C98" s="171" t="str">
        <f>IFERROR(VLOOKUP(A98,'Kategorisering af kcal'!$A$2:$B$18,2,FALSE),"")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5"/>
        <v>0</v>
      </c>
      <c r="F98" s="171">
        <f t="shared" si="14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2858758.2285455461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2858758.2285455461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8"/>
        <v>0</v>
      </c>
      <c r="P98" s="94">
        <f t="shared" ca="1" si="19"/>
        <v>0</v>
      </c>
      <c r="Q98" s="180">
        <f t="shared" ca="1" si="20"/>
        <v>2858758.2285455461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41.433609356083267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1"/>
        <v>41.433609356083267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1413894.1738681514</v>
      </c>
      <c r="X98">
        <f>K98*IFERROR(VLOOKUP(A98,[1]Tørstofindhold!A$2:B$24,2,FALSE),0)</f>
        <v>0</v>
      </c>
      <c r="Y98" s="170">
        <f t="shared" ca="1" si="22"/>
        <v>1413894.1738681514</v>
      </c>
      <c r="Z98">
        <f t="shared" ca="1" si="16"/>
        <v>0</v>
      </c>
      <c r="AA98">
        <f t="shared" ca="1" si="17"/>
        <v>0</v>
      </c>
      <c r="AC98" s="94">
        <f t="shared" ca="1" si="23"/>
        <v>2858758.2285455461</v>
      </c>
      <c r="AD98">
        <f ca="1">AC98*E98*10000*VLOOKUP(A98,[1]kcal!$A$2:$C$49,3,FALSE)/1000000000000*IFERROR(VLOOKUP(A98,'Kategorisering af kcal'!$A$2:$E$18,MATCH('Produktion &amp; forbrug'!F98,'Kategorisering af kcal'!$A$1:$E$1,0),FALSE),0)</f>
        <v>0</v>
      </c>
      <c r="AE98">
        <f ca="1">IF(C98&lt;&gt;"",AC98*(1-VLOOKUP(A98,'Kategorisering af kcal'!$A$2:$E$18,MATCH('Produktion &amp; forbrug'!F98,'Kategorisering af kcal'!$A$1:$E$1,0),FALSE)),'Produktion &amp; forbrug'!AC98)</f>
        <v>2858758.2285455461</v>
      </c>
      <c r="AF98" s="94">
        <f t="shared" ca="1" si="24"/>
        <v>0</v>
      </c>
    </row>
    <row r="99" spans="1:32" x14ac:dyDescent="0.25">
      <c r="A99" s="171" t="str">
        <f t="shared" si="12"/>
        <v>Træmaterialer</v>
      </c>
      <c r="B99" s="171" t="str">
        <f t="shared" si="13"/>
        <v/>
      </c>
      <c r="C99" s="171" t="str">
        <f>IFERROR(VLOOKUP(A99,'Kategorisering af kcal'!$A$2:$B$18,2,FALSE),"")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5"/>
        <v>0</v>
      </c>
      <c r="F99" s="171">
        <f t="shared" si="14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789510.6267450063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789510.6267450063</v>
      </c>
      <c r="O99" s="179">
        <f t="shared" ca="1" si="18"/>
        <v>0</v>
      </c>
      <c r="P99" s="94">
        <f t="shared" si="19"/>
        <v>0</v>
      </c>
      <c r="Q99" s="180">
        <f t="shared" si="20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1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2"/>
        <v>0</v>
      </c>
      <c r="Z99">
        <f t="shared" ca="1" si="16"/>
        <v>0</v>
      </c>
      <c r="AA99">
        <f t="shared" ca="1" si="17"/>
        <v>0</v>
      </c>
      <c r="AC99" s="94">
        <f t="shared" ca="1" si="23"/>
        <v>0</v>
      </c>
      <c r="AD99">
        <f ca="1">AC99*E99*10000*VLOOKUP(A99,[1]kcal!$A$2:$C$49,3,FALSE)/1000000000000*IFERROR(VLOOKUP(A99,'Kategorisering af kcal'!$A$2:$E$18,MATCH('Produktion &amp; forbrug'!F99,'Kategorisering af kcal'!$A$1:$E$1,0),FALSE),0)</f>
        <v>0</v>
      </c>
      <c r="AE99">
        <f ca="1">IF(C99&lt;&gt;"",AC99*(1-VLOOKUP(A99,'Kategorisering af kcal'!$A$2:$E$18,MATCH('Produktion &amp; forbrug'!F99,'Kategorisering af kcal'!$A$1:$E$1,0),FALSE)),'Produktion &amp; forbrug'!AC99)</f>
        <v>0</v>
      </c>
      <c r="AF99" s="94">
        <f t="shared" ca="1" si="24"/>
        <v>0</v>
      </c>
    </row>
    <row r="100" spans="1:32" x14ac:dyDescent="0.25">
      <c r="A100" s="171" t="str">
        <f t="shared" si="12"/>
        <v>Æg</v>
      </c>
      <c r="B100" s="171" t="str">
        <f t="shared" si="13"/>
        <v/>
      </c>
      <c r="C100" s="171" t="str">
        <f>IFERROR(VLOOKUP(A100,'Kategorisering af kcal'!$A$2:$B$18,2,FALSE),"")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5"/>
        <v>1</v>
      </c>
      <c r="F100" s="171">
        <f t="shared" ref="F100:F147" si="25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235000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8"/>
        <v>171618.02909345322</v>
      </c>
      <c r="P100" s="94">
        <f t="shared" si="19"/>
        <v>0</v>
      </c>
      <c r="Q100" s="180">
        <f t="shared" si="20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1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2"/>
        <v>0</v>
      </c>
      <c r="Z100">
        <f t="shared" ref="Z100:Z131" si="26">IF(SUMIFS($O$4:$O$147,$A$4:$A$147,A100,$F$4:$F$147,F100)&lt;0,1,0)</f>
        <v>0</v>
      </c>
      <c r="AA100">
        <f t="shared" ref="AA100:AA131" si="27">IF(SUMIFS($O$4:$O$147,$A$4:$A$147,A100,$F$4:$F$147,F100)&gt;0,1,0)</f>
        <v>1</v>
      </c>
      <c r="AC100" s="94">
        <f t="shared" si="23"/>
        <v>235000</v>
      </c>
      <c r="AD100">
        <f>AC100*E100*10000*VLOOKUP(A100,[1]kcal!$A$2:$C$49,3,FALSE)/1000000000000*IFERROR(VLOOKUP(A100,'Kategorisering af kcal'!$A$2:$E$18,MATCH('Produktion &amp; forbrug'!F100,'Kategorisering af kcal'!$A$1:$E$1,0),FALSE),0)</f>
        <v>0.32429999999999998</v>
      </c>
      <c r="AE100">
        <f>IF(C100&lt;&gt;"",AC100*(1-VLOOKUP(A100,'Kategorisering af kcal'!$A$2:$E$18,MATCH('Produktion &amp; forbrug'!F100,'Kategorisering af kcal'!$A$1:$E$1,0),FALSE)),'Produktion &amp; forbrug'!AC100)</f>
        <v>0</v>
      </c>
      <c r="AF100" s="94">
        <f t="shared" si="24"/>
        <v>235000</v>
      </c>
    </row>
    <row r="101" spans="1:32" x14ac:dyDescent="0.25">
      <c r="A101" s="171" t="str">
        <f t="shared" si="12"/>
        <v>Bælgsæd</v>
      </c>
      <c r="B101" s="171" t="str">
        <f t="shared" si="13"/>
        <v/>
      </c>
      <c r="C101" s="171" t="str">
        <f>IFERROR(VLOOKUP(A101,'Kategorisering af kcal'!$A$2:$B$18,2,FALSE),"")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5"/>
        <v>1</v>
      </c>
      <c r="F101" s="171">
        <f t="shared" si="25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1346578.0086936364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61444.98336528011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8"/>
        <v>1285133.0253283563</v>
      </c>
      <c r="P101" s="94">
        <f t="shared" si="19"/>
        <v>0</v>
      </c>
      <c r="Q101" s="180">
        <f t="shared" si="20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1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2"/>
        <v>0</v>
      </c>
      <c r="Z101">
        <f t="shared" si="26"/>
        <v>0</v>
      </c>
      <c r="AA101">
        <f t="shared" si="27"/>
        <v>1</v>
      </c>
      <c r="AC101" s="94">
        <f t="shared" si="23"/>
        <v>1285133.0253283563</v>
      </c>
      <c r="AD101">
        <f>AC101*E101*10000*VLOOKUP(A101,[1]kcal!$A$2:$C$49,3,FALSE)/1000000000000*IFERROR(VLOOKUP(A101,'Kategorisering af kcal'!$A$2:$E$18,MATCH('Produktion &amp; forbrug'!F101,'Kategorisering af kcal'!$A$1:$E$1,0),FALSE),0)</f>
        <v>8.9252488609054357</v>
      </c>
      <c r="AE101">
        <f>IF(C101&lt;&gt;"",AC101*(1-VLOOKUP(A101,'Kategorisering af kcal'!$A$2:$E$18,MATCH('Produktion &amp; forbrug'!F101,'Kategorisering af kcal'!$A$1:$E$1,0),FALSE)),'Produktion &amp; forbrug'!AC101)</f>
        <v>0</v>
      </c>
      <c r="AF101" s="94">
        <f t="shared" si="24"/>
        <v>1285133.0253283563</v>
      </c>
    </row>
    <row r="102" spans="1:32" x14ac:dyDescent="0.25">
      <c r="A102" s="171" t="str">
        <f t="shared" si="12"/>
        <v>Bioaffald</v>
      </c>
      <c r="B102" s="171" t="str">
        <f t="shared" si="13"/>
        <v>Bionedbrydeligt affald</v>
      </c>
      <c r="C102" s="171" t="str">
        <f>IFERROR(VLOOKUP(A102,'Kategorisering af kcal'!$A$2:$B$18,2,FALSE),"")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5"/>
        <v>0</v>
      </c>
      <c r="F102" s="171">
        <f t="shared" si="25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8"/>
        <v>0</v>
      </c>
      <c r="P102" s="94">
        <f t="shared" ca="1" si="19"/>
        <v>0</v>
      </c>
      <c r="Q102" s="180">
        <f t="shared" ca="1" si="20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1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2"/>
        <v>103537.50823068788</v>
      </c>
      <c r="Z102">
        <f t="shared" ca="1" si="26"/>
        <v>0</v>
      </c>
      <c r="AA102">
        <f t="shared" ca="1" si="27"/>
        <v>0</v>
      </c>
      <c r="AC102" s="94">
        <f t="shared" ca="1" si="23"/>
        <v>369776.8151095995</v>
      </c>
      <c r="AD102">
        <f ca="1">AC102*E102*10000*VLOOKUP(A102,[1]kcal!$A$2:$C$49,3,FALSE)/1000000000000*IFERROR(VLOOKUP(A102,'Kategorisering af kcal'!$A$2:$E$18,MATCH('Produktion &amp; forbrug'!F102,'Kategorisering af kcal'!$A$1:$E$1,0),FALSE),0)</f>
        <v>0</v>
      </c>
      <c r="AE102">
        <f ca="1">IF(C102&lt;&gt;"",AC102*(1-VLOOKUP(A102,'Kategorisering af kcal'!$A$2:$E$18,MATCH('Produktion &amp; forbrug'!F102,'Kategorisering af kcal'!$A$1:$E$1,0),FALSE)),'Produktion &amp; forbrug'!AC102)</f>
        <v>369776.8151095995</v>
      </c>
      <c r="AF102" s="94">
        <f t="shared" ca="1" si="24"/>
        <v>0</v>
      </c>
    </row>
    <row r="103" spans="1:32" x14ac:dyDescent="0.25">
      <c r="A103" s="171" t="str">
        <f t="shared" si="12"/>
        <v>Biogas</v>
      </c>
      <c r="B103" s="171" t="str">
        <f t="shared" si="13"/>
        <v/>
      </c>
      <c r="C103" s="171" t="str">
        <f>IFERROR(VLOOKUP(A103,'Kategorisering af kcal'!$A$2:$B$18,2,FALSE),"")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5"/>
        <v>0</v>
      </c>
      <c r="F103" s="171">
        <f t="shared" si="25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750541314.04056382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750541314.04056382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8"/>
        <v>0</v>
      </c>
      <c r="P103" s="94">
        <f t="shared" ca="1" si="19"/>
        <v>0</v>
      </c>
      <c r="Q103" s="180">
        <f t="shared" ca="1" si="20"/>
        <v>750541314.04056382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1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2"/>
        <v>0</v>
      </c>
      <c r="Z103">
        <f t="shared" ca="1" si="26"/>
        <v>0</v>
      </c>
      <c r="AA103">
        <f t="shared" ca="1" si="27"/>
        <v>0</v>
      </c>
      <c r="AC103" s="94">
        <f t="shared" ca="1" si="23"/>
        <v>750541314.04056382</v>
      </c>
      <c r="AD103">
        <f ca="1">AC103*E103*10000*VLOOKUP(A103,[1]kcal!$A$2:$C$49,3,FALSE)/1000000000000*IFERROR(VLOOKUP(A103,'Kategorisering af kcal'!$A$2:$E$18,MATCH('Produktion &amp; forbrug'!F103,'Kategorisering af kcal'!$A$1:$E$1,0),FALSE),0)</f>
        <v>0</v>
      </c>
      <c r="AE103">
        <f ca="1">IF(C103&lt;&gt;"",AC103*(1-VLOOKUP(A103,'Kategorisering af kcal'!$A$2:$E$18,MATCH('Produktion &amp; forbrug'!F103,'Kategorisering af kcal'!$A$1:$E$1,0),FALSE)),'Produktion &amp; forbrug'!AC103)</f>
        <v>750541314.04056382</v>
      </c>
      <c r="AF103" s="94">
        <f t="shared" ca="1" si="24"/>
        <v>0</v>
      </c>
    </row>
    <row r="104" spans="1:32" x14ac:dyDescent="0.25">
      <c r="A104" s="171" t="str">
        <f t="shared" si="12"/>
        <v>Biogasgylle</v>
      </c>
      <c r="B104" s="171" t="str">
        <f t="shared" si="13"/>
        <v/>
      </c>
      <c r="C104" s="171" t="str">
        <f>IFERROR(VLOOKUP(A104,'Kategorisering af kcal'!$A$2:$B$18,2,FALSE),"")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5"/>
        <v>0</v>
      </c>
      <c r="F104" s="171">
        <f t="shared" si="25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42569127.851383246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37992603.514120117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8"/>
        <v>4576524.3372631297</v>
      </c>
      <c r="P104" s="94">
        <f t="shared" si="19"/>
        <v>0</v>
      </c>
      <c r="Q104" s="180">
        <f t="shared" si="20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1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2"/>
        <v>0</v>
      </c>
      <c r="Z104">
        <f t="shared" ca="1" si="26"/>
        <v>0</v>
      </c>
      <c r="AA104">
        <f t="shared" ca="1" si="27"/>
        <v>1</v>
      </c>
      <c r="AC104" s="94">
        <f t="shared" ca="1" si="23"/>
        <v>4576524.3372631297</v>
      </c>
      <c r="AD104">
        <f ca="1">AC104*E104*10000*VLOOKUP(A104,[1]kcal!$A$2:$C$49,3,FALSE)/1000000000000*IFERROR(VLOOKUP(A104,'Kategorisering af kcal'!$A$2:$E$18,MATCH('Produktion &amp; forbrug'!F104,'Kategorisering af kcal'!$A$1:$E$1,0),FALSE),0)</f>
        <v>0</v>
      </c>
      <c r="AE104">
        <f ca="1">IF(C104&lt;&gt;"",AC104*(1-VLOOKUP(A104,'Kategorisering af kcal'!$A$2:$E$18,MATCH('Produktion &amp; forbrug'!F104,'Kategorisering af kcal'!$A$1:$E$1,0),FALSE)),'Produktion &amp; forbrug'!AC104)</f>
        <v>4576524.3372631297</v>
      </c>
      <c r="AF104" s="94">
        <f t="shared" ca="1" si="24"/>
        <v>0</v>
      </c>
    </row>
    <row r="105" spans="1:32" x14ac:dyDescent="0.25">
      <c r="A105" s="171" t="str">
        <f t="shared" si="12"/>
        <v>Brun saft</v>
      </c>
      <c r="B105" s="171" t="str">
        <f t="shared" si="13"/>
        <v>Bionedbrydeligt affald</v>
      </c>
      <c r="C105" s="171" t="str">
        <f>IFERROR(VLOOKUP(A105,'Kategorisering af kcal'!$A$2:$B$18,2,FALSE),"")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5"/>
        <v>0</v>
      </c>
      <c r="F105" s="171">
        <f t="shared" si="25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19199537.17194695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17279583.454752255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8"/>
        <v>1919953.717194695</v>
      </c>
      <c r="P105" s="94">
        <f t="shared" si="19"/>
        <v>1919953.717194695</v>
      </c>
      <c r="Q105" s="180">
        <f t="shared" si="20"/>
        <v>17279583.454752255</v>
      </c>
      <c r="R105">
        <f>IFERROR(VLOOKUP(A105,[1]Energiindhold!$A$2:$C$11,3,FALSE),IFERROR(VLOOKUP(A105,[1]Biogasudbytte!$A$2:$B$18,2,FALSE)*[1]Energiindhold!$C$10,0))*P105</f>
        <v>1.0905837778829153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10.905837778829154</v>
      </c>
      <c r="T105">
        <f>IFERROR(VLOOKUP(A105,[1]Biogasudbytte!$A$2:$B$18,2,FALSE)*[1]Energiindhold!$C$10,0)*K105*IFERROR(VLOOKUP(A105,Biogasanlæg!$F$3:$G$8,2,FALSE),1)</f>
        <v>9.8152540009462381</v>
      </c>
      <c r="U105" s="170">
        <f t="shared" si="21"/>
        <v>1.0905837778829159</v>
      </c>
      <c r="V105" s="169">
        <f>P105*IFERROR(VLOOKUP(A105,[1]Tørstofindhold!A$2:B$24,2,FALSE),0)</f>
        <v>82103.724902726433</v>
      </c>
      <c r="W105">
        <f>IF(F105=År1,Q105,SUM(P105,Q105))*IFERROR(VLOOKUP(A105,[1]Tørstofindhold!A$2:B$24,2,FALSE),0)</f>
        <v>821037.2490272643</v>
      </c>
      <c r="X105">
        <f>K105*IFERROR(VLOOKUP(A105,[1]Tørstofindhold!A$2:B$24,2,FALSE),0)</f>
        <v>738933.52412453794</v>
      </c>
      <c r="Y105" s="170">
        <f t="shared" si="22"/>
        <v>82103.724902726361</v>
      </c>
      <c r="Z105">
        <f t="shared" si="26"/>
        <v>0</v>
      </c>
      <c r="AA105">
        <f t="shared" si="27"/>
        <v>1</v>
      </c>
      <c r="AC105" s="94">
        <f t="shared" si="23"/>
        <v>1919953.717194695</v>
      </c>
      <c r="AD105">
        <f>AC105*E105*10000*VLOOKUP(A105,[1]kcal!$A$2:$C$49,3,FALSE)/1000000000000*IFERROR(VLOOKUP(A105,'Kategorisering af kcal'!$A$2:$E$18,MATCH('Produktion &amp; forbrug'!F105,'Kategorisering af kcal'!$A$1:$E$1,0),FALSE),0)</f>
        <v>0</v>
      </c>
      <c r="AE105">
        <f>IF(C105&lt;&gt;"",AC105*(1-VLOOKUP(A105,'Kategorisering af kcal'!$A$2:$E$18,MATCH('Produktion &amp; forbrug'!F105,'Kategorisering af kcal'!$A$1:$E$1,0),FALSE)),'Produktion &amp; forbrug'!AC105)</f>
        <v>1919953.717194695</v>
      </c>
      <c r="AF105" s="94">
        <f t="shared" si="24"/>
        <v>0</v>
      </c>
    </row>
    <row r="106" spans="1:32" x14ac:dyDescent="0.25">
      <c r="A106" s="171" t="str">
        <f t="shared" si="12"/>
        <v>Dybstrøelse</v>
      </c>
      <c r="B106" s="171" t="str">
        <f t="shared" si="13"/>
        <v>Husdyrgødning</v>
      </c>
      <c r="C106" s="171" t="str">
        <f>IFERROR(VLOOKUP(A106,'Kategorisering af kcal'!$A$2:$B$18,2,FALSE),"")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5"/>
        <v>0</v>
      </c>
      <c r="F106" s="171">
        <f t="shared" si="25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2335586.1597042307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2102027.5437338077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88418.618903088733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8"/>
        <v>145139.99706733413</v>
      </c>
      <c r="P106" s="94">
        <f t="shared" si="19"/>
        <v>145139.99706733413</v>
      </c>
      <c r="Q106" s="180">
        <f t="shared" si="20"/>
        <v>2102027.5437338077</v>
      </c>
      <c r="R106">
        <f>IFERROR(VLOOKUP(A106,[1]Energiindhold!$A$2:$C$11,3,FALSE),IFERROR(VLOOKUP(A106,[1]Biogasudbytte!$A$2:$B$18,2,FALSE)*[1]Energiindhold!$C$10,0))*P106</f>
        <v>0.31263155368303774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4.8403988828856601</v>
      </c>
      <c r="T106">
        <f>IFERROR(VLOOKUP(A106,[1]Biogasudbytte!$A$2:$B$18,2,FALSE)*[1]Energiindhold!$C$10,0)*K106*IFERROR(VLOOKUP(A106,Biogasanlæg!$F$3:$G$8,2,FALSE),1)</f>
        <v>4.5277673292026224</v>
      </c>
      <c r="U106" s="170">
        <f t="shared" si="21"/>
        <v>0.31263155368303774</v>
      </c>
      <c r="V106" s="169">
        <f>P106*IFERROR(VLOOKUP(A106,[1]Tørstofindhold!A$2:B$24,2,FALSE),0)</f>
        <v>43541.999120200235</v>
      </c>
      <c r="W106">
        <f>IF(F106=År1,Q106,SUM(P106,Q106))*IFERROR(VLOOKUP(A106,[1]Tørstofindhold!A$2:B$24,2,FALSE),0)</f>
        <v>674150.26224034256</v>
      </c>
      <c r="X106">
        <f>K106*IFERROR(VLOOKUP(A106,[1]Tørstofindhold!A$2:B$24,2,FALSE),0)</f>
        <v>630608.26312014228</v>
      </c>
      <c r="Y106" s="170">
        <f t="shared" si="22"/>
        <v>43541.999120200286</v>
      </c>
      <c r="Z106">
        <f t="shared" si="26"/>
        <v>0</v>
      </c>
      <c r="AA106">
        <f t="shared" si="27"/>
        <v>1</v>
      </c>
      <c r="AC106" s="94">
        <f t="shared" si="23"/>
        <v>145139.99706733413</v>
      </c>
      <c r="AD106">
        <f>AC106*E106*10000*VLOOKUP(A106,[1]kcal!$A$2:$C$49,3,FALSE)/1000000000000*IFERROR(VLOOKUP(A106,'Kategorisering af kcal'!$A$2:$E$18,MATCH('Produktion &amp; forbrug'!F106,'Kategorisering af kcal'!$A$1:$E$1,0),FALSE),0)</f>
        <v>0</v>
      </c>
      <c r="AE106">
        <f>IF(C106&lt;&gt;"",AC106*(1-VLOOKUP(A106,'Kategorisering af kcal'!$A$2:$E$18,MATCH('Produktion &amp; forbrug'!F106,'Kategorisering af kcal'!$A$1:$E$1,0),FALSE)),'Produktion &amp; forbrug'!AC106)</f>
        <v>145139.99706733413</v>
      </c>
      <c r="AF106" s="94">
        <f t="shared" si="24"/>
        <v>0</v>
      </c>
    </row>
    <row r="107" spans="1:32" x14ac:dyDescent="0.25">
      <c r="A107" s="171" t="str">
        <f t="shared" si="12"/>
        <v>Fiberfraktion</v>
      </c>
      <c r="B107" s="171" t="str">
        <f t="shared" si="13"/>
        <v/>
      </c>
      <c r="C107" s="171" t="str">
        <f>IFERROR(VLOOKUP(A107,'Kategorisering af kcal'!$A$2:$B$18,2,FALSE),"")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5"/>
        <v>0</v>
      </c>
      <c r="F107" s="171">
        <f t="shared" si="25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13522966.454566708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13522717.761343203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8"/>
        <v>248.69322350434959</v>
      </c>
      <c r="P107" s="94">
        <f t="shared" si="19"/>
        <v>0</v>
      </c>
      <c r="Q107" s="180">
        <f t="shared" si="20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1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2"/>
        <v>0</v>
      </c>
      <c r="Z107">
        <f t="shared" si="26"/>
        <v>0</v>
      </c>
      <c r="AA107">
        <f t="shared" si="27"/>
        <v>1</v>
      </c>
      <c r="AC107" s="94">
        <f t="shared" si="23"/>
        <v>248.69322350434959</v>
      </c>
      <c r="AD107">
        <f>AC107*E107*10000*VLOOKUP(A107,[1]kcal!$A$2:$C$49,3,FALSE)/1000000000000*IFERROR(VLOOKUP(A107,'Kategorisering af kcal'!$A$2:$E$18,MATCH('Produktion &amp; forbrug'!F107,'Kategorisering af kcal'!$A$1:$E$1,0),FALSE),0)</f>
        <v>0</v>
      </c>
      <c r="AE107">
        <f>IF(C107&lt;&gt;"",AC107*(1-VLOOKUP(A107,'Kategorisering af kcal'!$A$2:$E$18,MATCH('Produktion &amp; forbrug'!F107,'Kategorisering af kcal'!$A$1:$E$1,0),FALSE)),'Produktion &amp; forbrug'!AC107)</f>
        <v>248.69322350434959</v>
      </c>
      <c r="AF107" s="94">
        <f t="shared" si="24"/>
        <v>0</v>
      </c>
    </row>
    <row r="108" spans="1:32" x14ac:dyDescent="0.25">
      <c r="A108" s="171" t="str">
        <f t="shared" si="12"/>
        <v>Fjerkrægylle</v>
      </c>
      <c r="B108" s="171" t="str">
        <f t="shared" si="13"/>
        <v>Husdyrgødning</v>
      </c>
      <c r="C108" s="171" t="str">
        <f>IFERROR(VLOOKUP(A108,'Kategorisering af kcal'!$A$2:$B$18,2,FALSE),"")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5"/>
        <v>0</v>
      </c>
      <c r="F108" s="171">
        <f t="shared" si="25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9771.3000000000011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8794.1700000000019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977.12999999999988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8"/>
        <v>0</v>
      </c>
      <c r="P108" s="94">
        <f t="shared" si="19"/>
        <v>0</v>
      </c>
      <c r="Q108" s="180">
        <f t="shared" si="20"/>
        <v>8794.1700000000019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4.1358102093000011E-3</v>
      </c>
      <c r="T108">
        <f>IFERROR(VLOOKUP(A108,[1]Biogasudbytte!$A$2:$B$18,2,FALSE)*[1]Energiindhold!$C$10,0)*K108*IFERROR(VLOOKUP(A108,Biogasanlæg!$F$3:$G$8,2,FALSE),1)</f>
        <v>4.1358102093000011E-3</v>
      </c>
      <c r="U108" s="170">
        <f t="shared" si="21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554.03271000000018</v>
      </c>
      <c r="X108">
        <f>K108*IFERROR(VLOOKUP(A108,[1]Tørstofindhold!A$2:B$24,2,FALSE),0)</f>
        <v>554.03271000000018</v>
      </c>
      <c r="Y108" s="170">
        <f t="shared" si="22"/>
        <v>0</v>
      </c>
      <c r="Z108">
        <f t="shared" si="26"/>
        <v>0</v>
      </c>
      <c r="AA108">
        <f t="shared" si="27"/>
        <v>0</v>
      </c>
      <c r="AC108" s="94">
        <f t="shared" si="23"/>
        <v>0</v>
      </c>
      <c r="AD108">
        <f>AC108*E108*10000*VLOOKUP(A108,[1]kcal!$A$2:$C$49,3,FALSE)/1000000000000*IFERROR(VLOOKUP(A108,'Kategorisering af kcal'!$A$2:$E$18,MATCH('Produktion &amp; forbrug'!F108,'Kategorisering af kcal'!$A$1:$E$1,0),FALSE),0)</f>
        <v>0</v>
      </c>
      <c r="AE108">
        <f>IF(C108&lt;&gt;"",AC108*(1-VLOOKUP(A108,'Kategorisering af kcal'!$A$2:$E$18,MATCH('Produktion &amp; forbrug'!F108,'Kategorisering af kcal'!$A$1:$E$1,0),FALSE)),'Produktion &amp; forbrug'!AC108)</f>
        <v>0</v>
      </c>
      <c r="AF108" s="94">
        <f t="shared" si="24"/>
        <v>0</v>
      </c>
    </row>
    <row r="109" spans="1:32" x14ac:dyDescent="0.25">
      <c r="A109" s="171" t="str">
        <f t="shared" si="12"/>
        <v>Fjerkrækød</v>
      </c>
      <c r="B109" s="171" t="str">
        <f t="shared" si="13"/>
        <v/>
      </c>
      <c r="C109" s="171" t="str">
        <f>IFERROR(VLOOKUP(A109,'Kategorisering af kcal'!$A$2:$B$18,2,FALSE),"")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5"/>
        <v>1</v>
      </c>
      <c r="F109" s="171">
        <f t="shared" si="25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241854.36681208428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8"/>
        <v>173190.56499665859</v>
      </c>
      <c r="P109" s="94">
        <f t="shared" si="19"/>
        <v>0</v>
      </c>
      <c r="Q109" s="180">
        <f t="shared" si="20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1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2"/>
        <v>0</v>
      </c>
      <c r="Z109">
        <f t="shared" si="26"/>
        <v>0</v>
      </c>
      <c r="AA109">
        <f t="shared" si="27"/>
        <v>1</v>
      </c>
      <c r="AC109" s="94">
        <f t="shared" si="23"/>
        <v>241854.36681208428</v>
      </c>
      <c r="AD109">
        <f>AC109*E109*10000*VLOOKUP(A109,[1]kcal!$A$2:$C$49,3,FALSE)/1000000000000*IFERROR(VLOOKUP(A109,'Kategorisering af kcal'!$A$2:$E$18,MATCH('Produktion &amp; forbrug'!F109,'Kategorisering af kcal'!$A$1:$E$1,0),FALSE),0)</f>
        <v>0.36761863755436808</v>
      </c>
      <c r="AE109">
        <f>IF(C109&lt;&gt;"",AC109*(1-VLOOKUP(A109,'Kategorisering af kcal'!$A$2:$E$18,MATCH('Produktion &amp; forbrug'!F109,'Kategorisering af kcal'!$A$1:$E$1,0),FALSE)),'Produktion &amp; forbrug'!AC109)</f>
        <v>0</v>
      </c>
      <c r="AF109" s="94">
        <f t="shared" si="24"/>
        <v>241854.36681208428</v>
      </c>
    </row>
    <row r="110" spans="1:32" x14ac:dyDescent="0.25">
      <c r="A110" s="171" t="str">
        <f t="shared" si="12"/>
        <v>Frø</v>
      </c>
      <c r="B110" s="171" t="str">
        <f t="shared" si="13"/>
        <v/>
      </c>
      <c r="C110" s="171" t="str">
        <f>IFERROR(VLOOKUP(A110,'Kategorisering af kcal'!$A$2:$B$18,2,FALSE),"")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5"/>
        <v>0</v>
      </c>
      <c r="F110" s="171">
        <f t="shared" si="25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666640.4760410809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8"/>
        <v>666640.4760410809</v>
      </c>
      <c r="P110" s="94">
        <f t="shared" si="19"/>
        <v>0</v>
      </c>
      <c r="Q110" s="180">
        <f t="shared" si="20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1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2"/>
        <v>0</v>
      </c>
      <c r="Z110">
        <f t="shared" si="26"/>
        <v>0</v>
      </c>
      <c r="AA110">
        <f t="shared" si="27"/>
        <v>1</v>
      </c>
      <c r="AC110" s="94">
        <f t="shared" si="23"/>
        <v>666640.4760410809</v>
      </c>
      <c r="AD110">
        <f>AC110*E110*10000*VLOOKUP(A110,[1]kcal!$A$2:$C$49,3,FALSE)/1000000000000*IFERROR(VLOOKUP(A110,'Kategorisering af kcal'!$A$2:$E$18,MATCH('Produktion &amp; forbrug'!F110,'Kategorisering af kcal'!$A$1:$E$1,0),FALSE),0)</f>
        <v>0</v>
      </c>
      <c r="AE110">
        <f>IF(C110&lt;&gt;"",AC110*(1-VLOOKUP(A110,'Kategorisering af kcal'!$A$2:$E$18,MATCH('Produktion &amp; forbrug'!F110,'Kategorisering af kcal'!$A$1:$E$1,0),FALSE)),'Produktion &amp; forbrug'!AC110)</f>
        <v>666640.4760410809</v>
      </c>
      <c r="AF110" s="94">
        <f t="shared" si="24"/>
        <v>0</v>
      </c>
    </row>
    <row r="111" spans="1:32" x14ac:dyDescent="0.25">
      <c r="A111" s="171" t="str">
        <f t="shared" si="12"/>
        <v>Frugt</v>
      </c>
      <c r="B111" s="171" t="str">
        <f t="shared" si="13"/>
        <v/>
      </c>
      <c r="C111" s="171" t="str">
        <f>IFERROR(VLOOKUP(A111,'Kategorisering af kcal'!$A$2:$B$18,2,FALSE),"")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5"/>
        <v>1</v>
      </c>
      <c r="F111" s="171">
        <f t="shared" si="25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19907.092165514779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8"/>
        <v>-481866.8441779805</v>
      </c>
      <c r="P111" s="94">
        <f t="shared" si="19"/>
        <v>0</v>
      </c>
      <c r="Q111" s="180">
        <f t="shared" si="20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1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2"/>
        <v>0</v>
      </c>
      <c r="Z111">
        <f t="shared" si="26"/>
        <v>1</v>
      </c>
      <c r="AA111">
        <f t="shared" si="27"/>
        <v>0</v>
      </c>
      <c r="AC111" s="94">
        <f t="shared" si="23"/>
        <v>19907.092165514779</v>
      </c>
      <c r="AD111">
        <f>AC111*E111*10000*VLOOKUP(A111,[1]kcal!$A$2:$C$49,3,FALSE)/1000000000000*IFERROR(VLOOKUP(A111,'Kategorisering af kcal'!$A$2:$E$18,MATCH('Produktion &amp; forbrug'!F111,'Kategorisering af kcal'!$A$1:$E$1,0),FALSE),0)</f>
        <v>1.0351687926067684E-2</v>
      </c>
      <c r="AE111">
        <f>IF(C111&lt;&gt;"",AC111*(1-VLOOKUP(A111,'Kategorisering af kcal'!$A$2:$E$18,MATCH('Produktion &amp; forbrug'!F111,'Kategorisering af kcal'!$A$1:$E$1,0),FALSE)),'Produktion &amp; forbrug'!AC111)</f>
        <v>0</v>
      </c>
      <c r="AF111" s="94">
        <f t="shared" si="24"/>
        <v>19907.092165514779</v>
      </c>
    </row>
    <row r="112" spans="1:32" x14ac:dyDescent="0.25">
      <c r="A112" s="171" t="str">
        <f t="shared" si="12"/>
        <v>Glycerin</v>
      </c>
      <c r="B112" s="171" t="str">
        <f t="shared" si="13"/>
        <v>Glycerin</v>
      </c>
      <c r="C112" s="171" t="str">
        <f>IFERROR(VLOOKUP(A112,'Kategorisering af kcal'!$A$2:$B$18,2,FALSE),"")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5"/>
        <v>0</v>
      </c>
      <c r="F112" s="171">
        <f t="shared" si="25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8"/>
        <v>0</v>
      </c>
      <c r="P112" s="94">
        <f t="shared" si="19"/>
        <v>0</v>
      </c>
      <c r="Q112" s="180">
        <f t="shared" si="20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1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2"/>
        <v>0</v>
      </c>
      <c r="Z112">
        <f t="shared" si="26"/>
        <v>0</v>
      </c>
      <c r="AA112">
        <f t="shared" si="27"/>
        <v>0</v>
      </c>
      <c r="AC112" s="94">
        <f t="shared" si="23"/>
        <v>0</v>
      </c>
      <c r="AD112">
        <f>AC112*E112*10000*VLOOKUP(A112,[1]kcal!$A$2:$C$49,3,FALSE)/1000000000000*IFERROR(VLOOKUP(A112,'Kategorisering af kcal'!$A$2:$E$18,MATCH('Produktion &amp; forbrug'!F112,'Kategorisering af kcal'!$A$1:$E$1,0),FALSE),0)</f>
        <v>0</v>
      </c>
      <c r="AE112">
        <f>IF(C112&lt;&gt;"",AC112*(1-VLOOKUP(A112,'Kategorisering af kcal'!$A$2:$E$18,MATCH('Produktion &amp; forbrug'!F112,'Kategorisering af kcal'!$A$1:$E$1,0),FALSE)),'Produktion &amp; forbrug'!AC112)</f>
        <v>0</v>
      </c>
      <c r="AF112" s="94">
        <f t="shared" si="24"/>
        <v>0</v>
      </c>
    </row>
    <row r="113" spans="1:32" x14ac:dyDescent="0.25">
      <c r="A113" s="171" t="str">
        <f t="shared" si="12"/>
        <v>Græs</v>
      </c>
      <c r="B113" s="171" t="str">
        <f t="shared" si="13"/>
        <v>Græs og urter</v>
      </c>
      <c r="C113" s="171" t="str">
        <f>IFERROR(VLOOKUP(A113,'Kategorisering af kcal'!$A$2:$B$18,2,FALSE),"")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5"/>
        <v>1</v>
      </c>
      <c r="F113" s="171">
        <f t="shared" si="25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58384871.041938774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11658332.191015158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39290801.618731774</v>
      </c>
      <c r="O113" s="179">
        <f t="shared" si="18"/>
        <v>7435737.2321918383</v>
      </c>
      <c r="P113" s="94">
        <f t="shared" si="19"/>
        <v>7435737.2321918383</v>
      </c>
      <c r="Q113" s="180">
        <f t="shared" si="20"/>
        <v>0</v>
      </c>
      <c r="R113">
        <f>IFERROR(VLOOKUP(A113,[1]Energiindhold!$A$2:$C$11,3,FALSE),IFERROR(VLOOKUP(A113,[1]Biogasudbytte!$A$2:$B$18,2,FALSE)*[1]Energiindhold!$C$10,0))*P113</f>
        <v>13.68082704007896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13.68082704007896</v>
      </c>
      <c r="T113">
        <f>IFERROR(VLOOKUP(A113,[1]Biogasudbytte!$A$2:$B$18,2,FALSE)*[1]Energiindhold!$C$10,0)*K113*IFERROR(VLOOKUP(A113,Biogasanlæg!$F$3:$G$8,2,FALSE),1)</f>
        <v>0</v>
      </c>
      <c r="U113" s="170">
        <f t="shared" si="21"/>
        <v>13.68082704007896</v>
      </c>
      <c r="V113" s="169">
        <f>P113*IFERROR(VLOOKUP(A113,[1]Tørstofindhold!A$2:B$24,2,FALSE),0)</f>
        <v>2082006.4250137149</v>
      </c>
      <c r="W113">
        <f>IF(F113=År1,Q113,SUM(P113,Q113))*IFERROR(VLOOKUP(A113,[1]Tørstofindhold!A$2:B$24,2,FALSE),0)</f>
        <v>2082006.4250137149</v>
      </c>
      <c r="X113">
        <f>K113*IFERROR(VLOOKUP(A113,[1]Tørstofindhold!A$2:B$24,2,FALSE),0)</f>
        <v>0</v>
      </c>
      <c r="Y113" s="170">
        <f t="shared" si="22"/>
        <v>2082006.4250137149</v>
      </c>
      <c r="Z113">
        <f t="shared" si="26"/>
        <v>0</v>
      </c>
      <c r="AA113">
        <f t="shared" si="27"/>
        <v>1</v>
      </c>
      <c r="AC113" s="94">
        <f>G113-SUMPRODUCT($H$2:$N$2,H113:N113)</f>
        <v>7435737.2321918383</v>
      </c>
      <c r="AD113">
        <f>AC113*E113*10000*VLOOKUP(A113,[1]kcal!$A$2:$C$49,3,FALSE)/1000000000000*IFERROR(VLOOKUP(A113,'Kategorisering af kcal'!$A$2:$E$18,MATCH('Produktion &amp; forbrug'!F113,'Kategorisering af kcal'!$A$1:$E$1,0),FALSE),0)</f>
        <v>2.0448277388527556</v>
      </c>
      <c r="AE113">
        <f>IF(C113&lt;&gt;"",AC113*(1-VLOOKUP(A113,'Kategorisering af kcal'!$A$2:$E$18,MATCH('Produktion &amp; forbrug'!F113,'Kategorisering af kcal'!$A$1:$E$1,0),FALSE)),'Produktion &amp; forbrug'!AC113)</f>
        <v>1239289.5386986395</v>
      </c>
      <c r="AF113" s="94">
        <f>AC113-AE113</f>
        <v>6196447.6934931986</v>
      </c>
    </row>
    <row r="114" spans="1:32" x14ac:dyDescent="0.25">
      <c r="A114" s="171" t="str">
        <f t="shared" si="12"/>
        <v>Græsprotein</v>
      </c>
      <c r="B114" s="171" t="str">
        <f t="shared" si="13"/>
        <v/>
      </c>
      <c r="C114" s="171" t="str">
        <f>IFERROR(VLOOKUP(A114,'Kategorisering af kcal'!$A$2:$B$18,2,FALSE),"")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5"/>
        <v>0</v>
      </c>
      <c r="F114" s="171">
        <f t="shared" si="25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6568297.9922181144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6568297.9922181144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8"/>
        <v>0</v>
      </c>
      <c r="P114" s="94">
        <f t="shared" si="19"/>
        <v>0</v>
      </c>
      <c r="Q114" s="180">
        <f t="shared" si="20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1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2"/>
        <v>0</v>
      </c>
      <c r="Z114">
        <f t="shared" si="26"/>
        <v>0</v>
      </c>
      <c r="AA114">
        <f t="shared" si="27"/>
        <v>0</v>
      </c>
      <c r="AC114" s="94">
        <f t="shared" si="23"/>
        <v>0</v>
      </c>
      <c r="AD114">
        <f>AC114*E114*10000*VLOOKUP(A114,[1]kcal!$A$2:$C$49,3,FALSE)/1000000000000*IFERROR(VLOOKUP(A114,'Kategorisering af kcal'!$A$2:$E$18,MATCH('Produktion &amp; forbrug'!F114,'Kategorisering af kcal'!$A$1:$E$1,0),FALSE),0)</f>
        <v>0</v>
      </c>
      <c r="AE114">
        <f>IF(C114&lt;&gt;"",AC114*(1-VLOOKUP(A114,'Kategorisering af kcal'!$A$2:$E$18,MATCH('Produktion &amp; forbrug'!F114,'Kategorisering af kcal'!$A$1:$E$1,0),FALSE)),'Produktion &amp; forbrug'!AC114)</f>
        <v>0</v>
      </c>
      <c r="AF114" s="94">
        <f t="shared" si="24"/>
        <v>0</v>
      </c>
    </row>
    <row r="115" spans="1:32" x14ac:dyDescent="0.25">
      <c r="A115" s="171" t="str">
        <f t="shared" si="12"/>
        <v>Grøntsager</v>
      </c>
      <c r="B115" s="171" t="str">
        <f t="shared" si="13"/>
        <v/>
      </c>
      <c r="C115" s="171" t="str">
        <f>IFERROR(VLOOKUP(A115,'Kategorisering af kcal'!$A$2:$B$18,2,FALSE),"")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5"/>
        <v>1</v>
      </c>
      <c r="F115" s="171">
        <f t="shared" si="25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138680.99193819819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8"/>
        <v>-386861.18349525204</v>
      </c>
      <c r="P115" s="94">
        <f t="shared" si="19"/>
        <v>0</v>
      </c>
      <c r="Q115" s="180">
        <f t="shared" si="20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1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2"/>
        <v>0</v>
      </c>
      <c r="Z115">
        <f t="shared" si="26"/>
        <v>1</v>
      </c>
      <c r="AA115">
        <f t="shared" si="27"/>
        <v>0</v>
      </c>
      <c r="AC115" s="94">
        <f t="shared" si="23"/>
        <v>138680.99193819819</v>
      </c>
      <c r="AD115">
        <f>AC115*E115*10000*VLOOKUP(A115,[1]kcal!$A$2:$C$49,3,FALSE)/1000000000000*IFERROR(VLOOKUP(A115,'Kategorisering af kcal'!$A$2:$E$18,MATCH('Produktion &amp; forbrug'!F115,'Kategorisering af kcal'!$A$1:$E$1,0),FALSE),0)</f>
        <v>5.4085586855897295E-2</v>
      </c>
      <c r="AE115">
        <f>IF(C115&lt;&gt;"",AC115*(1-VLOOKUP(A115,'Kategorisering af kcal'!$A$2:$E$18,MATCH('Produktion &amp; forbrug'!F115,'Kategorisering af kcal'!$A$1:$E$1,0),FALSE)),'Produktion &amp; forbrug'!AC115)</f>
        <v>0</v>
      </c>
      <c r="AF115" s="94">
        <f t="shared" si="24"/>
        <v>138680.99193819819</v>
      </c>
    </row>
    <row r="116" spans="1:32" x14ac:dyDescent="0.25">
      <c r="A116" s="171" t="str">
        <f t="shared" ref="A116:A147" si="28">A68</f>
        <v>Halm</v>
      </c>
      <c r="B116" s="171" t="str">
        <f t="shared" ref="B116:B147" si="29">IF(B68&lt;&gt;"",B68,"")</f>
        <v>Halm og strå</v>
      </c>
      <c r="C116" s="171" t="str">
        <f>IFERROR(VLOOKUP(A116,'Kategorisering af kcal'!$A$2:$B$18,2,FALSE),"")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5"/>
        <v>0</v>
      </c>
      <c r="F116" s="171">
        <f t="shared" si="25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2124817.449468514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736486.39783662127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665422.50676680449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722908.5448650883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8"/>
        <v>0</v>
      </c>
      <c r="P116" s="94">
        <f t="shared" si="19"/>
        <v>0</v>
      </c>
      <c r="Q116" s="180">
        <f t="shared" si="20"/>
        <v>722908.5448650883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7.4718427206309794</v>
      </c>
      <c r="T116">
        <f>IFERROR(VLOOKUP(A116,[1]Biogasudbytte!$A$2:$B$18,2,FALSE)*[1]Energiindhold!$C$10,0)*K116*IFERROR(VLOOKUP(A116,Biogasanlæg!$F$3:$G$8,2,FALSE),1)</f>
        <v>0</v>
      </c>
      <c r="U116" s="170">
        <f t="shared" si="21"/>
        <v>7.4718427206309794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614472.26313532505</v>
      </c>
      <c r="X116">
        <f>K116*IFERROR(VLOOKUP(A116,[1]Tørstofindhold!A$2:B$24,2,FALSE),0)</f>
        <v>0</v>
      </c>
      <c r="Y116" s="170">
        <f t="shared" si="22"/>
        <v>614472.26313532505</v>
      </c>
      <c r="Z116">
        <f t="shared" si="26"/>
        <v>0</v>
      </c>
      <c r="AA116">
        <f t="shared" si="27"/>
        <v>0</v>
      </c>
      <c r="AC116" s="94">
        <f t="shared" si="23"/>
        <v>722908.54486508807</v>
      </c>
      <c r="AD116">
        <f>AC116*E116*10000*VLOOKUP(A116,[1]kcal!$A$2:$C$49,3,FALSE)/1000000000000*IFERROR(VLOOKUP(A116,'Kategorisering af kcal'!$A$2:$E$18,MATCH('Produktion &amp; forbrug'!F116,'Kategorisering af kcal'!$A$1:$E$1,0),FALSE),0)</f>
        <v>0</v>
      </c>
      <c r="AE116">
        <f>IF(C116&lt;&gt;"",AC116*(1-VLOOKUP(A116,'Kategorisering af kcal'!$A$2:$E$18,MATCH('Produktion &amp; forbrug'!F116,'Kategorisering af kcal'!$A$1:$E$1,0),FALSE)),'Produktion &amp; forbrug'!AC116)</f>
        <v>722908.54486508807</v>
      </c>
      <c r="AF116" s="94">
        <f t="shared" si="24"/>
        <v>0</v>
      </c>
    </row>
    <row r="117" spans="1:32" x14ac:dyDescent="0.25">
      <c r="A117" s="171" t="str">
        <f t="shared" si="28"/>
        <v>Have/parkaffald</v>
      </c>
      <c r="B117" s="171" t="str">
        <f t="shared" si="29"/>
        <v>Bionedbrydeligt affald</v>
      </c>
      <c r="C117" s="171" t="str">
        <f>IFERROR(VLOOKUP(A117,'Kategorisering af kcal'!$A$2:$B$18,2,FALSE),"")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30">E69</f>
        <v>0</v>
      </c>
      <c r="F117" s="171">
        <f t="shared" si="25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8"/>
        <v>0</v>
      </c>
      <c r="P117" s="94">
        <f t="shared" si="19"/>
        <v>0</v>
      </c>
      <c r="Q117" s="180">
        <f t="shared" si="20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1"/>
        <v>17.545322997702911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0</v>
      </c>
      <c r="Y117" s="170">
        <f t="shared" si="22"/>
        <v>294842.7</v>
      </c>
      <c r="Z117">
        <f t="shared" si="26"/>
        <v>0</v>
      </c>
      <c r="AA117">
        <f t="shared" si="27"/>
        <v>0</v>
      </c>
      <c r="AC117" s="94">
        <f t="shared" si="23"/>
        <v>982809</v>
      </c>
      <c r="AD117">
        <f>AC117*E117*10000*VLOOKUP(A117,[1]kcal!$A$2:$C$49,3,FALSE)/1000000000000*IFERROR(VLOOKUP(A117,'Kategorisering af kcal'!$A$2:$E$18,MATCH('Produktion &amp; forbrug'!F117,'Kategorisering af kcal'!$A$1:$E$1,0),FALSE),0)</f>
        <v>0</v>
      </c>
      <c r="AE117">
        <f>IF(C117&lt;&gt;"",AC117*(1-VLOOKUP(A117,'Kategorisering af kcal'!$A$2:$E$18,MATCH('Produktion &amp; forbrug'!F117,'Kategorisering af kcal'!$A$1:$E$1,0),FALSE)),'Produktion &amp; forbrug'!AC117)</f>
        <v>982809</v>
      </c>
      <c r="AF117" s="94">
        <f t="shared" si="24"/>
        <v>0</v>
      </c>
    </row>
    <row r="118" spans="1:32" x14ac:dyDescent="0.25">
      <c r="A118" s="171" t="str">
        <f t="shared" si="28"/>
        <v>Import af foder</v>
      </c>
      <c r="B118" s="171" t="str">
        <f t="shared" si="29"/>
        <v/>
      </c>
      <c r="C118" s="171" t="str">
        <f>IFERROR(VLOOKUP(A118,'Kategorisering af kcal'!$A$2:$B$18,2,FALSE),"")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30"/>
        <v>1</v>
      </c>
      <c r="F118" s="171">
        <f t="shared" si="25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8"/>
        <v>0</v>
      </c>
      <c r="P118" s="94">
        <f t="shared" si="19"/>
        <v>0</v>
      </c>
      <c r="Q118" s="180">
        <f t="shared" si="20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1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2"/>
        <v>0</v>
      </c>
      <c r="Z118">
        <f t="shared" si="26"/>
        <v>0</v>
      </c>
      <c r="AA118">
        <f t="shared" si="27"/>
        <v>0</v>
      </c>
      <c r="AC118" s="94">
        <f t="shared" si="23"/>
        <v>0</v>
      </c>
      <c r="AD118">
        <f>AC118*E118*10000*VLOOKUP(A118,[1]kcal!$A$2:$C$49,3,FALSE)/1000000000000*IFERROR(VLOOKUP(A118,'Kategorisering af kcal'!$A$2:$E$18,MATCH('Produktion &amp; forbrug'!F118,'Kategorisering af kcal'!$A$1:$E$1,0),FALSE),0)</f>
        <v>0</v>
      </c>
      <c r="AE118">
        <f>IF(C118&lt;&gt;"",AC118*(1-VLOOKUP(A118,'Kategorisering af kcal'!$A$2:$E$18,MATCH('Produktion &amp; forbrug'!F118,'Kategorisering af kcal'!$A$1:$E$1,0),FALSE)),'Produktion &amp; forbrug'!AC118)</f>
        <v>0</v>
      </c>
      <c r="AF118" s="94">
        <f t="shared" si="24"/>
        <v>0</v>
      </c>
    </row>
    <row r="119" spans="1:32" x14ac:dyDescent="0.25">
      <c r="A119" s="171" t="str">
        <f t="shared" si="28"/>
        <v>Industriaffald</v>
      </c>
      <c r="B119" s="171" t="str">
        <f t="shared" si="29"/>
        <v>Bionedbrydeligt affald</v>
      </c>
      <c r="C119" s="171" t="str">
        <f>IFERROR(VLOOKUP(A119,'Kategorisering af kcal'!$A$2:$B$18,2,FALSE),"")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30"/>
        <v>0</v>
      </c>
      <c r="F119" s="171">
        <f t="shared" si="25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640676.27048309986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8"/>
        <v>640676.27048309986</v>
      </c>
      <c r="P119" s="94">
        <f t="shared" si="19"/>
        <v>640676.27048309986</v>
      </c>
      <c r="Q119" s="180">
        <f t="shared" si="20"/>
        <v>0</v>
      </c>
      <c r="R119">
        <f>IFERROR(VLOOKUP(A119,[1]Energiindhold!$A$2:$C$11,3,FALSE),IFERROR(VLOOKUP(A119,[1]Biogasudbytte!$A$2:$B$18,2,FALSE)*[1]Energiindhold!$C$10,0))*P119</f>
        <v>2.7761335679184347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2.7761335679184347</v>
      </c>
      <c r="T119">
        <f>IFERROR(VLOOKUP(A119,[1]Biogasudbytte!$A$2:$B$18,2,FALSE)*[1]Energiindhold!$C$10,0)*K119*IFERROR(VLOOKUP(A119,Biogasanlæg!$F$3:$G$8,2,FALSE),1)</f>
        <v>0</v>
      </c>
      <c r="U119" s="170">
        <f t="shared" si="21"/>
        <v>2.7761335679184347</v>
      </c>
      <c r="V119" s="169">
        <f>P119*IFERROR(VLOOKUP(A119,[1]Tørstofindhold!A$2:B$24,2,FALSE),0)</f>
        <v>269084.03360290191</v>
      </c>
      <c r="W119">
        <f>IF(F119=År1,Q119,SUM(P119,Q119))*IFERROR(VLOOKUP(A119,[1]Tørstofindhold!A$2:B$24,2,FALSE),0)</f>
        <v>269084.03360290191</v>
      </c>
      <c r="X119">
        <f>K119*IFERROR(VLOOKUP(A119,[1]Tørstofindhold!A$2:B$24,2,FALSE),0)</f>
        <v>0</v>
      </c>
      <c r="Y119" s="170">
        <f t="shared" si="22"/>
        <v>269084.03360290191</v>
      </c>
      <c r="Z119">
        <f t="shared" si="26"/>
        <v>0</v>
      </c>
      <c r="AA119">
        <f t="shared" si="27"/>
        <v>1</v>
      </c>
      <c r="AC119" s="94">
        <f t="shared" si="23"/>
        <v>640676.27048309986</v>
      </c>
      <c r="AD119">
        <f>AC119*E119*10000*VLOOKUP(A119,[1]kcal!$A$2:$C$49,3,FALSE)/1000000000000*IFERROR(VLOOKUP(A119,'Kategorisering af kcal'!$A$2:$E$18,MATCH('Produktion &amp; forbrug'!F119,'Kategorisering af kcal'!$A$1:$E$1,0),FALSE),0)</f>
        <v>0</v>
      </c>
      <c r="AE119">
        <f>IF(C119&lt;&gt;"",AC119*(1-VLOOKUP(A119,'Kategorisering af kcal'!$A$2:$E$18,MATCH('Produktion &amp; forbrug'!F119,'Kategorisering af kcal'!$A$1:$E$1,0),FALSE)),'Produktion &amp; forbrug'!AC119)</f>
        <v>640676.27048309986</v>
      </c>
      <c r="AF119" s="94">
        <f t="shared" si="24"/>
        <v>0</v>
      </c>
    </row>
    <row r="120" spans="1:32" x14ac:dyDescent="0.25">
      <c r="A120" s="171" t="str">
        <f t="shared" si="28"/>
        <v>Juletræer</v>
      </c>
      <c r="B120" s="171" t="str">
        <f t="shared" si="29"/>
        <v/>
      </c>
      <c r="C120" s="171" t="str">
        <f>IFERROR(VLOOKUP(A120,'Kategorisering af kcal'!$A$2:$B$18,2,FALSE),"")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30"/>
        <v>0</v>
      </c>
      <c r="F120" s="171">
        <f t="shared" si="25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438126.50235984143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8"/>
        <v>438126.50235984143</v>
      </c>
      <c r="P120" s="94">
        <f t="shared" si="19"/>
        <v>0</v>
      </c>
      <c r="Q120" s="180">
        <f t="shared" si="20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1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2"/>
        <v>0</v>
      </c>
      <c r="Z120">
        <f t="shared" si="26"/>
        <v>0</v>
      </c>
      <c r="AA120">
        <f t="shared" si="27"/>
        <v>1</v>
      </c>
      <c r="AC120" s="94">
        <f t="shared" si="23"/>
        <v>438126.50235984143</v>
      </c>
      <c r="AD120">
        <f>AC120*E120*10000*VLOOKUP(A120,[1]kcal!$A$2:$C$49,3,FALSE)/1000000000000*IFERROR(VLOOKUP(A120,'Kategorisering af kcal'!$A$2:$E$18,MATCH('Produktion &amp; forbrug'!F120,'Kategorisering af kcal'!$A$1:$E$1,0),FALSE),0)</f>
        <v>0</v>
      </c>
      <c r="AE120">
        <f>IF(C120&lt;&gt;"",AC120*(1-VLOOKUP(A120,'Kategorisering af kcal'!$A$2:$E$18,MATCH('Produktion &amp; forbrug'!F120,'Kategorisering af kcal'!$A$1:$E$1,0),FALSE)),'Produktion &amp; forbrug'!AC120)</f>
        <v>438126.50235984143</v>
      </c>
      <c r="AF120" s="94">
        <f t="shared" si="24"/>
        <v>0</v>
      </c>
    </row>
    <row r="121" spans="1:32" x14ac:dyDescent="0.25">
      <c r="A121" s="171" t="str">
        <f t="shared" si="28"/>
        <v>Kartofler</v>
      </c>
      <c r="B121" s="171" t="str">
        <f t="shared" si="29"/>
        <v/>
      </c>
      <c r="C121" s="171" t="str">
        <f>IFERROR(VLOOKUP(A121,'Kategorisering af kcal'!$A$2:$B$18,2,FALSE),"")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30"/>
        <v>1</v>
      </c>
      <c r="F121" s="171">
        <f t="shared" si="25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1074100.3628108376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8"/>
        <v>833777.0564568477</v>
      </c>
      <c r="P121" s="94">
        <f t="shared" si="19"/>
        <v>0</v>
      </c>
      <c r="Q121" s="180">
        <f t="shared" si="20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1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2"/>
        <v>0</v>
      </c>
      <c r="Z121">
        <f t="shared" si="26"/>
        <v>0</v>
      </c>
      <c r="AA121">
        <f t="shared" si="27"/>
        <v>1</v>
      </c>
      <c r="AC121" s="94">
        <f t="shared" si="23"/>
        <v>1074100.3628108376</v>
      </c>
      <c r="AD121">
        <f>AC121*E121*10000*VLOOKUP(A121,[1]kcal!$A$2:$C$49,3,FALSE)/1000000000000*IFERROR(VLOOKUP(A121,'Kategorisering af kcal'!$A$2:$E$18,MATCH('Produktion &amp; forbrug'!F121,'Kategorisering af kcal'!$A$1:$E$1,0),FALSE),0)</f>
        <v>0.83779828299245329</v>
      </c>
      <c r="AE121">
        <f>IF(C121&lt;&gt;"",AC121*(1-VLOOKUP(A121,'Kategorisering af kcal'!$A$2:$E$18,MATCH('Produktion &amp; forbrug'!F121,'Kategorisering af kcal'!$A$1:$E$1,0),FALSE)),'Produktion &amp; forbrug'!AC121)</f>
        <v>0</v>
      </c>
      <c r="AF121" s="94">
        <f t="shared" si="24"/>
        <v>1074100.3628108376</v>
      </c>
    </row>
    <row r="122" spans="1:32" x14ac:dyDescent="0.25">
      <c r="A122" s="171" t="str">
        <f t="shared" si="28"/>
        <v>Korn</v>
      </c>
      <c r="B122" s="171" t="str">
        <f t="shared" si="29"/>
        <v>Halm og strå</v>
      </c>
      <c r="C122" s="171" t="str">
        <f>IFERROR(VLOOKUP(A122,'Kategorisering af kcal'!$A$2:$B$18,2,FALSE),"")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30"/>
        <v>1</v>
      </c>
      <c r="F122" s="171">
        <f t="shared" si="25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4403841.9882863658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3529032.9380496312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8"/>
        <v>299089.48116893461</v>
      </c>
      <c r="P122" s="94">
        <f t="shared" si="19"/>
        <v>299089.48116893461</v>
      </c>
      <c r="Q122" s="180">
        <f t="shared" si="20"/>
        <v>0</v>
      </c>
      <c r="R122">
        <f>IFERROR(VLOOKUP(A122,[1]Energiindhold!$A$2:$C$11,3,FALSE),IFERROR(VLOOKUP(A122,[1]Biogasudbytte!$A$2:$B$18,2,FALSE)*[1]Energiindhold!$C$10,0))*P122</f>
        <v>1.0243396004762375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1.0243396004762375</v>
      </c>
      <c r="T122">
        <f>IFERROR(VLOOKUP(A122,[1]Biogasudbytte!$A$2:$B$18,2,FALSE)*[1]Energiindhold!$C$10,0)*K122*IFERROR(VLOOKUP(A122,Biogasanlæg!$F$3:$G$8,2,FALSE),1)</f>
        <v>0</v>
      </c>
      <c r="U122" s="170">
        <f t="shared" si="21"/>
        <v>1.0243396004762375</v>
      </c>
      <c r="V122" s="169">
        <f>P122*IFERROR(VLOOKUP(A122,[1]Tørstofindhold!A$2:B$24,2,FALSE),0)</f>
        <v>92717.739162369733</v>
      </c>
      <c r="W122">
        <f>IF(F122=År1,Q122,SUM(P122,Q122))*IFERROR(VLOOKUP(A122,[1]Tørstofindhold!A$2:B$24,2,FALSE),0)</f>
        <v>92717.739162369733</v>
      </c>
      <c r="X122">
        <f>K122*IFERROR(VLOOKUP(A122,[1]Tørstofindhold!A$2:B$24,2,FALSE),0)</f>
        <v>0</v>
      </c>
      <c r="Y122" s="170">
        <f t="shared" si="22"/>
        <v>92717.739162369733</v>
      </c>
      <c r="Z122">
        <f t="shared" si="26"/>
        <v>0</v>
      </c>
      <c r="AA122">
        <f t="shared" si="27"/>
        <v>1</v>
      </c>
      <c r="AC122" s="94">
        <f t="shared" si="23"/>
        <v>874809.05023673456</v>
      </c>
      <c r="AD122">
        <f>AC122*E122*10000*VLOOKUP(A122,[1]kcal!$A$2:$C$49,3,FALSE)/1000000000000*IFERROR(VLOOKUP(A122,'Kategorisering af kcal'!$A$2:$E$18,MATCH('Produktion &amp; forbrug'!F122,'Kategorisering af kcal'!$A$1:$E$1,0),FALSE),0)</f>
        <v>2.0331777240029281</v>
      </c>
      <c r="AE122">
        <f>IF(C122&lt;&gt;"",AC122*(1-VLOOKUP(A122,'Kategorisering af kcal'!$A$2:$E$18,MATCH('Produktion &amp; forbrug'!F122,'Kategorisering af kcal'!$A$1:$E$1,0),FALSE)),'Produktion &amp; forbrug'!AC122)</f>
        <v>0</v>
      </c>
      <c r="AF122" s="94">
        <f t="shared" si="24"/>
        <v>874809.05023673456</v>
      </c>
    </row>
    <row r="123" spans="1:32" x14ac:dyDescent="0.25">
      <c r="A123" s="171" t="str">
        <f t="shared" si="28"/>
        <v>Kunstgødning</v>
      </c>
      <c r="B123" s="171" t="str">
        <f t="shared" si="29"/>
        <v/>
      </c>
      <c r="C123" s="171" t="str">
        <f>IFERROR(VLOOKUP(A123,'Kategorisering af kcal'!$A$2:$B$18,2,FALSE),"")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30"/>
        <v>0</v>
      </c>
      <c r="F123" s="171">
        <f t="shared" si="25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-17603.549030724476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8"/>
        <v>17603.549030724476</v>
      </c>
      <c r="P123" s="94">
        <f t="shared" si="19"/>
        <v>0</v>
      </c>
      <c r="Q123" s="180">
        <f t="shared" si="20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1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2"/>
        <v>0</v>
      </c>
      <c r="Z123">
        <f t="shared" ca="1" si="26"/>
        <v>0</v>
      </c>
      <c r="AA123">
        <f t="shared" ca="1" si="27"/>
        <v>1</v>
      </c>
      <c r="AC123" s="94">
        <f t="shared" ca="1" si="23"/>
        <v>17603.549030724476</v>
      </c>
      <c r="AD123">
        <f ca="1">AC123*E123*10000*VLOOKUP(A123,[1]kcal!$A$2:$C$49,3,FALSE)/1000000000000*IFERROR(VLOOKUP(A123,'Kategorisering af kcal'!$A$2:$E$18,MATCH('Produktion &amp; forbrug'!F123,'Kategorisering af kcal'!$A$1:$E$1,0),FALSE),0)</f>
        <v>0</v>
      </c>
      <c r="AE123">
        <f ca="1">IF(C123&lt;&gt;"",AC123*(1-VLOOKUP(A123,'Kategorisering af kcal'!$A$2:$E$18,MATCH('Produktion &amp; forbrug'!F123,'Kategorisering af kcal'!$A$1:$E$1,0),FALSE)),'Produktion &amp; forbrug'!AC123)</f>
        <v>17603.549030724476</v>
      </c>
      <c r="AF123" s="94">
        <f t="shared" ca="1" si="24"/>
        <v>0</v>
      </c>
    </row>
    <row r="124" spans="1:32" x14ac:dyDescent="0.25">
      <c r="A124" s="171" t="str">
        <f t="shared" si="28"/>
        <v>Kvæggylle</v>
      </c>
      <c r="B124" s="171" t="str">
        <f t="shared" si="29"/>
        <v>Husdyrgødning</v>
      </c>
      <c r="C124" s="171" t="str">
        <f>IFERROR(VLOOKUP(A124,'Kategorisering af kcal'!$A$2:$B$18,2,FALSE),"")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30"/>
        <v>0</v>
      </c>
      <c r="F124" s="171">
        <f t="shared" si="25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11858150.467134941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10672335.420421448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1185815.0467134938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8"/>
        <v>0</v>
      </c>
      <c r="P124" s="94">
        <f t="shared" si="19"/>
        <v>0</v>
      </c>
      <c r="Q124" s="180">
        <f t="shared" si="20"/>
        <v>10672335.420421448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5.4022294664631332</v>
      </c>
      <c r="T124">
        <f>IFERROR(VLOOKUP(A124,[1]Biogasudbytte!$A$2:$B$18,2,FALSE)*[1]Energiindhold!$C$10,0)*K124*IFERROR(VLOOKUP(A124,Biogasanlæg!$F$3:$G$8,2,FALSE),1)</f>
        <v>5.4022294664631332</v>
      </c>
      <c r="U124" s="170">
        <f t="shared" si="21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811097.49195202999</v>
      </c>
      <c r="X124">
        <f>K124*IFERROR(VLOOKUP(A124,[1]Tørstofindhold!A$2:B$24,2,FALSE),0)</f>
        <v>811097.49195202999</v>
      </c>
      <c r="Y124" s="170">
        <f t="shared" si="22"/>
        <v>0</v>
      </c>
      <c r="Z124">
        <f t="shared" si="26"/>
        <v>0</v>
      </c>
      <c r="AA124">
        <f t="shared" si="27"/>
        <v>0</v>
      </c>
      <c r="AC124" s="94">
        <f t="shared" si="23"/>
        <v>0</v>
      </c>
      <c r="AD124">
        <f>AC124*E124*10000*VLOOKUP(A124,[1]kcal!$A$2:$C$49,3,FALSE)/1000000000000*IFERROR(VLOOKUP(A124,'Kategorisering af kcal'!$A$2:$E$18,MATCH('Produktion &amp; forbrug'!F124,'Kategorisering af kcal'!$A$1:$E$1,0),FALSE),0)</f>
        <v>0</v>
      </c>
      <c r="AE124">
        <f>IF(C124&lt;&gt;"",AC124*(1-VLOOKUP(A124,'Kategorisering af kcal'!$A$2:$E$18,MATCH('Produktion &amp; forbrug'!F124,'Kategorisering af kcal'!$A$1:$E$1,0),FALSE)),'Produktion &amp; forbrug'!AC124)</f>
        <v>0</v>
      </c>
      <c r="AF124" s="94">
        <f t="shared" si="24"/>
        <v>0</v>
      </c>
    </row>
    <row r="125" spans="1:32" x14ac:dyDescent="0.25">
      <c r="A125" s="171" t="str">
        <f t="shared" si="28"/>
        <v>Mælk til foder</v>
      </c>
      <c r="B125" s="171" t="str">
        <f t="shared" si="29"/>
        <v/>
      </c>
      <c r="C125" s="171" t="str">
        <f>IFERROR(VLOOKUP(A125,'Kategorisering af kcal'!$A$2:$B$18,2,FALSE),"")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30"/>
        <v>0</v>
      </c>
      <c r="F125" s="171">
        <f t="shared" si="25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1841329.1400000006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1569785.1261235322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8"/>
        <v>271544.01387646841</v>
      </c>
      <c r="P125" s="94">
        <f t="shared" si="19"/>
        <v>0</v>
      </c>
      <c r="Q125" s="180">
        <f t="shared" si="20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1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2"/>
        <v>0</v>
      </c>
      <c r="Z125">
        <f t="shared" si="26"/>
        <v>0</v>
      </c>
      <c r="AA125">
        <f t="shared" si="27"/>
        <v>1</v>
      </c>
      <c r="AC125" s="94">
        <f t="shared" si="23"/>
        <v>271544.01387646841</v>
      </c>
      <c r="AD125">
        <f>AC125*E125*10000*VLOOKUP(A125,[1]kcal!$A$2:$C$49,3,FALSE)/1000000000000*IFERROR(VLOOKUP(A125,'Kategorisering af kcal'!$A$2:$E$18,MATCH('Produktion &amp; forbrug'!F125,'Kategorisering af kcal'!$A$1:$E$1,0),FALSE),0)</f>
        <v>0</v>
      </c>
      <c r="AE125">
        <f>IF(C125&lt;&gt;"",AC125*(1-VLOOKUP(A125,'Kategorisering af kcal'!$A$2:$E$18,MATCH('Produktion &amp; forbrug'!F125,'Kategorisering af kcal'!$A$1:$E$1,0),FALSE)),'Produktion &amp; forbrug'!AC125)</f>
        <v>271544.01387646841</v>
      </c>
      <c r="AF125" s="94">
        <f t="shared" si="24"/>
        <v>0</v>
      </c>
    </row>
    <row r="126" spans="1:32" x14ac:dyDescent="0.25">
      <c r="A126" s="171" t="str">
        <f t="shared" si="28"/>
        <v>Majs</v>
      </c>
      <c r="B126" s="171" t="str">
        <f t="shared" si="29"/>
        <v>Græs og urter</v>
      </c>
      <c r="C126" s="171" t="str">
        <f>IFERROR(VLOOKUP(A126,'Kategorisering af kcal'!$A$2:$B$18,2,FALSE),"")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30"/>
        <v>1</v>
      </c>
      <c r="F126" s="171">
        <f t="shared" si="25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3856220.3268161207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3805516.5092497854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8"/>
        <v>50703.817566335201</v>
      </c>
      <c r="P126" s="94">
        <f t="shared" si="19"/>
        <v>50703.817566335201</v>
      </c>
      <c r="Q126" s="180">
        <f t="shared" si="20"/>
        <v>0</v>
      </c>
      <c r="R126">
        <f>IFERROR(VLOOKUP(A126,[1]Energiindhold!$A$2:$C$11,3,FALSE),IFERROR(VLOOKUP(A126,[1]Biogasudbytte!$A$2:$B$18,2,FALSE)*[1]Energiindhold!$C$10,0))*P126</f>
        <v>0.18202670506314339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0.18202670506314339</v>
      </c>
      <c r="T126">
        <f>IFERROR(VLOOKUP(A126,[1]Biogasudbytte!$A$2:$B$18,2,FALSE)*[1]Energiindhold!$C$10,0)*K126*IFERROR(VLOOKUP(A126,Biogasanlæg!$F$3:$G$8,2,FALSE),1)</f>
        <v>0</v>
      </c>
      <c r="U126" s="170">
        <f t="shared" si="21"/>
        <v>0.18202670506314339</v>
      </c>
      <c r="V126" s="169">
        <f>P126*IFERROR(VLOOKUP(A126,[1]Tørstofindhold!A$2:B$24,2,FALSE),0)</f>
        <v>15211.14526990056</v>
      </c>
      <c r="W126">
        <f>IF(F126=År1,Q126,SUM(P126,Q126))*IFERROR(VLOOKUP(A126,[1]Tørstofindhold!A$2:B$24,2,FALSE),0)</f>
        <v>15211.14526990056</v>
      </c>
      <c r="X126">
        <f>K126*IFERROR(VLOOKUP(A126,[1]Tørstofindhold!A$2:B$24,2,FALSE),0)</f>
        <v>0</v>
      </c>
      <c r="Y126" s="170">
        <f t="shared" si="22"/>
        <v>15211.14526990056</v>
      </c>
      <c r="Z126">
        <f t="shared" si="26"/>
        <v>0</v>
      </c>
      <c r="AA126">
        <f t="shared" si="27"/>
        <v>1</v>
      </c>
      <c r="AC126" s="94">
        <f t="shared" si="23"/>
        <v>50703.817566335201</v>
      </c>
      <c r="AD126">
        <f>AC126*E126*10000*VLOOKUP(A126,[1]kcal!$A$2:$C$49,3,FALSE)/1000000000000*IFERROR(VLOOKUP(A126,'Kategorisering af kcal'!$A$2:$E$18,MATCH('Produktion &amp; forbrug'!F126,'Kategorisering af kcal'!$A$1:$E$1,0),FALSE),0)</f>
        <v>4.6140473985365034E-2</v>
      </c>
      <c r="AE126">
        <f>IF(C126&lt;&gt;"",AC126*(1-VLOOKUP(A126,'Kategorisering af kcal'!$A$2:$E$18,MATCH('Produktion &amp; forbrug'!F126,'Kategorisering af kcal'!$A$1:$E$1,0),FALSE)),'Produktion &amp; forbrug'!AC126)</f>
        <v>0</v>
      </c>
      <c r="AF126" s="94">
        <f t="shared" si="24"/>
        <v>50703.817566335201</v>
      </c>
    </row>
    <row r="127" spans="1:32" x14ac:dyDescent="0.25">
      <c r="A127" s="171" t="str">
        <f t="shared" si="28"/>
        <v>Mejeriprodukter</v>
      </c>
      <c r="B127" s="171" t="str">
        <f t="shared" si="29"/>
        <v/>
      </c>
      <c r="C127" s="171" t="str">
        <f>IFERROR(VLOOKUP(A127,'Kategorisering af kcal'!$A$2:$B$18,2,FALSE),"")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30"/>
        <v>1</v>
      </c>
      <c r="F127" s="171">
        <f t="shared" si="25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3552809.6100000003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8"/>
        <v>2633771.0318550719</v>
      </c>
      <c r="P127" s="94">
        <f t="shared" si="19"/>
        <v>0</v>
      </c>
      <c r="Q127" s="180">
        <f t="shared" si="20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1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2"/>
        <v>0</v>
      </c>
      <c r="Z127">
        <f t="shared" si="26"/>
        <v>0</v>
      </c>
      <c r="AA127">
        <f t="shared" si="27"/>
        <v>1</v>
      </c>
      <c r="AC127" s="94">
        <f t="shared" si="23"/>
        <v>3552809.6100000003</v>
      </c>
      <c r="AD127">
        <f>AC127*E127*10000*VLOOKUP(A127,[1]kcal!$A$2:$C$49,3,FALSE)/1000000000000*IFERROR(VLOOKUP(A127,'Kategorisering af kcal'!$A$2:$E$18,MATCH('Produktion &amp; forbrug'!F127,'Kategorisering af kcal'!$A$1:$E$1,0),FALSE),0)</f>
        <v>2.2382700543</v>
      </c>
      <c r="AE127">
        <f>IF(C127&lt;&gt;"",AC127*(1-VLOOKUP(A127,'Kategorisering af kcal'!$A$2:$E$18,MATCH('Produktion &amp; forbrug'!F127,'Kategorisering af kcal'!$A$1:$E$1,0),FALSE)),'Produktion &amp; forbrug'!AC127)</f>
        <v>0</v>
      </c>
      <c r="AF127" s="94">
        <f t="shared" si="24"/>
        <v>3552809.6100000003</v>
      </c>
    </row>
    <row r="128" spans="1:32" x14ac:dyDescent="0.25">
      <c r="A128" s="171" t="str">
        <f t="shared" si="28"/>
        <v>Muslinger</v>
      </c>
      <c r="B128" s="171" t="str">
        <f t="shared" si="29"/>
        <v>Havbiomasse</v>
      </c>
      <c r="C128" s="171" t="str">
        <f>IFERROR(VLOOKUP(A128,'Kategorisering af kcal'!$A$2:$B$18,2,FALSE),"")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30"/>
        <v>1</v>
      </c>
      <c r="F128" s="171">
        <f t="shared" si="25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8"/>
        <v>880.09999999999991</v>
      </c>
      <c r="P128" s="94">
        <f t="shared" si="19"/>
        <v>880.09999999999991</v>
      </c>
      <c r="Q128" s="180">
        <f t="shared" si="20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1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2"/>
        <v>132.01499999999999</v>
      </c>
      <c r="Z128">
        <f t="shared" si="26"/>
        <v>0</v>
      </c>
      <c r="AA128">
        <f t="shared" si="27"/>
        <v>1</v>
      </c>
      <c r="AC128" s="94">
        <f t="shared" si="23"/>
        <v>880.09999999999991</v>
      </c>
      <c r="AD128">
        <f>AC128*E128*10000*VLOOKUP(A128,[1]kcal!$A$2:$C$49,3,FALSE)/1000000000000*IFERROR(VLOOKUP(A128,'Kategorisering af kcal'!$A$2:$E$18,MATCH('Produktion &amp; forbrug'!F128,'Kategorisering af kcal'!$A$1:$E$1,0),FALSE),0)</f>
        <v>7.3048299999999998E-4</v>
      </c>
      <c r="AE128">
        <f>IF(C128&lt;&gt;"",AC128*(1-VLOOKUP(A128,'Kategorisering af kcal'!$A$2:$E$18,MATCH('Produktion &amp; forbrug'!F128,'Kategorisering af kcal'!$A$1:$E$1,0),FALSE)),'Produktion &amp; forbrug'!AC128)</f>
        <v>0</v>
      </c>
      <c r="AF128" s="94">
        <f t="shared" si="24"/>
        <v>880.09999999999991</v>
      </c>
    </row>
    <row r="129" spans="1:32" x14ac:dyDescent="0.25">
      <c r="A129" s="171" t="str">
        <f t="shared" si="28"/>
        <v>Oksekød</v>
      </c>
      <c r="B129" s="171" t="str">
        <f t="shared" si="29"/>
        <v/>
      </c>
      <c r="C129" s="171" t="str">
        <f>IFERROR(VLOOKUP(A129,'Kategorisering af kcal'!$A$2:$B$18,2,FALSE),"")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30"/>
        <v>1</v>
      </c>
      <c r="F129" s="171">
        <f t="shared" si="25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69403.15151515152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8"/>
        <v>-47378.129880160908</v>
      </c>
      <c r="P129" s="94">
        <f t="shared" si="19"/>
        <v>0</v>
      </c>
      <c r="Q129" s="180">
        <f t="shared" si="20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1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2"/>
        <v>0</v>
      </c>
      <c r="Z129">
        <f t="shared" si="26"/>
        <v>1</v>
      </c>
      <c r="AA129">
        <f t="shared" si="27"/>
        <v>0</v>
      </c>
      <c r="AC129" s="94">
        <f t="shared" si="23"/>
        <v>69403.15151515152</v>
      </c>
      <c r="AD129">
        <f>AC129*E129*10000*VLOOKUP(A129,[1]kcal!$A$2:$C$49,3,FALSE)/1000000000000*IFERROR(VLOOKUP(A129,'Kategorisering af kcal'!$A$2:$E$18,MATCH('Produktion &amp; forbrug'!F129,'Kategorisering af kcal'!$A$1:$E$1,0),FALSE),0)</f>
        <v>0.13533614545454548</v>
      </c>
      <c r="AE129">
        <f>IF(C129&lt;&gt;"",AC129*(1-VLOOKUP(A129,'Kategorisering af kcal'!$A$2:$E$18,MATCH('Produktion &amp; forbrug'!F129,'Kategorisering af kcal'!$A$1:$E$1,0),FALSE)),'Produktion &amp; forbrug'!AC129)</f>
        <v>0</v>
      </c>
      <c r="AF129" s="94">
        <f t="shared" si="24"/>
        <v>69403.15151515152</v>
      </c>
    </row>
    <row r="130" spans="1:32" x14ac:dyDescent="0.25">
      <c r="A130" s="171" t="str">
        <f t="shared" si="28"/>
        <v>Øvrige</v>
      </c>
      <c r="B130" s="171" t="str">
        <f t="shared" si="29"/>
        <v/>
      </c>
      <c r="C130" s="171" t="str">
        <f>IFERROR(VLOOKUP(A130,'Kategorisering af kcal'!$A$2:$B$18,2,FALSE),"")</f>
        <v/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30"/>
        <v>1</v>
      </c>
      <c r="F130" s="171">
        <f t="shared" si="25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962480.89737016661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8"/>
        <v>962480.89737016661</v>
      </c>
      <c r="P130" s="94">
        <f t="shared" si="19"/>
        <v>0</v>
      </c>
      <c r="Q130" s="180">
        <f t="shared" si="20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1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2"/>
        <v>0</v>
      </c>
      <c r="Z130">
        <f t="shared" si="26"/>
        <v>0</v>
      </c>
      <c r="AA130">
        <f t="shared" si="27"/>
        <v>1</v>
      </c>
      <c r="AC130" s="94">
        <f t="shared" si="23"/>
        <v>962480.89737016661</v>
      </c>
      <c r="AD130">
        <f>AC130*E130*10000*VLOOKUP(A130,[1]kcal!$A$2:$C$49,3,FALSE)/1000000000000*IFERROR(VLOOKUP(A130,'Kategorisering af kcal'!$A$2:$E$18,MATCH('Produktion &amp; forbrug'!F130,'Kategorisering af kcal'!$A$1:$E$1,0),FALSE),0)</f>
        <v>0</v>
      </c>
      <c r="AE130">
        <f>IF(C130&lt;&gt;"",AC130*(1-VLOOKUP(A130,'Kategorisering af kcal'!$A$2:$E$18,MATCH('Produktion &amp; forbrug'!F130,'Kategorisering af kcal'!$A$1:$E$1,0),FALSE)),'Produktion &amp; forbrug'!AC130)</f>
        <v>962480.89737016661</v>
      </c>
      <c r="AF130" s="94">
        <f t="shared" si="24"/>
        <v>0</v>
      </c>
    </row>
    <row r="131" spans="1:32" x14ac:dyDescent="0.25">
      <c r="A131" s="171" t="str">
        <f t="shared" si="28"/>
        <v>Pil &amp; poppel</v>
      </c>
      <c r="B131" s="171" t="str">
        <f t="shared" si="29"/>
        <v>Vedmasse</v>
      </c>
      <c r="C131" s="171" t="str">
        <f>IFERROR(VLOOKUP(A131,'Kategorisering af kcal'!$A$2:$B$18,2,FALSE),"")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30"/>
        <v>0</v>
      </c>
      <c r="F131" s="171">
        <f t="shared" si="25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82184.814172692408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82184.814172692408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8"/>
        <v>0</v>
      </c>
      <c r="P131" s="94">
        <f t="shared" si="19"/>
        <v>0</v>
      </c>
      <c r="Q131" s="180">
        <f t="shared" si="20"/>
        <v>82184.814172692408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1.51220058077754</v>
      </c>
      <c r="T131">
        <f>IFERROR(VLOOKUP(A131,[1]Biogasudbytte!$A$2:$B$18,2,FALSE)*[1]Energiindhold!$C$10,0)*K131*IFERROR(VLOOKUP(A131,Biogasanlæg!$F$3:$G$8,2,FALSE),1)</f>
        <v>0</v>
      </c>
      <c r="U131" s="170">
        <f t="shared" si="21"/>
        <v>1.51220058077754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34106.697881667351</v>
      </c>
      <c r="X131">
        <f>K131*IFERROR(VLOOKUP(A131,[1]Tørstofindhold!A$2:B$24,2,FALSE),0)</f>
        <v>0</v>
      </c>
      <c r="Y131" s="170">
        <f t="shared" si="22"/>
        <v>34106.697881667351</v>
      </c>
      <c r="Z131">
        <f t="shared" si="26"/>
        <v>0</v>
      </c>
      <c r="AA131">
        <f t="shared" si="27"/>
        <v>0</v>
      </c>
      <c r="AC131" s="94">
        <f t="shared" si="23"/>
        <v>82184.814172692408</v>
      </c>
      <c r="AD131">
        <f>AC131*E131*10000*VLOOKUP(A131,[1]kcal!$A$2:$C$49,3,FALSE)/1000000000000*IFERROR(VLOOKUP(A131,'Kategorisering af kcal'!$A$2:$E$18,MATCH('Produktion &amp; forbrug'!F131,'Kategorisering af kcal'!$A$1:$E$1,0),FALSE),0)</f>
        <v>0</v>
      </c>
      <c r="AE131">
        <f>IF(C131&lt;&gt;"",AC131*(1-VLOOKUP(A131,'Kategorisering af kcal'!$A$2:$E$18,MATCH('Produktion &amp; forbrug'!F131,'Kategorisering af kcal'!$A$1:$E$1,0),FALSE)),'Produktion &amp; forbrug'!AC131)</f>
        <v>82184.814172692408</v>
      </c>
      <c r="AF131" s="94">
        <f t="shared" si="24"/>
        <v>0</v>
      </c>
    </row>
    <row r="132" spans="1:32" x14ac:dyDescent="0.25">
      <c r="A132" s="171" t="str">
        <f t="shared" si="28"/>
        <v>Pyrolysegas</v>
      </c>
      <c r="B132" s="171" t="str">
        <f t="shared" si="29"/>
        <v>Pyrolyseprodukter</v>
      </c>
      <c r="C132" s="171" t="str">
        <f>IFERROR(VLOOKUP(A132,'Kategorisering af kcal'!$A$2:$B$18,2,FALSE),"")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30"/>
        <v>0</v>
      </c>
      <c r="F132" s="171">
        <f t="shared" si="25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8"/>
        <v>0</v>
      </c>
      <c r="P132" s="94">
        <f t="shared" si="19"/>
        <v>0</v>
      </c>
      <c r="Q132" s="180">
        <f t="shared" si="20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1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2"/>
        <v>0</v>
      </c>
      <c r="Z132">
        <f t="shared" ref="Z132:Z147" si="31">IF(SUMIFS($O$4:$O$147,$A$4:$A$147,A132,$F$4:$F$147,F132)&lt;0,1,0)</f>
        <v>0</v>
      </c>
      <c r="AA132">
        <f t="shared" ref="AA132:AA147" si="32">IF(SUMIFS($O$4:$O$147,$A$4:$A$147,A132,$F$4:$F$147,F132)&gt;0,1,0)</f>
        <v>0</v>
      </c>
      <c r="AC132" s="94">
        <f t="shared" si="23"/>
        <v>0</v>
      </c>
      <c r="AD132">
        <f>AC132*E132*10000*VLOOKUP(A132,[1]kcal!$A$2:$C$49,3,FALSE)/1000000000000*IFERROR(VLOOKUP(A132,'Kategorisering af kcal'!$A$2:$E$18,MATCH('Produktion &amp; forbrug'!F132,'Kategorisering af kcal'!$A$1:$E$1,0),FALSE),0)</f>
        <v>0</v>
      </c>
      <c r="AE132">
        <f>IF(C132&lt;&gt;"",AC132*(1-VLOOKUP(A132,'Kategorisering af kcal'!$A$2:$E$18,MATCH('Produktion &amp; forbrug'!F132,'Kategorisering af kcal'!$A$1:$E$1,0),FALSE)),'Produktion &amp; forbrug'!AC132)</f>
        <v>0</v>
      </c>
      <c r="AF132" s="94">
        <f t="shared" si="24"/>
        <v>0</v>
      </c>
    </row>
    <row r="133" spans="1:32" x14ac:dyDescent="0.25">
      <c r="A133" s="171" t="str">
        <f t="shared" si="28"/>
        <v>Pyrolyseolie</v>
      </c>
      <c r="B133" s="171" t="str">
        <f t="shared" si="29"/>
        <v>Pyrolyseprodukter</v>
      </c>
      <c r="C133" s="171" t="str">
        <f>IFERROR(VLOOKUP(A133,'Kategorisering af kcal'!$A$2:$B$18,2,FALSE),"")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30"/>
        <v>0</v>
      </c>
      <c r="F133" s="171">
        <f t="shared" si="25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8"/>
        <v>0</v>
      </c>
      <c r="P133" s="94">
        <f t="shared" ref="P133:P147" si="33">IF(D133=1,MAX(O133,0),0)</f>
        <v>0</v>
      </c>
      <c r="Q133" s="180">
        <f t="shared" si="20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1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2"/>
        <v>0</v>
      </c>
      <c r="Z133">
        <f t="shared" si="31"/>
        <v>0</v>
      </c>
      <c r="AA133">
        <f t="shared" si="32"/>
        <v>0</v>
      </c>
      <c r="AC133" s="94">
        <f t="shared" ref="AC133:AC147" si="34">G133-SUMPRODUCT($H$2:$N$2,H133:N133)</f>
        <v>0</v>
      </c>
      <c r="AD133">
        <f>AC133*E133*10000*VLOOKUP(A133,[1]kcal!$A$2:$C$49,3,FALSE)/1000000000000*IFERROR(VLOOKUP(A133,'Kategorisering af kcal'!$A$2:$E$18,MATCH('Produktion &amp; forbrug'!F133,'Kategorisering af kcal'!$A$1:$E$1,0),FALSE),0)</f>
        <v>0</v>
      </c>
      <c r="AE133">
        <f>IF(C133&lt;&gt;"",AC133*(1-VLOOKUP(A133,'Kategorisering af kcal'!$A$2:$E$18,MATCH('Produktion &amp; forbrug'!F133,'Kategorisering af kcal'!$A$1:$E$1,0),FALSE)),'Produktion &amp; forbrug'!AC133)</f>
        <v>0</v>
      </c>
      <c r="AF133" s="94">
        <f t="shared" ref="AF133:AF147" si="35">AC133-AE133</f>
        <v>0</v>
      </c>
    </row>
    <row r="134" spans="1:32" x14ac:dyDescent="0.25">
      <c r="A134" s="171" t="str">
        <f t="shared" si="28"/>
        <v>Råmælk</v>
      </c>
      <c r="B134" s="171" t="str">
        <f t="shared" si="29"/>
        <v/>
      </c>
      <c r="C134" s="171" t="str">
        <f>IFERROR(VLOOKUP(A134,'Kategorisering af kcal'!$A$2:$B$18,2,FALSE),"")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30"/>
        <v>0</v>
      </c>
      <c r="F134" s="171">
        <f t="shared" si="25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5532450.0000000009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8"/>
        <v>5532450.0000000009</v>
      </c>
      <c r="P134" s="94">
        <f t="shared" si="33"/>
        <v>0</v>
      </c>
      <c r="Q134" s="180">
        <f t="shared" si="20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1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2"/>
        <v>0</v>
      </c>
      <c r="Z134">
        <f t="shared" si="31"/>
        <v>0</v>
      </c>
      <c r="AA134">
        <f t="shared" si="32"/>
        <v>1</v>
      </c>
      <c r="AC134" s="94">
        <f t="shared" si="34"/>
        <v>5532450.0000000009</v>
      </c>
      <c r="AD134">
        <f>AC134*E134*10000*VLOOKUP(A134,[1]kcal!$A$2:$C$49,3,FALSE)/1000000000000*IFERROR(VLOOKUP(A134,'Kategorisering af kcal'!$A$2:$E$18,MATCH('Produktion &amp; forbrug'!F134,'Kategorisering af kcal'!$A$1:$E$1,0),FALSE),0)</f>
        <v>0</v>
      </c>
      <c r="AE134">
        <f>IF(C134&lt;&gt;"",AC134*(1-VLOOKUP(A134,'Kategorisering af kcal'!$A$2:$E$18,MATCH('Produktion &amp; forbrug'!F134,'Kategorisering af kcal'!$A$1:$E$1,0),FALSE)),'Produktion &amp; forbrug'!AC134)</f>
        <v>5532450.0000000009</v>
      </c>
      <c r="AF134" s="94">
        <f t="shared" si="35"/>
        <v>0</v>
      </c>
    </row>
    <row r="135" spans="1:32" x14ac:dyDescent="0.25">
      <c r="A135" s="171" t="str">
        <f t="shared" si="28"/>
        <v>Raps</v>
      </c>
      <c r="B135" s="171" t="str">
        <f t="shared" si="29"/>
        <v/>
      </c>
      <c r="C135" s="171" t="str">
        <f>IFERROR(VLOOKUP(A135,'Kategorisering af kcal'!$A$2:$B$18,2,FALSE),"")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30"/>
        <v>0</v>
      </c>
      <c r="F135" s="171">
        <f t="shared" si="25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331199.77945345931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331199.77945345931</v>
      </c>
      <c r="O135" s="179">
        <f t="shared" ref="O135:O147" si="36">G135-SUM(H135:N135)</f>
        <v>0</v>
      </c>
      <c r="P135" s="94">
        <f t="shared" si="33"/>
        <v>0</v>
      </c>
      <c r="Q135" s="180">
        <f t="shared" ref="Q135:Q147" si="37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8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9">W135-X135</f>
        <v>0</v>
      </c>
      <c r="Z135">
        <f t="shared" si="31"/>
        <v>0</v>
      </c>
      <c r="AA135">
        <f t="shared" si="32"/>
        <v>0</v>
      </c>
      <c r="AC135" s="94">
        <f t="shared" si="34"/>
        <v>0</v>
      </c>
      <c r="AD135">
        <f>AC135*E135*10000*VLOOKUP(A135,[1]kcal!$A$2:$C$49,3,FALSE)/1000000000000*IFERROR(VLOOKUP(A135,'Kategorisering af kcal'!$A$2:$E$18,MATCH('Produktion &amp; forbrug'!F135,'Kategorisering af kcal'!$A$1:$E$1,0),FALSE),0)</f>
        <v>0</v>
      </c>
      <c r="AE135">
        <f>IF(C135&lt;&gt;"",AC135*(1-VLOOKUP(A135,'Kategorisering af kcal'!$A$2:$E$18,MATCH('Produktion &amp; forbrug'!F135,'Kategorisering af kcal'!$A$1:$E$1,0),FALSE)),'Produktion &amp; forbrug'!AC135)</f>
        <v>0</v>
      </c>
      <c r="AF135" s="94">
        <f t="shared" si="35"/>
        <v>0</v>
      </c>
    </row>
    <row r="136" spans="1:32" x14ac:dyDescent="0.25">
      <c r="A136" s="171" t="str">
        <f t="shared" si="28"/>
        <v>Rapskage</v>
      </c>
      <c r="B136" s="171" t="str">
        <f t="shared" si="29"/>
        <v/>
      </c>
      <c r="C136" s="171" t="str">
        <f>IFERROR(VLOOKUP(A136,'Kategorisering af kcal'!$A$2:$B$18,2,FALSE),"")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30"/>
        <v>0</v>
      </c>
      <c r="F136" s="171">
        <f t="shared" si="25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165599.88972672966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162468.96735167524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6"/>
        <v>3130.9223750544188</v>
      </c>
      <c r="P136" s="94">
        <f t="shared" si="33"/>
        <v>0</v>
      </c>
      <c r="Q136" s="180">
        <f t="shared" si="3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8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9"/>
        <v>0</v>
      </c>
      <c r="Z136">
        <f t="shared" si="31"/>
        <v>0</v>
      </c>
      <c r="AA136">
        <f t="shared" si="32"/>
        <v>1</v>
      </c>
      <c r="AC136" s="94">
        <f t="shared" si="34"/>
        <v>3130.9223750544188</v>
      </c>
      <c r="AD136">
        <f>AC136*E136*10000*VLOOKUP(A136,[1]kcal!$A$2:$C$49,3,FALSE)/1000000000000*IFERROR(VLOOKUP(A136,'Kategorisering af kcal'!$A$2:$E$18,MATCH('Produktion &amp; forbrug'!F136,'Kategorisering af kcal'!$A$1:$E$1,0),FALSE),0)</f>
        <v>0</v>
      </c>
      <c r="AE136">
        <f>IF(C136&lt;&gt;"",AC136*(1-VLOOKUP(A136,'Kategorisering af kcal'!$A$2:$E$18,MATCH('Produktion &amp; forbrug'!F136,'Kategorisering af kcal'!$A$1:$E$1,0),FALSE)),'Produktion &amp; forbrug'!AC136)</f>
        <v>3130.9223750544188</v>
      </c>
      <c r="AF136" s="94">
        <f t="shared" si="35"/>
        <v>0</v>
      </c>
    </row>
    <row r="137" spans="1:32" x14ac:dyDescent="0.25">
      <c r="A137" s="171" t="str">
        <f t="shared" si="28"/>
        <v>Rapsolie</v>
      </c>
      <c r="B137" s="171" t="str">
        <f t="shared" si="29"/>
        <v>Rapsolie</v>
      </c>
      <c r="C137" s="171" t="str">
        <f>IFERROR(VLOOKUP(A137,'Kategorisering af kcal'!$A$2:$B$18,2,FALSE),"")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30"/>
        <v>1</v>
      </c>
      <c r="F137" s="171">
        <f t="shared" si="25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105983.929425107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105983.929425107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6"/>
        <v>0</v>
      </c>
      <c r="P137" s="94">
        <f t="shared" si="33"/>
        <v>0</v>
      </c>
      <c r="Q137" s="180">
        <f t="shared" si="37"/>
        <v>105983.929425107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3.7094375298787443</v>
      </c>
      <c r="T137">
        <f>IFERROR(VLOOKUP(A137,[1]Biogasudbytte!$A$2:$B$18,2,FALSE)*[1]Energiindhold!$C$10,0)*K137*IFERROR(VLOOKUP(A137,Biogasanlæg!$F$3:$G$8,2,FALSE),1)</f>
        <v>0</v>
      </c>
      <c r="U137" s="170">
        <f t="shared" si="38"/>
        <v>3.7094375298787443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9"/>
        <v>0</v>
      </c>
      <c r="Z137">
        <f t="shared" si="31"/>
        <v>0</v>
      </c>
      <c r="AA137">
        <f t="shared" si="32"/>
        <v>0</v>
      </c>
      <c r="AC137" s="94">
        <f t="shared" si="34"/>
        <v>105983.929425107</v>
      </c>
      <c r="AD137">
        <f>AC137*E137*10000*VLOOKUP(A137,[1]kcal!$A$2:$C$49,3,FALSE)/1000000000000*IFERROR(VLOOKUP(A137,'Kategorisering af kcal'!$A$2:$E$18,MATCH('Produktion &amp; forbrug'!F137,'Kategorisering af kcal'!$A$1:$E$1,0),FALSE),0)</f>
        <v>0.95385536482596289</v>
      </c>
      <c r="AE137">
        <f>IF(C137&lt;&gt;"",AC137*(1-VLOOKUP(A137,'Kategorisering af kcal'!$A$2:$E$18,MATCH('Produktion &amp; forbrug'!F137,'Kategorisering af kcal'!$A$1:$E$1,0),FALSE)),'Produktion &amp; forbrug'!AC137)</f>
        <v>0</v>
      </c>
      <c r="AF137" s="94">
        <f t="shared" si="35"/>
        <v>105983.929425107</v>
      </c>
    </row>
    <row r="138" spans="1:32" x14ac:dyDescent="0.25">
      <c r="A138" s="171" t="str">
        <f t="shared" si="28"/>
        <v>Roer</v>
      </c>
      <c r="B138" s="171" t="str">
        <f t="shared" si="29"/>
        <v>Græs og urter</v>
      </c>
      <c r="C138" s="171" t="str">
        <f>IFERROR(VLOOKUP(A138,'Kategorisering af kcal'!$A$2:$B$18,2,FALSE),"")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30"/>
        <v>1</v>
      </c>
      <c r="F138" s="171">
        <f t="shared" si="25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1263788.8151255476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801344.99138886132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6"/>
        <v>462443.82373668626</v>
      </c>
      <c r="P138" s="94">
        <f t="shared" si="33"/>
        <v>462443.82373668626</v>
      </c>
      <c r="Q138" s="180">
        <f t="shared" si="37"/>
        <v>0</v>
      </c>
      <c r="R138">
        <f>IFERROR(VLOOKUP(A138,[1]Energiindhold!$A$2:$C$11,3,FALSE),IFERROR(VLOOKUP(A138,[1]Biogasudbytte!$A$2:$B$18,2,FALSE)*[1]Energiindhold!$C$10,0))*P138</f>
        <v>1.2550910353743159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1.2550910353743159</v>
      </c>
      <c r="T138">
        <f>IFERROR(VLOOKUP(A138,[1]Biogasudbytte!$A$2:$B$18,2,FALSE)*[1]Energiindhold!$C$10,0)*K138*IFERROR(VLOOKUP(A138,Biogasanlæg!$F$3:$G$8,2,FALSE),1)</f>
        <v>0</v>
      </c>
      <c r="U138" s="170">
        <f t="shared" si="38"/>
        <v>1.2550910353743159</v>
      </c>
      <c r="V138" s="169">
        <f>P138*IFERROR(VLOOKUP(A138,[1]Tørstofindhold!A$2:B$24,2,FALSE),0)</f>
        <v>92488.764747337264</v>
      </c>
      <c r="W138">
        <f>IF(F138=År1,Q138,SUM(P138,Q138))*IFERROR(VLOOKUP(A138,[1]Tørstofindhold!A$2:B$24,2,FALSE),0)</f>
        <v>92488.764747337264</v>
      </c>
      <c r="X138">
        <f>K138*IFERROR(VLOOKUP(A138,[1]Tørstofindhold!A$2:B$24,2,FALSE),0)</f>
        <v>0</v>
      </c>
      <c r="Y138" s="170">
        <f t="shared" si="39"/>
        <v>92488.764747337264</v>
      </c>
      <c r="Z138">
        <f t="shared" si="31"/>
        <v>0</v>
      </c>
      <c r="AA138">
        <f t="shared" si="32"/>
        <v>1</v>
      </c>
      <c r="AC138" s="94">
        <f t="shared" si="34"/>
        <v>462443.82373668626</v>
      </c>
      <c r="AD138">
        <f>AC138*E138*10000*VLOOKUP(A138,[1]kcal!$A$2:$C$49,3,FALSE)/1000000000000*IFERROR(VLOOKUP(A138,'Kategorisering af kcal'!$A$2:$E$18,MATCH('Produktion &amp; forbrug'!F138,'Kategorisering af kcal'!$A$1:$E$1,0),FALSE),0)</f>
        <v>0.13873314712100587</v>
      </c>
      <c r="AE138">
        <f>IF(C138&lt;&gt;"",AC138*(1-VLOOKUP(A138,'Kategorisering af kcal'!$A$2:$E$18,MATCH('Produktion &amp; forbrug'!F138,'Kategorisering af kcal'!$A$1:$E$1,0),FALSE)),'Produktion &amp; forbrug'!AC138)</f>
        <v>0</v>
      </c>
      <c r="AF138" s="94">
        <f t="shared" si="35"/>
        <v>462443.82373668626</v>
      </c>
    </row>
    <row r="139" spans="1:32" x14ac:dyDescent="0.25">
      <c r="A139" s="171" t="str">
        <f t="shared" si="28"/>
        <v>Slagteriaffald til andet</v>
      </c>
      <c r="B139" s="171" t="str">
        <f t="shared" si="29"/>
        <v/>
      </c>
      <c r="C139" s="171" t="str">
        <f>IFERROR(VLOOKUP(A139,'Kategorisering af kcal'!$A$2:$B$18,2,FALSE),"")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30"/>
        <v>0</v>
      </c>
      <c r="F139" s="171">
        <f t="shared" si="25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169656.99405033115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6"/>
        <v>169656.99405033115</v>
      </c>
      <c r="P139" s="94">
        <f t="shared" si="33"/>
        <v>0</v>
      </c>
      <c r="Q139" s="180">
        <f t="shared" si="3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8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9"/>
        <v>0</v>
      </c>
      <c r="Z139">
        <f t="shared" si="31"/>
        <v>0</v>
      </c>
      <c r="AA139">
        <f t="shared" si="32"/>
        <v>1</v>
      </c>
      <c r="AC139" s="94">
        <f t="shared" si="34"/>
        <v>169656.99405033115</v>
      </c>
      <c r="AD139">
        <f>AC139*E139*10000*VLOOKUP(A139,[1]kcal!$A$2:$C$49,3,FALSE)/1000000000000*IFERROR(VLOOKUP(A139,'Kategorisering af kcal'!$A$2:$E$18,MATCH('Produktion &amp; forbrug'!F139,'Kategorisering af kcal'!$A$1:$E$1,0),FALSE),0)</f>
        <v>0</v>
      </c>
      <c r="AE139">
        <f>IF(C139&lt;&gt;"",AC139*(1-VLOOKUP(A139,'Kategorisering af kcal'!$A$2:$E$18,MATCH('Produktion &amp; forbrug'!F139,'Kategorisering af kcal'!$A$1:$E$1,0),FALSE)),'Produktion &amp; forbrug'!AC139)</f>
        <v>169656.99405033115</v>
      </c>
      <c r="AF139" s="94">
        <f t="shared" si="35"/>
        <v>0</v>
      </c>
    </row>
    <row r="140" spans="1:32" x14ac:dyDescent="0.25">
      <c r="A140" s="171" t="str">
        <f t="shared" si="28"/>
        <v>Slagteriaffald til foder</v>
      </c>
      <c r="B140" s="171" t="str">
        <f t="shared" si="29"/>
        <v/>
      </c>
      <c r="C140" s="171" t="str">
        <f>IFERROR(VLOOKUP(A140,'Kategorisering af kcal'!$A$2:$B$18,2,FALSE),"")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30"/>
        <v>0</v>
      </c>
      <c r="F140" s="171">
        <f t="shared" si="25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130102.51085269784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128313.26233304321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6"/>
        <v>1789.2485196546331</v>
      </c>
      <c r="P140" s="94">
        <f t="shared" si="33"/>
        <v>0</v>
      </c>
      <c r="Q140" s="180">
        <f t="shared" si="3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8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9"/>
        <v>0</v>
      </c>
      <c r="Z140">
        <f t="shared" si="31"/>
        <v>0</v>
      </c>
      <c r="AA140">
        <f t="shared" si="32"/>
        <v>1</v>
      </c>
      <c r="AC140" s="94">
        <f t="shared" si="34"/>
        <v>1789.2485196546331</v>
      </c>
      <c r="AD140">
        <f>AC140*E140*10000*VLOOKUP(A140,[1]kcal!$A$2:$C$49,3,FALSE)/1000000000000*IFERROR(VLOOKUP(A140,'Kategorisering af kcal'!$A$2:$E$18,MATCH('Produktion &amp; forbrug'!F140,'Kategorisering af kcal'!$A$1:$E$1,0),FALSE),0)</f>
        <v>0</v>
      </c>
      <c r="AE140">
        <f>IF(C140&lt;&gt;"",AC140*(1-VLOOKUP(A140,'Kategorisering af kcal'!$A$2:$E$18,MATCH('Produktion &amp; forbrug'!F140,'Kategorisering af kcal'!$A$1:$E$1,0),FALSE)),'Produktion &amp; forbrug'!AC140)</f>
        <v>1789.2485196546331</v>
      </c>
      <c r="AF140" s="94">
        <f t="shared" si="35"/>
        <v>0</v>
      </c>
    </row>
    <row r="141" spans="1:32" x14ac:dyDescent="0.25">
      <c r="A141" s="171" t="str">
        <f t="shared" si="28"/>
        <v>Spildevandsslam</v>
      </c>
      <c r="B141" s="171" t="str">
        <f t="shared" si="29"/>
        <v>Bionedbrydeligt affald</v>
      </c>
      <c r="C141" s="171" t="str">
        <f>IFERROR(VLOOKUP(A141,'Kategorisering af kcal'!$A$2:$B$18,2,FALSE),"")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30"/>
        <v>0</v>
      </c>
      <c r="F141" s="171">
        <f t="shared" si="25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7632433.013909651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2894591.3982384163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6"/>
        <v>4737841.6156712342</v>
      </c>
      <c r="P141" s="94">
        <f t="shared" si="33"/>
        <v>4737841.6156712342</v>
      </c>
      <c r="Q141" s="180">
        <f t="shared" si="37"/>
        <v>2894591.3982384163</v>
      </c>
      <c r="R141">
        <f>IFERROR(VLOOKUP(A141,[1]Energiindhold!$A$2:$C$11,3,FALSE),IFERROR(VLOOKUP(A141,[1]Biogasudbytte!$A$2:$B$18,2,FALSE)*[1]Energiindhold!$C$10,0))*P141</f>
        <v>2.3642303446361028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3.808660398271055</v>
      </c>
      <c r="T141">
        <f>IFERROR(VLOOKUP(A141,[1]Biogasudbytte!$A$2:$B$18,2,FALSE)*[1]Energiindhold!$C$10,0)*K141*IFERROR(VLOOKUP(A141,Biogasanlæg!$F$3:$G$8,2,FALSE),1)</f>
        <v>1.4444300536349524</v>
      </c>
      <c r="U141" s="170">
        <f t="shared" si="38"/>
        <v>2.3642303446361028</v>
      </c>
      <c r="V141" s="169">
        <f>P141*IFERROR(VLOOKUP(A141,[1]Tørstofindhold!A$2:B$24,2,FALSE),0)</f>
        <v>284270.49694027402</v>
      </c>
      <c r="W141">
        <f>IF(F141=År1,Q141,SUM(P141,Q141))*IFERROR(VLOOKUP(A141,[1]Tørstofindhold!A$2:B$24,2,FALSE),0)</f>
        <v>457945.98083457904</v>
      </c>
      <c r="X141">
        <f>K141*IFERROR(VLOOKUP(A141,[1]Tørstofindhold!A$2:B$24,2,FALSE),0)</f>
        <v>173675.48389430498</v>
      </c>
      <c r="Y141" s="170">
        <f t="shared" si="39"/>
        <v>284270.49694027402</v>
      </c>
      <c r="Z141">
        <f t="shared" si="31"/>
        <v>0</v>
      </c>
      <c r="AA141">
        <f t="shared" si="32"/>
        <v>1</v>
      </c>
      <c r="AC141" s="94">
        <f t="shared" si="34"/>
        <v>4737841.6156712342</v>
      </c>
      <c r="AD141">
        <f>AC141*E141*10000*VLOOKUP(A141,[1]kcal!$A$2:$C$49,3,FALSE)/1000000000000*IFERROR(VLOOKUP(A141,'Kategorisering af kcal'!$A$2:$E$18,MATCH('Produktion &amp; forbrug'!F141,'Kategorisering af kcal'!$A$1:$E$1,0),FALSE),0)</f>
        <v>0</v>
      </c>
      <c r="AE141">
        <f>IF(C141&lt;&gt;"",AC141*(1-VLOOKUP(A141,'Kategorisering af kcal'!$A$2:$E$18,MATCH('Produktion &amp; forbrug'!F141,'Kategorisering af kcal'!$A$1:$E$1,0),FALSE)),'Produktion &amp; forbrug'!AC141)</f>
        <v>4737841.6156712342</v>
      </c>
      <c r="AF141" s="94">
        <f t="shared" si="35"/>
        <v>0</v>
      </c>
    </row>
    <row r="142" spans="1:32" x14ac:dyDescent="0.25">
      <c r="A142" s="171" t="str">
        <f t="shared" si="28"/>
        <v>Svinegylle</v>
      </c>
      <c r="B142" s="171" t="str">
        <f t="shared" si="29"/>
        <v>Husdyrgødning</v>
      </c>
      <c r="C142" s="171" t="str">
        <f>IFERROR(VLOOKUP(A142,'Kategorisering af kcal'!$A$2:$B$18,2,FALSE),"")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30"/>
        <v>0</v>
      </c>
      <c r="F142" s="171">
        <f t="shared" si="25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14831879.999999998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13348691.999999998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1483187.9999999995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6"/>
        <v>0</v>
      </c>
      <c r="P142" s="94">
        <f t="shared" si="33"/>
        <v>0</v>
      </c>
      <c r="Q142" s="180">
        <f t="shared" si="37"/>
        <v>13348691.999999998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5.7506165135999998</v>
      </c>
      <c r="T142">
        <f>IFERROR(VLOOKUP(A142,[1]Biogasudbytte!$A$2:$B$18,2,FALSE)*[1]Energiindhold!$C$10,0)*K142*IFERROR(VLOOKUP(A142,Biogasanlæg!$F$3:$G$8,2,FALSE),1)</f>
        <v>5.7506165135999998</v>
      </c>
      <c r="U142" s="170">
        <f t="shared" si="38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667434.6</v>
      </c>
      <c r="X142">
        <f>K142*IFERROR(VLOOKUP(A142,[1]Tørstofindhold!A$2:B$24,2,FALSE),0)</f>
        <v>667434.6</v>
      </c>
      <c r="Y142" s="170">
        <f t="shared" si="39"/>
        <v>0</v>
      </c>
      <c r="Z142">
        <f t="shared" si="31"/>
        <v>0</v>
      </c>
      <c r="AA142">
        <f t="shared" si="32"/>
        <v>0</v>
      </c>
      <c r="AC142" s="94">
        <f t="shared" si="34"/>
        <v>0</v>
      </c>
      <c r="AD142">
        <f>AC142*E142*10000*VLOOKUP(A142,[1]kcal!$A$2:$C$49,3,FALSE)/1000000000000*IFERROR(VLOOKUP(A142,'Kategorisering af kcal'!$A$2:$E$18,MATCH('Produktion &amp; forbrug'!F142,'Kategorisering af kcal'!$A$1:$E$1,0),FALSE),0)</f>
        <v>0</v>
      </c>
      <c r="AE142">
        <f>IF(C142&lt;&gt;"",AC142*(1-VLOOKUP(A142,'Kategorisering af kcal'!$A$2:$E$18,MATCH('Produktion &amp; forbrug'!F142,'Kategorisering af kcal'!$A$1:$E$1,0),FALSE)),'Produktion &amp; forbrug'!AC142)</f>
        <v>0</v>
      </c>
      <c r="AF142" s="94">
        <f t="shared" si="35"/>
        <v>0</v>
      </c>
    </row>
    <row r="143" spans="1:32" x14ac:dyDescent="0.25">
      <c r="A143" s="171" t="str">
        <f t="shared" si="28"/>
        <v>Svinekød</v>
      </c>
      <c r="B143" s="171" t="str">
        <f t="shared" si="29"/>
        <v/>
      </c>
      <c r="C143" s="171" t="str">
        <f>IFERROR(VLOOKUP(A143,'Kategorisering af kcal'!$A$2:$B$18,2,FALSE),"")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30"/>
        <v>1</v>
      </c>
      <c r="F143" s="171">
        <f t="shared" si="25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1408992.3730660276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6"/>
        <v>1171890.9835664539</v>
      </c>
      <c r="P143" s="94">
        <f t="shared" si="33"/>
        <v>0</v>
      </c>
      <c r="Q143" s="180">
        <f t="shared" si="3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8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9"/>
        <v>0</v>
      </c>
      <c r="Z143">
        <f t="shared" si="31"/>
        <v>0</v>
      </c>
      <c r="AA143">
        <f t="shared" si="32"/>
        <v>1</v>
      </c>
      <c r="AC143" s="94">
        <f t="shared" si="34"/>
        <v>1408992.3730660276</v>
      </c>
      <c r="AD143">
        <f>AC143*E143*10000*VLOOKUP(A143,[1]kcal!$A$2:$C$49,3,FALSE)/1000000000000*IFERROR(VLOOKUP(A143,'Kategorisering af kcal'!$A$2:$E$18,MATCH('Produktion &amp; forbrug'!F143,'Kategorisering af kcal'!$A$1:$E$1,0),FALSE),0)</f>
        <v>2.7475351274787538</v>
      </c>
      <c r="AE143">
        <f>IF(C143&lt;&gt;"",AC143*(1-VLOOKUP(A143,'Kategorisering af kcal'!$A$2:$E$18,MATCH('Produktion &amp; forbrug'!F143,'Kategorisering af kcal'!$A$1:$E$1,0),FALSE)),'Produktion &amp; forbrug'!AC143)</f>
        <v>0</v>
      </c>
      <c r="AF143" s="94">
        <f t="shared" si="35"/>
        <v>1408992.3730660276</v>
      </c>
    </row>
    <row r="144" spans="1:32" x14ac:dyDescent="0.25">
      <c r="A144" s="171" t="str">
        <f t="shared" si="28"/>
        <v>Tang</v>
      </c>
      <c r="B144" s="171" t="str">
        <f t="shared" si="29"/>
        <v>Havbiomasse</v>
      </c>
      <c r="C144" s="171" t="str">
        <f>IFERROR(VLOOKUP(A144,'Kategorisering af kcal'!$A$2:$B$18,2,FALSE),"")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30"/>
        <v>1</v>
      </c>
      <c r="F144" s="171">
        <f t="shared" si="25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76.5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6"/>
        <v>76.5</v>
      </c>
      <c r="P144" s="94">
        <f t="shared" si="33"/>
        <v>76.5</v>
      </c>
      <c r="Q144" s="180">
        <f t="shared" si="37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38"/>
        <v>6.8658750000000004E-5</v>
      </c>
      <c r="V144" s="169">
        <f>P144*IFERROR(VLOOKUP(A144,[1]Tørstofindhold!A$2:B$24,2,FALSE),0)</f>
        <v>11.475</v>
      </c>
      <c r="W144">
        <f>IF(F144=År1,Q144,SUM(P144,Q144))*IFERROR(VLOOKUP(A144,[1]Tørstofindhold!A$2:B$24,2,FALSE),0)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39"/>
        <v>11.475</v>
      </c>
      <c r="Z144">
        <f t="shared" si="31"/>
        <v>0</v>
      </c>
      <c r="AA144">
        <f t="shared" si="32"/>
        <v>1</v>
      </c>
      <c r="AC144" s="94">
        <f t="shared" si="34"/>
        <v>76.5</v>
      </c>
      <c r="AD144">
        <f>AC144*E144*10000*VLOOKUP(A144,[1]kcal!$A$2:$C$49,3,FALSE)/1000000000000*IFERROR(VLOOKUP(A144,'Kategorisering af kcal'!$A$2:$E$18,MATCH('Produktion &amp; forbrug'!F144,'Kategorisering af kcal'!$A$1:$E$1,0),FALSE),0)</f>
        <v>3.1211999999999999E-5</v>
      </c>
      <c r="AE144">
        <f>IF(C144&lt;&gt;"",AC144*(1-VLOOKUP(A144,'Kategorisering af kcal'!$A$2:$E$18,MATCH('Produktion &amp; forbrug'!F144,'Kategorisering af kcal'!$A$1:$E$1,0),FALSE)),'Produktion &amp; forbrug'!AC144)</f>
        <v>0</v>
      </c>
      <c r="AF144" s="94">
        <f t="shared" si="35"/>
        <v>76.5</v>
      </c>
    </row>
    <row r="145" spans="1:32" x14ac:dyDescent="0.25">
      <c r="A145" s="171" t="str">
        <f t="shared" si="28"/>
        <v>Total til biogas</v>
      </c>
      <c r="B145" s="171" t="str">
        <f t="shared" si="29"/>
        <v/>
      </c>
      <c r="C145" s="171" t="str">
        <f>IFERROR(VLOOKUP(A145,'Kategorisering af kcal'!$A$2:$B$18,2,FALSE),"")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30"/>
        <v>0</v>
      </c>
      <c r="F145" s="171">
        <f t="shared" si="25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6"/>
        <v>0</v>
      </c>
      <c r="P145" s="94">
        <f t="shared" si="33"/>
        <v>0</v>
      </c>
      <c r="Q145" s="180">
        <f t="shared" si="3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8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9"/>
        <v>0</v>
      </c>
      <c r="Z145">
        <f t="shared" si="31"/>
        <v>0</v>
      </c>
      <c r="AA145">
        <f t="shared" si="32"/>
        <v>0</v>
      </c>
      <c r="AC145" s="94">
        <f t="shared" si="34"/>
        <v>0</v>
      </c>
      <c r="AD145">
        <f>AC145*E145*10000*VLOOKUP(A145,[1]kcal!$A$2:$C$49,3,FALSE)/1000000000000*IFERROR(VLOOKUP(A145,'Kategorisering af kcal'!$A$2:$E$18,MATCH('Produktion &amp; forbrug'!F145,'Kategorisering af kcal'!$A$1:$E$1,0),FALSE),0)</f>
        <v>0</v>
      </c>
      <c r="AE145">
        <f>IF(C145&lt;&gt;"",AC145*(1-VLOOKUP(A145,'Kategorisering af kcal'!$A$2:$E$18,MATCH('Produktion &amp; forbrug'!F145,'Kategorisering af kcal'!$A$1:$E$1,0),FALSE)),'Produktion &amp; forbrug'!AC145)</f>
        <v>0</v>
      </c>
      <c r="AF145" s="94">
        <f t="shared" si="35"/>
        <v>0</v>
      </c>
    </row>
    <row r="146" spans="1:32" x14ac:dyDescent="0.25">
      <c r="A146" s="171" t="str">
        <f t="shared" si="28"/>
        <v>Træ til energi</v>
      </c>
      <c r="B146" s="171" t="str">
        <f t="shared" si="29"/>
        <v>Vedmasse</v>
      </c>
      <c r="C146" s="171" t="str">
        <f>IFERROR(VLOOKUP(A146,'Kategorisering af kcal'!$A$2:$B$18,2,FALSE),"")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30"/>
        <v>0</v>
      </c>
      <c r="F146" s="171">
        <f t="shared" si="25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2761065.1089266455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2761065.1089266455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6"/>
        <v>0</v>
      </c>
      <c r="P146" s="94">
        <f t="shared" ca="1" si="33"/>
        <v>0</v>
      </c>
      <c r="Q146" s="180">
        <f t="shared" ca="1" si="37"/>
        <v>2761065.1089266455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40.017687395755047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8"/>
        <v>40.017687395755047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1365576.7851233033</v>
      </c>
      <c r="X146">
        <f>K146*IFERROR(VLOOKUP(A146,[1]Tørstofindhold!A$2:B$24,2,FALSE),0)</f>
        <v>0</v>
      </c>
      <c r="Y146" s="170">
        <f t="shared" ca="1" si="39"/>
        <v>1365576.7851233033</v>
      </c>
      <c r="Z146">
        <f t="shared" ca="1" si="31"/>
        <v>0</v>
      </c>
      <c r="AA146">
        <f t="shared" ca="1" si="32"/>
        <v>0</v>
      </c>
      <c r="AC146" s="94">
        <f t="shared" ca="1" si="34"/>
        <v>2761065.1089266455</v>
      </c>
      <c r="AD146">
        <f ca="1">AC146*E146*10000*VLOOKUP(A146,[1]kcal!$A$2:$C$49,3,FALSE)/1000000000000*IFERROR(VLOOKUP(A146,'Kategorisering af kcal'!$A$2:$E$18,MATCH('Produktion &amp; forbrug'!F146,'Kategorisering af kcal'!$A$1:$E$1,0),FALSE),0)</f>
        <v>0</v>
      </c>
      <c r="AE146">
        <f ca="1">IF(C146&lt;&gt;"",AC146*(1-VLOOKUP(A146,'Kategorisering af kcal'!$A$2:$E$18,MATCH('Produktion &amp; forbrug'!F146,'Kategorisering af kcal'!$A$1:$E$1,0),FALSE)),'Produktion &amp; forbrug'!AC146)</f>
        <v>2761065.1089266455</v>
      </c>
      <c r="AF146" s="94">
        <f t="shared" ca="1" si="35"/>
        <v>0</v>
      </c>
    </row>
    <row r="147" spans="1:32" x14ac:dyDescent="0.25">
      <c r="A147" s="171" t="str">
        <f t="shared" si="28"/>
        <v>Træmaterialer</v>
      </c>
      <c r="B147" s="171" t="str">
        <f t="shared" si="29"/>
        <v/>
      </c>
      <c r="C147" s="171" t="str">
        <f>IFERROR(VLOOKUP(A147,'Kategorisering af kcal'!$A$2:$B$18,2,FALSE),"")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30"/>
        <v>0</v>
      </c>
      <c r="F147" s="171">
        <f t="shared" si="25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814379.14075048931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814379.14075048931</v>
      </c>
      <c r="O147" s="179">
        <f t="shared" ca="1" si="36"/>
        <v>0</v>
      </c>
      <c r="P147" s="94">
        <f t="shared" si="33"/>
        <v>0</v>
      </c>
      <c r="Q147" s="180">
        <f t="shared" si="3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8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9"/>
        <v>0</v>
      </c>
      <c r="Z147">
        <f t="shared" ca="1" si="31"/>
        <v>0</v>
      </c>
      <c r="AA147">
        <f t="shared" ca="1" si="32"/>
        <v>0</v>
      </c>
      <c r="AC147" s="94">
        <f t="shared" ca="1" si="34"/>
        <v>0</v>
      </c>
      <c r="AD147">
        <f ca="1">AC147*E147*10000*VLOOKUP(A147,[1]kcal!$A$2:$C$49,3,FALSE)/1000000000000*IFERROR(VLOOKUP(A147,'Kategorisering af kcal'!$A$2:$E$18,MATCH('Produktion &amp; forbrug'!F147,'Kategorisering af kcal'!$A$1:$E$1,0),FALSE),0)</f>
        <v>0</v>
      </c>
      <c r="AE147">
        <f ca="1">IF(C147&lt;&gt;"",AC147*(1-VLOOKUP(A147,'Kategorisering af kcal'!$A$2:$E$18,MATCH('Produktion &amp; forbrug'!F147,'Kategorisering af kcal'!$A$1:$E$1,0),FALSE)),'Produktion &amp; forbrug'!AC147)</f>
        <v>0</v>
      </c>
      <c r="AF147" s="94">
        <f t="shared" ca="1" si="35"/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I47"/>
  <sheetViews>
    <sheetView topLeftCell="A19" workbookViewId="0">
      <selection activeCell="H33" sqref="H33"/>
    </sheetView>
  </sheetViews>
  <sheetFormatPr defaultRowHeight="15" x14ac:dyDescent="0.25"/>
  <cols>
    <col min="2" max="2" width="21.7109375" customWidth="1"/>
    <col min="3" max="4" width="13.85546875" customWidth="1"/>
    <col min="5" max="5" width="12.7109375" customWidth="1"/>
  </cols>
  <sheetData>
    <row r="1" spans="2:5" x14ac:dyDescent="0.25">
      <c r="B1" s="447" t="s">
        <v>384</v>
      </c>
      <c r="C1" s="447"/>
      <c r="D1" s="447"/>
      <c r="E1" s="447"/>
    </row>
    <row r="2" spans="2:5" x14ac:dyDescent="0.25">
      <c r="C2" s="452" t="s">
        <v>350</v>
      </c>
      <c r="D2" s="452"/>
      <c r="E2" s="452"/>
    </row>
    <row r="3" spans="2:5" ht="15.75" thickBot="1" x14ac:dyDescent="0.3">
      <c r="C3">
        <f>År1</f>
        <v>2019</v>
      </c>
      <c r="D3">
        <f>År2</f>
        <v>2030</v>
      </c>
      <c r="E3">
        <f>År3</f>
        <v>2050</v>
      </c>
    </row>
    <row r="4" spans="2:5" x14ac:dyDescent="0.25">
      <c r="B4" t="s">
        <v>229</v>
      </c>
      <c r="C4" s="405">
        <f ca="1">SUMIFS('Produktion &amp; forbrug'!$AC$4:$AC$147,'Produktion &amp; forbrug'!$F$4:$F$147,C$3,'Produktion &amp; forbrug'!$B$4:$B$147,$B4)</f>
        <v>4698263.1968560591</v>
      </c>
      <c r="D4" s="417">
        <f ca="1">SUMIFS('Produktion &amp; forbrug'!$AC$4:$AC$147,'Produktion &amp; forbrug'!$F$4:$F$147,D$3,'Produktion &amp; forbrug'!$B$4:$B$147,$B4)</f>
        <v>8510338.3342719413</v>
      </c>
      <c r="E4" s="409">
        <f ca="1">SUMIFS('Produktion &amp; forbrug'!$AC$4:$AC$147,'Produktion &amp; forbrug'!$F$4:$F$147,E$3,'Produktion &amp; forbrug'!$B$4:$B$147,$B4)</f>
        <v>8651057.4184586294</v>
      </c>
    </row>
    <row r="5" spans="2:5" x14ac:dyDescent="0.25">
      <c r="B5" t="s">
        <v>221</v>
      </c>
      <c r="C5" s="179">
        <f>SUMIFS('Produktion &amp; forbrug'!$AC$4:$AC$147,'Produktion &amp; forbrug'!$F$4:$F$147,C$3,'Produktion &amp; forbrug'!$B$4:$B$147,$B5)</f>
        <v>1352218.0071428572</v>
      </c>
      <c r="D5" s="94">
        <f>SUMIFS('Produktion &amp; forbrug'!$AC$4:$AC$147,'Produktion &amp; forbrug'!$F$4:$F$147,D$3,'Produktion &amp; forbrug'!$B$4:$B$147,$B5)</f>
        <v>422736.04578553839</v>
      </c>
      <c r="E5" s="180">
        <f>SUMIFS('Produktion &amp; forbrug'!$AC$4:$AC$147,'Produktion &amp; forbrug'!$F$4:$F$147,E$3,'Produktion &amp; forbrug'!$B$4:$B$147,$B5)</f>
        <v>145139.99706733413</v>
      </c>
    </row>
    <row r="6" spans="2:5" x14ac:dyDescent="0.25">
      <c r="B6" t="s">
        <v>223</v>
      </c>
      <c r="C6" s="179">
        <f>SUMIFS('Produktion &amp; forbrug'!$AC$4:$AC$147,'Produktion &amp; forbrug'!$F$4:$F$147,C$3,'Produktion &amp; forbrug'!$B$4:$B$147,$B6)</f>
        <v>6999835.1830202974</v>
      </c>
      <c r="D6" s="94">
        <f>SUMIFS('Produktion &amp; forbrug'!$AC$4:$AC$147,'Produktion &amp; forbrug'!$F$4:$F$147,D$3,'Produktion &amp; forbrug'!$B$4:$B$147,$B6)</f>
        <v>3780186.6046873368</v>
      </c>
      <c r="E6" s="180">
        <f>SUMIFS('Produktion &amp; forbrug'!$AC$4:$AC$147,'Produktion &amp; forbrug'!$F$4:$F$147,E$3,'Produktion &amp; forbrug'!$B$4:$B$147,$B6)</f>
        <v>7948884.8734948598</v>
      </c>
    </row>
    <row r="7" spans="2:5" x14ac:dyDescent="0.25">
      <c r="B7" t="s">
        <v>226</v>
      </c>
      <c r="C7" s="179">
        <f>SUMIFS('Produktion &amp; forbrug'!$AC$4:$AC$147,'Produktion &amp; forbrug'!$F$4:$F$147,C$3,'Produktion &amp; forbrug'!$B$4:$B$147,$B7)</f>
        <v>4402957.5587320747</v>
      </c>
      <c r="D7" s="94">
        <f>SUMIFS('Produktion &amp; forbrug'!$AC$4:$AC$147,'Produktion &amp; forbrug'!$F$4:$F$147,D$3,'Produktion &amp; forbrug'!$B$4:$B$147,$B7)</f>
        <v>3387855.0321013839</v>
      </c>
      <c r="E7" s="180">
        <f>SUMIFS('Produktion &amp; forbrug'!$AC$4:$AC$147,'Produktion &amp; forbrug'!$F$4:$F$147,E$3,'Produktion &amp; forbrug'!$B$4:$B$147,$B7)</f>
        <v>1597717.5951018226</v>
      </c>
    </row>
    <row r="8" spans="2:5" x14ac:dyDescent="0.25">
      <c r="B8" t="s">
        <v>225</v>
      </c>
      <c r="C8" s="179">
        <f>SUMIFS('Produktion &amp; forbrug'!$AC$4:$AC$147,'Produktion &amp; forbrug'!$F$4:$F$147,C$3,'Produktion &amp; forbrug'!$B$4:$B$147,$B8)</f>
        <v>956.59999999999991</v>
      </c>
      <c r="D8" s="94">
        <f>SUMIFS('Produktion &amp; forbrug'!$AC$4:$AC$147,'Produktion &amp; forbrug'!$F$4:$F$147,D$3,'Produktion &amp; forbrug'!$B$4:$B$147,$B8)</f>
        <v>956.59999999999991</v>
      </c>
      <c r="E8" s="180">
        <f>SUMIFS('Produktion &amp; forbrug'!$AC$4:$AC$147,'Produktion &amp; forbrug'!$F$4:$F$147,E$3,'Produktion &amp; forbrug'!$B$4:$B$147,$B8)</f>
        <v>956.59999999999991</v>
      </c>
    </row>
    <row r="9" spans="2:5" x14ac:dyDescent="0.25">
      <c r="B9" t="s">
        <v>224</v>
      </c>
      <c r="C9" s="179">
        <f ca="1">SUMIFS('Produktion &amp; forbrug'!$AC$4:$AC$147,'Produktion &amp; forbrug'!$F$4:$F$147,C$3,'Produktion &amp; forbrug'!$B$4:$B$147,$B9)</f>
        <v>3220159.2034965986</v>
      </c>
      <c r="D9" s="94">
        <f ca="1">SUMIFS('Produktion &amp; forbrug'!$AC$4:$AC$147,'Produktion &amp; forbrug'!$F$4:$F$147,D$3,'Produktion &amp; forbrug'!$B$4:$B$147,$B9)</f>
        <v>3018876.7326927092</v>
      </c>
      <c r="E9" s="180">
        <f ca="1">SUMIFS('Produktion &amp; forbrug'!$AC$4:$AC$147,'Produktion &amp; forbrug'!$F$4:$F$147,E$3,'Produktion &amp; forbrug'!$B$4:$B$147,$B9)</f>
        <v>2843249.9230993381</v>
      </c>
    </row>
    <row r="10" spans="2:5" ht="15.75" thickBot="1" x14ac:dyDescent="0.3">
      <c r="B10" t="s">
        <v>230</v>
      </c>
      <c r="C10" s="181">
        <f>SUMIFS('Produktion &amp; forbrug'!$AC$4:$AC$147,'Produktion &amp; forbrug'!$F$4:$F$147,C$3,'Produktion &amp; forbrug'!$B$4:$B$147,$B10)</f>
        <v>112873.31802427147</v>
      </c>
      <c r="D10" s="182">
        <f>SUMIFS('Produktion &amp; forbrug'!$AC$4:$AC$147,'Produktion &amp; forbrug'!$F$4:$F$147,D$3,'Produktion &amp; forbrug'!$B$4:$B$147,$B10)</f>
        <v>175969.19384051242</v>
      </c>
      <c r="E10" s="183">
        <f>SUMIFS('Produktion &amp; forbrug'!$AC$4:$AC$147,'Produktion &amp; forbrug'!$F$4:$F$147,E$3,'Produktion &amp; forbrug'!$B$4:$B$147,$B10)</f>
        <v>105983.929425107</v>
      </c>
    </row>
    <row r="11" spans="2:5" x14ac:dyDescent="0.25">
      <c r="C11" s="94">
        <f ca="1">SUM(C4:C10)</f>
        <v>20787263.067272156</v>
      </c>
      <c r="D11" s="94">
        <f ca="1">SUM(D4:D10)</f>
        <v>19296918.543379419</v>
      </c>
      <c r="E11" s="94">
        <f ca="1">SUM(E4:E10)</f>
        <v>21292990.336647093</v>
      </c>
    </row>
    <row r="12" spans="2:5" x14ac:dyDescent="0.25">
      <c r="C12" s="94"/>
      <c r="D12" s="94"/>
      <c r="E12" s="94"/>
    </row>
    <row r="13" spans="2:5" x14ac:dyDescent="0.25">
      <c r="C13" s="94"/>
      <c r="D13" s="94"/>
      <c r="E13" s="94"/>
    </row>
    <row r="14" spans="2:5" x14ac:dyDescent="0.25">
      <c r="C14" s="94"/>
      <c r="D14" s="94"/>
      <c r="E14" s="94"/>
    </row>
    <row r="15" spans="2:5" x14ac:dyDescent="0.25">
      <c r="C15" s="94"/>
      <c r="D15" s="94"/>
      <c r="E15" s="94"/>
    </row>
    <row r="16" spans="2:5" x14ac:dyDescent="0.25">
      <c r="C16" s="94"/>
      <c r="D16" s="94"/>
      <c r="E16" s="94"/>
    </row>
    <row r="18" spans="2:9" x14ac:dyDescent="0.25">
      <c r="B18" s="447" t="s">
        <v>385</v>
      </c>
      <c r="C18" s="447"/>
      <c r="D18" s="447"/>
      <c r="E18" s="447"/>
      <c r="F18" s="447"/>
      <c r="G18" s="447"/>
      <c r="H18" s="447"/>
    </row>
    <row r="19" spans="2:9" x14ac:dyDescent="0.25">
      <c r="C19" s="452" t="s">
        <v>350</v>
      </c>
      <c r="D19" s="452"/>
      <c r="E19" s="452"/>
      <c r="F19" s="452" t="s">
        <v>351</v>
      </c>
      <c r="G19" s="452"/>
      <c r="H19" s="452"/>
    </row>
    <row r="20" spans="2:9" ht="15.75" thickBot="1" x14ac:dyDescent="0.3">
      <c r="C20">
        <f>År1</f>
        <v>2019</v>
      </c>
      <c r="D20">
        <v>2030</v>
      </c>
      <c r="E20">
        <f>År3</f>
        <v>2050</v>
      </c>
      <c r="F20">
        <f>År1</f>
        <v>2019</v>
      </c>
      <c r="G20">
        <f>År2</f>
        <v>2030</v>
      </c>
      <c r="H20">
        <f>År3</f>
        <v>2050</v>
      </c>
    </row>
    <row r="21" spans="2:9" x14ac:dyDescent="0.25">
      <c r="B21" s="91" t="s">
        <v>15</v>
      </c>
      <c r="C21" s="405">
        <f>SUMIFS('Produktion &amp; forbrug'!$AF$4:$AF$147,'Produktion &amp; forbrug'!$F$4:$F$147,C$3,'Produktion &amp; forbrug'!$C$4:$C$147,$B21)</f>
        <v>235000</v>
      </c>
      <c r="D21" s="417">
        <f>SUMIFS('Produktion &amp; forbrug'!$AF$4:$AF$147,'Produktion &amp; forbrug'!$F$4:$F$147,D$3,'Produktion &amp; forbrug'!$C$4:$C$147,$B21)</f>
        <v>235000</v>
      </c>
      <c r="E21" s="409">
        <f>SUMIFS('Produktion &amp; forbrug'!$AF$4:$AF$147,'Produktion &amp; forbrug'!$F$4:$F$147,E$3,'Produktion &amp; forbrug'!$C$4:$C$147,$B21)</f>
        <v>235000</v>
      </c>
      <c r="F21" s="421">
        <f>SUMIFS('Produktion &amp; forbrug'!$AD$4:$AD$147,'Produktion &amp; forbrug'!$F$4:$F$147,F$20,'Produktion &amp; forbrug'!$C$4:$C$147,$B21)</f>
        <v>0.32429999999999998</v>
      </c>
      <c r="G21" s="418">
        <f>SUMIFS('Produktion &amp; forbrug'!$AD$4:$AD$147,'Produktion &amp; forbrug'!$F$4:$F$147,G$20,'Produktion &amp; forbrug'!$C$4:$C$147,$B21)</f>
        <v>0.32429999999999998</v>
      </c>
      <c r="H21" s="406">
        <f>SUMIFS('Produktion &amp; forbrug'!$AD$4:$AD$147,'Produktion &amp; forbrug'!$F$4:$F$147,H$20,'Produktion &amp; forbrug'!$C$4:$C$147,$B21)</f>
        <v>0.32429999999999998</v>
      </c>
    </row>
    <row r="22" spans="2:9" x14ac:dyDescent="0.25">
      <c r="B22" s="91" t="s">
        <v>49</v>
      </c>
      <c r="C22" s="179">
        <f>SUMIFS('Produktion &amp; forbrug'!$AF$4:$AF$147,'Produktion &amp; forbrug'!$F$4:$F$147,C$3,'Produktion &amp; forbrug'!$C$4:$C$147,$B22)</f>
        <v>212954.76453418657</v>
      </c>
      <c r="D22" s="94">
        <f>SUMIFS('Produktion &amp; forbrug'!$AF$4:$AF$147,'Produktion &amp; forbrug'!$F$4:$F$147,D$3,'Produktion &amp; forbrug'!$C$4:$C$147,$B22)</f>
        <v>592574.92033991101</v>
      </c>
      <c r="E22" s="180">
        <f>SUMIFS('Produktion &amp; forbrug'!$AF$4:$AF$147,'Produktion &amp; forbrug'!$F$4:$F$147,E$3,'Produktion &amp; forbrug'!$C$4:$C$147,$B22)</f>
        <v>1285133.0253283563</v>
      </c>
      <c r="F22" s="422">
        <f>SUMIFS('Produktion &amp; forbrug'!$AD$4:$AD$147,'Produktion &amp; forbrug'!$F$4:$F$147,F$20,'Produktion &amp; forbrug'!$C$4:$C$147,$B22)</f>
        <v>1.4789708396899257</v>
      </c>
      <c r="G22" s="419">
        <f>SUMIFS('Produktion &amp; forbrug'!$AD$4:$AD$147,'Produktion &amp; forbrug'!$F$4:$F$147,G$20,'Produktion &amp; forbrug'!$C$4:$C$147,$B22)</f>
        <v>4.1154328217606819</v>
      </c>
      <c r="H22" s="407">
        <f>SUMIFS('Produktion &amp; forbrug'!$AD$4:$AD$147,'Produktion &amp; forbrug'!$F$4:$F$147,H$20,'Produktion &amp; forbrug'!$C$4:$C$147,$B22)</f>
        <v>8.9252488609054357</v>
      </c>
    </row>
    <row r="23" spans="2:9" x14ac:dyDescent="0.25">
      <c r="B23" s="91" t="s">
        <v>340</v>
      </c>
      <c r="C23" s="179">
        <f>SUMIFS('Produktion &amp; forbrug'!$AF$4:$AF$147,'Produktion &amp; forbrug'!$F$4:$F$147,C$3,'Produktion &amp; forbrug'!$C$4:$C$147,$B23)</f>
        <v>1918344.9215345967</v>
      </c>
      <c r="D23" s="94">
        <f>SUMIFS('Produktion &amp; forbrug'!$AF$4:$AF$147,'Produktion &amp; forbrug'!$F$4:$F$147,D$3,'Produktion &amp; forbrug'!$C$4:$C$147,$B23)</f>
        <v>1854813.1399344984</v>
      </c>
      <c r="E23" s="180">
        <f>SUMIFS('Produktion &amp; forbrug'!$AF$4:$AF$147,'Produktion &amp; forbrug'!$F$4:$F$147,E$3,'Produktion &amp; forbrug'!$C$4:$C$147,$B23)</f>
        <v>1720249.8913932634</v>
      </c>
      <c r="F23" s="422">
        <f>SUMIFS('Produktion &amp; forbrug'!$AD$4:$AD$147,'Produktion &amp; forbrug'!$F$4:$F$147,F$20,'Produktion &amp; forbrug'!$C$4:$C$147,$B23)</f>
        <v>3.654108115551467</v>
      </c>
      <c r="G23" s="419">
        <f>SUMIFS('Produktion &amp; forbrug'!$AD$4:$AD$147,'Produktion &amp; forbrug'!$F$4:$F$147,G$20,'Produktion &amp; forbrug'!$C$4:$C$147,$B23)</f>
        <v>3.5240707588773974</v>
      </c>
      <c r="H23" s="407">
        <f>SUMIFS('Produktion &amp; forbrug'!$AD$4:$AD$147,'Produktion &amp; forbrug'!$F$4:$F$147,H$20,'Produktion &amp; forbrug'!$C$4:$C$147,$B23)</f>
        <v>3.2504899104876674</v>
      </c>
    </row>
    <row r="24" spans="2:9" x14ac:dyDescent="0.25">
      <c r="B24" s="91" t="s">
        <v>54</v>
      </c>
      <c r="C24" s="179">
        <f>SUMIFS('Produktion &amp; forbrug'!$AF$4:$AF$147,'Produktion &amp; forbrug'!$F$4:$F$147,C$3,'Produktion &amp; forbrug'!$C$4:$C$147,$B24)</f>
        <v>41728.949017214291</v>
      </c>
      <c r="D24" s="94">
        <f>SUMIFS('Produktion &amp; forbrug'!$AF$4:$AF$147,'Produktion &amp; forbrug'!$F$4:$F$147,D$3,'Produktion &amp; forbrug'!$C$4:$C$147,$B24)</f>
        <v>33473.726979041108</v>
      </c>
      <c r="E24" s="180">
        <f>SUMIFS('Produktion &amp; forbrug'!$AF$4:$AF$147,'Produktion &amp; forbrug'!$F$4:$F$147,E$3,'Produktion &amp; forbrug'!$C$4:$C$147,$B24)</f>
        <v>19907.092165514779</v>
      </c>
      <c r="F24" s="422">
        <f>SUMIFS('Produktion &amp; forbrug'!$AD$4:$AD$147,'Produktion &amp; forbrug'!$F$4:$F$147,F$20,'Produktion &amp; forbrug'!$C$4:$C$147,$B24)</f>
        <v>2.1699053488951431E-2</v>
      </c>
      <c r="G24" s="419">
        <f>SUMIFS('Produktion &amp; forbrug'!$AD$4:$AD$147,'Produktion &amp; forbrug'!$F$4:$F$147,G$20,'Produktion &amp; forbrug'!$C$4:$C$147,$B24)</f>
        <v>1.7406338029101374E-2</v>
      </c>
      <c r="H24" s="407">
        <f>SUMIFS('Produktion &amp; forbrug'!$AD$4:$AD$147,'Produktion &amp; forbrug'!$F$4:$F$147,H$20,'Produktion &amp; forbrug'!$C$4:$C$147,$B24)</f>
        <v>1.0351687926067684E-2</v>
      </c>
    </row>
    <row r="25" spans="2:9" x14ac:dyDescent="0.25">
      <c r="B25" s="91" t="s">
        <v>393</v>
      </c>
      <c r="C25" s="179">
        <f>SUMIFS('Produktion &amp; forbrug'!$AF$4:$AF$147,'Produktion &amp; forbrug'!$F$4:$F$147,C$3,'Produktion &amp; forbrug'!$C$4:$C$147,"Græs")</f>
        <v>0</v>
      </c>
      <c r="D25" s="94">
        <f>SUMIFS('Produktion &amp; forbrug'!$AF$4:$AF$147,'Produktion &amp; forbrug'!$F$4:$F$147,D$3,'Produktion &amp; forbrug'!$C$4:$C$147,"Græs")</f>
        <v>301346.04775876226</v>
      </c>
      <c r="E25" s="180">
        <f>SUMIFS('Produktion &amp; forbrug'!$AF$4:$AF$147,'Produktion &amp; forbrug'!$F$4:$F$147,E$3,'Produktion &amp; forbrug'!$C$4:$C$147,"Græs")</f>
        <v>6196447.6934931986</v>
      </c>
      <c r="F25" s="422">
        <f>SUMIFS('Produktion &amp; forbrug'!$AD$4:$AD$147,'Produktion &amp; forbrug'!$F$4:$F$147,F$20,'Produktion &amp; forbrug'!$C$4:$C$147,"Græs")</f>
        <v>0</v>
      </c>
      <c r="G25" s="419">
        <f>SUMIFS('Produktion &amp; forbrug'!$AD$4:$AD$147,'Produktion &amp; forbrug'!$F$4:$F$147,G$20,'Produktion &amp; forbrug'!$C$4:$C$147,"Græs")</f>
        <v>9.9444195760391554E-2</v>
      </c>
      <c r="H25" s="407">
        <f>SUMIFS('Produktion &amp; forbrug'!$AD$4:$AD$147,'Produktion &amp; forbrug'!$F$4:$F$147,H$20,'Produktion &amp; forbrug'!$C$4:$C$147,"Græs")</f>
        <v>2.0448277388527556</v>
      </c>
      <c r="I25" s="415"/>
    </row>
    <row r="26" spans="2:9" x14ac:dyDescent="0.25">
      <c r="B26" s="91" t="s">
        <v>6</v>
      </c>
      <c r="C26" s="179">
        <f>SUMIFS('Produktion &amp; forbrug'!$AF$4:$AF$147,'Produktion &amp; forbrug'!$F$4:$F$147,C$3,'Produktion &amp; forbrug'!$C$4:$C$147,$B26)</f>
        <v>280322.43675931642</v>
      </c>
      <c r="D26" s="94">
        <f>SUMIFS('Produktion &amp; forbrug'!$AF$4:$AF$147,'Produktion &amp; forbrug'!$F$4:$F$147,D$3,'Produktion &amp; forbrug'!$C$4:$C$147,$B26)</f>
        <v>227794.49840556143</v>
      </c>
      <c r="E26" s="180">
        <f>SUMIFS('Produktion &amp; forbrug'!$AF$4:$AF$147,'Produktion &amp; forbrug'!$F$4:$F$147,E$3,'Produktion &amp; forbrug'!$C$4:$C$147,$B26)</f>
        <v>138680.99193819819</v>
      </c>
      <c r="F26" s="422">
        <f>SUMIFS('Produktion &amp; forbrug'!$AD$4:$AD$147,'Produktion &amp; forbrug'!$F$4:$F$147,F$20,'Produktion &amp; forbrug'!$C$4:$C$147,$B26)</f>
        <v>0.10932575033613341</v>
      </c>
      <c r="G26" s="419">
        <f>SUMIFS('Produktion &amp; forbrug'!$AD$4:$AD$147,'Produktion &amp; forbrug'!$F$4:$F$147,G$20,'Produktion &amp; forbrug'!$C$4:$C$147,$B26)</f>
        <v>8.8839854378168964E-2</v>
      </c>
      <c r="H26" s="407">
        <f>SUMIFS('Produktion &amp; forbrug'!$AD$4:$AD$147,'Produktion &amp; forbrug'!$F$4:$F$147,H$20,'Produktion &amp; forbrug'!$C$4:$C$147,$B26)</f>
        <v>5.4085586855897295E-2</v>
      </c>
    </row>
    <row r="27" spans="2:9" x14ac:dyDescent="0.25">
      <c r="B27" s="91" t="s">
        <v>343</v>
      </c>
      <c r="C27" s="179">
        <f>SUMIFS('Produktion &amp; forbrug'!$AF$4:$AF$147,'Produktion &amp; forbrug'!$F$4:$F$147,C$3,'Produktion &amp; forbrug'!$C$4:$C$147,$B27)</f>
        <v>-5421074.2654714445</v>
      </c>
      <c r="D27" s="94">
        <f>SUMIFS('Produktion &amp; forbrug'!$AF$4:$AF$147,'Produktion &amp; forbrug'!$F$4:$F$147,D$3,'Produktion &amp; forbrug'!$C$4:$C$147,$B27)</f>
        <v>-3163770.7698211605</v>
      </c>
      <c r="E27" s="180">
        <f>SUMIFS('Produktion &amp; forbrug'!$AF$4:$AF$147,'Produktion &amp; forbrug'!$F$4:$F$147,E$3,'Produktion &amp; forbrug'!$C$4:$C$147,$B27)</f>
        <v>105983.929425107</v>
      </c>
      <c r="F27" s="422">
        <f>SUMIFS('Produktion &amp; forbrug'!$AD$4:$AD$147,'Produktion &amp; forbrug'!$F$4:$F$147,F$20,'Produktion &amp; forbrug'!$C$4:$C$147,$B27)</f>
        <v>-3.0900123313187238</v>
      </c>
      <c r="G27" s="419">
        <f>SUMIFS('Produktion &amp; forbrug'!$AD$4:$AD$147,'Produktion &amp; forbrug'!$F$4:$F$147,G$20,'Produktion &amp; forbrug'!$C$4:$C$147,$B27)</f>
        <v>-0.31992903472254164</v>
      </c>
      <c r="H27" s="407">
        <f>SUMIFS('Produktion &amp; forbrug'!$AD$4:$AD$147,'Produktion &amp; forbrug'!$F$4:$F$147,H$20,'Produktion &amp; forbrug'!$C$4:$C$147,$B27)</f>
        <v>0.95385536482596289</v>
      </c>
    </row>
    <row r="28" spans="2:9" x14ac:dyDescent="0.25">
      <c r="B28" s="91" t="s">
        <v>12</v>
      </c>
      <c r="C28" s="179">
        <f>SUMIFS('Produktion &amp; forbrug'!$AF$4:$AF$147,'Produktion &amp; forbrug'!$F$4:$F$147,C$3,'Produktion &amp; forbrug'!$C$4:$C$147,$B28)</f>
        <v>2263176.157376945</v>
      </c>
      <c r="D28" s="94">
        <f>SUMIFS('Produktion &amp; forbrug'!$AF$4:$AF$147,'Produktion &amp; forbrug'!$F$4:$F$147,D$3,'Produktion &amp; forbrug'!$C$4:$C$147,$B28)</f>
        <v>1833541.6783334715</v>
      </c>
      <c r="E28" s="180">
        <f>SUMIFS('Produktion &amp; forbrug'!$AF$4:$AF$147,'Produktion &amp; forbrug'!$F$4:$F$147,E$3,'Produktion &amp; forbrug'!$C$4:$C$147,$B28)</f>
        <v>1074100.3628108376</v>
      </c>
      <c r="F28" s="422">
        <f>SUMIFS('Produktion &amp; forbrug'!$AD$4:$AD$147,'Produktion &amp; forbrug'!$F$4:$F$147,F$20,'Produktion &amp; forbrug'!$C$4:$C$147,$B28)</f>
        <v>1.765277402754017</v>
      </c>
      <c r="G28" s="419">
        <f>SUMIFS('Produktion &amp; forbrug'!$AD$4:$AD$147,'Produktion &amp; forbrug'!$F$4:$F$147,G$20,'Produktion &amp; forbrug'!$C$4:$C$147,$B28)</f>
        <v>1.430162509100108</v>
      </c>
      <c r="H28" s="407">
        <f>SUMIFS('Produktion &amp; forbrug'!$AD$4:$AD$147,'Produktion &amp; forbrug'!$F$4:$F$147,H$20,'Produktion &amp; forbrug'!$C$4:$C$147,$B28)</f>
        <v>0.83779828299245329</v>
      </c>
    </row>
    <row r="29" spans="2:9" x14ac:dyDescent="0.25">
      <c r="B29" s="91" t="s">
        <v>48</v>
      </c>
      <c r="C29" s="179">
        <f>SUMIFS('Produktion &amp; forbrug'!$AF$4:$AF$147,'Produktion &amp; forbrug'!$F$4:$F$147,C$3,'Produktion &amp; forbrug'!$C$4:$C$147,$B29)</f>
        <v>3781951.1214967929</v>
      </c>
      <c r="D29" s="94">
        <f>SUMIFS('Produktion &amp; forbrug'!$AF$4:$AF$147,'Produktion &amp; forbrug'!$F$4:$F$147,D$3,'Produktion &amp; forbrug'!$C$4:$C$147,$B29)</f>
        <v>2953893.0599100431</v>
      </c>
      <c r="E29" s="180">
        <f>SUMIFS('Produktion &amp; forbrug'!$AF$4:$AF$147,'Produktion &amp; forbrug'!$F$4:$F$147,E$3,'Produktion &amp; forbrug'!$C$4:$C$147,$B29)</f>
        <v>925512.86780306976</v>
      </c>
      <c r="F29" s="422">
        <f>SUMIFS('Produktion &amp; forbrug'!$AD$4:$AD$147,'Produktion &amp; forbrug'!$F$4:$F$147,F$20,'Produktion &amp; forbrug'!$C$4:$C$147,$B29)</f>
        <v>6.9874764884350302</v>
      </c>
      <c r="G29" s="419">
        <f>SUMIFS('Produktion &amp; forbrug'!$AD$4:$AD$147,'Produktion &amp; forbrug'!$F$4:$F$147,G$20,'Produktion &amp; forbrug'!$C$4:$C$147,$B29)</f>
        <v>5.3705502839832544</v>
      </c>
      <c r="H29" s="407">
        <f>SUMIFS('Produktion &amp; forbrug'!$AD$4:$AD$147,'Produktion &amp; forbrug'!$F$4:$F$147,H$20,'Produktion &amp; forbrug'!$C$4:$C$147,$B29)</f>
        <v>2.0793181979882931</v>
      </c>
    </row>
    <row r="30" spans="2:9" x14ac:dyDescent="0.25">
      <c r="B30" s="91" t="s">
        <v>116</v>
      </c>
      <c r="C30" s="179">
        <f>SUMIFS('Produktion &amp; forbrug'!$AF$4:$AF$147,'Produktion &amp; forbrug'!$F$4:$F$147,C$3,'Produktion &amp; forbrug'!$C$4:$C$147,$B30)</f>
        <v>3383628.2</v>
      </c>
      <c r="D30" s="94">
        <f>SUMIFS('Produktion &amp; forbrug'!$AF$4:$AF$147,'Produktion &amp; forbrug'!$F$4:$F$147,D$3,'Produktion &amp; forbrug'!$C$4:$C$147,$B30)</f>
        <v>3624747.5024997108</v>
      </c>
      <c r="E30" s="180">
        <f>SUMIFS('Produktion &amp; forbrug'!$AF$4:$AF$147,'Produktion &amp; forbrug'!$F$4:$F$147,E$3,'Produktion &amp; forbrug'!$C$4:$C$147,$B30)</f>
        <v>3552809.6100000003</v>
      </c>
      <c r="F30" s="422">
        <f>SUMIFS('Produktion &amp; forbrug'!$AD$4:$AD$147,'Produktion &amp; forbrug'!$F$4:$F$147,F$20,'Produktion &amp; forbrug'!$C$4:$C$147,$B30)</f>
        <v>2.1316857659999999</v>
      </c>
      <c r="G30" s="419">
        <f>SUMIFS('Produktion &amp; forbrug'!$AD$4:$AD$147,'Produktion &amp; forbrug'!$F$4:$F$147,G$20,'Produktion &amp; forbrug'!$C$4:$C$147,$B30)</f>
        <v>2.283590926574818</v>
      </c>
      <c r="H30" s="407">
        <f>SUMIFS('Produktion &amp; forbrug'!$AD$4:$AD$147,'Produktion &amp; forbrug'!$F$4:$F$147,H$20,'Produktion &amp; forbrug'!$C$4:$C$147,$B30)</f>
        <v>2.2382700543</v>
      </c>
    </row>
    <row r="31" spans="2:9" x14ac:dyDescent="0.25">
      <c r="B31" s="91" t="s">
        <v>342</v>
      </c>
      <c r="C31" s="179">
        <f>SUMIFS('Produktion &amp; forbrug'!$AF$4:$AF$147,'Produktion &amp; forbrug'!$F$4:$F$147,C$3,'Produktion &amp; forbrug'!$C$4:$C$147,$B31)</f>
        <v>956.59999999999991</v>
      </c>
      <c r="D31" s="94">
        <f>SUMIFS('Produktion &amp; forbrug'!$AF$4:$AF$147,'Produktion &amp; forbrug'!$F$4:$F$147,D$3,'Produktion &amp; forbrug'!$C$4:$C$147,$B31)</f>
        <v>956.59999999999991</v>
      </c>
      <c r="E31" s="180">
        <f>SUMIFS('Produktion &amp; forbrug'!$AF$4:$AF$147,'Produktion &amp; forbrug'!$F$4:$F$147,E$3,'Produktion &amp; forbrug'!$C$4:$C$147,$B31)</f>
        <v>956.59999999999991</v>
      </c>
      <c r="F31" s="422">
        <f>SUMIFS('Produktion &amp; forbrug'!$AD$4:$AD$147,'Produktion &amp; forbrug'!$F$4:$F$147,F$20,'Produktion &amp; forbrug'!$C$4:$C$147,$B31)</f>
        <v>7.6169499999999995E-4</v>
      </c>
      <c r="G31" s="419">
        <f>SUMIFS('Produktion &amp; forbrug'!$AD$4:$AD$147,'Produktion &amp; forbrug'!$F$4:$F$147,G$20,'Produktion &amp; forbrug'!$C$4:$C$147,$B31)</f>
        <v>7.6169499999999995E-4</v>
      </c>
      <c r="H31" s="407">
        <f>SUMIFS('Produktion &amp; forbrug'!$AD$4:$AD$147,'Produktion &amp; forbrug'!$F$4:$F$147,H$20,'Produktion &amp; forbrug'!$C$4:$C$147,$B31)</f>
        <v>7.6169499999999995E-4</v>
      </c>
    </row>
    <row r="32" spans="2:9" ht="15.75" thickBot="1" x14ac:dyDescent="0.3">
      <c r="B32" s="91" t="s">
        <v>52</v>
      </c>
      <c r="C32" s="181">
        <f>SUMIFS('Produktion &amp; forbrug'!$AF$4:$AF$147,'Produktion &amp; forbrug'!$F$4:$F$147,C$3,'Produktion &amp; forbrug'!$C$4:$C$147,$B32)</f>
        <v>1637775.5474174484</v>
      </c>
      <c r="D32" s="182">
        <f>SUMIFS('Produktion &amp; forbrug'!$AF$4:$AF$147,'Produktion &amp; forbrug'!$F$4:$F$147,D$3,'Produktion &amp; forbrug'!$C$4:$C$147,$B32)</f>
        <v>1164561.461438979</v>
      </c>
      <c r="E32" s="183">
        <f>SUMIFS('Produktion &amp; forbrug'!$AF$4:$AF$147,'Produktion &amp; forbrug'!$F$4:$F$147,E$3,'Produktion &amp; forbrug'!$C$4:$C$147,$B32)</f>
        <v>462443.82373668626</v>
      </c>
      <c r="F32" s="423">
        <f>SUMIFS('Produktion &amp; forbrug'!$AD$4:$AD$147,'Produktion &amp; forbrug'!$F$4:$F$147,F$20,'Produktion &amp; forbrug'!$C$4:$C$147,$B32)</f>
        <v>0.49133266422523447</v>
      </c>
      <c r="G32" s="420">
        <f>SUMIFS('Produktion &amp; forbrug'!$AD$4:$AD$147,'Produktion &amp; forbrug'!$F$4:$F$147,G$20,'Produktion &amp; forbrug'!$C$4:$C$147,$B32)</f>
        <v>0.34936843843169368</v>
      </c>
      <c r="H32" s="408">
        <f>SUMIFS('Produktion &amp; forbrug'!$AD$4:$AD$147,'Produktion &amp; forbrug'!$F$4:$F$147,H$20,'Produktion &amp; forbrug'!$C$4:$C$147,$B32)</f>
        <v>0.13873314712100587</v>
      </c>
    </row>
    <row r="33" spans="2:8" x14ac:dyDescent="0.25">
      <c r="B33" t="s">
        <v>30</v>
      </c>
      <c r="C33" s="94">
        <f t="shared" ref="C33:H33" si="0">SUM(C21:C32)</f>
        <v>8334764.4326650556</v>
      </c>
      <c r="D33" s="94">
        <f t="shared" si="0"/>
        <v>9658931.8657788187</v>
      </c>
      <c r="E33" s="94">
        <f t="shared" si="0"/>
        <v>15717225.88809423</v>
      </c>
      <c r="F33" s="401">
        <f t="shared" si="0"/>
        <v>13.874925444162036</v>
      </c>
      <c r="G33" s="401">
        <f t="shared" si="0"/>
        <v>17.283998787173076</v>
      </c>
      <c r="H33" s="401">
        <f t="shared" si="0"/>
        <v>20.858040527255536</v>
      </c>
    </row>
    <row r="36" spans="2:8" x14ac:dyDescent="0.25">
      <c r="C36" s="452" t="s">
        <v>350</v>
      </c>
      <c r="D36" s="452"/>
      <c r="E36" s="452"/>
    </row>
    <row r="37" spans="2:8" ht="15.75" thickBot="1" x14ac:dyDescent="0.3">
      <c r="C37">
        <f>År1</f>
        <v>2019</v>
      </c>
      <c r="D37">
        <f>År2</f>
        <v>2030</v>
      </c>
      <c r="E37">
        <f>År3</f>
        <v>2050</v>
      </c>
    </row>
    <row r="38" spans="2:8" x14ac:dyDescent="0.25">
      <c r="B38" t="s">
        <v>229</v>
      </c>
      <c r="C38" s="405">
        <f ca="1">SUMIFS('Produktion &amp; forbrug'!$AE$4:$AE$147,'Produktion &amp; forbrug'!$F$4:$F$147,C$3,'Produktion &amp; forbrug'!$B$4:$B$147,$B38)</f>
        <v>4698263.1968560591</v>
      </c>
      <c r="D38" s="417">
        <f ca="1">SUMIFS('Produktion &amp; forbrug'!$AE$4:$AE$147,'Produktion &amp; forbrug'!$F$4:$F$147,D$3,'Produktion &amp; forbrug'!$B$4:$B$147,$B38)</f>
        <v>8510338.3342719413</v>
      </c>
      <c r="E38" s="409">
        <f ca="1">SUMIFS('Produktion &amp; forbrug'!$AE$4:$AE$147,'Produktion &amp; forbrug'!$F$4:$F$147,E$3,'Produktion &amp; forbrug'!$B$4:$B$147,$B38)</f>
        <v>8651057.4184586294</v>
      </c>
    </row>
    <row r="39" spans="2:8" x14ac:dyDescent="0.25">
      <c r="B39" t="s">
        <v>221</v>
      </c>
      <c r="C39" s="179">
        <f>SUMIFS('Produktion &amp; forbrug'!$AE$4:$AE$147,'Produktion &amp; forbrug'!$F$4:$F$147,C$3,'Produktion &amp; forbrug'!$B$4:$B$147,$B39)</f>
        <v>1352218.0071428572</v>
      </c>
      <c r="D39" s="94">
        <f>SUMIFS('Produktion &amp; forbrug'!$AE$4:$AE$147,'Produktion &amp; forbrug'!$F$4:$F$147,D$3,'Produktion &amp; forbrug'!$B$4:$B$147,$B39)</f>
        <v>422736.04578553839</v>
      </c>
      <c r="E39" s="180">
        <f>SUMIFS('Produktion &amp; forbrug'!$AE$4:$AE$147,'Produktion &amp; forbrug'!$F$4:$F$147,E$3,'Produktion &amp; forbrug'!$B$4:$B$147,$B39)</f>
        <v>145139.99706733413</v>
      </c>
    </row>
    <row r="40" spans="2:8" x14ac:dyDescent="0.25">
      <c r="B40" t="s">
        <v>223</v>
      </c>
      <c r="C40" s="179">
        <f>SUMIFS('Produktion &amp; forbrug'!$AE$4:$AE$147,'Produktion &amp; forbrug'!$F$4:$F$147,C$3,'Produktion &amp; forbrug'!$B$4:$B$147,$B40)</f>
        <v>4087571.5535632987</v>
      </c>
      <c r="D40" s="94">
        <f>SUMIFS('Produktion &amp; forbrug'!$AE$4:$AE$147,'Produktion &amp; forbrug'!$F$4:$F$147,D$3,'Produktion &amp; forbrug'!$B$4:$B$147,$B40)</f>
        <v>1257305.5264689992</v>
      </c>
      <c r="E40" s="180">
        <f>SUMIFS('Produktion &amp; forbrug'!$AE$4:$AE$147,'Produktion &amp; forbrug'!$F$4:$F$147,E$3,'Produktion &amp; forbrug'!$B$4:$B$147,$B40)</f>
        <v>1239289.5386986395</v>
      </c>
    </row>
    <row r="41" spans="2:8" x14ac:dyDescent="0.25">
      <c r="B41" t="s">
        <v>226</v>
      </c>
      <c r="C41" s="179">
        <f>SUMIFS('Produktion &amp; forbrug'!$AE$4:$AE$147,'Produktion &amp; forbrug'!$F$4:$F$147,C$3,'Produktion &amp; forbrug'!$B$4:$B$147,$B41)</f>
        <v>1895494.5192748315</v>
      </c>
      <c r="D41" s="94">
        <f>SUMIFS('Produktion &amp; forbrug'!$AE$4:$AE$147,'Produktion &amp; forbrug'!$F$4:$F$147,D$3,'Produktion &amp; forbrug'!$B$4:$B$147,$B41)</f>
        <v>1490935.5412119371</v>
      </c>
      <c r="E41" s="180">
        <f>SUMIFS('Produktion &amp; forbrug'!$AE$4:$AE$147,'Produktion &amp; forbrug'!$F$4:$F$147,E$3,'Produktion &amp; forbrug'!$B$4:$B$147,$B41)</f>
        <v>722908.54486508807</v>
      </c>
    </row>
    <row r="42" spans="2:8" x14ac:dyDescent="0.25">
      <c r="B42" t="s">
        <v>225</v>
      </c>
      <c r="C42" s="179">
        <f>SUMIFS('Produktion &amp; forbrug'!$AE$4:$AE$147,'Produktion &amp; forbrug'!$F$4:$F$147,C$3,'Produktion &amp; forbrug'!$B$4:$B$147,$B42)</f>
        <v>0</v>
      </c>
      <c r="D42" s="94">
        <f>SUMIFS('Produktion &amp; forbrug'!$AE$4:$AE$147,'Produktion &amp; forbrug'!$F$4:$F$147,D$3,'Produktion &amp; forbrug'!$B$4:$B$147,$B42)</f>
        <v>0</v>
      </c>
      <c r="E42" s="180">
        <f>SUMIFS('Produktion &amp; forbrug'!$AE$4:$AE$147,'Produktion &amp; forbrug'!$F$4:$F$147,E$3,'Produktion &amp; forbrug'!$B$4:$B$147,$B42)</f>
        <v>0</v>
      </c>
    </row>
    <row r="43" spans="2:8" x14ac:dyDescent="0.25">
      <c r="B43" t="s">
        <v>224</v>
      </c>
      <c r="C43" s="179">
        <f ca="1">SUMIFS('Produktion &amp; forbrug'!$AE$4:$AE$147,'Produktion &amp; forbrug'!$F$4:$F$147,C$3,'Produktion &amp; forbrug'!$B$4:$B$147,$B43)</f>
        <v>3220159.2034965986</v>
      </c>
      <c r="D43" s="94">
        <f ca="1">SUMIFS('Produktion &amp; forbrug'!$AE$4:$AE$147,'Produktion &amp; forbrug'!$F$4:$F$147,D$3,'Produktion &amp; forbrug'!$B$4:$B$147,$B43)</f>
        <v>3018876.7326927092</v>
      </c>
      <c r="E43" s="180">
        <f ca="1">SUMIFS('Produktion &amp; forbrug'!$AE$4:$AE$147,'Produktion &amp; forbrug'!$F$4:$F$147,E$3,'Produktion &amp; forbrug'!$B$4:$B$147,$B43)</f>
        <v>2843249.9230993381</v>
      </c>
    </row>
    <row r="44" spans="2:8" ht="15.75" thickBot="1" x14ac:dyDescent="0.3">
      <c r="B44" t="s">
        <v>230</v>
      </c>
      <c r="C44" s="181">
        <f>SUMIFS('Produktion &amp; forbrug'!$AE$4:$AE$147,'Produktion &amp; forbrug'!$F$4:$F$147,C$3,'Produktion &amp; forbrug'!$B$4:$B$147,$B44)</f>
        <v>112873.31802427147</v>
      </c>
      <c r="D44" s="182">
        <f>SUMIFS('Produktion &amp; forbrug'!$AE$4:$AE$147,'Produktion &amp; forbrug'!$F$4:$F$147,D$3,'Produktion &amp; forbrug'!$B$4:$B$147,$B44)</f>
        <v>0</v>
      </c>
      <c r="E44" s="183">
        <f>SUMIFS('Produktion &amp; forbrug'!$AE$4:$AE$147,'Produktion &amp; forbrug'!$F$4:$F$147,E$3,'Produktion &amp; forbrug'!$B$4:$B$147,$B44)</f>
        <v>0</v>
      </c>
    </row>
    <row r="45" spans="2:8" x14ac:dyDescent="0.25">
      <c r="C45" s="94">
        <f ca="1">SUM(C38:C44)</f>
        <v>15366579.798357917</v>
      </c>
      <c r="D45" s="94">
        <f ca="1">SUM(D38:D44)</f>
        <v>14700192.180431126</v>
      </c>
      <c r="E45" s="94">
        <f ca="1">SUM(E38:E44)</f>
        <v>13601645.422189031</v>
      </c>
    </row>
    <row r="47" spans="2:8" x14ac:dyDescent="0.25">
      <c r="B47" t="s">
        <v>403</v>
      </c>
    </row>
  </sheetData>
  <mergeCells count="6">
    <mergeCell ref="C36:E36"/>
    <mergeCell ref="B1:E1"/>
    <mergeCell ref="B18:H18"/>
    <mergeCell ref="C19:E19"/>
    <mergeCell ref="F19:H19"/>
    <mergeCell ref="C2:E2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E18"/>
  <sheetViews>
    <sheetView zoomScale="106" workbookViewId="0">
      <selection activeCell="E6" sqref="C6:E6"/>
    </sheetView>
  </sheetViews>
  <sheetFormatPr defaultRowHeight="15" x14ac:dyDescent="0.25"/>
  <cols>
    <col min="3" max="3" width="17.5703125" bestFit="1" customWidth="1"/>
    <col min="5" max="5" width="19.5703125" bestFit="1" customWidth="1"/>
  </cols>
  <sheetData>
    <row r="1" spans="1:5" x14ac:dyDescent="0.25">
      <c r="A1" t="s">
        <v>344</v>
      </c>
      <c r="B1" t="s">
        <v>345</v>
      </c>
      <c r="C1">
        <f>År1</f>
        <v>2019</v>
      </c>
      <c r="D1">
        <f>År2</f>
        <v>2030</v>
      </c>
      <c r="E1">
        <f>År3</f>
        <v>2050</v>
      </c>
    </row>
    <row r="2" spans="1:5" x14ac:dyDescent="0.25">
      <c r="A2" s="171" t="s">
        <v>15</v>
      </c>
      <c r="B2" t="s">
        <v>15</v>
      </c>
      <c r="C2">
        <v>1</v>
      </c>
      <c r="D2">
        <v>1</v>
      </c>
      <c r="E2">
        <v>1</v>
      </c>
    </row>
    <row r="3" spans="1:5" x14ac:dyDescent="0.25">
      <c r="A3" s="171" t="s">
        <v>49</v>
      </c>
      <c r="B3" t="s">
        <v>49</v>
      </c>
      <c r="C3">
        <v>1</v>
      </c>
      <c r="D3">
        <v>1</v>
      </c>
      <c r="E3">
        <v>1</v>
      </c>
    </row>
    <row r="4" spans="1:5" x14ac:dyDescent="0.25">
      <c r="A4" t="s">
        <v>96</v>
      </c>
      <c r="B4" t="s">
        <v>340</v>
      </c>
      <c r="C4">
        <v>1</v>
      </c>
      <c r="D4">
        <v>1</v>
      </c>
      <c r="E4">
        <v>1</v>
      </c>
    </row>
    <row r="5" spans="1:5" x14ac:dyDescent="0.25">
      <c r="A5" t="s">
        <v>54</v>
      </c>
      <c r="B5" t="s">
        <v>54</v>
      </c>
      <c r="C5">
        <v>1</v>
      </c>
      <c r="D5">
        <v>1</v>
      </c>
      <c r="E5">
        <v>1</v>
      </c>
    </row>
    <row r="6" spans="1:5" x14ac:dyDescent="0.25">
      <c r="A6" t="s">
        <v>51</v>
      </c>
      <c r="B6" t="s">
        <v>51</v>
      </c>
      <c r="C6" s="415">
        <f>Græsprotein!C3/Græsprotein!$C$3*Græsprotein!C4*Græsprotein!C5</f>
        <v>0</v>
      </c>
      <c r="D6" s="415">
        <f>Græsprotein!D3/Græsprotein!$C$3*Græsprotein!D4*Græsprotein!D5</f>
        <v>0.19333765977047507</v>
      </c>
      <c r="E6" s="415">
        <f>Græsprotein!E3/Græsprotein!$C$3*Græsprotein!E4*Græsprotein!E5</f>
        <v>0.83333333333333337</v>
      </c>
    </row>
    <row r="7" spans="1:5" x14ac:dyDescent="0.25">
      <c r="A7" s="171" t="s">
        <v>6</v>
      </c>
      <c r="B7" t="s">
        <v>6</v>
      </c>
      <c r="C7">
        <v>1</v>
      </c>
      <c r="D7">
        <v>1</v>
      </c>
      <c r="E7">
        <v>1</v>
      </c>
    </row>
    <row r="8" spans="1:5" x14ac:dyDescent="0.25">
      <c r="A8" t="s">
        <v>159</v>
      </c>
      <c r="B8" t="s">
        <v>343</v>
      </c>
      <c r="C8">
        <v>1</v>
      </c>
      <c r="D8">
        <v>1</v>
      </c>
      <c r="E8">
        <v>1</v>
      </c>
    </row>
    <row r="9" spans="1:5" x14ac:dyDescent="0.25">
      <c r="A9" s="171" t="s">
        <v>12</v>
      </c>
      <c r="B9" t="s">
        <v>12</v>
      </c>
      <c r="C9">
        <v>1</v>
      </c>
      <c r="D9">
        <v>1</v>
      </c>
      <c r="E9">
        <v>1</v>
      </c>
    </row>
    <row r="10" spans="1:5" x14ac:dyDescent="0.25">
      <c r="A10" s="171" t="s">
        <v>48</v>
      </c>
      <c r="B10" t="s">
        <v>48</v>
      </c>
      <c r="C10">
        <v>1</v>
      </c>
      <c r="D10">
        <v>1</v>
      </c>
      <c r="E10">
        <v>1</v>
      </c>
    </row>
    <row r="11" spans="1:5" x14ac:dyDescent="0.25">
      <c r="A11" t="s">
        <v>53</v>
      </c>
      <c r="B11" t="s">
        <v>48</v>
      </c>
      <c r="C11">
        <v>1</v>
      </c>
      <c r="D11">
        <v>1</v>
      </c>
      <c r="E11">
        <v>1</v>
      </c>
    </row>
    <row r="12" spans="1:5" x14ac:dyDescent="0.25">
      <c r="A12" s="171" t="s">
        <v>116</v>
      </c>
      <c r="B12" t="s">
        <v>116</v>
      </c>
      <c r="C12">
        <v>1</v>
      </c>
      <c r="D12">
        <v>1</v>
      </c>
      <c r="E12">
        <v>1</v>
      </c>
    </row>
    <row r="13" spans="1:5" x14ac:dyDescent="0.25">
      <c r="A13" s="171" t="s">
        <v>106</v>
      </c>
      <c r="B13" t="s">
        <v>342</v>
      </c>
      <c r="C13">
        <v>1</v>
      </c>
      <c r="D13">
        <v>1</v>
      </c>
      <c r="E13">
        <v>1</v>
      </c>
    </row>
    <row r="14" spans="1:5" x14ac:dyDescent="0.25">
      <c r="A14" s="171" t="s">
        <v>14</v>
      </c>
      <c r="B14" t="s">
        <v>340</v>
      </c>
      <c r="C14">
        <v>1</v>
      </c>
      <c r="D14">
        <v>1</v>
      </c>
      <c r="E14">
        <v>1</v>
      </c>
    </row>
    <row r="15" spans="1:5" x14ac:dyDescent="0.25">
      <c r="A15" t="s">
        <v>230</v>
      </c>
      <c r="B15" t="s">
        <v>343</v>
      </c>
      <c r="C15">
        <v>0</v>
      </c>
      <c r="D15">
        <v>1</v>
      </c>
      <c r="E15">
        <v>1</v>
      </c>
    </row>
    <row r="16" spans="1:5" x14ac:dyDescent="0.25">
      <c r="A16" t="s">
        <v>52</v>
      </c>
      <c r="B16" t="s">
        <v>52</v>
      </c>
      <c r="C16">
        <v>1</v>
      </c>
      <c r="D16">
        <v>1</v>
      </c>
      <c r="E16">
        <v>1</v>
      </c>
    </row>
    <row r="17" spans="1:5" x14ac:dyDescent="0.25">
      <c r="A17" s="171" t="s">
        <v>13</v>
      </c>
      <c r="B17" t="s">
        <v>340</v>
      </c>
      <c r="C17">
        <v>1</v>
      </c>
      <c r="D17">
        <v>1</v>
      </c>
      <c r="E17">
        <v>1</v>
      </c>
    </row>
    <row r="18" spans="1:5" x14ac:dyDescent="0.25">
      <c r="A18" s="171" t="s">
        <v>99</v>
      </c>
      <c r="B18" t="s">
        <v>342</v>
      </c>
      <c r="C18">
        <v>1</v>
      </c>
      <c r="D18">
        <v>1</v>
      </c>
      <c r="E18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3" t="s">
        <v>23</v>
      </c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5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59" t="s">
        <v>7</v>
      </c>
      <c r="D3" s="460"/>
      <c r="E3" s="460"/>
      <c r="F3" s="460"/>
      <c r="G3" s="460"/>
      <c r="H3" s="460"/>
      <c r="I3" s="460"/>
      <c r="J3" s="460"/>
      <c r="K3" s="461"/>
      <c r="L3" s="459" t="s">
        <v>8</v>
      </c>
      <c r="M3" s="460"/>
      <c r="N3" s="460"/>
      <c r="O3" s="460"/>
      <c r="P3" s="460"/>
      <c r="Q3" s="460"/>
      <c r="R3" s="460"/>
      <c r="S3" s="460"/>
      <c r="T3" s="461"/>
      <c r="U3" s="70"/>
      <c r="W3" s="30" t="s">
        <v>271</v>
      </c>
      <c r="X3" s="34">
        <f>C24+C51</f>
        <v>11808068</v>
      </c>
      <c r="Y3" s="11">
        <f>D24+D51</f>
        <v>11122815.441828486</v>
      </c>
      <c r="Z3" s="22">
        <f>E24+E51</f>
        <v>9792021.9082411956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272</v>
      </c>
      <c r="X4" s="34">
        <f t="shared" ref="X4:Z5" si="0">C25+C52</f>
        <v>1267084</v>
      </c>
      <c r="Y4" s="11">
        <f t="shared" si="0"/>
        <v>1113496.5865025618</v>
      </c>
      <c r="Z4" s="22">
        <f t="shared" si="0"/>
        <v>837202.71160391532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273</v>
      </c>
      <c r="X5" s="47">
        <f t="shared" si="0"/>
        <v>19782594</v>
      </c>
      <c r="Y5" s="15">
        <f t="shared" si="0"/>
        <v>19821370.233686633</v>
      </c>
      <c r="Z5" s="23">
        <f t="shared" si="0"/>
        <v>19821370.233686633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669288.618870973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11764.186960201918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5946.7478053104805</v>
      </c>
      <c r="I6" s="11">
        <f>IF(Landbrug!$E$47&gt;0,SUMIF(Landbrug!$B$32:$B$45,$B6,IF($I$4=År2,Landbrug!$D$32:$D$45,Landbrug!$E$32:$E$45)),'[1]Afgrødefordeling - jordtype'!$G4)*(1-Landbrug!$E$5)*Arealanvendelse!P$26</f>
        <v>355202.47039314522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85576.256301747431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1504.1867590490058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760.36017945078902</v>
      </c>
      <c r="R6" s="11">
        <f>IF(Landbrug!$E$47&gt;0,SUMIF(Landbrug!$B$32:$B$45,$B6,IF($R$4=År2,Landbrug!$D$32:$D$45,Landbrug!$E$32:$E$45)),'[1]Afgrødefordeling - jordtype'!$G4)*(Landbrug!$E$5)*Arealanvendelse!P$26</f>
        <v>45416.725741809802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274</v>
      </c>
      <c r="X6" s="33">
        <f t="shared" ref="X6:Z8" si="1">F24+F51</f>
        <v>490924</v>
      </c>
      <c r="Y6" s="11">
        <f t="shared" si="1"/>
        <v>413809.63559086953</v>
      </c>
      <c r="Z6" s="22">
        <f t="shared" si="1"/>
        <v>358481.4917588043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112430.94770567211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1008.4755510755881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342.4091138408391</v>
      </c>
      <c r="I7" s="11">
        <f>IF(Landbrug!$E$47&gt;0,SUMIF(Landbrug!$B$32:$B$45,$B7,IF($I$4=År2,Landbrug!$D$32:$D$45,Landbrug!$E$32:$E$45)),'[1]Afgrødefordeling - jordtype'!$G5)*(1-Landbrug!$E$5)*Arealanvendelse!P$26</f>
        <v>199595.90357192673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14375.591226008577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128.94521107870196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43.780947800259526</v>
      </c>
      <c r="R7" s="11">
        <f>IF(Landbrug!$E$47&gt;0,SUMIF(Landbrug!$B$32:$B$45,$B7,IF($R$4=År2,Landbrug!$D$32:$D$45,Landbrug!$E$32:$E$45)),'[1]Afgrødefordeling - jordtype'!$G5)*(Landbrug!$E$5)*Arealanvendelse!P$26</f>
        <v>25520.634475547417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275</v>
      </c>
      <c r="X7" s="33">
        <f t="shared" si="1"/>
        <v>224348</v>
      </c>
      <c r="Y7" s="11">
        <f t="shared" si="1"/>
        <v>199067.68291658384</v>
      </c>
      <c r="Z7" s="22">
        <f t="shared" si="1"/>
        <v>150147.50221367736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81342.706691076659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1079.8584745534176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443.40429735677833</v>
      </c>
      <c r="I8" s="11">
        <f>IF(Landbrug!$E$47&gt;0,SUMIF(Landbrug!$B$32:$B$45,$B8,IF($I$4=År2,Landbrug!$D$32:$D$45,Landbrug!$E$32:$E$45)),'[1]Afgrødefordeling - jordtype'!$G6)*(1-Landbrug!$E$5)*Arealanvendelse!P$26</f>
        <v>43169.911381244536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10400.601653463049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138.07233976858097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56.694344899976542</v>
      </c>
      <c r="R8" s="11">
        <f>IF(Landbrug!$E$47&gt;0,SUMIF(Landbrug!$B$32:$B$45,$B8,IF($R$4=År2,Landbrug!$D$32:$D$45,Landbrug!$E$32:$E$45)),'[1]Afgrødefordeling - jordtype'!$G6)*(Landbrug!$E$5)*Arealanvendelse!P$26</f>
        <v>5519.7702407028455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276</v>
      </c>
      <c r="X8" s="46">
        <f t="shared" si="1"/>
        <v>3277287</v>
      </c>
      <c r="Y8" s="15">
        <f t="shared" si="1"/>
        <v>3238510.7663133652</v>
      </c>
      <c r="Z8" s="23">
        <f t="shared" si="1"/>
        <v>3238510.7663133652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277057.3714078624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9965.3151700965918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10226.302803589864</v>
      </c>
      <c r="I9" s="11">
        <f>IF(Landbrug!$E$47&gt;0,SUMIF(Landbrug!$B$32:$B$45,$B9,IF($I$4=År2,Landbrug!$D$32:$D$45,Landbrug!$E$32:$E$45)),'[1]Afgrødefordeling - jordtype'!$G7)*(1-Landbrug!$E$5)*Arealanvendelse!P$26</f>
        <v>433292.69443150028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35424.975051695059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1274.1802879637512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1307.5505619915434</v>
      </c>
      <c r="R9" s="11">
        <f>IF(Landbrug!$E$47&gt;0,SUMIF(Landbrug!$B$32:$B$45,$B9,IF($R$4=År2,Landbrug!$D$32:$D$45,Landbrug!$E$32:$E$45)),'[1]Afgrødefordeling - jordtype'!$G7)*(Landbrug!$E$5)*Arealanvendelse!P$26</f>
        <v>55401.460038114121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6482.1550682329353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46.608153885871474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11.886159654526967</v>
      </c>
      <c r="I10" s="11">
        <f>IF(Landbrug!$E$47&gt;0,SUMIF(Landbrug!$B$32:$B$45,$B10,IF($I$4=År2,Landbrug!$D$32:$D$45,Landbrug!$E$32:$E$45)),'[1]Afgrødefordeling - jordtype'!$G8)*(1-Landbrug!$E$5)*Arealanvendelse!P$26</f>
        <v>3440.1862347395786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828.81816284659203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5.9593891338193279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1.5197823724466806</v>
      </c>
      <c r="R10" s="11">
        <f>IF(Landbrug!$E$47&gt;0,SUMIF(Landbrug!$B$32:$B$45,$B10,IF($R$4=År2,Landbrug!$D$32:$D$45,Landbrug!$E$32:$E$45)),'[1]Afgrødefordeling - jordtype'!$G8)*(Landbrug!$E$5)*Arealanvendelse!P$26</f>
        <v>439.86742139204432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27264.546458880941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735.82194592434894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629.13791606233224</v>
      </c>
      <c r="I11" s="11">
        <f>IF(Landbrug!$E$47&gt;0,SUMIF(Landbrug!$B$32:$B$45,$B11,IF($I$4=År2,Landbrug!$D$32:$D$45,Landbrug!$E$32:$E$45)),'[1]Afgrødefordeling - jordtype'!$G9)*(1-Landbrug!$E$5)*Arealanvendelse!P$26</f>
        <v>14469.742922985784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3486.0861964931978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94.083308249130596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80.442526641076313</v>
      </c>
      <c r="R11" s="11">
        <f>IF(Landbrug!$E$47&gt;0,SUMIF(Landbrug!$B$32:$B$45,$B11,IF($R$4=År2,Landbrug!$D$32:$D$45,Landbrug!$E$32:$E$45)),'[1]Afgrødefordeling - jordtype'!$G9)*(Landbrug!$E$5)*Arealanvendelse!P$26</f>
        <v>1850.1232414300823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16767.799287570546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19.304523787777974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6.8035368675846408</v>
      </c>
      <c r="I12" s="11">
        <f>IF(Landbrug!$E$47&gt;0,SUMIF(Landbrug!$B$32:$B$45,$B12,IF($I$4=År2,Landbrug!$D$32:$D$45,Landbrug!$E$32:$E$45)),'[1]Afgrødefordeling - jordtype'!$G10)*(1-Landbrug!$E$5)*Arealanvendelse!P$26</f>
        <v>8898.9466757235896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2143.9562081153858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2.468305644032692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0.86991052637494948</v>
      </c>
      <c r="R12" s="11">
        <f>IF(Landbrug!$E$47&gt;0,SUMIF(Landbrug!$B$32:$B$45,$B12,IF($R$4=År2,Landbrug!$D$32:$D$45,Landbrug!$E$32:$E$45)),'[1]Afgrødefordeling - jordtype'!$G10)*(Landbrug!$E$5)*Arealanvendelse!P$26</f>
        <v>1137.8327974886965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90593.380953981847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2491.9239220465602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846.08641329649561</v>
      </c>
      <c r="I13" s="11">
        <f>IF(Landbrug!$E$47&gt;0,SUMIF(Landbrug!$B$32:$B$45,$B13,IF($I$4=År2,Landbrug!$D$32:$D$45,Landbrug!$E$32:$E$45)),'[1]Afgrødefordeling - jordtype'!$G11)*(1-Landbrug!$E$5)*Arealanvendelse!P$26</f>
        <v>48079.396255691012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11583.406872864167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318.62116615286845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108.18189001902856</v>
      </c>
      <c r="R13" s="11">
        <f>IF(Landbrug!$E$47&gt;0,SUMIF(Landbrug!$B$32:$B$45,$B13,IF($R$4=År2,Landbrug!$D$32:$D$45,Landbrug!$E$32:$E$45)),'[1]Afgrødefordeling - jordtype'!$G11)*(Landbrug!$E$5)*Arealanvendelse!P$26</f>
        <v>6147.5044111029229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2527.8133905087475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42.452066206873539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24.246265517830711</v>
      </c>
      <c r="I14" s="11">
        <f>IF(Landbrug!$E$47&gt;0,SUMIF(Landbrug!$B$32:$B$45,$B14,IF($I$4=År2,Landbrug!$D$32:$D$45,Landbrug!$E$32:$E$45)),'[1]Afgrødefordeling - jordtype'!$G12)*(1-Landbrug!$E$5)*Arealanvendelse!P$26</f>
        <v>1341.5521132216891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323.21004793728389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5.4279854696864609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3.1001642248366195</v>
      </c>
      <c r="R14" s="11">
        <f>IF(Landbrug!$E$47&gt;0,SUMIF(Landbrug!$B$32:$B$45,$B14,IF($R$4=År2,Landbrug!$D$32:$D$45,Landbrug!$E$32:$E$45)),'[1]Afgrødefordeling - jordtype'!$G12)*(Landbrug!$E$5)*Arealanvendelse!P$26</f>
        <v>171.53288468714052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34824.095865025571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750.80305688911994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428.81706111126971</v>
      </c>
      <c r="I15" s="11">
        <f>IF(Landbrug!$E$47&gt;0,SUMIF(Landbrug!$B$32:$B$45,$B15,IF($I$4=År2,Landbrug!$D$32:$D$45,Landbrug!$E$32:$E$45)),'[1]Afgrødefordeling - jordtype'!$G13)*(1-Landbrug!$E$5)*Arealanvendelse!P$26</f>
        <v>18481.720040796692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4452.6616308659586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95.998815782739655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54.829198784410465</v>
      </c>
      <c r="R15" s="11">
        <f>IF(Landbrug!$E$47&gt;0,SUMIF(Landbrug!$B$32:$B$45,$B15,IF($R$4=År2,Landbrug!$D$32:$D$45,Landbrug!$E$32:$E$45)),'[1]Afgrødefordeling - jordtype'!$G13)*(Landbrug!$E$5)*Arealanvendelse!P$26</f>
        <v>2363.1007109852908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50296.637033565326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1853.2033555983037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1364.3525193420355</v>
      </c>
      <c r="I16" s="11">
        <f>IF(Landbrug!$E$47&gt;0,SUMIF(Landbrug!$B$32:$B$45,$B16,IF($I$4=År2,Landbrug!$D$32:$D$45,Landbrug!$E$32:$E$45)),'[1]Afgrødefordeling - jordtype'!$G14)*(1-Landbrug!$E$5)*Arealanvendelse!P$26</f>
        <v>26693.251944022537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6431.0041744936962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236.95338732259574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174.44817913997335</v>
      </c>
      <c r="R16" s="11">
        <f>IF(Landbrug!$E$47&gt;0,SUMIF(Landbrug!$B$32:$B$45,$B16,IF($R$4=År2,Landbrug!$D$32:$D$45,Landbrug!$E$32:$E$45)),'[1]Afgrødefordeling - jordtype'!$G14)*(Landbrug!$E$5)*Arealanvendelse!P$26</f>
        <v>3413.0396147213805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9446.5753575111103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212.9202077111585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121.60821254538924</v>
      </c>
      <c r="I17" s="11">
        <f>IF(Landbrug!$E$47&gt;0,SUMIF(Landbrug!$B$32:$B$45,$B17,IF($I$4=År2,Landbrug!$D$32:$D$45,Landbrug!$E$32:$E$45)),'[1]Afgrødefordeling - jordtype'!$G15)*(1-Landbrug!$E$5)*Arealanvendelse!P$26</f>
        <v>5013.4528051639063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1207.8534300072836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27.224300179567329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15.549010205398172</v>
      </c>
      <c r="R17" s="11">
        <f>IF(Landbrug!$E$47&gt;0,SUMIF(Landbrug!$B$32:$B$45,$B17,IF($R$4=År2,Landbrug!$D$32:$D$45,Landbrug!$E$32:$E$45)),'[1]Afgrødefordeling - jordtype'!$G15)*(Landbrug!$E$5)*Arealanvendelse!P$26</f>
        <v>641.02766745856013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3632.6228249024607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349.69349362944058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287.05908550854684</v>
      </c>
      <c r="I18" s="11">
        <f>IF(Landbrug!$E$47&gt;0,SUMIF(Landbrug!$B$32:$B$45,$B18,IF($I$4=År2,Landbrug!$D$32:$D$45,Landbrug!$E$32:$E$45)),'[1]Afgrødefordeling - jordtype'!$G16)*(1-Landbrug!$E$5)*Arealanvendelse!P$26</f>
        <v>1927.892638587703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464.47265521387902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44.712339630648323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36.703809362042087</v>
      </c>
      <c r="R18" s="11">
        <f>IF(Landbrug!$E$47&gt;0,SUMIF(Landbrug!$B$32:$B$45,$B18,IF($R$4=År2,Landbrug!$D$32:$D$45,Landbrug!$E$32:$E$45)),'[1]Afgrødefordeling - jordtype'!$G16)*(Landbrug!$E$5)*Arealanvendelse!P$26</f>
        <v>246.50327214639069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125625.67754118453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31996.681249918991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27829.655613895826</v>
      </c>
      <c r="I19" s="11">
        <f>IF(Landbrug!$E$47&gt;0,SUMIF(Landbrug!$B$32:$B$45,$B19,IF($I$4=År2,Landbrug!$D$32:$D$45,Landbrug!$E$32:$E$45)),'[1]Afgrødefordeling - jordtype'!$G17)*(1-Landbrug!$E$5)*Arealanvendelse!P$26</f>
        <v>137723.67134934568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19339.835627025299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15054.367283968901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16062.689363342668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4091.1441166703175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3558.3419087890325</v>
      </c>
      <c r="R19" s="11">
        <f>IF(Landbrug!$E$47&gt;0,SUMIF(Landbrug!$B$32:$B$45,$B19,IF($R$4=År2,Landbrug!$D$32:$D$45,Landbrug!$E$32:$E$45)),'[1]Afgrødefordeling - jordtype'!$G17)*(Landbrug!$E$5)*Arealanvendelse!P$26</f>
        <v>17609.55717145004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2472.820669271001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1924.8741975125754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1507580.9484569482</v>
      </c>
      <c r="G20" s="37">
        <f t="shared" si="2"/>
        <v>62317.248131525965</v>
      </c>
      <c r="H20" s="37">
        <f t="shared" si="2"/>
        <v>48508.516803899809</v>
      </c>
      <c r="I20" s="37">
        <f t="shared" si="2"/>
        <v>1297330.7927580951</v>
      </c>
      <c r="J20" s="37">
        <f t="shared" si="2"/>
        <v>19339.835627025299</v>
      </c>
      <c r="K20" s="38">
        <f t="shared" si="2"/>
        <v>15054.367283968901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192761.58297509426</v>
      </c>
      <c r="P20" s="37">
        <f t="shared" si="2"/>
        <v>7967.9777120954459</v>
      </c>
      <c r="Q20" s="37">
        <f t="shared" si="2"/>
        <v>6202.3724142071878</v>
      </c>
      <c r="R20" s="37">
        <f t="shared" si="2"/>
        <v>165878.67968903668</v>
      </c>
      <c r="S20" s="37">
        <f t="shared" si="2"/>
        <v>2472.820669271001</v>
      </c>
      <c r="T20" s="38">
        <f t="shared" si="2"/>
        <v>1924.8741975125754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59" t="s">
        <v>7</v>
      </c>
      <c r="D22" s="460"/>
      <c r="E22" s="461"/>
      <c r="F22" s="465" t="s">
        <v>8</v>
      </c>
      <c r="G22" s="460"/>
      <c r="H22" s="461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9581713.4418284856</v>
      </c>
      <c r="E24" s="22">
        <f>($F24+$C24)*Landbrug!E11*(1-Landbrug!E6)</f>
        <v>8250919.9082411956</v>
      </c>
      <c r="F24" s="33">
        <f>SUM([1]Dyrehold!E58:G61)</f>
        <v>475477</v>
      </c>
      <c r="G24" s="11">
        <f>($F24+$C24)*Landbrug!D11*Landbrug!D6</f>
        <v>398362.63559086953</v>
      </c>
      <c r="H24" s="22">
        <f>($F24+$C24)*Landbrug!E11*Landbrug!E6</f>
        <v>343034.4917588043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1031041.5865025619</v>
      </c>
      <c r="E25" s="22">
        <f>($F25+$C25)*Landbrug!E12*(1-Landbrug!E7)</f>
        <v>754747.71160391532</v>
      </c>
      <c r="F25" s="33">
        <f>SUM([1]Dyrehold!E36:G51)</f>
        <v>207835</v>
      </c>
      <c r="G25" s="11">
        <f>($F25+$C25)*Landbrug!D12*Landbrug!D7</f>
        <v>182554.68291658384</v>
      </c>
      <c r="H25" s="22">
        <f>($F25+$C25)*Landbrug!E12*Landbrug!E7</f>
        <v>133634.50221367736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18250810.233686633</v>
      </c>
      <c r="E26" s="23">
        <f>($F26+$C26)*Landbrug!E13*(1-Landbrug!E8)</f>
        <v>18250810.233686633</v>
      </c>
      <c r="F26" s="46">
        <f>SUM([1]Dyrehold!E65:G78)</f>
        <v>3062300</v>
      </c>
      <c r="G26" s="15">
        <f>($F26+$C26)*Landbrug!D13*Landbrug!D8</f>
        <v>3023523.7663133652</v>
      </c>
      <c r="H26" s="23">
        <f>($F26+$C26)*Landbrug!E13*Landbrug!E8</f>
        <v>3023523.7663133652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56" t="s">
        <v>24</v>
      </c>
      <c r="B29" s="457"/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7"/>
      <c r="O29" s="457"/>
      <c r="P29" s="457"/>
      <c r="Q29" s="457"/>
      <c r="R29" s="457"/>
      <c r="S29" s="457"/>
      <c r="T29" s="457"/>
      <c r="U29" s="458"/>
    </row>
    <row r="30" spans="1:21" x14ac:dyDescent="0.25">
      <c r="A30" s="55"/>
      <c r="B30" s="52"/>
      <c r="C30" s="462" t="s">
        <v>7</v>
      </c>
      <c r="D30" s="463"/>
      <c r="E30" s="463"/>
      <c r="F30" s="463"/>
      <c r="G30" s="463"/>
      <c r="H30" s="463"/>
      <c r="I30" s="463"/>
      <c r="J30" s="463"/>
      <c r="K30" s="464"/>
      <c r="L30" s="462" t="s">
        <v>8</v>
      </c>
      <c r="M30" s="463"/>
      <c r="N30" s="463"/>
      <c r="O30" s="463"/>
      <c r="P30" s="463"/>
      <c r="Q30" s="463"/>
      <c r="R30" s="463"/>
      <c r="S30" s="463"/>
      <c r="T30" s="464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205761.49111770003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2343.9885800547199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1292.076273370953</v>
      </c>
      <c r="I33" s="11">
        <f>IF(Landbrug!$E$47&gt;0,SUMIF(Landbrug!$B$32:$B$45,$B33,IF($I$31=År2,Landbrug!$D$32:$D$45,Landbrug!$E$32:$E$45)),'[1]Afgrødefordeling - jordtype'!$P4)*(1-Landbrug!$E$5)*Arealanvendelse!P$36</f>
        <v>118155.64910437165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26308.975835599253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299.70592930970173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165.20682888336324</v>
      </c>
      <c r="R33" s="11">
        <f>IF(Landbrug!$E$47&gt;0,SUMIF(Landbrug!$B$32:$B$45,$B33,IF($R$31=År2,Landbrug!$D$32:$D$45,Landbrug!$E$32:$E$45)),'[1]Afgrødefordeling - jordtype'!$P4)*(Landbrug!$E$5)*Arealanvendelse!P$36</f>
        <v>15107.560215668816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34564.997514405761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63.385198027675457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23.468365871366192</v>
      </c>
      <c r="I34" s="11">
        <f>IF(Landbrug!$E$47&gt;0,SUMIF(Landbrug!$B$32:$B$45,$B34,IF($I$31=År2,Landbrug!$D$32:$D$45,Landbrug!$E$32:$E$45)),'[1]Afgrødefordeling - jordtype'!$P5)*(1-Landbrug!$E$5)*Arealanvendelse!P$36</f>
        <v>66394.199114133444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4419.5329234072769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8.1045274029963341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3.0007007980788432</v>
      </c>
      <c r="R34" s="11">
        <f>IF(Landbrug!$E$47&gt;0,SUMIF(Landbrug!$B$32:$B$45,$B34,IF($R$31=År2,Landbrug!$D$32:$D$45,Landbrug!$E$32:$E$45)),'[1]Afgrødefordeling - jordtype'!$P5)*(Landbrug!$E$5)*Arealanvendelse!P$36</f>
        <v>8489.2628383924148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25007.442452166189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256.02271644718218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114.63747588816378</v>
      </c>
      <c r="I35" s="11">
        <f>IF(Landbrug!$E$47&gt;0,SUMIF(Landbrug!$B$32:$B$45,$B35,IF($I$31=År2,Landbrug!$D$32:$D$45,Landbrug!$E$32:$E$45)),'[1]Afgrødefordeling - jordtype'!$P6)*(1-Landbrug!$E$5)*Arealanvendelse!P$36</f>
        <v>14360.172932872667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3197.4894602986456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32.735452215985504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14.657721260731815</v>
      </c>
      <c r="R35" s="11">
        <f>IF(Landbrug!$E$47&gt;0,SUMIF(Landbrug!$B$32:$B$45,$B35,IF($R$31=År2,Landbrug!$D$32:$D$45,Landbrug!$E$32:$E$45)),'[1]Afgrødefordeling - jordtype'!$P6)*(Landbrug!$E$5)*Arealanvendelse!P$36</f>
        <v>1836.1134565741595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85176.613285608968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752.81406077523627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842.42333574527879</v>
      </c>
      <c r="I36" s="11">
        <f>IF(Landbrug!$E$47&gt;0,SUMIF(Landbrug!$B$32:$B$45,$B36,IF($I$31=År2,Landbrug!$D$32:$D$45,Landbrug!$E$32:$E$45)),'[1]Afgrødefordeling - jordtype'!$P7)*(1-Landbrug!$E$5)*Arealanvendelse!P$36</f>
        <v>144131.82291798628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10890.810756262548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96.255945784849075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107.713523376391</v>
      </c>
      <c r="R36" s="11">
        <f>IF(Landbrug!$E$47&gt;0,SUMIF(Landbrug!$B$32:$B$45,$B36,IF($R$31=År2,Landbrug!$D$32:$D$45,Landbrug!$E$32:$E$45)),'[1]Afgrødefordeling - jordtype'!$P7)*(Landbrug!$E$5)*Arealanvendelse!P$36</f>
        <v>18428.91313477646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1992.829184434248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14.257483036191203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3.9649487551179861</v>
      </c>
      <c r="I37" s="11">
        <f>IF(Landbrug!$E$47&gt;0,SUMIF(Landbrug!$B$32:$B$45,$B37,IF($I$31=År2,Landbrug!$D$32:$D$45,Landbrug!$E$32:$E$45)),'[1]Afgrødefordeling - jordtype'!$P8)*(1-Landbrug!$E$5)*Arealanvendelse!P$36</f>
        <v>1144.3541965113072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254.80615723068854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1.8229833708828218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0.50696435188700451</v>
      </c>
      <c r="R37" s="11">
        <f>IF(Landbrug!$E$47&gt;0,SUMIF(Landbrug!$B$32:$B$45,$B37,IF($R$31=År2,Landbrug!$D$32:$D$45,Landbrug!$E$32:$E$45)),'[1]Afgrødefordeling - jordtype'!$P8)*(Landbrug!$E$5)*Arealanvendelse!P$36</f>
        <v>146.31886044294288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8382.0246988372255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24.239026040680443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22.599734916573244</v>
      </c>
      <c r="I38" s="11">
        <f>IF(Landbrug!$E$47&gt;0,SUMIF(Landbrug!$B$32:$B$45,$B38,IF($I$31=År2,Landbrug!$D$32:$D$45,Landbrug!$E$32:$E$45)),'[1]Afgrødefordeling - jordtype'!$P9)*(1-Landbrug!$E$5)*Arealanvendelse!P$36</f>
        <v>4813.2600698031829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1071.738370757437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3.0992385743255637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2.8896363288452447</v>
      </c>
      <c r="R38" s="11">
        <f>IF(Landbrug!$E$47&gt;0,SUMIF(Landbrug!$B$32:$B$45,$B38,IF($R$31=År2,Landbrug!$D$32:$D$45,Landbrug!$E$32:$E$45)),'[1]Afgrødefordeling - jordtype'!$P9)*(Landbrug!$E$5)*Arealanvendelse!P$36</f>
        <v>615.43072116672442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5154.9769216051091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67.718739120016707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26.025529247246556</v>
      </c>
      <c r="I39" s="11">
        <f>IF(Landbrug!$E$47&gt;0,SUMIF(Landbrug!$B$32:$B$45,$B39,IF($I$31=År2,Landbrug!$D$32:$D$45,Landbrug!$E$32:$E$45)),'[1]Afgrødefordeling - jordtype'!$P10)*(1-Landbrug!$E$5)*Arealanvendelse!P$36</f>
        <v>2960.1731644814658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659.12315529440741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8.6586205292741063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3.3276635795899496</v>
      </c>
      <c r="R39" s="11">
        <f>IF(Landbrug!$E$47&gt;0,SUMIF(Landbrug!$B$32:$B$45,$B39,IF($R$31=År2,Landbrug!$D$32:$D$45,Landbrug!$E$32:$E$45)),'[1]Afgrødefordeling - jordtype'!$P10)*(Landbrug!$E$5)*Arealanvendelse!P$36</f>
        <v>378.4922233528319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27851.406142136617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72.198626057654835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26.731537085222776</v>
      </c>
      <c r="I40" s="11">
        <f>IF(Landbrug!$E$47&gt;0,SUMIF(Landbrug!$B$32:$B$45,$B40,IF($I$31=År2,Landbrug!$D$32:$D$45,Landbrug!$E$32:$E$45)),'[1]Afgrødefordeling - jordtype'!$P11)*(1-Landbrug!$E$5)*Arealanvendelse!P$36</f>
        <v>15993.279176380123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3561.1229642663725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9.2314256569406759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3.4179348108498111</v>
      </c>
      <c r="R40" s="11">
        <f>IF(Landbrug!$E$47&gt;0,SUMIF(Landbrug!$B$32:$B$45,$B40,IF($R$31=År2,Landbrug!$D$32:$D$45,Landbrug!$E$32:$E$45)),'[1]Afgrødefordeling - jordtype'!$P11)*(Landbrug!$E$5)*Arealanvendelse!P$36</f>
        <v>2044.924893855331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777.13356813951748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15.574727794337839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9.7002191457524098</v>
      </c>
      <c r="I41" s="11">
        <f>IF(Landbrug!$E$47&gt;0,SUMIF(Landbrug!$B$32:$B$45,$B41,IF($I$31=År2,Landbrug!$D$32:$D$45,Landbrug!$E$32:$E$45)),'[1]Afgrødefordeling - jordtype'!$P12)*(1-Landbrug!$E$5)*Arealanvendelse!P$36</f>
        <v>446.2580470501963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99.365474823081769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1.9914082803418327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1.2402847088604922</v>
      </c>
      <c r="R41" s="11">
        <f>IF(Landbrug!$E$47&gt;0,SUMIF(Landbrug!$B$32:$B$45,$B41,IF($R$31=År2,Landbrug!$D$32:$D$45,Landbrug!$E$32:$E$45)),'[1]Afgrødefordeling - jordtype'!$P12)*(Landbrug!$E$5)*Arealanvendelse!P$36</f>
        <v>57.059229657163861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10706.080590614029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111.21111037677385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69.264269420448628</v>
      </c>
      <c r="I42" s="11">
        <f>IF(Landbrug!$E$47&gt;0,SUMIF(Landbrug!$B$32:$B$45,$B42,IF($I$31=År2,Landbrug!$D$32:$D$45,Landbrug!$E$32:$E$45)),'[1]Afgrødefordeling - jordtype'!$P13)*(1-Landbrug!$E$5)*Arealanvendelse!P$36</f>
        <v>6147.8165553539711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1368.8956763601775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14.219620977955756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8.8562343738588094</v>
      </c>
      <c r="R42" s="11">
        <f>IF(Landbrug!$E$47&gt;0,SUMIF(Landbrug!$B$32:$B$45,$B42,IF($R$31=År2,Landbrug!$D$32:$D$45,Landbrug!$E$32:$E$45)),'[1]Afgrødefordeling - jordtype'!$P13)*(Landbrug!$E$5)*Arealanvendelse!P$36</f>
        <v>786.06913430649797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15462.852261988426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807.38738750994241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648.18732903304101</v>
      </c>
      <c r="I43" s="11">
        <f>IF(Landbrug!$E$47&gt;0,SUMIF(Landbrug!$B$32:$B$45,$B43,IF($I$31=År2,Landbrug!$D$32:$D$45,Landbrug!$E$32:$E$45)),'[1]Afgrødefordeling - jordtype'!$P14)*(1-Landbrug!$E$5)*Arealanvendelse!P$36</f>
        <v>8879.3259423608415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1977.1037053643315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103.23377398065249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82.878213429728348</v>
      </c>
      <c r="R43" s="11">
        <f>IF(Landbrug!$E$47&gt;0,SUMIF(Landbrug!$B$32:$B$45,$B43,IF($R$31=År2,Landbrug!$D$32:$D$45,Landbrug!$E$32:$E$45)),'[1]Afgrødefordeling - jordtype'!$P14)*(Landbrug!$E$5)*Arealanvendelse!P$36</f>
        <v>1135.3240608095771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2904.1901755271374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24.405509823615787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15.200188200974676</v>
      </c>
      <c r="I44" s="11">
        <f>IF(Landbrug!$E$47&gt;0,SUMIF(Landbrug!$B$32:$B$45,$B44,IF($I$31=År2,Landbrug!$D$32:$D$45,Landbrug!$E$32:$E$45)),'[1]Afgrødefordeling - jordtype'!$P15)*(1-Landbrug!$E$5)*Arealanvendelse!P$36</f>
        <v>1667.6904577623845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371.3341536109989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3.1205254429153704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1.9435190807751841</v>
      </c>
      <c r="R44" s="11">
        <f>IF(Landbrug!$E$47&gt;0,SUMIF(Landbrug!$B$32:$B$45,$B44,IF($R$31=År2,Landbrug!$D$32:$D$45,Landbrug!$E$32:$E$45)),'[1]Afgrødefordeling - jordtype'!$P15)*(Landbrug!$E$5)*Arealanvendelse!P$36</f>
        <v>213.2334272861215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1116.7885842448757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51.797607057168264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46.366946750498713</v>
      </c>
      <c r="I45" s="11">
        <f>IF(Landbrug!$E$47&gt;0,SUMIF(Landbrug!$B$32:$B$45,$B45,IF($I$31=År2,Landbrug!$D$32:$D$45,Landbrug!$E$32:$E$45)),'[1]Afgrødefordeling - jordtype'!$P16)*(1-Landbrug!$E$5)*Arealanvendelse!P$36</f>
        <v>641.30017413377141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142.79427951639715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6.6229204746061416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5.9285480242345132</v>
      </c>
      <c r="R45" s="11">
        <f>IF(Landbrug!$E$47&gt;0,SUMIF(Landbrug!$B$32:$B$45,$B45,IF($R$31=År2,Landbrug!$D$32:$D$45,Landbrug!$E$32:$E$45)),'[1]Afgrødefordeling - jordtype'!$P16)*(Landbrug!$E$5)*Arealanvendelse!P$36</f>
        <v>81.997611375200719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38621.494531238553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4859.5642171378668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4226.6883099602883</v>
      </c>
      <c r="I46" s="11">
        <f>IF(Landbrug!$E$47&gt;0,SUMIF(Landbrug!$B$32:$B$45,$B46,IF($I$31=År2,Landbrug!$D$32:$D$45,Landbrug!$E$32:$E$45)),'[1]Afgrødefordeling - jordtype'!$P17)*(1-Landbrug!$E$5)*Arealanvendelse!P$36</f>
        <v>45812.828292855047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2937.2787897700537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2286.4141438109768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4938.2027746671856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621.35123956255677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540.43076771710571</v>
      </c>
      <c r="R46" s="11">
        <f>IF(Landbrug!$E$47&gt;0,SUMIF(Landbrug!$B$32:$B$45,$B46,IF($R$31=År2,Landbrug!$D$32:$D$45,Landbrug!$E$32:$E$45)),'[1]Afgrødefordeling - jordtype'!$P17)*(Landbrug!$E$5)*Arealanvendelse!P$36</f>
        <v>5857.6975991475974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375.56491393365025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292.34437470754136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463480.32102864672</v>
      </c>
      <c r="G47" s="37">
        <f t="shared" si="3"/>
        <v>9464.5649892590627</v>
      </c>
      <c r="H47" s="37">
        <f t="shared" si="3"/>
        <v>7367.3344633909255</v>
      </c>
      <c r="I47" s="37">
        <f t="shared" si="3"/>
        <v>431548.13014605641</v>
      </c>
      <c r="J47" s="37">
        <f t="shared" si="3"/>
        <v>2937.2787897700537</v>
      </c>
      <c r="K47" s="38">
        <f t="shared" si="3"/>
        <v>2286.4141438109768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59261.295687458805</v>
      </c>
      <c r="P47" s="37">
        <f t="shared" si="3"/>
        <v>1210.1536115639842</v>
      </c>
      <c r="Q47" s="37">
        <f t="shared" si="3"/>
        <v>941.99854072430003</v>
      </c>
      <c r="R47" s="37">
        <f t="shared" si="3"/>
        <v>55178.39740681184</v>
      </c>
      <c r="S47" s="37">
        <f t="shared" si="3"/>
        <v>375.56491393365025</v>
      </c>
      <c r="T47" s="38">
        <f t="shared" si="3"/>
        <v>292.34437470754136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59" t="s">
        <v>7</v>
      </c>
      <c r="D49" s="460"/>
      <c r="E49" s="461"/>
      <c r="F49" s="465" t="s">
        <v>8</v>
      </c>
      <c r="G49" s="460"/>
      <c r="H49" s="46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1541102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15447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82455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16513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1570560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214987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203</v>
      </c>
      <c r="AG4" t="s">
        <v>202</v>
      </c>
      <c r="AH4" t="s">
        <v>207</v>
      </c>
      <c r="AI4" t="s">
        <v>237</v>
      </c>
      <c r="AJ4" t="s">
        <v>230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4899909.2475260627</v>
      </c>
      <c r="F5" s="214"/>
      <c r="G5" s="214">
        <v>20134.322419354841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25262006.641724519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8342812.0179231409</v>
      </c>
      <c r="AB5" s="214">
        <v>28784781.270898372</v>
      </c>
      <c r="AC5" s="214"/>
      <c r="AD5" s="214"/>
      <c r="AE5" s="214"/>
      <c r="AF5" s="214"/>
      <c r="AG5" s="214"/>
      <c r="AH5" s="214">
        <v>23029806.173524413</v>
      </c>
      <c r="AI5" s="214"/>
      <c r="AJ5" s="214"/>
      <c r="AK5" s="214"/>
      <c r="AL5" s="214"/>
      <c r="AM5" s="214"/>
      <c r="AN5" s="214">
        <v>92731125.674015865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2040794.7037922554</v>
      </c>
      <c r="F7" s="214"/>
      <c r="G7" s="214">
        <v>6898.6524193548394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10236161.554636406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2779386.6196847237</v>
      </c>
      <c r="AB7" s="214">
        <v>12521219.937565038</v>
      </c>
      <c r="AC7" s="214"/>
      <c r="AD7" s="214"/>
      <c r="AE7" s="214"/>
      <c r="AF7" s="214"/>
      <c r="AG7" s="214"/>
      <c r="AH7" s="214">
        <v>5750222.718772158</v>
      </c>
      <c r="AI7" s="214"/>
      <c r="AJ7" s="214"/>
      <c r="AK7" s="214"/>
      <c r="AL7" s="214"/>
      <c r="AM7" s="214"/>
      <c r="AN7" s="214">
        <v>33334684.186869934</v>
      </c>
    </row>
    <row r="8" spans="1:40" x14ac:dyDescent="0.25">
      <c r="A8" s="77">
        <v>2050</v>
      </c>
      <c r="B8" s="214"/>
      <c r="C8" s="214"/>
      <c r="D8" s="214">
        <v>0</v>
      </c>
      <c r="E8" s="214">
        <v>2102027.5437338077</v>
      </c>
      <c r="F8" s="214"/>
      <c r="G8" s="214">
        <v>8794.1700000000019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10672335.420421448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2894591.3982384163</v>
      </c>
      <c r="AB8" s="214">
        <v>13348691.999999998</v>
      </c>
      <c r="AC8" s="214"/>
      <c r="AD8" s="214"/>
      <c r="AE8" s="214"/>
      <c r="AF8" s="214"/>
      <c r="AG8" s="214"/>
      <c r="AH8" s="214">
        <v>17279583.454752255</v>
      </c>
      <c r="AI8" s="214"/>
      <c r="AJ8" s="214"/>
      <c r="AK8" s="214"/>
      <c r="AL8" s="214"/>
      <c r="AM8" s="214"/>
      <c r="AN8" s="214">
        <v>46306023.987145931</v>
      </c>
    </row>
    <row r="9" spans="1:40" x14ac:dyDescent="0.25">
      <c r="A9" s="76" t="s">
        <v>112</v>
      </c>
      <c r="B9" s="214"/>
      <c r="C9" s="214">
        <v>203009.42252271736</v>
      </c>
      <c r="D9" s="214"/>
      <c r="E9" s="214"/>
      <c r="F9" s="214"/>
      <c r="G9" s="214"/>
      <c r="H9" s="214"/>
      <c r="I9" s="214"/>
      <c r="J9" s="214"/>
      <c r="K9" s="214">
        <v>38518218.348372787</v>
      </c>
      <c r="L9" s="214"/>
      <c r="M9" s="214">
        <v>2433293.4949597926</v>
      </c>
      <c r="N9" s="214"/>
      <c r="O9" s="214">
        <v>8760814.2291331179</v>
      </c>
      <c r="P9" s="214"/>
      <c r="Q9" s="214">
        <v>0</v>
      </c>
      <c r="R9" s="214">
        <v>15605672.406383811</v>
      </c>
      <c r="S9" s="214"/>
      <c r="T9" s="214">
        <v>4946796.4299360495</v>
      </c>
      <c r="U9" s="214">
        <v>15589469.363784051</v>
      </c>
      <c r="V9" s="214"/>
      <c r="W9" s="214"/>
      <c r="X9" s="214"/>
      <c r="Y9" s="214">
        <v>2647581.2187337717</v>
      </c>
      <c r="Z9" s="214">
        <v>251069.53141001015</v>
      </c>
      <c r="AA9" s="214"/>
      <c r="AB9" s="214"/>
      <c r="AC9" s="214"/>
      <c r="AD9" s="214"/>
      <c r="AE9" s="214"/>
      <c r="AF9" s="214">
        <v>18931625.320732422</v>
      </c>
      <c r="AG9" s="214">
        <v>9191220.6873689033</v>
      </c>
      <c r="AH9" s="214"/>
      <c r="AI9" s="214">
        <v>615814.3361589706</v>
      </c>
      <c r="AJ9" s="214"/>
      <c r="AK9" s="214"/>
      <c r="AL9" s="214"/>
      <c r="AM9" s="214"/>
      <c r="AN9" s="214">
        <v>117694584.78949639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69149.34692850514</v>
      </c>
      <c r="D11" s="214"/>
      <c r="E11" s="214"/>
      <c r="F11" s="214"/>
      <c r="G11" s="214"/>
      <c r="H11" s="214"/>
      <c r="I11" s="214"/>
      <c r="J11" s="214"/>
      <c r="K11" s="214">
        <v>13120128.172087617</v>
      </c>
      <c r="L11" s="214"/>
      <c r="M11" s="214">
        <v>828831.75554583245</v>
      </c>
      <c r="N11" s="214"/>
      <c r="O11" s="214">
        <v>3339739.963661673</v>
      </c>
      <c r="P11" s="214"/>
      <c r="Q11" s="214">
        <v>0</v>
      </c>
      <c r="R11" s="214">
        <v>5475802.6586330524</v>
      </c>
      <c r="S11" s="214"/>
      <c r="T11" s="214">
        <v>1675256.636432613</v>
      </c>
      <c r="U11" s="214">
        <v>5432545.8069550134</v>
      </c>
      <c r="V11" s="214"/>
      <c r="W11" s="214"/>
      <c r="X11" s="214"/>
      <c r="Y11" s="214">
        <v>901822.73285925447</v>
      </c>
      <c r="Z11" s="214">
        <v>78502.601603730669</v>
      </c>
      <c r="AA11" s="214"/>
      <c r="AB11" s="214"/>
      <c r="AC11" s="214"/>
      <c r="AD11" s="214"/>
      <c r="AE11" s="214"/>
      <c r="AF11" s="214">
        <v>5408907.5593892187</v>
      </c>
      <c r="AG11" s="214">
        <v>2622922.6951507898</v>
      </c>
      <c r="AH11" s="214"/>
      <c r="AI11" s="214">
        <v>212967.49321403471</v>
      </c>
      <c r="AJ11" s="214"/>
      <c r="AK11" s="214"/>
      <c r="AL11" s="214"/>
      <c r="AM11" s="214"/>
      <c r="AN11" s="214">
        <v>39166577.422461338</v>
      </c>
    </row>
    <row r="12" spans="1:40" x14ac:dyDescent="0.25">
      <c r="A12" s="77">
        <v>2050</v>
      </c>
      <c r="B12" s="214"/>
      <c r="C12" s="214">
        <v>61444.98336528011</v>
      </c>
      <c r="D12" s="214"/>
      <c r="E12" s="214"/>
      <c r="F12" s="214"/>
      <c r="G12" s="214"/>
      <c r="H12" s="214"/>
      <c r="I12" s="214"/>
      <c r="J12" s="214"/>
      <c r="K12" s="214">
        <v>11658332.191015158</v>
      </c>
      <c r="L12" s="214"/>
      <c r="M12" s="214">
        <v>736486.39783662127</v>
      </c>
      <c r="N12" s="214"/>
      <c r="O12" s="214">
        <v>0</v>
      </c>
      <c r="P12" s="214"/>
      <c r="Q12" s="214">
        <v>0</v>
      </c>
      <c r="R12" s="214">
        <v>3529032.9380496312</v>
      </c>
      <c r="S12" s="214"/>
      <c r="T12" s="214">
        <v>1569785.1261235322</v>
      </c>
      <c r="U12" s="214">
        <v>3805516.5092497854</v>
      </c>
      <c r="V12" s="214"/>
      <c r="W12" s="214"/>
      <c r="X12" s="214"/>
      <c r="Y12" s="214">
        <v>801344.99138886132</v>
      </c>
      <c r="Z12" s="214">
        <v>128313.26233304321</v>
      </c>
      <c r="AA12" s="214"/>
      <c r="AB12" s="214"/>
      <c r="AC12" s="214"/>
      <c r="AD12" s="214"/>
      <c r="AE12" s="214"/>
      <c r="AF12" s="214">
        <v>13522717.761343203</v>
      </c>
      <c r="AG12" s="214">
        <v>6568297.9922181144</v>
      </c>
      <c r="AH12" s="214"/>
      <c r="AI12" s="214">
        <v>162468.96735167524</v>
      </c>
      <c r="AJ12" s="214"/>
      <c r="AK12" s="214"/>
      <c r="AL12" s="214"/>
      <c r="AM12" s="214"/>
      <c r="AN12" s="214">
        <v>42543741.120274909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4109338.6053518541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452170.45699679974</v>
      </c>
      <c r="AE17" s="214">
        <v>8630115.4022918455</v>
      </c>
      <c r="AF17" s="214"/>
      <c r="AG17" s="214"/>
      <c r="AH17" s="214"/>
      <c r="AI17" s="214"/>
      <c r="AJ17" s="214">
        <v>394826.44128989091</v>
      </c>
      <c r="AK17" s="214"/>
      <c r="AL17" s="214"/>
      <c r="AM17" s="214"/>
      <c r="AN17" s="214">
        <v>17268571.692782734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1490935.5412119357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160118.50414716289</v>
      </c>
      <c r="AE19" s="214">
        <v>2858758.2285455461</v>
      </c>
      <c r="AF19" s="214"/>
      <c r="AG19" s="214"/>
      <c r="AH19" s="214"/>
      <c r="AI19" s="214"/>
      <c r="AJ19" s="214">
        <v>175969.19384051242</v>
      </c>
      <c r="AK19" s="214"/>
      <c r="AL19" s="214"/>
      <c r="AM19" s="214"/>
      <c r="AN19" s="214">
        <v>6032585.4394878997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722908.5448650883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82184.814172692408</v>
      </c>
      <c r="AE20" s="214">
        <v>2761065.1089266455</v>
      </c>
      <c r="AF20" s="214"/>
      <c r="AG20" s="214"/>
      <c r="AH20" s="214"/>
      <c r="AI20" s="214"/>
      <c r="AJ20" s="214">
        <v>105983.929425107</v>
      </c>
      <c r="AK20" s="214"/>
      <c r="AL20" s="214"/>
      <c r="AM20" s="214"/>
      <c r="AN20" s="214">
        <v>5024728.2124991333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2431597.7026758408</v>
      </c>
      <c r="AN21" s="214">
        <v>2535788.4577751681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789510.6267450063</v>
      </c>
      <c r="AN23" s="214">
        <v>789510.6267450063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814379.14075048931</v>
      </c>
      <c r="AN24" s="214">
        <v>814379.14075048931</v>
      </c>
    </row>
    <row r="25" spans="1:40" x14ac:dyDescent="0.25">
      <c r="A25" s="76" t="s">
        <v>114</v>
      </c>
      <c r="B25" s="214"/>
      <c r="C25" s="214"/>
      <c r="D25" s="214"/>
      <c r="E25" s="214">
        <v>1169712.4672387782</v>
      </c>
      <c r="F25" s="214"/>
      <c r="G25" s="214">
        <v>7718.1808064516135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14294359.231592298</v>
      </c>
      <c r="T25" s="214"/>
      <c r="U25" s="214"/>
      <c r="V25" s="214"/>
      <c r="W25" s="214"/>
      <c r="X25" s="214"/>
      <c r="Y25" s="214"/>
      <c r="Z25" s="214"/>
      <c r="AA25" s="214"/>
      <c r="AB25" s="214">
        <v>20399058.64585501</v>
      </c>
      <c r="AC25" s="214"/>
      <c r="AD25" s="214"/>
      <c r="AE25" s="214"/>
      <c r="AF25" s="214"/>
      <c r="AG25" s="214"/>
      <c r="AH25" s="214"/>
      <c r="AI25" s="214"/>
      <c r="AJ25" s="214"/>
      <c r="AK25" s="214">
        <v>74106257.905118883</v>
      </c>
      <c r="AL25" s="214">
        <v>1491598.2131541162</v>
      </c>
      <c r="AM25" s="214"/>
      <c r="AN25" s="214">
        <v>111468704.64376555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257528.85547854649</v>
      </c>
      <c r="F27" s="214"/>
      <c r="G27" s="214">
        <v>2299.5508064516134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3412053.8515454689</v>
      </c>
      <c r="T27" s="214"/>
      <c r="U27" s="214"/>
      <c r="V27" s="214"/>
      <c r="W27" s="214"/>
      <c r="X27" s="214"/>
      <c r="Y27" s="214"/>
      <c r="Z27" s="214"/>
      <c r="AA27" s="214"/>
      <c r="AB27" s="214">
        <v>4173739.9791883458</v>
      </c>
      <c r="AC27" s="214"/>
      <c r="AD27" s="214"/>
      <c r="AE27" s="214"/>
      <c r="AF27" s="214"/>
      <c r="AG27" s="214"/>
      <c r="AH27" s="214"/>
      <c r="AI27" s="214"/>
      <c r="AJ27" s="214"/>
      <c r="AK27" s="214">
        <v>27310162.65549029</v>
      </c>
      <c r="AL27" s="214">
        <v>564384.47113054036</v>
      </c>
      <c r="AM27" s="214"/>
      <c r="AN27" s="214">
        <v>35720169.363639645</v>
      </c>
    </row>
    <row r="28" spans="1:40" x14ac:dyDescent="0.25">
      <c r="A28" s="77">
        <v>2050</v>
      </c>
      <c r="B28" s="214"/>
      <c r="C28" s="214"/>
      <c r="D28" s="214"/>
      <c r="E28" s="214">
        <v>88418.618903088733</v>
      </c>
      <c r="F28" s="214"/>
      <c r="G28" s="214">
        <v>977.12999999999988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1185815.0467134938</v>
      </c>
      <c r="T28" s="214"/>
      <c r="U28" s="214"/>
      <c r="V28" s="214"/>
      <c r="W28" s="214"/>
      <c r="X28" s="214"/>
      <c r="Y28" s="214"/>
      <c r="Z28" s="214"/>
      <c r="AA28" s="214"/>
      <c r="AB28" s="214">
        <v>1483187.9999999995</v>
      </c>
      <c r="AC28" s="214"/>
      <c r="AD28" s="214"/>
      <c r="AE28" s="214"/>
      <c r="AF28" s="214"/>
      <c r="AG28" s="214"/>
      <c r="AH28" s="214"/>
      <c r="AI28" s="214"/>
      <c r="AJ28" s="214"/>
      <c r="AK28" s="214">
        <v>37992603.514120117</v>
      </c>
      <c r="AL28" s="214">
        <v>-17603.549030724476</v>
      </c>
      <c r="AM28" s="214"/>
      <c r="AN28" s="214">
        <v>40733398.760705978</v>
      </c>
    </row>
    <row r="29" spans="1:40" x14ac:dyDescent="0.25">
      <c r="A29" s="76" t="s">
        <v>208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54980822.899516672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54980822.899516672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15690021.280784901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15690021.280784901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39290801.618731774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39290801.618731774</v>
      </c>
    </row>
    <row r="33" spans="1:40" x14ac:dyDescent="0.25">
      <c r="A33" s="76" t="s">
        <v>236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1559428.7387163076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1559428.7387163076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549903.73075160128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549903.73075160128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331199.77945345931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331199.77945345931</v>
      </c>
    </row>
    <row r="37" spans="1:40" x14ac:dyDescent="0.25">
      <c r="A37" s="76" t="s">
        <v>61</v>
      </c>
      <c r="B37" s="214">
        <v>182574.19618217932</v>
      </c>
      <c r="C37" s="214">
        <v>203009.42252271736</v>
      </c>
      <c r="D37" s="214">
        <v>1462905.7868523435</v>
      </c>
      <c r="E37" s="214">
        <v>6069621.7147648409</v>
      </c>
      <c r="F37" s="214">
        <v>281468.55244752642</v>
      </c>
      <c r="G37" s="214">
        <v>27852.503225806457</v>
      </c>
      <c r="H37" s="214">
        <v>197788.71253069426</v>
      </c>
      <c r="I37" s="214">
        <v>1445379.0531089196</v>
      </c>
      <c r="J37" s="214">
        <v>142742</v>
      </c>
      <c r="K37" s="214">
        <v>93584718.247889459</v>
      </c>
      <c r="L37" s="214">
        <v>1513844.376677237</v>
      </c>
      <c r="M37" s="214">
        <v>6618566.1003116472</v>
      </c>
      <c r="N37" s="214">
        <v>2948427</v>
      </c>
      <c r="O37" s="214">
        <v>8760814.2291331179</v>
      </c>
      <c r="P37" s="214">
        <v>995654</v>
      </c>
      <c r="Q37" s="214">
        <v>692260.49385742994</v>
      </c>
      <c r="R37" s="214">
        <v>17267840.688371938</v>
      </c>
      <c r="S37" s="214">
        <v>39556365.873316817</v>
      </c>
      <c r="T37" s="214">
        <v>4946796.4299360495</v>
      </c>
      <c r="U37" s="214">
        <v>15919495.363784051</v>
      </c>
      <c r="V37" s="214">
        <v>2647325.8446415998</v>
      </c>
      <c r="W37" s="214">
        <v>336392.95646566537</v>
      </c>
      <c r="X37" s="214">
        <v>1559428.7387163076</v>
      </c>
      <c r="Y37" s="214">
        <v>2676226.2187337717</v>
      </c>
      <c r="Z37" s="214">
        <v>251069.53141001015</v>
      </c>
      <c r="AA37" s="214">
        <v>8342812.0179231409</v>
      </c>
      <c r="AB37" s="214">
        <v>49183839.916753381</v>
      </c>
      <c r="AC37" s="214">
        <v>682979.63888483576</v>
      </c>
      <c r="AD37" s="214">
        <v>452170.45699679974</v>
      </c>
      <c r="AE37" s="214">
        <v>8630115.4022918455</v>
      </c>
      <c r="AF37" s="214">
        <v>18931625.320732422</v>
      </c>
      <c r="AG37" s="214">
        <v>9191220.6873689033</v>
      </c>
      <c r="AH37" s="214">
        <v>23029806.173524413</v>
      </c>
      <c r="AI37" s="214">
        <v>615814.3361589706</v>
      </c>
      <c r="AJ37" s="214">
        <v>499017.19638921844</v>
      </c>
      <c r="AK37" s="214">
        <v>74106257.905118883</v>
      </c>
      <c r="AL37" s="214">
        <v>1491598.2131541162</v>
      </c>
      <c r="AM37" s="214">
        <v>2431597.7026758408</v>
      </c>
      <c r="AN37" s="214">
        <v>407877423.00285298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3" width="11.2851562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5" t="s">
        <v>277</v>
      </c>
      <c r="B2" s="76">
        <v>1</v>
      </c>
    </row>
    <row r="4" spans="1:11" x14ac:dyDescent="0.25">
      <c r="A4" s="75" t="s">
        <v>304</v>
      </c>
      <c r="B4" s="75" t="s">
        <v>62</v>
      </c>
    </row>
    <row r="5" spans="1:11" x14ac:dyDescent="0.25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14</v>
      </c>
      <c r="G5" t="s">
        <v>158</v>
      </c>
      <c r="H5" t="s">
        <v>203</v>
      </c>
      <c r="I5" t="s">
        <v>54</v>
      </c>
      <c r="J5" t="s">
        <v>159</v>
      </c>
      <c r="K5" t="s">
        <v>61</v>
      </c>
    </row>
    <row r="6" spans="1:11" x14ac:dyDescent="0.25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142742</v>
      </c>
      <c r="H6" s="74">
        <v>0</v>
      </c>
      <c r="I6" s="74">
        <v>420628.93071698514</v>
      </c>
      <c r="J6" s="74">
        <v>5421074.2654714445</v>
      </c>
      <c r="K6" s="74">
        <v>7785990.7977644643</v>
      </c>
    </row>
    <row r="7" spans="1:11" x14ac:dyDescent="0.25">
      <c r="A7" s="76">
        <v>2030</v>
      </c>
      <c r="B7" s="74">
        <v>0</v>
      </c>
      <c r="C7" s="74">
        <v>276248.66037977417</v>
      </c>
      <c r="D7" s="74">
        <v>0</v>
      </c>
      <c r="E7" s="74">
        <v>564384.47113054036</v>
      </c>
      <c r="F7" s="74">
        <v>13320.855183331274</v>
      </c>
      <c r="G7" s="74">
        <v>0</v>
      </c>
      <c r="H7" s="74">
        <v>8772.5987846519565</v>
      </c>
      <c r="I7" s="74">
        <v>447773.51005218376</v>
      </c>
      <c r="J7" s="74">
        <v>3339739.963661673</v>
      </c>
      <c r="K7" s="74">
        <v>4650240.0591921546</v>
      </c>
    </row>
    <row r="8" spans="1:11" x14ac:dyDescent="0.25">
      <c r="A8" s="76">
        <v>2050</v>
      </c>
      <c r="B8" s="74">
        <v>0</v>
      </c>
      <c r="C8" s="74">
        <v>386861.18349525216</v>
      </c>
      <c r="D8" s="74">
        <v>0</v>
      </c>
      <c r="E8" s="74">
        <v>0</v>
      </c>
      <c r="F8" s="74">
        <v>47378.129880160915</v>
      </c>
      <c r="G8" s="74">
        <v>0</v>
      </c>
      <c r="H8" s="74">
        <v>0</v>
      </c>
      <c r="I8" s="74">
        <v>481866.84417798044</v>
      </c>
      <c r="J8" s="74">
        <v>0</v>
      </c>
      <c r="K8" s="74">
        <v>916106.15755339351</v>
      </c>
    </row>
    <row r="9" spans="1:11" x14ac:dyDescent="0.25">
      <c r="A9" s="76" t="s">
        <v>61</v>
      </c>
      <c r="B9" s="74">
        <v>370459.67448149773</v>
      </c>
      <c r="C9" s="74">
        <v>867046.44957416086</v>
      </c>
      <c r="D9" s="74">
        <v>282332.03034110228</v>
      </c>
      <c r="E9" s="74">
        <v>1509201.7621848406</v>
      </c>
      <c r="F9" s="74">
        <v>60698.98506349219</v>
      </c>
      <c r="G9" s="74">
        <v>142742</v>
      </c>
      <c r="H9" s="74">
        <v>8772.5987846519565</v>
      </c>
      <c r="I9" s="74">
        <v>1350269.2849471492</v>
      </c>
      <c r="J9" s="74">
        <v>8760814.2291331179</v>
      </c>
      <c r="K9" s="74">
        <v>13352337.014510013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D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8554687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3.140625" bestFit="1" customWidth="1"/>
    <col min="10" max="11" width="9.85546875" bestFit="1" customWidth="1"/>
    <col min="12" max="12" width="13.2851562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8" width="11" bestFit="1" customWidth="1"/>
    <col min="19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8" width="9.85546875" bestFit="1" customWidth="1"/>
    <col min="29" max="29" width="9.28515625" bestFit="1" customWidth="1"/>
    <col min="30" max="30" width="12" bestFit="1" customWidth="1"/>
    <col min="31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30" x14ac:dyDescent="0.25">
      <c r="A2" s="75" t="s">
        <v>299</v>
      </c>
      <c r="B2" s="76">
        <v>1</v>
      </c>
    </row>
    <row r="4" spans="1:30" x14ac:dyDescent="0.25">
      <c r="A4" s="75" t="s">
        <v>251</v>
      </c>
      <c r="B4" s="75" t="s">
        <v>62</v>
      </c>
    </row>
    <row r="5" spans="1:30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115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207</v>
      </c>
      <c r="Z5" t="s">
        <v>203</v>
      </c>
      <c r="AA5" t="s">
        <v>56</v>
      </c>
      <c r="AB5" t="s">
        <v>55</v>
      </c>
      <c r="AC5" t="s">
        <v>237</v>
      </c>
      <c r="AD5" t="s">
        <v>61</v>
      </c>
    </row>
    <row r="6" spans="1:30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/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/>
      <c r="AA6" s="94">
        <v>912099.45136908058</v>
      </c>
      <c r="AB6" s="94">
        <v>2006067.2488276002</v>
      </c>
      <c r="AC6" s="94">
        <v>98784.738662362797</v>
      </c>
      <c r="AD6" s="94">
        <v>34594970.783268616</v>
      </c>
    </row>
    <row r="7" spans="1:30" x14ac:dyDescent="0.25">
      <c r="A7" s="76">
        <v>2030</v>
      </c>
      <c r="B7" s="94">
        <v>174210.87532237158</v>
      </c>
      <c r="C7" s="94">
        <v>592574.92033991101</v>
      </c>
      <c r="D7" s="94">
        <v>3334412.5174992434</v>
      </c>
      <c r="E7" s="94">
        <v>422736.04578553844</v>
      </c>
      <c r="F7" s="94">
        <v>149993.63585088099</v>
      </c>
      <c r="G7" s="94">
        <v>1181523.0892264775</v>
      </c>
      <c r="H7" s="94">
        <v>1558651.5742277633</v>
      </c>
      <c r="I7" s="94">
        <v>697518.0038552779</v>
      </c>
      <c r="J7" s="94">
        <v>1603049.5805974638</v>
      </c>
      <c r="K7" s="94">
        <v>1344751.6084009889</v>
      </c>
      <c r="L7" s="94"/>
      <c r="M7" s="94">
        <v>203356.04878103186</v>
      </c>
      <c r="N7" s="94">
        <v>1056973.5690205956</v>
      </c>
      <c r="O7" s="94">
        <v>2743305.1946740989</v>
      </c>
      <c r="P7" s="94">
        <v>880.09999999999991</v>
      </c>
      <c r="Q7" s="94"/>
      <c r="R7" s="94">
        <v>5644471.9873983134</v>
      </c>
      <c r="S7" s="94">
        <v>1164561.4614389788</v>
      </c>
      <c r="T7" s="94">
        <v>200477.01676721306</v>
      </c>
      <c r="U7" s="94">
        <v>65183.266261722441</v>
      </c>
      <c r="V7" s="94">
        <v>1312879.5280827589</v>
      </c>
      <c r="W7" s="94">
        <v>76.5</v>
      </c>
      <c r="X7" s="94">
        <v>4549275.4524165364</v>
      </c>
      <c r="Y7" s="94">
        <v>1916740.9062573856</v>
      </c>
      <c r="Z7" s="94"/>
      <c r="AA7" s="94">
        <v>738926.48853830504</v>
      </c>
      <c r="AB7" s="94">
        <v>1622450.8067795162</v>
      </c>
      <c r="AC7" s="94">
        <v>61984.37216176591</v>
      </c>
      <c r="AD7" s="94">
        <v>32340964.549684137</v>
      </c>
    </row>
    <row r="8" spans="1:30" x14ac:dyDescent="0.25">
      <c r="A8" s="76">
        <v>2050</v>
      </c>
      <c r="B8" s="94">
        <v>171618.02909345322</v>
      </c>
      <c r="C8" s="94">
        <v>1285133.0253283563</v>
      </c>
      <c r="D8" s="94">
        <v>4576524.3372631278</v>
      </c>
      <c r="E8" s="94">
        <v>145139.99706733428</v>
      </c>
      <c r="F8" s="94">
        <v>173190.56499665862</v>
      </c>
      <c r="G8" s="94">
        <v>666640.4760410809</v>
      </c>
      <c r="H8" s="94">
        <v>7435737.2321918458</v>
      </c>
      <c r="I8" s="94">
        <v>640676.27048309986</v>
      </c>
      <c r="J8" s="94">
        <v>833777.05645684758</v>
      </c>
      <c r="K8" s="94">
        <v>299089.48116893438</v>
      </c>
      <c r="L8" s="94">
        <v>17603.549030724476</v>
      </c>
      <c r="M8" s="94">
        <v>271544.01387646835</v>
      </c>
      <c r="N8" s="94">
        <v>50703.817566335434</v>
      </c>
      <c r="O8" s="94">
        <v>2633771.0318550719</v>
      </c>
      <c r="P8" s="94">
        <v>880.09999999999991</v>
      </c>
      <c r="Q8" s="94"/>
      <c r="R8" s="94">
        <v>5532450.0000000009</v>
      </c>
      <c r="S8" s="94">
        <v>462443.8237366862</v>
      </c>
      <c r="T8" s="94">
        <v>169656.99405033115</v>
      </c>
      <c r="U8" s="94">
        <v>1789.2485196546349</v>
      </c>
      <c r="V8" s="94">
        <v>1171890.9835664541</v>
      </c>
      <c r="W8" s="94">
        <v>76.5</v>
      </c>
      <c r="X8" s="94">
        <v>4737841.6156712351</v>
      </c>
      <c r="Y8" s="94">
        <v>1919953.7171946936</v>
      </c>
      <c r="Z8" s="94">
        <v>248.69322350388393</v>
      </c>
      <c r="AA8" s="94">
        <v>438126.50235984143</v>
      </c>
      <c r="AB8" s="94">
        <v>962480.89737016661</v>
      </c>
      <c r="AC8" s="94">
        <v>3130.9223750544224</v>
      </c>
      <c r="AD8" s="94">
        <v>34602118.880486965</v>
      </c>
    </row>
    <row r="9" spans="1:30" x14ac:dyDescent="0.25">
      <c r="A9" s="76" t="s">
        <v>61</v>
      </c>
      <c r="B9" s="94">
        <v>522425.80381782062</v>
      </c>
      <c r="C9" s="94">
        <v>2090662.7102024539</v>
      </c>
      <c r="D9" s="94">
        <v>11141465.927003883</v>
      </c>
      <c r="E9" s="94">
        <v>1920094.0499957302</v>
      </c>
      <c r="F9" s="94">
        <v>461459.48087643879</v>
      </c>
      <c r="G9" s="94">
        <v>3356446.2345183217</v>
      </c>
      <c r="H9" s="94">
        <v>13081960.359982908</v>
      </c>
      <c r="I9" s="94">
        <v>1338194.2743383776</v>
      </c>
      <c r="J9" s="94">
        <v>4478557.7046638243</v>
      </c>
      <c r="K9" s="94">
        <v>3620809.2985952962</v>
      </c>
      <c r="L9" s="94">
        <v>17603.549030724476</v>
      </c>
      <c r="M9" s="94">
        <v>526792.19527759659</v>
      </c>
      <c r="N9" s="94">
        <v>2382165.4686264815</v>
      </c>
      <c r="O9" s="94">
        <v>7913859.4678581106</v>
      </c>
      <c r="P9" s="94">
        <v>2640.2999999999997</v>
      </c>
      <c r="Q9" s="94">
        <v>8064.2063400965635</v>
      </c>
      <c r="R9" s="94">
        <v>16445921.987398315</v>
      </c>
      <c r="S9" s="94">
        <v>3264780.8325931132</v>
      </c>
      <c r="T9" s="94">
        <v>587144.37825306749</v>
      </c>
      <c r="U9" s="94">
        <v>172918.82635333235</v>
      </c>
      <c r="V9" s="94">
        <v>3867421.9428281197</v>
      </c>
      <c r="W9" s="94">
        <v>229.5</v>
      </c>
      <c r="X9" s="94">
        <v>13655440.969766431</v>
      </c>
      <c r="Y9" s="94">
        <v>3836694.6234520795</v>
      </c>
      <c r="Z9" s="94">
        <v>248.69322350388393</v>
      </c>
      <c r="AA9" s="94">
        <v>2089152.442267227</v>
      </c>
      <c r="AB9" s="94">
        <v>4590998.9529772829</v>
      </c>
      <c r="AC9" s="94">
        <v>163900.03319918312</v>
      </c>
      <c r="AD9" s="94">
        <v>101538054.21343972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229</v>
      </c>
      <c r="C4" t="s">
        <v>158</v>
      </c>
      <c r="D4" t="s">
        <v>223</v>
      </c>
      <c r="E4" t="s">
        <v>226</v>
      </c>
      <c r="F4" t="s">
        <v>225</v>
      </c>
      <c r="G4" t="s">
        <v>221</v>
      </c>
      <c r="H4" t="s">
        <v>311</v>
      </c>
      <c r="I4" t="s">
        <v>230</v>
      </c>
      <c r="J4" t="s">
        <v>224</v>
      </c>
      <c r="K4" t="s">
        <v>61</v>
      </c>
    </row>
    <row r="5" spans="1:11" x14ac:dyDescent="0.25">
      <c r="A5" s="76" t="s">
        <v>284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30.424770450716853</v>
      </c>
      <c r="C7" s="212">
        <v>0</v>
      </c>
      <c r="D7" s="212">
        <v>9.822925566720091</v>
      </c>
      <c r="E7" s="212">
        <v>20.015607011647262</v>
      </c>
      <c r="F7" s="212">
        <v>8.5854849999999995E-4</v>
      </c>
      <c r="G7" s="212">
        <v>0.9105734426220502</v>
      </c>
      <c r="H7" s="212">
        <v>0</v>
      </c>
      <c r="I7" s="212">
        <v>6.1589217844179336</v>
      </c>
      <c r="J7" s="212">
        <v>44.379789832391069</v>
      </c>
      <c r="K7" s="212">
        <v>111.71344663701525</v>
      </c>
    </row>
    <row r="8" spans="1:11" x14ac:dyDescent="0.25">
      <c r="A8" s="77">
        <v>2050</v>
      </c>
      <c r="B8" s="212">
        <v>30.37760793490936</v>
      </c>
      <c r="C8" s="212">
        <v>0</v>
      </c>
      <c r="D8" s="212">
        <v>15.117944780516433</v>
      </c>
      <c r="E8" s="212">
        <v>8.4961823211072165</v>
      </c>
      <c r="F8" s="212">
        <v>8.5854849999999995E-4</v>
      </c>
      <c r="G8" s="212">
        <v>0.31263155368303841</v>
      </c>
      <c r="H8" s="212">
        <v>0</v>
      </c>
      <c r="I8" s="212">
        <v>3.7094375298787443</v>
      </c>
      <c r="J8" s="212">
        <v>41.529887976532592</v>
      </c>
      <c r="K8" s="212">
        <v>99.544550645127387</v>
      </c>
    </row>
    <row r="9" spans="1:11" x14ac:dyDescent="0.25">
      <c r="A9" s="76" t="s">
        <v>242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4.6532181695596186</v>
      </c>
      <c r="C11" s="212">
        <v>0</v>
      </c>
      <c r="D11" s="212">
        <v>0</v>
      </c>
      <c r="E11" s="212">
        <v>0</v>
      </c>
      <c r="F11" s="212">
        <v>0</v>
      </c>
      <c r="G11" s="212">
        <v>14.974700325659239</v>
      </c>
      <c r="H11" s="212">
        <v>0</v>
      </c>
      <c r="I11" s="212">
        <v>0</v>
      </c>
      <c r="J11" s="212">
        <v>0</v>
      </c>
      <c r="K11" s="212">
        <v>19.627918495218857</v>
      </c>
    </row>
    <row r="12" spans="1:11" x14ac:dyDescent="0.25">
      <c r="A12" s="77">
        <v>2050</v>
      </c>
      <c r="B12" s="212">
        <v>11.259684054581189</v>
      </c>
      <c r="C12" s="212">
        <v>0</v>
      </c>
      <c r="D12" s="212">
        <v>0</v>
      </c>
      <c r="E12" s="212">
        <v>0</v>
      </c>
      <c r="F12" s="212">
        <v>0</v>
      </c>
      <c r="G12" s="212">
        <v>15.684749119475056</v>
      </c>
      <c r="H12" s="212">
        <v>0</v>
      </c>
      <c r="I12" s="212">
        <v>0</v>
      </c>
      <c r="J12" s="212">
        <v>0</v>
      </c>
      <c r="K12" s="212">
        <v>26.944433174056243</v>
      </c>
    </row>
    <row r="13" spans="1:11" x14ac:dyDescent="0.25">
      <c r="A13" s="76" t="s">
        <v>285</v>
      </c>
      <c r="B13" s="212">
        <v>78.346308910128514</v>
      </c>
      <c r="C13" s="212">
        <v>0</v>
      </c>
      <c r="D13" s="212">
        <v>24.940870347236526</v>
      </c>
      <c r="E13" s="212">
        <v>48.103253600869706</v>
      </c>
      <c r="F13" s="212">
        <v>1.7170969999999999E-3</v>
      </c>
      <c r="G13" s="212">
        <v>1.2232049963050886</v>
      </c>
      <c r="H13" s="212">
        <v>0</v>
      </c>
      <c r="I13" s="212">
        <v>13.81892544514618</v>
      </c>
      <c r="J13" s="212">
        <v>133.4011086135003</v>
      </c>
      <c r="K13" s="212">
        <v>299.8353890101863</v>
      </c>
    </row>
    <row r="14" spans="1:11" x14ac:dyDescent="0.25">
      <c r="A14" s="76" t="s">
        <v>243</v>
      </c>
      <c r="B14" s="212">
        <v>23.396056928347811</v>
      </c>
      <c r="C14" s="212">
        <v>2.1694819870080004</v>
      </c>
      <c r="D14" s="212">
        <v>1.420171986175</v>
      </c>
      <c r="E14" s="212">
        <v>0.45076703431999982</v>
      </c>
      <c r="F14" s="212">
        <v>0</v>
      </c>
      <c r="G14" s="212">
        <v>35.7517324031393</v>
      </c>
      <c r="H14" s="212">
        <v>0</v>
      </c>
      <c r="I14" s="212">
        <v>0</v>
      </c>
      <c r="J14" s="212">
        <v>0</v>
      </c>
      <c r="K14" s="212">
        <v>63.188210338990103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238</v>
      </c>
      <c r="B1" s="75" t="s">
        <v>62</v>
      </c>
    </row>
    <row r="2" spans="1:9" x14ac:dyDescent="0.25">
      <c r="A2" s="75" t="s">
        <v>60</v>
      </c>
      <c r="B2" t="s">
        <v>229</v>
      </c>
      <c r="C2" t="s">
        <v>158</v>
      </c>
      <c r="D2" t="s">
        <v>223</v>
      </c>
      <c r="E2" t="s">
        <v>226</v>
      </c>
      <c r="F2" t="s">
        <v>225</v>
      </c>
      <c r="G2" t="s">
        <v>221</v>
      </c>
      <c r="H2" t="s">
        <v>224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1457303.9149271091</v>
      </c>
      <c r="C4" s="213">
        <v>0</v>
      </c>
      <c r="D4" s="213">
        <v>986426.80377774825</v>
      </c>
      <c r="E4" s="213">
        <v>1684168.208634452</v>
      </c>
      <c r="F4" s="213">
        <v>143.48999999999998</v>
      </c>
      <c r="G4" s="213">
        <v>2143503.1150063761</v>
      </c>
      <c r="H4" s="213">
        <v>1480343.3530892241</v>
      </c>
      <c r="I4" s="213">
        <v>7751888.8854349107</v>
      </c>
    </row>
    <row r="5" spans="1:9" x14ac:dyDescent="0.25">
      <c r="A5" s="76">
        <v>2050</v>
      </c>
      <c r="B5" s="213">
        <v>1946447.4716954331</v>
      </c>
      <c r="C5" s="213">
        <v>0</v>
      </c>
      <c r="D5" s="213">
        <v>2189706.3350309548</v>
      </c>
      <c r="E5" s="213">
        <v>707190.00229769468</v>
      </c>
      <c r="F5" s="213">
        <v>143.49</v>
      </c>
      <c r="G5" s="213">
        <v>2153236.3869023728</v>
      </c>
      <c r="H5" s="213">
        <v>1399683.4830049707</v>
      </c>
      <c r="I5" s="213">
        <v>8396407.1689314265</v>
      </c>
    </row>
    <row r="6" spans="1:9" x14ac:dyDescent="0.25">
      <c r="A6" s="76" t="s">
        <v>61</v>
      </c>
      <c r="B6" s="213">
        <v>4481056.326622542</v>
      </c>
      <c r="C6" s="213">
        <v>128467.8</v>
      </c>
      <c r="D6" s="213">
        <v>3304859.4988087029</v>
      </c>
      <c r="E6" s="213">
        <v>4068246.1123157525</v>
      </c>
      <c r="F6" s="213">
        <v>286.98</v>
      </c>
      <c r="G6" s="213">
        <v>5000755.6177420821</v>
      </c>
      <c r="H6" s="213">
        <v>4455961.9823705135</v>
      </c>
      <c r="I6" s="213">
        <v>21439634.317859598</v>
      </c>
    </row>
  </sheetData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197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199</v>
      </c>
      <c r="D2" t="s">
        <v>192</v>
      </c>
      <c r="E2" t="s">
        <v>193</v>
      </c>
      <c r="F2" t="s">
        <v>10</v>
      </c>
      <c r="G2" t="s">
        <v>260</v>
      </c>
      <c r="H2" t="s">
        <v>309</v>
      </c>
      <c r="I2" t="s">
        <v>331</v>
      </c>
      <c r="J2" t="s">
        <v>61</v>
      </c>
    </row>
    <row r="3" spans="1:10" x14ac:dyDescent="0.25">
      <c r="A3" s="76">
        <v>2019</v>
      </c>
      <c r="B3" s="94">
        <v>15057851.655114504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-121290.05206481964</v>
      </c>
      <c r="J3" s="94">
        <v>30115703.310229003</v>
      </c>
    </row>
    <row r="4" spans="1:10" x14ac:dyDescent="0.25">
      <c r="A4" s="76">
        <v>2030</v>
      </c>
      <c r="B4" s="94">
        <v>8639029.0698846113</v>
      </c>
      <c r="C4" s="94">
        <v>-158.43719999999996</v>
      </c>
      <c r="D4" s="94">
        <v>3902148.0791914579</v>
      </c>
      <c r="E4" s="94">
        <v>7579160.3501704056</v>
      </c>
      <c r="F4" s="94">
        <v>-2258932.8950806139</v>
      </c>
      <c r="G4" s="94">
        <v>-460578.00057506922</v>
      </c>
      <c r="H4" s="94">
        <v>0</v>
      </c>
      <c r="I4" s="94">
        <v>-122610.02662156825</v>
      </c>
      <c r="J4" s="94">
        <v>17278058.139769223</v>
      </c>
    </row>
    <row r="5" spans="1:10" x14ac:dyDescent="0.25">
      <c r="A5" s="76">
        <v>2050</v>
      </c>
      <c r="B5" s="94">
        <v>378628.37745672179</v>
      </c>
      <c r="C5" s="94">
        <v>-158.43719999999996</v>
      </c>
      <c r="D5" s="94">
        <v>781704.01855499286</v>
      </c>
      <c r="E5" s="94">
        <v>4106342.5689300052</v>
      </c>
      <c r="F5" s="94">
        <v>-3586372.4534963565</v>
      </c>
      <c r="G5" s="94">
        <v>-483944.74093929899</v>
      </c>
      <c r="H5" s="94">
        <v>0</v>
      </c>
      <c r="I5" s="94">
        <v>-438942.57839262037</v>
      </c>
      <c r="J5" s="94">
        <v>757256.75491344393</v>
      </c>
    </row>
    <row r="6" spans="1:10" x14ac:dyDescent="0.25">
      <c r="A6" s="76" t="s">
        <v>61</v>
      </c>
      <c r="B6" s="94">
        <v>24075509.102455836</v>
      </c>
      <c r="C6" s="94">
        <v>-475.31159999999988</v>
      </c>
      <c r="D6" s="94">
        <v>10865425.426571572</v>
      </c>
      <c r="E6" s="94">
        <v>21410846.945549674</v>
      </c>
      <c r="F6" s="94">
        <v>-6407715.3485769704</v>
      </c>
      <c r="G6" s="94">
        <v>-1109729.9524094281</v>
      </c>
      <c r="H6" s="94">
        <v>0</v>
      </c>
      <c r="I6" s="94">
        <v>-682842.65707900829</v>
      </c>
      <c r="J6" s="94">
        <v>48151018.204911672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12925230.885890532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192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196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330</v>
      </c>
      <c r="E9" t="s">
        <v>331</v>
      </c>
      <c r="G9" t="s">
        <v>329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260</v>
      </c>
      <c r="E10" t="s">
        <v>260</v>
      </c>
      <c r="G10" t="s">
        <v>260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309</v>
      </c>
      <c r="E11" t="s">
        <v>309</v>
      </c>
      <c r="G11" t="s">
        <v>309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7290677.4929970363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3583390.1146158446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3536554.2634778842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859057.57313217456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1706687.5304986963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-1878991.6015824694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-95441.036993373244</v>
      </c>
      <c r="D19" t="s">
        <v>330</v>
      </c>
      <c r="E19" s="94" t="str">
        <f t="shared" si="3"/>
        <v>Træprodukter</v>
      </c>
      <c r="G19" t="s">
        <v>329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-420421.106976941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87132.293068351748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720642.94264671335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2591696.7685023416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183873.2518156842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382624.46507511457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-2992425.2998776729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-357518.33254056162</v>
      </c>
      <c r="D29" t="s">
        <v>330</v>
      </c>
      <c r="E29" s="94" t="str">
        <f t="shared" si="3"/>
        <v>Træprodukter</v>
      </c>
      <c r="G29" t="s">
        <v>329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-441603.25937848794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2132620.7692239708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330</v>
      </c>
      <c r="E39" s="94" t="str">
        <f t="shared" si="3"/>
        <v>Træprodukter</v>
      </c>
      <c r="G39" t="s">
        <v>329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1348351.576887575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318757.96457561327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1087254.0399004091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130471.85698173718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259135.08617950414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-379941.29349814425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-27168.989628195013</v>
      </c>
      <c r="D49" t="s">
        <v>330</v>
      </c>
      <c r="E49" s="94" t="str">
        <f t="shared" si="3"/>
        <v>Træprodukter</v>
      </c>
      <c r="G49" t="s">
        <v>329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-40156.893598128227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291496.08438837004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61061.075908279534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862110.0343845078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27926.142340607326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58111.906811749497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-593947.15361868346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-81424.245852058768</v>
      </c>
      <c r="D59" t="s">
        <v>330</v>
      </c>
      <c r="E59" s="94" t="str">
        <f t="shared" si="3"/>
        <v>Træprodukter</v>
      </c>
      <c r="G59" t="s">
        <v>329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-42341.481560811022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661724.26726841612</v>
      </c>
      <c r="C6" s="94">
        <v>1181523.0892264775</v>
      </c>
      <c r="D6" s="94">
        <v>33473.726979041108</v>
      </c>
      <c r="E6" s="94">
        <v>30368801.02710028</v>
      </c>
      <c r="F6" s="94">
        <v>227794.49840556143</v>
      </c>
      <c r="G6" s="94">
        <v>738926.48853830504</v>
      </c>
      <c r="H6" s="94">
        <v>1833541.6783334715</v>
      </c>
      <c r="I6" s="94">
        <v>7372722.1495224992</v>
      </c>
      <c r="J6" s="94">
        <v>6489519.3759756098</v>
      </c>
      <c r="K6" s="94">
        <v>1622450.8067795162</v>
      </c>
      <c r="L6" s="94">
        <v>160118.50414716289</v>
      </c>
      <c r="M6" s="94">
        <v>549903.73075160128</v>
      </c>
      <c r="N6" s="94">
        <v>2066384.1942982334</v>
      </c>
      <c r="O6" s="94">
        <v>53306883.537326179</v>
      </c>
    </row>
    <row r="7" spans="1:15" x14ac:dyDescent="0.25">
      <c r="A7" s="76">
        <v>2050</v>
      </c>
      <c r="B7" s="94">
        <v>1346578.0086936364</v>
      </c>
      <c r="C7" s="94">
        <v>666640.4760410809</v>
      </c>
      <c r="D7" s="94">
        <v>19907.092165514779</v>
      </c>
      <c r="E7" s="94">
        <v>58384871.041938774</v>
      </c>
      <c r="F7" s="94">
        <v>138680.99193819819</v>
      </c>
      <c r="G7" s="94">
        <v>438126.50235984143</v>
      </c>
      <c r="H7" s="94">
        <v>1074100.3628108376</v>
      </c>
      <c r="I7" s="94">
        <v>4403841.9882863658</v>
      </c>
      <c r="J7" s="94">
        <v>3856220.3268161207</v>
      </c>
      <c r="K7" s="94">
        <v>962480.89737016661</v>
      </c>
      <c r="L7" s="94">
        <v>82184.814172692408</v>
      </c>
      <c r="M7" s="94">
        <v>331199.77945345931</v>
      </c>
      <c r="N7" s="94">
        <v>1263788.8151255476</v>
      </c>
      <c r="O7" s="94">
        <v>72968621.09717223</v>
      </c>
    </row>
    <row r="8" spans="1:15" x14ac:dyDescent="0.25">
      <c r="A8" s="76" t="s">
        <v>61</v>
      </c>
      <c r="B8" s="94">
        <v>2293672.1327251713</v>
      </c>
      <c r="C8" s="94">
        <v>3356446.2345183217</v>
      </c>
      <c r="D8" s="94">
        <v>95109.768161770175</v>
      </c>
      <c r="E8" s="94">
        <v>106666678.60787237</v>
      </c>
      <c r="F8" s="94">
        <v>646797.92710307601</v>
      </c>
      <c r="G8" s="94">
        <v>2089152.442267227</v>
      </c>
      <c r="H8" s="94">
        <v>5170818.1985212546</v>
      </c>
      <c r="I8" s="94">
        <v>20888649.986967236</v>
      </c>
      <c r="J8" s="94">
        <v>18301660.832410529</v>
      </c>
      <c r="K8" s="94">
        <v>4590998.9529772829</v>
      </c>
      <c r="L8" s="94">
        <v>452170.45699679974</v>
      </c>
      <c r="M8" s="94">
        <v>1559428.7387163076</v>
      </c>
      <c r="N8" s="94">
        <v>5941007.0513268849</v>
      </c>
      <c r="O8" s="94">
        <v>172052591.3305642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5653320.5103731416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507521.08295756584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421067.97737588472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23688369.568072174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174223.4606652103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1420419.4156580612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1572781.5468843281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5010442.433812106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25556.448051387608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1247012.307090705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896073.58354922489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568712.62350325566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125165.00970224912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3304592.2083704392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1010456.5984265765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248528.49250883239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43925541.347317174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104064.61599372282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805992.51730503887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948332.54294727533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2893663.2330704816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14938.052236308942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722234.55850932724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500239.32029562752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328765.07146032003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61670.536155438342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1719401.6391493578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154203.18431085025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128835.75337571652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6680431.4590281062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53571.03774035113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413122.26267541025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493602.64741390524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1479076.9421635035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7917.2789276535041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375438.49968881119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285449.50567725272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170213.86503504936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34953.494444913784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1099249.7799159263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336121.41026705987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82671.286944626918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14459329.6946216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34616.37594447536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268107.84550579858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315456.27217827225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962557.0937456392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4969.0399292058382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240246.33886083937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166401.15574545335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109361.43089952139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20514.278017254066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2858758.2285455461</v>
      </c>
      <c r="C7" s="213">
        <v>789510.6267450063</v>
      </c>
      <c r="D7" s="213">
        <v>3648268.8552905526</v>
      </c>
    </row>
    <row r="8" spans="1:4" x14ac:dyDescent="0.25">
      <c r="A8" s="76">
        <v>2050</v>
      </c>
      <c r="B8" s="213">
        <v>2761065.1089266455</v>
      </c>
      <c r="C8" s="213">
        <v>814379.14075048931</v>
      </c>
      <c r="D8" s="213">
        <v>3575444.2496771347</v>
      </c>
    </row>
    <row r="9" spans="1:4" x14ac:dyDescent="0.25">
      <c r="A9" s="76" t="s">
        <v>61</v>
      </c>
      <c r="B9" s="213">
        <v>8630115.4022918455</v>
      </c>
      <c r="C9" s="213">
        <v>2431597.7026758408</v>
      </c>
      <c r="D9" s="213">
        <v>11061713.104967687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C7" sqref="C7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76.5</v>
      </c>
      <c r="D7" s="213">
        <v>956.59999999999991</v>
      </c>
    </row>
    <row r="8" spans="1:4" x14ac:dyDescent="0.25">
      <c r="A8" s="76">
        <v>2050</v>
      </c>
      <c r="B8" s="213">
        <v>880.09999999999991</v>
      </c>
      <c r="C8" s="213">
        <v>76.5</v>
      </c>
      <c r="D8" s="213">
        <v>956.59999999999991</v>
      </c>
    </row>
    <row r="9" spans="1:4" x14ac:dyDescent="0.25">
      <c r="A9" s="76" t="s">
        <v>61</v>
      </c>
      <c r="B9" s="213">
        <v>2640.2999999999997</v>
      </c>
      <c r="C9" s="213">
        <v>229.5</v>
      </c>
      <c r="D9" s="213">
        <v>2869.7999999999997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2367064.3148148148</v>
      </c>
      <c r="E6" s="213">
        <v>592195.68518518505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1994619.5</v>
      </c>
      <c r="E7" s="213">
        <v>839640.50000000012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6940353.8148148144</v>
      </c>
      <c r="E8" s="213">
        <v>1937426.1851851852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167412.63898538923</v>
      </c>
      <c r="C7" s="213">
        <v>3831.2556027571509</v>
      </c>
      <c r="D7" s="213">
        <v>433122.32619075244</v>
      </c>
      <c r="E7" s="213">
        <v>9645.134437305207</v>
      </c>
      <c r="F7" s="213">
        <v>14351.924589846321</v>
      </c>
      <c r="G7" s="213">
        <v>41796.709057706103</v>
      </c>
      <c r="H7" s="213">
        <v>1011011.8014416507</v>
      </c>
      <c r="I7" s="213">
        <v>137465.70984837462</v>
      </c>
      <c r="J7" s="213">
        <v>52885.733130582317</v>
      </c>
      <c r="K7" s="213">
        <v>122084.32307939537</v>
      </c>
      <c r="L7" s="213">
        <v>24861.032401887343</v>
      </c>
      <c r="M7" s="213">
        <v>262971.92163408501</v>
      </c>
      <c r="N7" s="213">
        <v>6185.563094314798</v>
      </c>
      <c r="O7" s="213">
        <v>79438.241320768051</v>
      </c>
      <c r="P7" s="213">
        <v>2367064.3148148144</v>
      </c>
    </row>
    <row r="8" spans="1:16" x14ac:dyDescent="0.25">
      <c r="A8" s="76">
        <v>2050</v>
      </c>
      <c r="B8" s="213">
        <v>300000</v>
      </c>
      <c r="C8" s="213">
        <v>2016.4022746161897</v>
      </c>
      <c r="D8" s="213">
        <v>651254.8905223771</v>
      </c>
      <c r="E8" s="213">
        <v>5170.7267130858727</v>
      </c>
      <c r="F8" s="213">
        <v>7535.4043576709728</v>
      </c>
      <c r="G8" s="213">
        <v>21748.556955385775</v>
      </c>
      <c r="H8" s="213">
        <v>533882.40545499558</v>
      </c>
      <c r="I8" s="213">
        <v>72265.104737029396</v>
      </c>
      <c r="J8" s="213">
        <v>27778.706441442453</v>
      </c>
      <c r="K8" s="213">
        <v>64885.968011394209</v>
      </c>
      <c r="L8" s="213">
        <v>13375.444861046584</v>
      </c>
      <c r="M8" s="213">
        <v>251687.25441279836</v>
      </c>
      <c r="N8" s="213">
        <v>2897.6936962430664</v>
      </c>
      <c r="O8" s="213">
        <v>40120.94156191434</v>
      </c>
      <c r="P8" s="213">
        <v>1994619.4999999998</v>
      </c>
    </row>
    <row r="9" spans="1:16" x14ac:dyDescent="0.25">
      <c r="A9" s="76" t="s">
        <v>61</v>
      </c>
      <c r="B9" s="213">
        <v>544349.12998930295</v>
      </c>
      <c r="C9" s="213">
        <v>10960.237509216018</v>
      </c>
      <c r="D9" s="213">
        <v>1372888.1911993902</v>
      </c>
      <c r="E9" s="213">
        <v>27553.722557755813</v>
      </c>
      <c r="F9" s="213">
        <v>40842.82335605142</v>
      </c>
      <c r="G9" s="213">
        <v>118668.73355000283</v>
      </c>
      <c r="H9" s="213">
        <v>2882914.2605982055</v>
      </c>
      <c r="I9" s="213">
        <v>390118.14023664256</v>
      </c>
      <c r="J9" s="213">
        <v>150637.04065711316</v>
      </c>
      <c r="K9" s="213">
        <v>348361.80885159428</v>
      </c>
      <c r="L9" s="213">
        <v>71949.482527510845</v>
      </c>
      <c r="M9" s="213">
        <v>735801.64934949076</v>
      </c>
      <c r="N9" s="213">
        <v>17666.410335892753</v>
      </c>
      <c r="O9" s="213">
        <v>227642.18409664478</v>
      </c>
      <c r="P9" s="213">
        <v>6940353.8148148134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70285.225843621403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70354.774156378597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54710.88921810699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57280.221893004113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21812.6562962963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118827.34370370369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16979.241481481477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95011.869629629626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10674.718600823046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10685.281399176954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8309.3330041152258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8699.5558847736629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3312.8437037037038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18047.156296296296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2578.758518518518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14430.130370370371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9581713.4418284856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1031041.5865025619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8250919.9082411956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754747.71160391532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398362.63559086953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182554.68291658384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669288.618870973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4691713.2182855206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1644484.7599847438</v>
      </c>
      <c r="J16" s="74">
        <f t="shared" si="2"/>
        <v>1644484.7599847438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112430.94770567211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433983.45814389439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138357.8647057726</v>
      </c>
      <c r="J17" s="74">
        <f t="shared" si="2"/>
        <v>138357.8647057726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343034.4917588043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81342.706691076659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357907.90944073733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205281.35755823541</v>
      </c>
      <c r="J18" s="74">
        <f t="shared" si="2"/>
        <v>205281.35755823541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133634.50221367736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277057.3714078624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13747586.769258134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13747586.769258134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6482.1550682329353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134504.71766583339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134504.71766583339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27264.546458880941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1157949.8117748005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1157949.8117748005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16767.799287570546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1362446.2585303588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1362446.2585303588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90593.380953981847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4032311.3862617323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4032311.3862617323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2527.8133905087475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21461.135685419271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21461.135685419271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34824.095865025571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1037616.7931179662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1037616.7931179662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50296.637033565326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718681.64324340783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128213.76248553584</v>
      </c>
      <c r="J26" s="74">
        <f t="shared" si="2"/>
        <v>128213.76248553584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9446.5753575111103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472328.76787555555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472328.76787555555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3632.6228249024607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88600.556704938062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88600.556704938062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125625.67754118453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1732378.0932929348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1732378.0932929348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355202.47039314522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2489969.3174559479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993500.23732517217</v>
      </c>
      <c r="J30" s="74">
        <f t="shared" si="2"/>
        <v>993500.23732517217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199595.90357192673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770440.18778763723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279605.16373294347</v>
      </c>
      <c r="J31" s="74">
        <f t="shared" si="2"/>
        <v>279605.16373294347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43169.911381244536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189947.61007747598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124018.83095251821</v>
      </c>
      <c r="J32" s="74">
        <f t="shared" si="2"/>
        <v>124018.83095251821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433292.69443150028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21499983.497691046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21499983.497691046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3440.1862347395786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71383.864370846262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71383.864370846262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14469.742922985784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614542.99705188826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614542.99705188826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8898.9466757235896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723072.62242745096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723072.62242745096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48079.396255691012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2140013.9273408069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2140013.9273408069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1341.5521132216891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11389.777441252141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11389.777441252141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18481.720040796692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550680.28626969294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550680.28626969294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26693.251944022537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381416.16024622181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77459.15715200355</v>
      </c>
      <c r="J40" s="74">
        <f t="shared" si="2"/>
        <v>77459.15715200355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5013.4528051639063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250672.64025819532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250672.64025819532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1927.892638587703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47021.771672870811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47021.771672870811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137723.67134934568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1899209.4279074771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1899209.4279074771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85576.256301747431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401926.00297241716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140878.4287909345</v>
      </c>
      <c r="J58" s="74">
        <f t="shared" si="2"/>
        <v>140878.4287909345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14375.591226008577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31629.17581546407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10083.668273780357</v>
      </c>
      <c r="J59" s="74">
        <f t="shared" si="2"/>
        <v>10083.668273780357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10400.601653463049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25169.456001380579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14436.171877395202</v>
      </c>
      <c r="J60" s="74">
        <f t="shared" si="2"/>
        <v>14436.171877395202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35424.975051695059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1371074.0644107852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1371074.0644107852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828.81816284659203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9802.8468210680658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9802.8468210680658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3486.0861964931978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84392.613346947153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84392.613346947153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2143.9562081153858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99296.531795204326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99296.531795204326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11583.406872864167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427929.27512628282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427929.27512628282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323.21004793728389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1564.110384982898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1564.110384982898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4452.6616308659586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75622.61501617996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75622.61501617996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6431.0041744936962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52378.28222004589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9344.3553193508251</v>
      </c>
      <c r="J68" s="74">
        <f t="shared" si="2"/>
        <v>9344.3553193508251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1207.8534300072836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34423.822755207584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34423.822755207584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464.47265521387902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6457.3027676075862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6457.3027676075862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16062.689363342668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221504.48632049543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221504.48632049543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45416.725741809802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213308.73579155808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85110.398006418298</v>
      </c>
      <c r="J72" s="74">
        <f t="shared" ref="J72:J139" si="6">IF(I72&lt;&gt;0,I72,H72)</f>
        <v>85110.398006418298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25520.634475547417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56150.499973099424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20377.92159278251</v>
      </c>
      <c r="J73" s="74">
        <f t="shared" si="6"/>
        <v>20377.92159278251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5519.7702407028455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13357.84398250089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8721.4795389117298</v>
      </c>
      <c r="J74" s="74">
        <f t="shared" si="6"/>
        <v>8721.4795389117298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55401.460038114121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2144235.9487311537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2144235.9487311537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439.86742139204432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5202.5319265144035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5202.5319265144035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1850.1232414300823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44788.546971464471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44788.546971464471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1137.8327974886965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52698.301451212297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52698.301451212297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6147.5044111029229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227109.09971069862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227109.09971069862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171.53288468714052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830.09908886647918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830.09908886647918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2363.1007109852908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40134.164714543382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40134.164714543382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3413.0396147213805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27798.015258192143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5645.3057233026011</v>
      </c>
      <c r="J82" s="74">
        <f t="shared" si="6"/>
        <v>5645.3057233026011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641.02766745856013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18269.288522568964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18269.288522568964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246.50327214639069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3426.9967103278705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3426.9967103278705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17609.55717145004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242835.79339429608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242835.79339429608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11764.186960201918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98960.340709218523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34686.427871368673</v>
      </c>
      <c r="J100" s="74">
        <f t="shared" si="6"/>
        <v>34686.427871368673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1008.4755510755881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4671.2587525821245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1489.2396803776803</v>
      </c>
      <c r="J101" s="74">
        <f t="shared" si="6"/>
        <v>1489.2396803776803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1079.8584745534176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5701.6527456420454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3270.2351221574281</v>
      </c>
      <c r="J102" s="74">
        <f t="shared" si="6"/>
        <v>3270.2351221574281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9965.3151700965918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593374.72648823156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593374.72648823156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46.608153885871474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1160.5430317581997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1160.5430317581997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735.82194592434894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37501.223872601571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37501.223872601571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19.304523787777974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1882.2775074745659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1882.2775074745659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2491.9239220465602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133098.64052435089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133098.64052435089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42.452066206873539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432.50165051562766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432.50165051562766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750.80305688911994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26845.062562610165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26845.062562610165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1853.2033555983037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31776.197648604717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5668.9159884828032</v>
      </c>
      <c r="J110" s="74">
        <f t="shared" si="6"/>
        <v>5668.9159884828032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212.9202077111585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12775.212462669509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12775.212462669509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349.69349362944058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10234.931520861675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10234.931520861675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31996.681249918991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529481.08132365951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529481.08132365951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19339.835627025299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320035.59995601466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320035.59995601466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1504.1867590490058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8477.6567414705587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2971.4896591281454</v>
      </c>
      <c r="J142" s="74">
        <f t="shared" si="10"/>
        <v>2971.4896591281454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128.94521107870196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340.44630409843205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108.53737117881867</v>
      </c>
      <c r="J143" s="74">
        <f t="shared" si="10"/>
        <v>108.53737117881867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138.07233976858097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400.96207468795922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229.97546813069187</v>
      </c>
      <c r="J144" s="74">
        <f t="shared" si="10"/>
        <v>229.97546813069187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1274.1802879637512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59178.437031880603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59178.437031880603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5.9593891338193279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84.581609976297727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84.581609976297727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94.083308249130596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2733.1290649523148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2733.1290649523148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2.468305644032692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137.18238587256653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137.18238587256653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318.62116615286845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14125.10079304232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14125.10079304232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5.4279854696864609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31.521180100144427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31.521180100144427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95.998815782739655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1956.4966996700614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1956.4966996700614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236.95338732259574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2315.8830672329727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413.15662410194204</v>
      </c>
      <c r="J152" s="74">
        <f t="shared" si="10"/>
        <v>413.15662410194204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27.224300179567329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931.07106614120266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931.07106614120266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44.712339630648323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745.9326904234988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745.9326904234988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4091.1441166703175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67700.252842660426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67700.252842660426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2472.820669271001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40920.236435096529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40920.236435096529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5946.7478053104805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58361.382961317053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20456.153303971732</v>
      </c>
      <c r="J184" s="74">
        <f t="shared" si="10"/>
        <v>20456.153303971732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342.4091138408391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1850.3788511958946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589.91756930813415</v>
      </c>
      <c r="J185" s="74">
        <f t="shared" si="10"/>
        <v>589.91756930813415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443.40429735677833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2731.3704717177548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1566.6025355651982</v>
      </c>
      <c r="J186" s="74">
        <f t="shared" si="10"/>
        <v>1566.6025355651982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10226.302803589864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710400.80315978068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710400.80315978068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11.886159654526967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345.29293796400839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345.29293796400839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629.13791606233224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37408.074460980301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37408.074460980301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6.8035368675846408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773.93785955198655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773.93785955198655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846.08641329649561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52723.02875815783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52723.02875815783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24.246265517830711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288.19111194493587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288.19111194493587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428.81706111126971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17887.812499505013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17887.812499505013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1364.3525193420355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27293.060446039839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4869.1183397135192</v>
      </c>
      <c r="J194" s="74">
        <f t="shared" si="10"/>
        <v>4869.1183397135192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121.60821254538924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8512.5748781772472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8512.5748781772472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287.05908550854684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9802.0175539503798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9802.0175539503798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27829.655613895826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537279.33128187282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537279.33128187282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15054.367283968901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290639.61478430359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290639.61478430359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760.36017945078902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4999.6571167571292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1752.4216743709785</v>
      </c>
      <c r="J226" s="74">
        <f t="shared" si="15"/>
        <v>1752.4216743709785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43.780947800259526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134.85757789018339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42.993819617179099</v>
      </c>
      <c r="J227" s="74">
        <f t="shared" si="15"/>
        <v>42.993819617179099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56.694344899976542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192.08044052112055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110.16949486300314</v>
      </c>
      <c r="J228" s="74">
        <f t="shared" si="15"/>
        <v>110.16949486300314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1307.5505619915434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70849.679503534266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70849.679503534266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1.5197823724466806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25.165316414158358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25.165316414158358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80.442526641076313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2726.3402368023267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2726.3402368023267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0.86991052637494948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56.405414009806101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56.405414009806101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108.18189001902856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5595.2344245559689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5595.2344245559689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3.1001642248366195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21.003674626552595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21.003674626552595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54.829198784410465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1303.6827922443701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1303.6827922443701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174.44817913997335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1989.147261699673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354.86652116135747</v>
      </c>
      <c r="J236" s="74">
        <f t="shared" si="15"/>
        <v>354.86652116135747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15.549010205398172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620.40550719538703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620.40550719538703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36.703809362042087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714.3814602660874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714.3814602660874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3558.3419087890325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68697.34889108107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68697.34889108107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1924.8741975125754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37161.62125717778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37161.62125717778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205761.49111770003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1442388.0527350772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505569.08752698521</v>
      </c>
      <c r="J268" s="74">
        <f t="shared" si="15"/>
        <v>505569.08752698521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34564.997514405761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133420.89040560625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42535.790609654818</v>
      </c>
      <c r="J269" s="74">
        <f t="shared" si="15"/>
        <v>42535.790609654818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25007.442452166189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110032.74678953123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63110.289102332972</v>
      </c>
      <c r="J270" s="74">
        <f t="shared" si="15"/>
        <v>63110.289102332972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85176.613285608968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4226463.551231917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4226463.551231917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1992.829184434248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41351.205577010645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41351.205577010645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8382.0246988372255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355992.12834691221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355992.12834691221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5154.9769216051091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418861.10986892856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418861.10986892856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27851.406142136617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1239666.0873865008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1239666.0873865008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777.13356813951748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6597.8639935045039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6597.8639935045039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10706.080590614029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318997.77247202548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318997.77247202548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15462.852261988426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220946.5429161744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39417.157571478689</v>
      </c>
      <c r="J278" s="74">
        <f t="shared" si="20"/>
        <v>39417.157571478689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2904.1901755271374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145209.50877635687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145209.50877635687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1116.7885842448757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27238.745957192092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27238.745957192092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38621.494531238553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532590.40958577977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532590.40958577977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118155.64910437165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828271.1002216452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330480.99383029621</v>
      </c>
      <c r="J282" s="74">
        <f t="shared" si="20"/>
        <v>330480.99383029621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66394.199114133444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256281.60858055513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93008.727043013278</v>
      </c>
      <c r="J283" s="74">
        <f t="shared" si="20"/>
        <v>93008.727043013278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14360.172932872667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63184.760904639741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41254.007766728959</v>
      </c>
      <c r="J284" s="74">
        <f t="shared" si="20"/>
        <v>41254.007766728959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144131.82291798628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7151821.0531904791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7151821.0531904791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1144.3541965113072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23745.349577609624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23745.349577609624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4813.2600698031829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204423.48455190554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204423.48455190554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2960.1731644814658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240525.11503637463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240525.11503637463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15993.279176380123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711860.85614067933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711860.85614067933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446.2580470501963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3788.7308194561665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3788.7308194561665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6147.8165553539711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183179.99478201944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183179.99478201944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8879.3259423608415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126875.45202855399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25766.253771384618</v>
      </c>
      <c r="J292" s="74">
        <f t="shared" si="20"/>
        <v>25766.253771384618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1667.6904577623845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83384.522888119231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83384.522888119231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641.30017413377141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15641.467661799305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15641.467661799305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45812.828292855047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631758.90215847117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631758.90215847117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26308.975835599253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123565.36680705902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43310.695501202994</v>
      </c>
      <c r="J310" s="74">
        <f t="shared" si="20"/>
        <v>43310.695501202994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4419.5329234072769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9723.85633808069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3100.05364120689</v>
      </c>
      <c r="J311" s="74">
        <f t="shared" si="20"/>
        <v>3100.05364120689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3197.4894602986456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7737.9244939227228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4438.1574223315547</v>
      </c>
      <c r="J312" s="74">
        <f t="shared" si="20"/>
        <v>4438.1574223315547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10890.810756262548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421513.58318608324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421513.58318608324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254.80615723068854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3013.7198246459689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3013.7198246459689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1071.738370757437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25945.08478402047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25945.08478402047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659.12315529440741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30527.042995984622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30527.042995984622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3561.1229642663725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131559.6340057819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131559.6340057819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99.365474823081769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480.85934231133962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480.85934231133962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1368.8956763601775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23248.896797614147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23248.896797614147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1977.1037053643315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16102.81894522706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2872.7643498356006</v>
      </c>
      <c r="J320" s="74">
        <f t="shared" si="20"/>
        <v>2872.7643498356006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371.3341536109989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10583.023377913467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10583.023377913467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142.79427951639715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1985.1887640084483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1985.1887640084483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4938.2027746671856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68097.81626266049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68097.81626266049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15107.560215668816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70955.678064931737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28311.38620981235</v>
      </c>
      <c r="J324" s="74">
        <f t="shared" si="20"/>
        <v>28311.38620981235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8489.2628383924148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18678.076097030989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6778.5749083564733</v>
      </c>
      <c r="J325" s="74">
        <f t="shared" si="20"/>
        <v>6778.5749083564733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1836.1134565741595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4443.3945649094667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2901.1399468310055</v>
      </c>
      <c r="J326" s="74">
        <f t="shared" si="20"/>
        <v>2901.1399468310055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18428.91313477646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713265.28240313428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713265.28240313428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146.31886044294288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1730.5863218889067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1730.5863218889067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615.43072116672442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14898.600885285816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14898.600885285816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378.4922233528319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17529.726096144859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17529.726096144859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2044.924893855331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75546.273831165658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75546.273831165658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57.059229657163861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276.12673007991305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276.12673007991305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786.06913430649797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13350.352766015434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13350.352766015434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1135.3240608095771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9246.8178304322537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1877.8719680388674</v>
      </c>
      <c r="J334" s="74">
        <f t="shared" si="20"/>
        <v>1877.8719680388674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213.2334272861215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6077.1526776544624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6077.1526776544624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81.997611375200719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1139.9667922893757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1139.9667922893757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5857.6975991475974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80777.649892245376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80777.649892245376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2343.9885800547199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19717.631935420304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6911.1950607748968</v>
      </c>
      <c r="J352" s="74">
        <f t="shared" si="25"/>
        <v>6911.1950607748968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63.385198027675457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293.60023726419274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93.602419960239729</v>
      </c>
      <c r="J353" s="74">
        <f t="shared" si="25"/>
        <v>93.602419960239729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256.02271644718218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1351.7999428411219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775.33723087368401</v>
      </c>
      <c r="J354" s="74">
        <f t="shared" si="25"/>
        <v>775.33723087368401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752.81406077523627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44825.560434800675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44825.560434800675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14.257483036191203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355.01132760116093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355.01132760116093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24.239026040680443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1235.3438858955042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1235.3438858955042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67.718739120016707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6602.8802824364939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6602.8802824364939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72.198626057654835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3856.2730149914605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3856.2730149914605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15.574727794337839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158.67532676871394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158.67532676871394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111.21111037677385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3976.3679547228307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3976.3679547228307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807.38738750994241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13843.975150921113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2469.7836080038783</v>
      </c>
      <c r="J362" s="74">
        <f t="shared" si="25"/>
        <v>2469.7836080038783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24.405509823615787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1464.3305894169471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1464.3305894169471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51.797607057168264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1516.027523624437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1516.027523624437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4859.5642171378668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80416.068665197425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80416.068665197425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2937.2787897700537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48606.089413114853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48606.089413114853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299.70592930970173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1689.1546058266515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592.06283020747912</v>
      </c>
      <c r="J394" s="74">
        <f t="shared" si="25"/>
        <v>592.06283020747912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8.1045274029963341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21.397897430487042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6.8218438793436711</v>
      </c>
      <c r="J395" s="74">
        <f t="shared" si="25"/>
        <v>6.8218438793436711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32.735452215985504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95.06375323522191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54.524685831059372</v>
      </c>
      <c r="J396" s="74">
        <f t="shared" si="25"/>
        <v>54.524685831059372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96.255945784849075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4470.5419479341826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4470.5419479341826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1.8229833708828218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25.873602982939889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25.873602982939889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3.0992385743255637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90.033175749736117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90.033175749736117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8.6586205292741063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481.22493478172942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481.22493478172942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9.2314256569406759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409.24719296646776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409.24719296646776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1.9914082803418327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11.564426509269877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11.564426509269877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14.219620977955756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289.8019239830216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289.8019239830216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103.23377398065249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1008.9636271072234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180.0004550814119</v>
      </c>
      <c r="J404" s="74">
        <f t="shared" si="25"/>
        <v>180.0004550814119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3.1205254429153704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106.72197014770566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106.72197014770566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6.6229204746061416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110.48969767391709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110.48969767391709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621.35123956255677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10282.120312281191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10282.120312281191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375.56491393365025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6214.8481957740441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6214.8481957740441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1292.076273370953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12680.436546862531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4444.5991647565324</v>
      </c>
      <c r="J436" s="74">
        <f t="shared" si="29"/>
        <v>4444.5991647565324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23.468365871366192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126.82304916886289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40.432338950258092</v>
      </c>
      <c r="J437" s="74">
        <f t="shared" si="29"/>
        <v>40.432338950258092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114.63747588816378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706.16685147108888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405.02846153673227</v>
      </c>
      <c r="J438" s="74">
        <f t="shared" si="29"/>
        <v>405.02846153673227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842.42333574527879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58521.464287553034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58521.464287553034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3.9649487551179861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115.18176133617749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115.18176133617749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22.599734916573244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1343.7634975950623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1343.7634975950623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26.025529247246556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2960.5399061315575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2960.5399061315575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26.731537085222776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1665.7490019285722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1665.7490019285722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9.7002191457524098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115.29680476641316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115.29680476641316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69.264269420448628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2889.3119623024768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2889.3119623024768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648.18732903304101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12966.601886869725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2313.2590489785903</v>
      </c>
      <c r="J446" s="74">
        <f t="shared" si="29"/>
        <v>2313.2590489785903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15.200188200974676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1064.0131740682273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1064.0131740682273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46.366946750498713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1583.2615963584926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1583.2615963584926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4226.6883099602883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81600.444512093323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81600.444512093323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2286.4141438109768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44141.511460414724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44141.511460414724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165.20682888336324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1086.2976785030889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380.75643032545281</v>
      </c>
      <c r="J478" s="74">
        <f t="shared" si="33"/>
        <v>380.75643032545281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3.0007007980788432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9.2429986543062981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2.9467518480027604</v>
      </c>
      <c r="J479" s="74">
        <f t="shared" si="33"/>
        <v>2.9467518480027604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14.657721260731815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49.660359631359398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28.483153831065689</v>
      </c>
      <c r="J480" s="74">
        <f t="shared" si="33"/>
        <v>28.483153831065689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107.713523376391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5836.4615726906814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5836.4615726906814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0.50696435188700451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8.3945692207209639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8.3945692207209639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2.8896363288452447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97.934912315816604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97.934912315816604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3.3276635795899496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215.76729583247118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215.76729583247118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3.4179348108498111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176.77770753673497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176.77770753673497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1.2402847088604922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8.4029537082240129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8.4029537082240129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8.8562343738588094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210.5761275608063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210.5761275608063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82.878213429728348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945.01973085100326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168.59277881185395</v>
      </c>
      <c r="J488" s="74">
        <f t="shared" ref="J488:J505" si="35">IF(I488&lt;&gt;0,I488,H488)</f>
        <v>168.59277881185395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1.9435190807751841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77.546411322929842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77.546411322929842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5.9285480242345132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115.3897883741254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115.3897883741254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540.43076771710571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10433.556401546442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10433.556401546442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292.34437470754136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5644.0004981037937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5644.0004981037937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</vt:i4>
      </vt:variant>
    </vt:vector>
  </HeadingPairs>
  <TitlesOfParts>
    <vt:vector size="52" baseType="lpstr">
      <vt:lpstr>Overblik</vt:lpstr>
      <vt:lpstr>Resume</vt:lpstr>
      <vt:lpstr>Farvekoder</vt:lpstr>
      <vt:lpstr>Arealanvendelse</vt:lpstr>
      <vt:lpstr>Landbrug</vt:lpstr>
      <vt:lpstr>Landbrugsproduktivititet</vt:lpstr>
      <vt:lpstr>Græsprotein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2023-12-15T13:52:33Z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